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jn/Desktop/Projeto Paineiras/Pasta Incorporadores-Construtores/"/>
    </mc:Choice>
  </mc:AlternateContent>
  <xr:revisionPtr revIDLastSave="0" documentId="13_ncr:1_{21DA1AD3-83AA-B542-9858-D8DAA2DD20E3}" xr6:coauthVersionLast="47" xr6:coauthVersionMax="47" xr10:uidLastSave="{00000000-0000-0000-0000-000000000000}"/>
  <bookViews>
    <workbookView xWindow="0" yWindow="1240" windowWidth="34560" windowHeight="19760" activeTab="1" xr2:uid="{4B497764-0FF8-8046-A90E-E62C31C9AF8A}"/>
  </bookViews>
  <sheets>
    <sheet name="Investimento_Casas" sheetId="1" state="hidden" r:id="rId1"/>
    <sheet name="Fluxo_de_Caixa Casas" sheetId="2" r:id="rId2"/>
    <sheet name="Cidade Jardim III" sheetId="3" r:id="rId3"/>
    <sheet name="Desembolso - LV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A" hidden="1">[1]PRODUCAO!$C$11:$F$11</definedName>
    <definedName name="__123Graph_AANIDRO" hidden="1">[1]PRODUCAO!$C$4:$F$4</definedName>
    <definedName name="__123Graph_ACURRENT" hidden="1">'[2]CASH 2000'!#REF!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AVEICULOS" hidden="1">[3]Graf_Segurança!$C$56:$C$67</definedName>
    <definedName name="__123Graph_B" hidden="1">[4]ABLS!#REF!</definedName>
    <definedName name="__123Graph_BCURRENT" hidden="1">'[2]CASH 2000'!#REF!</definedName>
    <definedName name="__123Graph_BVEICULOS" hidden="1">[3]Graf_Segurança!$H$56:$H$67</definedName>
    <definedName name="__123Graph_C" hidden="1">[4]ABLS!#REF!</definedName>
    <definedName name="__123Graph_CCURRENT" hidden="1">'[2]CASH 2000'!#REF!</definedName>
    <definedName name="__123Graph_CP1" hidden="1">[5]TMP_Aux!#REF!</definedName>
    <definedName name="__123Graph_CVEICULOS" hidden="1">[3]Graf_Segurança!$L$56:$L$67</definedName>
    <definedName name="__123Graph_D" hidden="1">[4]ABLS!#REF!</definedName>
    <definedName name="__123Graph_DCURRENT" hidden="1">'[2]CASH 2000'!#REF!</definedName>
    <definedName name="__123Graph_DVEICULOS" hidden="1">[3]Graf_Segurança!$N$56:$N$67</definedName>
    <definedName name="__123Graph_E" hidden="1">[4]ABLS!#REF!</definedName>
    <definedName name="__123Graph_ECURRENT" hidden="1">'[2]CASH 2000'!#REF!</definedName>
    <definedName name="__123Graph_EVEICULOS" hidden="1">[3]Graf_Segurança!$P$56:$P$67</definedName>
    <definedName name="__123Graph_F" hidden="1">[4]ABLS!#REF!</definedName>
    <definedName name="__123Graph_FCURRENT" hidden="1">'[2]CASH 2000'!#REF!</definedName>
    <definedName name="__123Graph_FVEICULOS" hidden="1">[3]Graf_Segurança!$R$56:$R$67</definedName>
    <definedName name="__123Graph_LBL_BP1" hidden="1">[5]TMP_Aux!#REF!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123Graph_XVEICULOS" hidden="1">[3]Graf_Segurança!$A$56:$A$67</definedName>
    <definedName name="__DRE0700" localSheetId="3" hidden="1">{"'PXR_6500'!$A$1:$I$124"}</definedName>
    <definedName name="__DRE0700" hidden="1">{"'PXR_6500'!$A$1:$I$124"}</definedName>
    <definedName name="__FDS_HYPERLINK_TOGGLE_STATE__" hidden="1">"ON"</definedName>
    <definedName name="_b2" localSheetId="3" hidden="1">{"PVGraph2",#N/A,FALSE,"PV Data"}</definedName>
    <definedName name="_b2" hidden="1">{"PVGraph2",#N/A,FALSE,"PV Data"}</definedName>
    <definedName name="_bdm.ToolkitBookmark.9_29_2003_6_58_57_PM.edm" hidden="1">#REF!</definedName>
    <definedName name="_dem2" localSheetId="3" hidden="1">{"cash",#N/A,FALSE,"cash";"historico",#N/A,FALSE,"historico"}</definedName>
    <definedName name="_dem2" hidden="1">{"cash",#N/A,FALSE,"cash";"historico",#N/A,FALSE,"historico"}</definedName>
    <definedName name="_DRE0700" localSheetId="3" hidden="1">{"'PXR_6500'!$A$1:$I$124"}</definedName>
    <definedName name="_DRE0700" hidden="1">{"'PXR_6500'!$A$1:$I$124"}</definedName>
    <definedName name="_Fill" hidden="1">#REF!</definedName>
    <definedName name="_xlnm._FilterDatabase" localSheetId="3" hidden="1">'Desembolso - LV'!$A$4:$E$2342</definedName>
    <definedName name="_GSRATES_1" hidden="1">"CT30000119991103        "</definedName>
    <definedName name="_GSRATES_2" hidden="1">"CT30000119991202        "</definedName>
    <definedName name="_GSRATES_3" hidden="1">"CT30000119991128        "</definedName>
    <definedName name="_GSRATES_4" hidden="1">"CT30000119991128        "</definedName>
    <definedName name="_GSRATES_5" hidden="1">"CT30000119991209        "</definedName>
    <definedName name="_GSRATES_COUNT" hidden="1">2</definedName>
    <definedName name="_GSRATESR_1" hidden="1">#REF!</definedName>
    <definedName name="_GSRATESR_2" hidden="1">#REF!</definedName>
    <definedName name="_I2" localSheetId="3" hidden="1">{"PVGraph2",#N/A,FALSE,"PV Data"}</definedName>
    <definedName name="_I2" hidden="1">{"PVGraph2",#N/A,FALSE,"PV Data"}</definedName>
    <definedName name="_I22" localSheetId="3" hidden="1">{"PVGraph2",#N/A,FALSE,"PV Data"}</definedName>
    <definedName name="_I22" hidden="1">{"PVGraph2",#N/A,FALSE,"PV Data"}</definedName>
    <definedName name="_I3" localSheetId="3" hidden="1">{"PVGraph2",#N/A,FALSE,"PV Data"}</definedName>
    <definedName name="_I3" hidden="1">{"PVGraph2",#N/A,FALSE,"PV Data"}</definedName>
    <definedName name="_II2" localSheetId="3" hidden="1">{"PVGraph2",#N/A,FALSE,"PV Data"}</definedName>
    <definedName name="_II2" hidden="1">{"PVGraph2",#N/A,FALSE,"PV Data"}</definedName>
    <definedName name="_Key1" hidden="1">[6]Condir!#REF!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Regression_Out" localSheetId="3" hidden="1">#REF!</definedName>
    <definedName name="_Regression_Out" hidden="1">#REF!</definedName>
    <definedName name="_Regression_X" localSheetId="3" hidden="1">#REF!</definedName>
    <definedName name="_Regression_X" hidden="1">#REF!</definedName>
    <definedName name="_Regression_Y" hidden="1">#REF!</definedName>
    <definedName name="_Sort" hidden="1">[6]Condir!#REF!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_Table2_In1" localSheetId="3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localSheetId="3" hidden="1">{"PVGraph2",#N/A,FALSE,"PV Data"}</definedName>
    <definedName name="_w1" hidden="1">{"PVGraph2",#N/A,FALSE,"PV Data"}</definedName>
    <definedName name="_w12" localSheetId="3" hidden="1">{"PVGraph2",#N/A,FALSE,"PV Data"}</definedName>
    <definedName name="_w12" hidden="1">{"PVGraph2",#N/A,FALSE,"PV Data"}</definedName>
    <definedName name="_w2" localSheetId="3" hidden="1">{"PVGraph2",#N/A,FALSE,"PV Data"}</definedName>
    <definedName name="_w2" hidden="1">{"PVGraph2",#N/A,FALSE,"PV Data"}</definedName>
    <definedName name="_w3" localSheetId="3" hidden="1">{"PVGraph2",#N/A,FALSE,"PV Data"}</definedName>
    <definedName name="_w3" hidden="1">{"PVGraph2",#N/A,FALSE,"PV Data"}</definedName>
    <definedName name="_w9" localSheetId="3" hidden="1">{"PVGraph2",#N/A,FALSE,"PV Data"}</definedName>
    <definedName name="_w9" hidden="1">{"PVGraph2",#N/A,FALSE,"PV Data"}</definedName>
    <definedName name="_x2" localSheetId="3" hidden="1">{"PVGraph2",#N/A,FALSE,"PV Data"}</definedName>
    <definedName name="_x2" hidden="1">{"PVGraph2",#N/A,FALSE,"PV Data"}</definedName>
    <definedName name="_y2" localSheetId="3" hidden="1">{"PVGraph2",#N/A,FALSE,"PV Data"}</definedName>
    <definedName name="_y2" hidden="1">{"PVGraph2",#N/A,FALSE,"PV Data"}</definedName>
    <definedName name="_y22" localSheetId="3" hidden="1">{"PVGraph2",#N/A,FALSE,"PV Data"}</definedName>
    <definedName name="_y22" hidden="1">{"PVGraph2",#N/A,FALSE,"PV Data"}</definedName>
    <definedName name="a" localSheetId="3" hidden="1">{#N/A,"100% Success",TRUE,"Sales Forecast";#N/A,#N/A,TRUE,"Sheet2"}</definedName>
    <definedName name="a" hidden="1">{#N/A,"100% Success",TRUE,"Sales Forecast";#N/A,#N/A,TRUE,"Sheet2"}</definedName>
    <definedName name="AAA_DOCTOPS" hidden="1">"AAA_SET"</definedName>
    <definedName name="AAA_duser" hidden="1">"OFF"</definedName>
    <definedName name="aaaaaaaaaaaaaaaaaaaa" localSheetId="3" hidden="1">{#N/A,"10% Success",FALSE,"Sales Forecast";#N/A,#N/A,FALSE,"Sheet2"}</definedName>
    <definedName name="aaaaaaaaaaaaaaaaaaaa" hidden="1">{#N/A,"10% Success",FALSE,"Sales Forecast";#N/A,#N/A,FALSE,"Sheet2"}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def" localSheetId="3" hidden="1">{"'PXR_6500'!$A$1:$I$124"}</definedName>
    <definedName name="abcdef" hidden="1">{"'PXR_6500'!$A$1:$I$124"}</definedName>
    <definedName name="ABN" localSheetId="3" hidden="1">{"'PXR_6500'!$A$1:$I$124"}</definedName>
    <definedName name="ABN" hidden="1">{"'PXR_6500'!$A$1:$I$124"}</definedName>
    <definedName name="abr" localSheetId="3" hidden="1">{"VUSS",#N/A,TRUE,"VUS$";"VIPC",#N/A,TRUE,"VIPC";"RUSS",#N/A,TRUE,"RUS$";"RIPC",#N/A,TRUE,"RIPC";"RIPCM2",#N/A,TRUE,"R IPC-M2";"RENT",#N/A,TRUE,"RENT";"COND",#N/A,TRUE,"COND";"LFESC",#N/A,TRUE,"LFESC";"SHOPP",#N/A,TRUE,"SHOPP";"PESS",#N/A,TRUE,"PESS";"LFP",#N/A,TRUE,"LFP"}</definedName>
    <definedName name="abr" hidden="1">{"VUSS",#N/A,TRUE,"VUS$";"VIPC",#N/A,TRUE,"VIPC";"RUSS",#N/A,TRUE,"RUS$";"RIPC",#N/A,TRUE,"RIPC";"RIPCM2",#N/A,TRUE,"R IPC-M2";"RENT",#N/A,TRUE,"RENT";"COND",#N/A,TRUE,"COND";"LFESC",#N/A,TRUE,"LFESC";"SHOPP",#N/A,TRUE,"SHOPP";"PESS",#N/A,TRUE,"PESS";"LFP",#N/A,TRUE,"LFP"}</definedName>
    <definedName name="AccessDatabase" hidden="1">"C:\Mis documentos\ACTIVOS.MDB"</definedName>
    <definedName name="ad" localSheetId="3" hidden="1">{#N/A,#N/A,FALSE,"TOC";#N/A,#N/A,FALSE,"ASS";#N/A,#N/A,FALSE,"CF";#N/A,#N/A,FALSE,"FUEL&amp;MTC"}</definedName>
    <definedName name="ad" hidden="1">{#N/A,#N/A,FALSE,"TOC";#N/A,#N/A,FALSE,"ASS";#N/A,#N/A,FALSE,"CF";#N/A,#N/A,FALSE,"FUEL&amp;MTC"}</definedName>
    <definedName name="adrian" localSheetId="3" hidden="1">{#N/A,#N/A,FALSE,"TOC";#N/A,#N/A,FALSE,"ASS";#N/A,#N/A,FALSE,"CF";#N/A,#N/A,FALSE,"FUEL&amp;MTC"}</definedName>
    <definedName name="adrian" hidden="1">{#N/A,#N/A,FALSE,"TOC";#N/A,#N/A,FALSE,"ASS";#N/A,#N/A,FALSE,"CF";#N/A,#N/A,FALSE,"FUEL&amp;MTC"}</definedName>
    <definedName name="AEqC">#REF!</definedName>
    <definedName name="ALUG.VENCIDOSGER" localSheetId="3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ALUG.VENCIDOSGER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ALUGGEREN" localSheetId="3" hidden="1">{#N/A,#N/A,FALSE,"V-R-gr";#N/A,#N/A,FALSE,"Veículos -gr"}</definedName>
    <definedName name="ALUGGEREN" hidden="1">{#N/A,#N/A,FALSE,"V-R-gr";#N/A,#N/A,FALSE,"Veículos -gr"}</definedName>
    <definedName name="anscount" hidden="1">1</definedName>
    <definedName name="antonio" localSheetId="3" hidden="1">{#N/A,"70% Success",FALSE,"Sales Forecast";#N/A,#N/A,FALSE,"Sheet2"}</definedName>
    <definedName name="antonio" hidden="1">{#N/A,"70% Success",FALSE,"Sales Forecast";#N/A,#N/A,FALSE,"Sheet2"}</definedName>
    <definedName name="_xlnm.Print_Area" localSheetId="2">'Cidade Jardim III'!$A$1:$AL$65</definedName>
    <definedName name="_xlnm.Print_Area" localSheetId="3">'Desembolso - LV'!$A$1:$P$33</definedName>
    <definedName name="AS" localSheetId="3" hidden="1">{"'TG'!$A$1:$L$37"}</definedName>
    <definedName name="AS" hidden="1">{"'TG'!$A$1:$L$37"}</definedName>
    <definedName name="AS2DocOpenMode" hidden="1">"AS2DocumentEdit"</definedName>
    <definedName name="asdasdasd" localSheetId="3" hidden="1">{#N/A,"100% Success",TRUE,"Sales Forecast";#N/A,#N/A,TRUE,"Sheet2"}</definedName>
    <definedName name="asdasdasd" hidden="1">{#N/A,"100% Success",TRUE,"Sales Forecast";#N/A,#N/A,TRUE,"Sheet2"}</definedName>
    <definedName name="asdf" localSheetId="3" hidden="1">{"cap_structure",#N/A,FALSE,"Graph-Mkt Cap";"price",#N/A,FALSE,"Graph-Price";"ebit",#N/A,FALSE,"Graph-EBITDA";"ebitda",#N/A,FALSE,"Graph-EBITDA"}</definedName>
    <definedName name="asdf" hidden="1">{"cap_structure",#N/A,FALSE,"Graph-Mkt Cap";"price",#N/A,FALSE,"Graph-Price";"ebit",#N/A,FALSE,"Graph-EBITDA";"ebitda",#N/A,FALSE,"Graph-EBITDA"}</definedName>
    <definedName name="ausucua" localSheetId="3" hidden="1">{#N/A,#N/A,FALSE,"TOC";#N/A,#N/A,FALSE,"ASS";#N/A,#N/A,FALSE,"CF";#N/A,#N/A,FALSE,"FUEL&amp;MTC"}</definedName>
    <definedName name="ausucua" hidden="1">{#N/A,#N/A,FALSE,"TOC";#N/A,#N/A,FALSE,"ASS";#N/A,#N/A,FALSE,"CF";#N/A,#N/A,FALSE,"FUEL&amp;MTC"}</definedName>
    <definedName name="aw" localSheetId="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aw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b" localSheetId="3" hidden="1">{#N/A,"30% Success",TRUE,"Sales Forecast";#N/A,#N/A,TRUE,"Sheet2"}</definedName>
    <definedName name="b" hidden="1">{#N/A,"30% Success",TRUE,"Sales Forecast";#N/A,#N/A,TRUE,"Sheet2"}</definedName>
    <definedName name="balls" localSheetId="3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balls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belnew" localSheetId="3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G" localSheetId="3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BG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BLPH17" hidden="1">#REF!</definedName>
    <definedName name="BLPH18" hidden="1">#REF!</definedName>
    <definedName name="BLPH19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R10020040303143550017" hidden="1">#REF!</definedName>
    <definedName name="BLPR10020040303143550017_1_1" hidden="1">#REF!</definedName>
    <definedName name="BLPR10120040303143550017" hidden="1">#REF!</definedName>
    <definedName name="BLPR10120040303143550017_1_1" hidden="1">#REF!</definedName>
    <definedName name="BLPR1020040303143540803" hidden="1">#REF!</definedName>
    <definedName name="BLPR1020040303143540803_1_3" hidden="1">#REF!</definedName>
    <definedName name="BLPR1020040303143540803_2_3" hidden="1">#REF!</definedName>
    <definedName name="BLPR1020040303143540803_3_3" hidden="1">#REF!</definedName>
    <definedName name="BLPR10220040303143550017" hidden="1">#REF!</definedName>
    <definedName name="BLPR10220040303143550017_1_1" hidden="1">#REF!</definedName>
    <definedName name="BLPR10320040303143550017" hidden="1">#REF!</definedName>
    <definedName name="BLPR10320040303143550017_1_1" hidden="1">#REF!</definedName>
    <definedName name="BLPR10420040303143550027" hidden="1">#REF!</definedName>
    <definedName name="BLPR10420040303143550027_1_1" hidden="1">#REF!</definedName>
    <definedName name="BLPR10520040303143550027" hidden="1">#REF!</definedName>
    <definedName name="BLPR10520040303143550027_1_1" hidden="1">#REF!</definedName>
    <definedName name="BLPR10620040303143550027" hidden="1">#REF!</definedName>
    <definedName name="BLPR10620040303143550027_1_1" hidden="1">#REF!</definedName>
    <definedName name="BLPR10720040303143550027" hidden="1">#REF!</definedName>
    <definedName name="BLPR10720040303143550027_1_1" hidden="1">#REF!</definedName>
    <definedName name="BLPR10820040303143550027" hidden="1">#REF!</definedName>
    <definedName name="BLPR10820040303143550027_1_1" hidden="1">#REF!</definedName>
    <definedName name="BLPR10920040303143550027" hidden="1">#REF!</definedName>
    <definedName name="BLPR10920040303143550027_1_1" hidden="1">#REF!</definedName>
    <definedName name="BLPR11020040303143550027" hidden="1">#REF!</definedName>
    <definedName name="BLPR11020040303143550027_1_1" hidden="1">#REF!</definedName>
    <definedName name="BLPR11120040303143550037" hidden="1">#REF!</definedName>
    <definedName name="BLPR11120040303143550037_1_1" hidden="1">#REF!</definedName>
    <definedName name="BLPR1120040303143540803" hidden="1">#REF!</definedName>
    <definedName name="BLPR1120040303143540803_1_3" hidden="1">#REF!</definedName>
    <definedName name="BLPR1120040303143540803_2_3" hidden="1">#REF!</definedName>
    <definedName name="BLPR1120040303143540803_3_3" hidden="1">#REF!</definedName>
    <definedName name="BLPR11220040303143550037" hidden="1">#REF!</definedName>
    <definedName name="BLPR11220040303143550037_1_1" hidden="1">#REF!</definedName>
    <definedName name="BLPR11320040303143550037" hidden="1">#REF!</definedName>
    <definedName name="BLPR11320040303143550037_1_1" hidden="1">#REF!</definedName>
    <definedName name="BLPR11420040303143550037" hidden="1">#REF!</definedName>
    <definedName name="BLPR11420040303143550037_1_1" hidden="1">#REF!</definedName>
    <definedName name="BLPR11520040303143550037" hidden="1">#REF!</definedName>
    <definedName name="BLPR11520040303143550037_1_1" hidden="1">#REF!</definedName>
    <definedName name="BLPR11620040303143550037" hidden="1">#REF!</definedName>
    <definedName name="BLPR11620040303143550037_1_1" hidden="1">#REF!</definedName>
    <definedName name="BLPR11720040303143550047" hidden="1">#REF!</definedName>
    <definedName name="BLPR11720040303143550047_1_1" hidden="1">#REF!</definedName>
    <definedName name="BLPR11820040303143550047" hidden="1">#REF!</definedName>
    <definedName name="BLPR11820040303143550047_1_1" hidden="1">#REF!</definedName>
    <definedName name="BLPR11920040303143550047" hidden="1">#REF!</definedName>
    <definedName name="BLPR11920040303143550047_1_1" hidden="1">#REF!</definedName>
    <definedName name="BLPR120040303143540763" hidden="1">#REF!</definedName>
    <definedName name="BLPR120040303143540763_1_3" hidden="1">#REF!</definedName>
    <definedName name="BLPR120040303143540763_2_3" hidden="1">#REF!</definedName>
    <definedName name="BLPR120040303143540763_3_3" hidden="1">#REF!</definedName>
    <definedName name="BLPR12020040303143550047" hidden="1">#REF!</definedName>
    <definedName name="BLPR12020040303143550047_1_1" hidden="1">#REF!</definedName>
    <definedName name="BLPR12120040303143550047" hidden="1">#REF!</definedName>
    <definedName name="BLPR12120040303143550047_1_1" hidden="1">#REF!</definedName>
    <definedName name="BLPR1220040303143540803" hidden="1">#REF!</definedName>
    <definedName name="BLPR1220040303143540803_1_3" hidden="1">#REF!</definedName>
    <definedName name="BLPR1220040303143540803_2_3" hidden="1">#REF!</definedName>
    <definedName name="BLPR1220040303143540803_3_3" hidden="1">#REF!</definedName>
    <definedName name="BLPR12220040303143550047" hidden="1">#REF!</definedName>
    <definedName name="BLPR12220040303143550047_1_1" hidden="1">#REF!</definedName>
    <definedName name="BLPR12320040303143550047" hidden="1">#REF!</definedName>
    <definedName name="BLPR12320040303143550047_1_1" hidden="1">#REF!</definedName>
    <definedName name="BLPR12420040303143550057" hidden="1">#REF!</definedName>
    <definedName name="BLPR12420040303143550057_1_1" hidden="1">#REF!</definedName>
    <definedName name="BLPR12520040303143550057" hidden="1">#REF!</definedName>
    <definedName name="BLPR12520040303143550057_1_1" hidden="1">#REF!</definedName>
    <definedName name="BLPR12620040303143550057" hidden="1">#REF!</definedName>
    <definedName name="BLPR12620040303143550057_1_1" hidden="1">#REF!</definedName>
    <definedName name="BLPR12720040303143550057" hidden="1">#REF!</definedName>
    <definedName name="BLPR12720040303143550057_1_1" hidden="1">#REF!</definedName>
    <definedName name="BLPR12820040303143550057" hidden="1">#REF!</definedName>
    <definedName name="BLPR12820040303143550057_1_1" hidden="1">#REF!</definedName>
    <definedName name="BLPR12920040303143550057" hidden="1">#REF!</definedName>
    <definedName name="BLPR12920040303143550057_1_1" hidden="1">#REF!</definedName>
    <definedName name="BLPR13020040303143550067" hidden="1">#REF!</definedName>
    <definedName name="BLPR13020040303143550067_1_1" hidden="1">#REF!</definedName>
    <definedName name="BLPR13120040303143550067" hidden="1">#REF!</definedName>
    <definedName name="BLPR13120040303143550067_1_1" hidden="1">#REF!</definedName>
    <definedName name="BLPR1320040303143540813" hidden="1">#REF!</definedName>
    <definedName name="BLPR1320040303143540813_1_3" hidden="1">#REF!</definedName>
    <definedName name="BLPR1320040303143540813_2_3" hidden="1">#REF!</definedName>
    <definedName name="BLPR1320040303143540813_3_3" hidden="1">#REF!</definedName>
    <definedName name="BLPR13220040303143550067" hidden="1">#REF!</definedName>
    <definedName name="BLPR13220040303143550067_1_1" hidden="1">#REF!</definedName>
    <definedName name="BLPR13320040303143550067" hidden="1">#REF!</definedName>
    <definedName name="BLPR13320040303143550067_1_1" hidden="1">#REF!</definedName>
    <definedName name="BLPR13420040303143550067" hidden="1">#REF!</definedName>
    <definedName name="BLPR13420040303143550067_1_1" hidden="1">#REF!</definedName>
    <definedName name="BLPR13520040303143550067" hidden="1">#REF!</definedName>
    <definedName name="BLPR13520040303143550067_1_1" hidden="1">#REF!</definedName>
    <definedName name="BLPR13620040303143550077" hidden="1">#REF!</definedName>
    <definedName name="BLPR13620040303143550077_1_1" hidden="1">#REF!</definedName>
    <definedName name="BLPR13720040303143550077" hidden="1">#REF!</definedName>
    <definedName name="BLPR13720040303143550077_1_1" hidden="1">#REF!</definedName>
    <definedName name="BLPR13820040303143550077" hidden="1">#REF!</definedName>
    <definedName name="BLPR13820040303143550077_1_1" hidden="1">#REF!</definedName>
    <definedName name="BLPR13920040303143550077" hidden="1">#REF!</definedName>
    <definedName name="BLPR13920040303143550077_1_1" hidden="1">#REF!</definedName>
    <definedName name="BLPR14020040303143550077" hidden="1">#REF!</definedName>
    <definedName name="BLPR14020040303143550077_1_1" hidden="1">#REF!</definedName>
    <definedName name="BLPR14120040303143550077" hidden="1">#REF!</definedName>
    <definedName name="BLPR14120040303143550077_1_1" hidden="1">#REF!</definedName>
    <definedName name="BLPR1420040303143540813" hidden="1">#REF!</definedName>
    <definedName name="BLPR1420040303143540813_1_3" hidden="1">#REF!</definedName>
    <definedName name="BLPR1420040303143540813_2_3" hidden="1">#REF!</definedName>
    <definedName name="BLPR1420040303143540813_3_3" hidden="1">#REF!</definedName>
    <definedName name="BLPR14220040303143550077" hidden="1">#REF!</definedName>
    <definedName name="BLPR14220040303143550077_1_1" hidden="1">#REF!</definedName>
    <definedName name="BLPR14320040303143550077" hidden="1">#REF!</definedName>
    <definedName name="BLPR14320040303143550077_1_1" hidden="1">#REF!</definedName>
    <definedName name="BLPR14420040303143550077" hidden="1">#REF!</definedName>
    <definedName name="BLPR14420040303143550077_1_1" hidden="1">#REF!</definedName>
    <definedName name="BLPR14520040303143550077" hidden="1">#REF!</definedName>
    <definedName name="BLPR14520040303143550077_1_1" hidden="1">#REF!</definedName>
    <definedName name="BLPR14620040303143550077" hidden="1">#REF!</definedName>
    <definedName name="BLPR14620040303143550077_1_1" hidden="1">#REF!</definedName>
    <definedName name="BLPR14720040303143550077" hidden="1">#REF!</definedName>
    <definedName name="BLPR14720040303143550077_1_1" hidden="1">#REF!</definedName>
    <definedName name="BLPR14820040303143550077" hidden="1">#REF!</definedName>
    <definedName name="BLPR14820040303143550077_1_1" hidden="1">#REF!</definedName>
    <definedName name="BLPR14920040303143550077" hidden="1">#REF!</definedName>
    <definedName name="BLPR14920040303143550077_1_1" hidden="1">#REF!</definedName>
    <definedName name="BLPR15020040303143550087" hidden="1">#REF!</definedName>
    <definedName name="BLPR15020040303143550087_1_1" hidden="1">#REF!</definedName>
    <definedName name="BLPR15120040303143550087" hidden="1">#REF!</definedName>
    <definedName name="BLPR15120040303143550087_1_1" hidden="1">#REF!</definedName>
    <definedName name="BLPR1520040303143540813" hidden="1">#REF!</definedName>
    <definedName name="BLPR1520040303143540813_1_3" hidden="1">#REF!</definedName>
    <definedName name="BLPR1520040303143540813_2_3" hidden="1">#REF!</definedName>
    <definedName name="BLPR1520040303143540813_3_3" hidden="1">#REF!</definedName>
    <definedName name="BLPR15220040303143550087" hidden="1">#REF!</definedName>
    <definedName name="BLPR15220040303143550087_1_1" hidden="1">#REF!</definedName>
    <definedName name="BLPR15320040303143550087" hidden="1">#REF!</definedName>
    <definedName name="BLPR15320040303143550087_1_1" hidden="1">#REF!</definedName>
    <definedName name="BLPR15420040303143550087" hidden="1">#REF!</definedName>
    <definedName name="BLPR15420040303143550087_1_1" hidden="1">#REF!</definedName>
    <definedName name="BLPR15520040303143550207" hidden="1">#REF!</definedName>
    <definedName name="BLPR15520040303143550207_1_2" hidden="1">#REF!</definedName>
    <definedName name="BLPR15520040303143550207_2_2" hidden="1">#REF!</definedName>
    <definedName name="BLPR15620040303143550227" hidden="1">#REF!</definedName>
    <definedName name="BLPR15620040303143550227_1_2" hidden="1">#REF!</definedName>
    <definedName name="BLPR15620040303143550227_2_2" hidden="1">#REF!</definedName>
    <definedName name="BLPR15720040303143550237" hidden="1">#REF!</definedName>
    <definedName name="BLPR15720040303143550237_1_2" hidden="1">#REF!</definedName>
    <definedName name="BLPR15720040303143550237_2_2" hidden="1">#REF!</definedName>
    <definedName name="BLPR15820040303143550257" hidden="1">#REF!</definedName>
    <definedName name="BLPR15820040303143550257_1_2" hidden="1">#REF!</definedName>
    <definedName name="BLPR15820040303143550257_2_2" hidden="1">#REF!</definedName>
    <definedName name="BLPR15920040303143550267" hidden="1">#REF!</definedName>
    <definedName name="BLPR15920040303143550267_1_2" hidden="1">#REF!</definedName>
    <definedName name="BLPR15920040303143550267_2_2" hidden="1">#REF!</definedName>
    <definedName name="BLPR16020040303143550287" hidden="1">#REF!</definedName>
    <definedName name="BLPR16020040303143550287_1_2" hidden="1">#REF!</definedName>
    <definedName name="BLPR16020040303143550287_2_2" hidden="1">#REF!</definedName>
    <definedName name="BLPR16120040303143550297" hidden="1">#REF!</definedName>
    <definedName name="BLPR16120040303143550297_1_2" hidden="1">#REF!</definedName>
    <definedName name="BLPR16120040303143550297_2_2" hidden="1">#REF!</definedName>
    <definedName name="BLPR1620040303143540813" hidden="1">#REF!</definedName>
    <definedName name="BLPR1620040303143540813_1_3" hidden="1">#REF!</definedName>
    <definedName name="BLPR1620040303143540813_2_3" hidden="1">#REF!</definedName>
    <definedName name="BLPR1620040303143540813_3_3" hidden="1">#REF!</definedName>
    <definedName name="BLPR16220040303143550317" hidden="1">#REF!</definedName>
    <definedName name="BLPR16220040303143550317_1_2" hidden="1">#REF!</definedName>
    <definedName name="BLPR16220040303143550317_2_2" hidden="1">#REF!</definedName>
    <definedName name="BLPR16320040303143550327" hidden="1">#REF!</definedName>
    <definedName name="BLPR16320040303143550327_1_2" hidden="1">#REF!</definedName>
    <definedName name="BLPR16320040303143550327_2_2" hidden="1">#REF!</definedName>
    <definedName name="BLPR16420040303143550347" hidden="1">#REF!</definedName>
    <definedName name="BLPR16420040303143550347_1_2" hidden="1">#REF!</definedName>
    <definedName name="BLPR16420040303143550347_2_2" hidden="1">#REF!</definedName>
    <definedName name="BLPR16520040303143550357" hidden="1">#REF!</definedName>
    <definedName name="BLPR16520040303143550357_1_2" hidden="1">#REF!</definedName>
    <definedName name="BLPR16520040303143550357_2_2" hidden="1">#REF!</definedName>
    <definedName name="BLPR16620040303143550377" hidden="1">#REF!</definedName>
    <definedName name="BLPR16620040303143550377_1_2" hidden="1">#REF!</definedName>
    <definedName name="BLPR16620040303143550377_2_2" hidden="1">#REF!</definedName>
    <definedName name="BLPR16720040303143550397" hidden="1">#REF!</definedName>
    <definedName name="BLPR16720040303143550397_1_2" hidden="1">#REF!</definedName>
    <definedName name="BLPR16720040303143550397_2_2" hidden="1">#REF!</definedName>
    <definedName name="BLPR16820040303143550407" hidden="1">#REF!</definedName>
    <definedName name="BLPR16820040303143550407_1_2" hidden="1">#REF!</definedName>
    <definedName name="BLPR16820040303143550407_2_2" hidden="1">#REF!</definedName>
    <definedName name="BLPR16920040303143550427" hidden="1">#REF!</definedName>
    <definedName name="BLPR16920040303143550427_1_2" hidden="1">#REF!</definedName>
    <definedName name="BLPR16920040303143550427_2_2" hidden="1">#REF!</definedName>
    <definedName name="BLPR17020040303143550437" hidden="1">#REF!</definedName>
    <definedName name="BLPR17020040303143550437_1_2" hidden="1">#REF!</definedName>
    <definedName name="BLPR17020040303143550437_2_2" hidden="1">#REF!</definedName>
    <definedName name="BLPR17120040303143550457" hidden="1">#REF!</definedName>
    <definedName name="BLPR17120040303143550457_1_2" hidden="1">#REF!</definedName>
    <definedName name="BLPR17120040303143550457_2_2" hidden="1">#REF!</definedName>
    <definedName name="BLPR1720040303143540823" hidden="1">#REF!</definedName>
    <definedName name="BLPR1720040303143540823_1_3" hidden="1">#REF!</definedName>
    <definedName name="BLPR1720040303143540823_2_3" hidden="1">#REF!</definedName>
    <definedName name="BLPR1720040303143540823_3_3" hidden="1">#REF!</definedName>
    <definedName name="BLPR17220040303143550477" hidden="1">#REF!</definedName>
    <definedName name="BLPR17220040303143550477_1_2" hidden="1">#REF!</definedName>
    <definedName name="BLPR17220040303143550477_2_2" hidden="1">#REF!</definedName>
    <definedName name="BLPR17320040303143550487" hidden="1">#REF!</definedName>
    <definedName name="BLPR17320040303143550487_1_2" hidden="1">#REF!</definedName>
    <definedName name="BLPR17320040303143550487_2_2" hidden="1">#REF!</definedName>
    <definedName name="BLPR17420040303143550507" hidden="1">#REF!</definedName>
    <definedName name="BLPR17420040303143550507_1_2" hidden="1">#REF!</definedName>
    <definedName name="BLPR17420040303143550507_2_2" hidden="1">#REF!</definedName>
    <definedName name="BLPR17520040303143550527" hidden="1">#REF!</definedName>
    <definedName name="BLPR17520040303143550527_1_2" hidden="1">#REF!</definedName>
    <definedName name="BLPR17520040303143550527_2_2" hidden="1">#REF!</definedName>
    <definedName name="BLPR17620040303143550547" hidden="1">#REF!</definedName>
    <definedName name="BLPR17620040303143550547_1_2" hidden="1">#REF!</definedName>
    <definedName name="BLPR17620040303143550547_2_2" hidden="1">#REF!</definedName>
    <definedName name="BLPR17720040303143550557" hidden="1">#REF!</definedName>
    <definedName name="BLPR17720040303143550557_1_2" hidden="1">#REF!</definedName>
    <definedName name="BLPR17720040303143550557_2_2" hidden="1">#REF!</definedName>
    <definedName name="BLPR17820040303143550577" hidden="1">#REF!</definedName>
    <definedName name="BLPR17820040303143550577_1_2" hidden="1">#REF!</definedName>
    <definedName name="BLPR17820040303143550577_2_2" hidden="1">#REF!</definedName>
    <definedName name="BLPR17920040303143550597" hidden="1">#REF!</definedName>
    <definedName name="BLPR17920040303143550597_1_2" hidden="1">#REF!</definedName>
    <definedName name="BLPR17920040303143550597_2_2" hidden="1">#REF!</definedName>
    <definedName name="BLPR18020040303143550617" hidden="1">#REF!</definedName>
    <definedName name="BLPR18020040303143550617_1_2" hidden="1">#REF!</definedName>
    <definedName name="BLPR18020040303143550617_2_2" hidden="1">#REF!</definedName>
    <definedName name="BLPR18120040303143550637" hidden="1">#REF!</definedName>
    <definedName name="BLPR18120040303143550637_1_2" hidden="1">#REF!</definedName>
    <definedName name="BLPR18120040303143550637_2_2" hidden="1">#REF!</definedName>
    <definedName name="BLPR1820040303143540823" hidden="1">#REF!</definedName>
    <definedName name="BLPR1820040303143540823_1_3" hidden="1">#REF!</definedName>
    <definedName name="BLPR1820040303143540823_2_3" hidden="1">#REF!</definedName>
    <definedName name="BLPR1820040303143540823_3_3" hidden="1">#REF!</definedName>
    <definedName name="BLPR18220040303143550657" hidden="1">#REF!</definedName>
    <definedName name="BLPR18220040303143550657_1_2" hidden="1">#REF!</definedName>
    <definedName name="BLPR18220040303143550657_2_2" hidden="1">#REF!</definedName>
    <definedName name="BLPR18320040303143550678" hidden="1">#REF!</definedName>
    <definedName name="BLPR18320040303143550678_1_2" hidden="1">#REF!</definedName>
    <definedName name="BLPR18320040303143550678_2_2" hidden="1">#REF!</definedName>
    <definedName name="BLPR18420040303143550698" hidden="1">#REF!</definedName>
    <definedName name="BLPR18420040303143550698_1_2" hidden="1">#REF!</definedName>
    <definedName name="BLPR18420040303143550698_2_2" hidden="1">#REF!</definedName>
    <definedName name="BLPR18520040303143550718" hidden="1">#REF!</definedName>
    <definedName name="BLPR18520040303143550718_1_2" hidden="1">#REF!</definedName>
    <definedName name="BLPR18520040303143550718_2_2" hidden="1">#REF!</definedName>
    <definedName name="BLPR18620040303143550738" hidden="1">#REF!</definedName>
    <definedName name="BLPR18620040303143550738_1_2" hidden="1">#REF!</definedName>
    <definedName name="BLPR18620040303143550738_2_2" hidden="1">#REF!</definedName>
    <definedName name="BLPR18720040303143550758" hidden="1">#REF!</definedName>
    <definedName name="BLPR18720040303143550758_1_2" hidden="1">#REF!</definedName>
    <definedName name="BLPR18720040303143550758_2_2" hidden="1">#REF!</definedName>
    <definedName name="BLPR18820040303143550778" hidden="1">#REF!</definedName>
    <definedName name="BLPR18820040303143550778_1_2" hidden="1">#REF!</definedName>
    <definedName name="BLPR18820040303143550778_2_2" hidden="1">#REF!</definedName>
    <definedName name="BLPR18920040303143550798" hidden="1">#REF!</definedName>
    <definedName name="BLPR18920040303143550798_1_2" hidden="1">#REF!</definedName>
    <definedName name="BLPR18920040303143550798_2_2" hidden="1">#REF!</definedName>
    <definedName name="BLPR19020040303143550818" hidden="1">#REF!</definedName>
    <definedName name="BLPR19020040303143550818_1_2" hidden="1">#REF!</definedName>
    <definedName name="BLPR19020040303143550818_2_2" hidden="1">#REF!</definedName>
    <definedName name="BLPR19120040303143550838" hidden="1">#REF!</definedName>
    <definedName name="BLPR19120040303143550838_1_2" hidden="1">#REF!</definedName>
    <definedName name="BLPR19120040303143550838_2_2" hidden="1">#REF!</definedName>
    <definedName name="BLPR1920040303143540823" hidden="1">#REF!</definedName>
    <definedName name="BLPR1920040303143540823_1_3" hidden="1">#REF!</definedName>
    <definedName name="BLPR1920040303143540823_2_3" hidden="1">#REF!</definedName>
    <definedName name="BLPR1920040303143540823_3_3" hidden="1">#REF!</definedName>
    <definedName name="BLPR19220040303143550858" hidden="1">#REF!</definedName>
    <definedName name="BLPR19220040303143550858_1_2" hidden="1">#REF!</definedName>
    <definedName name="BLPR19220040303143550858_2_2" hidden="1">#REF!</definedName>
    <definedName name="BLPR19320040303143550878" hidden="1">#REF!</definedName>
    <definedName name="BLPR19320040303143550878_1_2" hidden="1">#REF!</definedName>
    <definedName name="BLPR19320040303143550878_2_2" hidden="1">#REF!</definedName>
    <definedName name="BLPR19420040303143550898" hidden="1">#REF!</definedName>
    <definedName name="BLPR19420040303143550898_1_2" hidden="1">#REF!</definedName>
    <definedName name="BLPR19420040303143550898_2_2" hidden="1">#REF!</definedName>
    <definedName name="BLPR19520040303143550928" hidden="1">#REF!</definedName>
    <definedName name="BLPR19520040303143550928_1_2" hidden="1">#REF!</definedName>
    <definedName name="BLPR19520040303143550928_2_2" hidden="1">#REF!</definedName>
    <definedName name="BLPR19620040303143550948" hidden="1">#REF!</definedName>
    <definedName name="BLPR19620040303143550948_1_2" hidden="1">#REF!</definedName>
    <definedName name="BLPR19620040303143550948_2_2" hidden="1">#REF!</definedName>
    <definedName name="BLPR19720040303143550968" hidden="1">#REF!</definedName>
    <definedName name="BLPR19720040303143550968_1_2" hidden="1">#REF!</definedName>
    <definedName name="BLPR19720040303143550968_2_2" hidden="1">#REF!</definedName>
    <definedName name="BLPR19820040303143550988" hidden="1">#REF!</definedName>
    <definedName name="BLPR19820040303143550988_1_2" hidden="1">#REF!</definedName>
    <definedName name="BLPR19820040303143550988_2_2" hidden="1">#REF!</definedName>
    <definedName name="BLPR19920040303143551999" hidden="1">#REF!</definedName>
    <definedName name="BLPR19920040303143551999_1_1" hidden="1">#REF!</definedName>
    <definedName name="BLPR20020040303143551999" hidden="1">#REF!</definedName>
    <definedName name="BLPR20020040303143551999_1_1" hidden="1">#REF!</definedName>
    <definedName name="BLPR20120040303143551999" hidden="1">#REF!</definedName>
    <definedName name="BLPR20120040303143551999_1_1" hidden="1">#REF!</definedName>
    <definedName name="BLPR2020040303143540823" hidden="1">#REF!</definedName>
    <definedName name="BLPR2020040303143540823_1_3" hidden="1">#REF!</definedName>
    <definedName name="BLPR2020040303143540823_2_3" hidden="1">#REF!</definedName>
    <definedName name="BLPR2020040303143540823_3_3" hidden="1">#REF!</definedName>
    <definedName name="BLPR20220040303143551999" hidden="1">#REF!</definedName>
    <definedName name="BLPR20220040303143551999_1_1" hidden="1">#REF!</definedName>
    <definedName name="BLPR20320040303143552009" hidden="1">#REF!</definedName>
    <definedName name="BLPR20320040303143552009_1_1" hidden="1">#REF!</definedName>
    <definedName name="BLPR20420040303143552009" hidden="1">#REF!</definedName>
    <definedName name="BLPR20420040303143552009_1_1" hidden="1">#REF!</definedName>
    <definedName name="BLPR20520040303143552009" hidden="1">#REF!</definedName>
    <definedName name="BLPR20520040303143552009_1_1" hidden="1">#REF!</definedName>
    <definedName name="BLPR20620040303143552009" hidden="1">#REF!</definedName>
    <definedName name="BLPR20620040303143552009_1_1" hidden="1">#REF!</definedName>
    <definedName name="BLPR20720040303143552009" hidden="1">#REF!</definedName>
    <definedName name="BLPR20720040303143552009_1_1" hidden="1">#REF!</definedName>
    <definedName name="BLPR20820040303143552009" hidden="1">#REF!</definedName>
    <definedName name="BLPR20820040303143552009_1_1" hidden="1">#REF!</definedName>
    <definedName name="BLPR20920040303143552009" hidden="1">#REF!</definedName>
    <definedName name="BLPR20920040303143552009_1_1" hidden="1">#REF!</definedName>
    <definedName name="BLPR21020040303143552009" hidden="1">#REF!</definedName>
    <definedName name="BLPR21020040303143552009_1_1" hidden="1">#REF!</definedName>
    <definedName name="BLPR21120040303143552009" hidden="1">#REF!</definedName>
    <definedName name="BLPR21120040303143552009_1_1" hidden="1">#REF!</definedName>
    <definedName name="BLPR2120040303143540823" hidden="1">#REF!</definedName>
    <definedName name="BLPR2120040303143540823_1_3" hidden="1">#REF!</definedName>
    <definedName name="BLPR2120040303143540823_2_3" hidden="1">#REF!</definedName>
    <definedName name="BLPR2120040303143540823_3_3" hidden="1">#REF!</definedName>
    <definedName name="BLPR21220040303143552009" hidden="1">#REF!</definedName>
    <definedName name="BLPR21220040303143552009_1_1" hidden="1">#REF!</definedName>
    <definedName name="BLPR21320040303143552009" hidden="1">#REF!</definedName>
    <definedName name="BLPR21320040303143552009_1_1" hidden="1">#REF!</definedName>
    <definedName name="BLPR21420040303143552019" hidden="1">#REF!</definedName>
    <definedName name="BLPR21420040303143552019_1_1" hidden="1">#REF!</definedName>
    <definedName name="BLPR21520040303143552080" hidden="1">#REF!</definedName>
    <definedName name="BLPR21520040303143552080_1_2" hidden="1">#REF!</definedName>
    <definedName name="BLPR21520040303143552080_2_2" hidden="1">#REF!</definedName>
    <definedName name="BLPR21620040303143552110" hidden="1">#REF!</definedName>
    <definedName name="BLPR21620040303143552110_1_2" hidden="1">#REF!</definedName>
    <definedName name="BLPR21620040303143552110_2_2" hidden="1">#REF!</definedName>
    <definedName name="BLPR21720040303143552130" hidden="1">#REF!</definedName>
    <definedName name="BLPR21720040303143552130_1_2" hidden="1">#REF!</definedName>
    <definedName name="BLPR21720040303143552130_2_2" hidden="1">#REF!</definedName>
    <definedName name="BLPR21820040303143552160" hidden="1">#REF!</definedName>
    <definedName name="BLPR21820040303143552160_1_2" hidden="1">#REF!</definedName>
    <definedName name="BLPR21820040303143552160_2_2" hidden="1">#REF!</definedName>
    <definedName name="BLPR21920040303143552180" hidden="1">#REF!</definedName>
    <definedName name="BLPR21920040303143552180_1_2" hidden="1">#REF!</definedName>
    <definedName name="BLPR21920040303143552180_2_2" hidden="1">#REF!</definedName>
    <definedName name="BLPR220040303143540773" hidden="1">#REF!</definedName>
    <definedName name="BLPR220040303143540773_1_3" hidden="1">#REF!</definedName>
    <definedName name="BLPR220040303143540773_2_3" hidden="1">#REF!</definedName>
    <definedName name="BLPR220040303143540773_3_3" hidden="1">#REF!</definedName>
    <definedName name="BLPR22020040303143552210" hidden="1">#REF!</definedName>
    <definedName name="BLPR22020040303143552210_1_2" hidden="1">#REF!</definedName>
    <definedName name="BLPR22020040303143552210_2_2" hidden="1">#REF!</definedName>
    <definedName name="BLPR22120040303143552230" hidden="1">#REF!</definedName>
    <definedName name="BLPR22120040303143552230_1_2" hidden="1">#REF!</definedName>
    <definedName name="BLPR22120040303143552230_2_2" hidden="1">#REF!</definedName>
    <definedName name="BLPR2220040303143540833" hidden="1">#REF!</definedName>
    <definedName name="BLPR2220040303143540833_1_3" hidden="1">#REF!</definedName>
    <definedName name="BLPR2220040303143540833_2_3" hidden="1">#REF!</definedName>
    <definedName name="BLPR2220040303143540833_3_3" hidden="1">#REF!</definedName>
    <definedName name="BLPR22220040303143552260" hidden="1">#REF!</definedName>
    <definedName name="BLPR22220040303143552260_1_2" hidden="1">#REF!</definedName>
    <definedName name="BLPR22220040303143552260_2_2" hidden="1">#REF!</definedName>
    <definedName name="BLPR2320040303143540833" hidden="1">#REF!</definedName>
    <definedName name="BLPR2320040303143540833_1_3" hidden="1">#REF!</definedName>
    <definedName name="BLPR2320040303143540833_2_3" hidden="1">#REF!</definedName>
    <definedName name="BLPR2320040303143540833_3_3" hidden="1">#REF!</definedName>
    <definedName name="BLPR2420040303143540833" hidden="1">#REF!</definedName>
    <definedName name="BLPR2420040303143540833_1_3" hidden="1">#REF!</definedName>
    <definedName name="BLPR2420040303143540833_2_3" hidden="1">#REF!</definedName>
    <definedName name="BLPR2420040303143540833_3_3" hidden="1">#REF!</definedName>
    <definedName name="BLPR2520040303143540833" hidden="1">#REF!</definedName>
    <definedName name="BLPR2520040303143540833_1_3" hidden="1">#REF!</definedName>
    <definedName name="BLPR2520040303143540833_2_3" hidden="1">#REF!</definedName>
    <definedName name="BLPR2520040303143540833_3_3" hidden="1">#REF!</definedName>
    <definedName name="BLPR2620040303143540833" hidden="1">#REF!</definedName>
    <definedName name="BLPR2620040303143540833_1_3" hidden="1">#REF!</definedName>
    <definedName name="BLPR2620040303143540833_2_3" hidden="1">#REF!</definedName>
    <definedName name="BLPR2620040303143540833_3_3" hidden="1">#REF!</definedName>
    <definedName name="BLPR2720040303143540843" hidden="1">#REF!</definedName>
    <definedName name="BLPR2720040303143540843_1_3" hidden="1">#REF!</definedName>
    <definedName name="BLPR2720040303143540843_2_3" hidden="1">#REF!</definedName>
    <definedName name="BLPR2720040303143540843_3_3" hidden="1">#REF!</definedName>
    <definedName name="BLPR2820040303143540843" hidden="1">#REF!</definedName>
    <definedName name="BLPR2820040303143540843_1_3" hidden="1">#REF!</definedName>
    <definedName name="BLPR2820040303143540843_2_3" hidden="1">#REF!</definedName>
    <definedName name="BLPR2820040303143540843_3_3" hidden="1">#REF!</definedName>
    <definedName name="BLPR2920040303143540843" hidden="1">#REF!</definedName>
    <definedName name="BLPR2920040303143540843_1_3" hidden="1">#REF!</definedName>
    <definedName name="BLPR2920040303143540843_2_3" hidden="1">#REF!</definedName>
    <definedName name="BLPR2920040303143540843_3_3" hidden="1">#REF!</definedName>
    <definedName name="BLPR3020040303143540843" hidden="1">#REF!</definedName>
    <definedName name="BLPR3020040303143540843_1_3" hidden="1">#REF!</definedName>
    <definedName name="BLPR3020040303143540843_2_3" hidden="1">#REF!</definedName>
    <definedName name="BLPR3020040303143540843_3_3" hidden="1">#REF!</definedName>
    <definedName name="BLPR3120040303143540853" hidden="1">#REF!</definedName>
    <definedName name="BLPR3120040303143540853_1_3" hidden="1">#REF!</definedName>
    <definedName name="BLPR3120040303143540853_2_3" hidden="1">#REF!</definedName>
    <definedName name="BLPR3120040303143540853_3_3" hidden="1">#REF!</definedName>
    <definedName name="BLPR320040303143540773" hidden="1">#REF!</definedName>
    <definedName name="BLPR320040303143540773_1_3" hidden="1">#REF!</definedName>
    <definedName name="BLPR320040303143540773_2_3" hidden="1">#REF!</definedName>
    <definedName name="BLPR320040303143540773_3_3" hidden="1">#REF!</definedName>
    <definedName name="BLPR3220040303143540853" hidden="1">#REF!</definedName>
    <definedName name="BLPR3220040303143540853_1_3" hidden="1">#REF!</definedName>
    <definedName name="BLPR3220040303143540853_2_3" hidden="1">#REF!</definedName>
    <definedName name="BLPR3220040303143540853_3_3" hidden="1">#REF!</definedName>
    <definedName name="BLPR3320040303143540853" hidden="1">#REF!</definedName>
    <definedName name="BLPR3320040303143540853_1_3" hidden="1">#REF!</definedName>
    <definedName name="BLPR3320040303143540853_2_3" hidden="1">#REF!</definedName>
    <definedName name="BLPR3320040303143540853_3_3" hidden="1">#REF!</definedName>
    <definedName name="BLPR3420040303143540853" hidden="1">#REF!</definedName>
    <definedName name="BLPR3420040303143540853_1_3" hidden="1">#REF!</definedName>
    <definedName name="BLPR3420040303143540853_2_3" hidden="1">#REF!</definedName>
    <definedName name="BLPR3420040303143540853_3_3" hidden="1">#REF!</definedName>
    <definedName name="BLPR3520040303143540853" hidden="1">#REF!</definedName>
    <definedName name="BLPR3520040303143540853_1_3" hidden="1">#REF!</definedName>
    <definedName name="BLPR3520040303143540853_2_3" hidden="1">#REF!</definedName>
    <definedName name="BLPR3520040303143540853_3_3" hidden="1">#REF!</definedName>
    <definedName name="BLPR3620040303143540863" hidden="1">#REF!</definedName>
    <definedName name="BLPR3620040303143540863_1_3" hidden="1">#REF!</definedName>
    <definedName name="BLPR3620040303143540863_2_3" hidden="1">#REF!</definedName>
    <definedName name="BLPR3620040303143540863_3_3" hidden="1">#REF!</definedName>
    <definedName name="BLPR3720040303143540863" hidden="1">#REF!</definedName>
    <definedName name="BLPR3720040303143540863_1_3" hidden="1">#REF!</definedName>
    <definedName name="BLPR3720040303143540863_2_3" hidden="1">#REF!</definedName>
    <definedName name="BLPR3720040303143540863_3_3" hidden="1">#REF!</definedName>
    <definedName name="BLPR3820040303143540863" hidden="1">#REF!</definedName>
    <definedName name="BLPR3820040303143540863_1_3" hidden="1">#REF!</definedName>
    <definedName name="BLPR3820040303143540863_2_3" hidden="1">#REF!</definedName>
    <definedName name="BLPR3820040303143540863_3_3" hidden="1">#REF!</definedName>
    <definedName name="BLPR3920040303143540863" hidden="1">#REF!</definedName>
    <definedName name="BLPR3920040303143540863_1_3" hidden="1">#REF!</definedName>
    <definedName name="BLPR3920040303143540863_2_3" hidden="1">#REF!</definedName>
    <definedName name="BLPR3920040303143540863_3_3" hidden="1">#REF!</definedName>
    <definedName name="BLPR4020040303143540873" hidden="1">#REF!</definedName>
    <definedName name="BLPR4020040303143540873_1_3" hidden="1">#REF!</definedName>
    <definedName name="BLPR4020040303143540873_2_3" hidden="1">#REF!</definedName>
    <definedName name="BLPR4020040303143540873_3_3" hidden="1">#REF!</definedName>
    <definedName name="BLPR4120040303143540873" hidden="1">#REF!</definedName>
    <definedName name="BLPR4120040303143540873_1_3" hidden="1">#REF!</definedName>
    <definedName name="BLPR4120040303143540873_2_3" hidden="1">#REF!</definedName>
    <definedName name="BLPR4120040303143540873_3_3" hidden="1">#REF!</definedName>
    <definedName name="BLPR420040303143540783" hidden="1">#REF!</definedName>
    <definedName name="BLPR420040303143540783_1_3" hidden="1">#REF!</definedName>
    <definedName name="BLPR420040303143540783_2_3" hidden="1">#REF!</definedName>
    <definedName name="BLPR420040303143540783_3_3" hidden="1">#REF!</definedName>
    <definedName name="BLPR4220040303143540873" hidden="1">#REF!</definedName>
    <definedName name="BLPR4220040303143540873_1_3" hidden="1">#REF!</definedName>
    <definedName name="BLPR4220040303143540873_2_3" hidden="1">#REF!</definedName>
    <definedName name="BLPR4220040303143540873_3_3" hidden="1">#REF!</definedName>
    <definedName name="BLPR4320040303143540873" hidden="1">#REF!</definedName>
    <definedName name="BLPR4320040303143540873_1_3" hidden="1">#REF!</definedName>
    <definedName name="BLPR4320040303143540873_2_3" hidden="1">#REF!</definedName>
    <definedName name="BLPR4320040303143540873_3_3" hidden="1">#REF!</definedName>
    <definedName name="BLPR4420040303143540883" hidden="1">#REF!</definedName>
    <definedName name="BLPR4420040303143540883_1_3" hidden="1">#REF!</definedName>
    <definedName name="BLPR4420040303143540883_2_3" hidden="1">#REF!</definedName>
    <definedName name="BLPR4420040303143540883_3_3" hidden="1">#REF!</definedName>
    <definedName name="BLPR4520040303143540883" hidden="1">#REF!</definedName>
    <definedName name="BLPR4520040303143540883_1_3" hidden="1">#REF!</definedName>
    <definedName name="BLPR4520040303143540883_2_3" hidden="1">#REF!</definedName>
    <definedName name="BLPR4520040303143540883_3_3" hidden="1">#REF!</definedName>
    <definedName name="BLPR4620040303143540883" hidden="1">#REF!</definedName>
    <definedName name="BLPR4620040303143540883_1_3" hidden="1">#REF!</definedName>
    <definedName name="BLPR4620040303143540883_2_3" hidden="1">#REF!</definedName>
    <definedName name="BLPR4620040303143540883_3_3" hidden="1">#REF!</definedName>
    <definedName name="BLPR4720040303143540893" hidden="1">#REF!</definedName>
    <definedName name="BLPR4720040303143540893_1_3" hidden="1">#REF!</definedName>
    <definedName name="BLPR4720040303143540893_2_3" hidden="1">#REF!</definedName>
    <definedName name="BLPR4720040303143540893_3_3" hidden="1">#REF!</definedName>
    <definedName name="BLPR4820040303143540893" hidden="1">#REF!</definedName>
    <definedName name="BLPR4820040303143540893_1_3" hidden="1">#REF!</definedName>
    <definedName name="BLPR4820040303143540893_2_3" hidden="1">#REF!</definedName>
    <definedName name="BLPR4820040303143540893_3_3" hidden="1">#REF!</definedName>
    <definedName name="BLPR4920040303143542085" hidden="1">#REF!</definedName>
    <definedName name="BLPR4920040303143542085_1_3" hidden="1">#REF!</definedName>
    <definedName name="BLPR4920040303143542085_2_3" hidden="1">#REF!</definedName>
    <definedName name="BLPR4920040303143542085_3_3" hidden="1">#REF!</definedName>
    <definedName name="BLPR5020040303143542085" hidden="1">#REF!</definedName>
    <definedName name="BLPR5020040303143542085_1_3" hidden="1">#REF!</definedName>
    <definedName name="BLPR5020040303143542085_2_3" hidden="1">#REF!</definedName>
    <definedName name="BLPR5020040303143542085_3_3" hidden="1">#REF!</definedName>
    <definedName name="BLPR5120040303143542095" hidden="1">#REF!</definedName>
    <definedName name="BLPR5120040303143542095_1_3" hidden="1">#REF!</definedName>
    <definedName name="BLPR5120040303143542095_2_3" hidden="1">#REF!</definedName>
    <definedName name="BLPR5120040303143542095_3_3" hidden="1">#REF!</definedName>
    <definedName name="BLPR520040303143540783" hidden="1">#REF!</definedName>
    <definedName name="BLPR520040303143540783_1_3" hidden="1">#REF!</definedName>
    <definedName name="BLPR520040303143540783_2_3" hidden="1">#REF!</definedName>
    <definedName name="BLPR520040303143540783_3_3" hidden="1">#REF!</definedName>
    <definedName name="BLPR5220040303143542095" hidden="1">#REF!</definedName>
    <definedName name="BLPR5220040303143542095_1_3" hidden="1">#REF!</definedName>
    <definedName name="BLPR5220040303143542095_2_3" hidden="1">#REF!</definedName>
    <definedName name="BLPR5220040303143542095_3_3" hidden="1">#REF!</definedName>
    <definedName name="BLPR5320040303143542095" hidden="1">#REF!</definedName>
    <definedName name="BLPR5320040303143542095_1_3" hidden="1">#REF!</definedName>
    <definedName name="BLPR5320040303143542095_2_3" hidden="1">#REF!</definedName>
    <definedName name="BLPR5320040303143542095_3_3" hidden="1">#REF!</definedName>
    <definedName name="BLPR5420040303143542095" hidden="1">#REF!</definedName>
    <definedName name="BLPR5420040303143542095_1_3" hidden="1">#REF!</definedName>
    <definedName name="BLPR5420040303143542095_2_3" hidden="1">#REF!</definedName>
    <definedName name="BLPR5420040303143542095_3_3" hidden="1">#REF!</definedName>
    <definedName name="BLPR5520040303143542095" hidden="1">#REF!</definedName>
    <definedName name="BLPR5520040303143542095_1_3" hidden="1">#REF!</definedName>
    <definedName name="BLPR5520040303143542095_2_3" hidden="1">#REF!</definedName>
    <definedName name="BLPR5520040303143542095_3_3" hidden="1">#REF!</definedName>
    <definedName name="BLPR5620040303143542105" hidden="1">#REF!</definedName>
    <definedName name="BLPR5620040303143542105_1_3" hidden="1">#REF!</definedName>
    <definedName name="BLPR5620040303143542105_2_3" hidden="1">#REF!</definedName>
    <definedName name="BLPR5620040303143542105_3_3" hidden="1">#REF!</definedName>
    <definedName name="BLPR5720040303143542105" hidden="1">#REF!</definedName>
    <definedName name="BLPR5720040303143542105_1_3" hidden="1">#REF!</definedName>
    <definedName name="BLPR5720040303143542105_2_3" hidden="1">#REF!</definedName>
    <definedName name="BLPR5720040303143542105_3_3" hidden="1">#REF!</definedName>
    <definedName name="BLPR5820040303143548064" hidden="1">#REF!</definedName>
    <definedName name="BLPR5820040303143548064_1_1" hidden="1">#REF!</definedName>
    <definedName name="BLPR5920040303143548074" hidden="1">#REF!</definedName>
    <definedName name="BLPR5920040303143548074_1_1" hidden="1">#REF!</definedName>
    <definedName name="BLPR6020040303143548074" hidden="1">#REF!</definedName>
    <definedName name="BLPR6020040303143548074_1_1" hidden="1">#REF!</definedName>
    <definedName name="BLPR6120040303143548074" hidden="1">#REF!</definedName>
    <definedName name="BLPR6120040303143548074_1_1" hidden="1">#REF!</definedName>
    <definedName name="BLPR620040303143540783" hidden="1">#REF!</definedName>
    <definedName name="BLPR620040303143540783_1_3" hidden="1">#REF!</definedName>
    <definedName name="BLPR620040303143540783_2_3" hidden="1">#REF!</definedName>
    <definedName name="BLPR620040303143540783_3_3" hidden="1">#REF!</definedName>
    <definedName name="BLPR6220040303143548074" hidden="1">#REF!</definedName>
    <definedName name="BLPR6220040303143548074_1_1" hidden="1">#REF!</definedName>
    <definedName name="BLPR6320040303143548074" hidden="1">#REF!</definedName>
    <definedName name="BLPR6320040303143548074_1_1" hidden="1">#REF!</definedName>
    <definedName name="BLPR6420040303143548104" hidden="1">#REF!</definedName>
    <definedName name="BLPR6420040303143548104_1_2" hidden="1">#REF!</definedName>
    <definedName name="BLPR6420040303143548104_2_2" hidden="1">#REF!</definedName>
    <definedName name="BLPR6520040303143548114" hidden="1">#REF!</definedName>
    <definedName name="BLPR6520040303143548114_1_2" hidden="1">#REF!</definedName>
    <definedName name="BLPR6520040303143548114_2_2" hidden="1">#REF!</definedName>
    <definedName name="BLPR6620040303143548134" hidden="1">#REF!</definedName>
    <definedName name="BLPR6620040303143548134_1_2" hidden="1">#REF!</definedName>
    <definedName name="BLPR6620040303143548134_2_2" hidden="1">#REF!</definedName>
    <definedName name="BLPR6720040303143549966" hidden="1">#REF!</definedName>
    <definedName name="BLPR6720040303143549966_1_1" hidden="1">#REF!</definedName>
    <definedName name="BLPR6820040303143549966" hidden="1">#REF!</definedName>
    <definedName name="BLPR6820040303143549966_1_1" hidden="1">#REF!</definedName>
    <definedName name="BLPR6920040303143549966" hidden="1">#REF!</definedName>
    <definedName name="BLPR6920040303143549966_1_1" hidden="1">#REF!</definedName>
    <definedName name="BLPR7020040303143549966" hidden="1">#REF!</definedName>
    <definedName name="BLPR7020040303143549966_1_1" hidden="1">#REF!</definedName>
    <definedName name="BLPR7120040303143549966" hidden="1">#REF!</definedName>
    <definedName name="BLPR7120040303143549966_1_1" hidden="1">#REF!</definedName>
    <definedName name="BLPR720040303143540783" hidden="1">#REF!</definedName>
    <definedName name="BLPR720040303143540783_1_3" hidden="1">#REF!</definedName>
    <definedName name="BLPR720040303143540783_2_3" hidden="1">#REF!</definedName>
    <definedName name="BLPR720040303143540783_3_3" hidden="1">#REF!</definedName>
    <definedName name="BLPR7220040303143549966" hidden="1">#REF!</definedName>
    <definedName name="BLPR7220040303143549966_1_1" hidden="1">#REF!</definedName>
    <definedName name="BLPR7320040303143549976" hidden="1">#REF!</definedName>
    <definedName name="BLPR7320040303143549976_1_1" hidden="1">#REF!</definedName>
    <definedName name="BLPR7420040303143549976" hidden="1">#REF!</definedName>
    <definedName name="BLPR7420040303143549976_1_1" hidden="1">#REF!</definedName>
    <definedName name="BLPR7520040303143549976" hidden="1">#REF!</definedName>
    <definedName name="BLPR7520040303143549976_1_1" hidden="1">#REF!</definedName>
    <definedName name="BLPR7620040303143549976" hidden="1">#REF!</definedName>
    <definedName name="BLPR7620040303143549976_1_1" hidden="1">#REF!</definedName>
    <definedName name="BLPR7720040303143549976" hidden="1">#REF!</definedName>
    <definedName name="BLPR7720040303143549976_1_1" hidden="1">#REF!</definedName>
    <definedName name="BLPR7820040303143549976" hidden="1">#REF!</definedName>
    <definedName name="BLPR7820040303143549976_1_1" hidden="1">#REF!</definedName>
    <definedName name="BLPR7920040303143549987" hidden="1">#REF!</definedName>
    <definedName name="BLPR7920040303143549987_1_1" hidden="1">#REF!</definedName>
    <definedName name="BLPR8020040303143549987" hidden="1">#REF!</definedName>
    <definedName name="BLPR8020040303143549987_1_1" hidden="1">#REF!</definedName>
    <definedName name="BLPR8120040303143549987" hidden="1">#REF!</definedName>
    <definedName name="BLPR8120040303143549987_1_1" hidden="1">#REF!</definedName>
    <definedName name="BLPR820040303143540793" hidden="1">#REF!</definedName>
    <definedName name="BLPR820040303143540793_1_3" hidden="1">#REF!</definedName>
    <definedName name="BLPR820040303143540793_2_3" hidden="1">#REF!</definedName>
    <definedName name="BLPR820040303143540793_3_3" hidden="1">#REF!</definedName>
    <definedName name="BLPR8220040303143549987" hidden="1">#REF!</definedName>
    <definedName name="BLPR8220040303143549987_1_1" hidden="1">#REF!</definedName>
    <definedName name="BLPR8320040303143549987" hidden="1">#REF!</definedName>
    <definedName name="BLPR8320040303143549987_1_1" hidden="1">#REF!</definedName>
    <definedName name="BLPR8420040303143549987" hidden="1">#REF!</definedName>
    <definedName name="BLPR8420040303143549987_1_1" hidden="1">#REF!</definedName>
    <definedName name="BLPR8520040303143549987" hidden="1">#REF!</definedName>
    <definedName name="BLPR8520040303143549987_1_1" hidden="1">#REF!</definedName>
    <definedName name="BLPR8620040303143549997" hidden="1">#REF!</definedName>
    <definedName name="BLPR8620040303143549997_1_1" hidden="1">#REF!</definedName>
    <definedName name="BLPR8720040303143549997" hidden="1">#REF!</definedName>
    <definedName name="BLPR8720040303143549997_1_1" hidden="1">#REF!</definedName>
    <definedName name="BLPR8820040303143549997" hidden="1">#REF!</definedName>
    <definedName name="BLPR8820040303143549997_1_1" hidden="1">#REF!</definedName>
    <definedName name="BLPR8920040303143549997" hidden="1">#REF!</definedName>
    <definedName name="BLPR8920040303143549997_1_1" hidden="1">#REF!</definedName>
    <definedName name="BLPR9020040303143549997" hidden="1">#REF!</definedName>
    <definedName name="BLPR9020040303143549997_1_1" hidden="1">#REF!</definedName>
    <definedName name="BLPR9120040303143549997" hidden="1">#REF!</definedName>
    <definedName name="BLPR9120040303143549997_1_1" hidden="1">#REF!</definedName>
    <definedName name="BLPR920040303143540803" hidden="1">#REF!</definedName>
    <definedName name="BLPR920040303143540803_1_3" hidden="1">#REF!</definedName>
    <definedName name="BLPR920040303143540803_2_3" hidden="1">#REF!</definedName>
    <definedName name="BLPR920040303143540803_3_3" hidden="1">#REF!</definedName>
    <definedName name="BLPR9220040303143550007" hidden="1">#REF!</definedName>
    <definedName name="BLPR9220040303143550007_1_1" hidden="1">#REF!</definedName>
    <definedName name="BLPR9320040303143550007" hidden="1">#REF!</definedName>
    <definedName name="BLPR9320040303143550007_1_1" hidden="1">#REF!</definedName>
    <definedName name="BLPR9420040303143550007" hidden="1">#REF!</definedName>
    <definedName name="BLPR9420040303143550007_1_1" hidden="1">#REF!</definedName>
    <definedName name="BLPR9520040303143550007" hidden="1">#REF!</definedName>
    <definedName name="BLPR9520040303143550007_1_1" hidden="1">#REF!</definedName>
    <definedName name="BLPR9620040303143550007" hidden="1">#REF!</definedName>
    <definedName name="BLPR9620040303143550007_1_1" hidden="1">#REF!</definedName>
    <definedName name="BLPR9720040303143550007" hidden="1">#REF!</definedName>
    <definedName name="BLPR9720040303143550007_1_1" hidden="1">#REF!</definedName>
    <definedName name="BLPR9820040303143550017" hidden="1">#REF!</definedName>
    <definedName name="BLPR9820040303143550017_1_1" hidden="1">#REF!</definedName>
    <definedName name="BLPR9920040303143550017" hidden="1">#REF!</definedName>
    <definedName name="BLPR9920040303143550017_1_1" hidden="1">#REF!</definedName>
    <definedName name="carlos" localSheetId="3" hidden="1">{#N/A,"10% Success",FALSE,"Sales Forecast";#N/A,#N/A,FALSE,"Sheet2"}</definedName>
    <definedName name="carlos" hidden="1">{#N/A,"10% Success",FALSE,"Sales Forecast";#N/A,#N/A,FALSE,"Sheet2"}</definedName>
    <definedName name="CBWorkbookPriority" hidden="1">-1272513935</definedName>
    <definedName name="cdsc" localSheetId="3" hidden="1">{#N/A,#N/A,FALSE,"FFCXOUT3"}</definedName>
    <definedName name="cdsc" hidden="1">{#N/A,#N/A,FALSE,"FFCXOUT3"}</definedName>
    <definedName name="Chicago_Summary_4" localSheetId="3" hidden="1">{#N/A,#N/A,FALSE,"Additional ARPU"}</definedName>
    <definedName name="Chicago_Summary_4" hidden="1">{#N/A,#N/A,FALSE,"Additional ARPU"}</definedName>
    <definedName name="claudia" localSheetId="3" hidden="1">{#N/A,"70% Success",FALSE,"Sales Forecast";#N/A,#N/A,FALSE,"Sheet2"}</definedName>
    <definedName name="claudia" hidden="1">{#N/A,"70% Success",FALSE,"Sales Forecast";#N/A,#N/A,FALSE,"Sheet2"}</definedName>
    <definedName name="Compco1" localSheetId="3" hidden="1">{"Page1",#N/A,FALSE,"CompCo";"Page2",#N/A,FALSE,"CompCo"}</definedName>
    <definedName name="Compco1" hidden="1">{"Page1",#N/A,FALSE,"CompCo";"Page2",#N/A,FALSE,"CompCo"}</definedName>
    <definedName name="Compco2" localSheetId="3" hidden="1">{"Page1",#N/A,FALSE,"CompCo";"Page2",#N/A,FALSE,"CompCo"}</definedName>
    <definedName name="Compco2" hidden="1">{"Page1",#N/A,FALSE,"CompCo";"Page2",#N/A,FALSE,"CompCo"}</definedName>
    <definedName name="Concessão_Malha_Sul" localSheetId="3" hidden="1">{#N/A,"100% Success",TRUE,"Sales Forecast";#N/A,#N/A,TRUE,"Sheet2"}</definedName>
    <definedName name="Concessão_Malha_Sul" hidden="1">{#N/A,"100% Success",TRUE,"Sales Forecast";#N/A,#N/A,TRUE,"Sheet2"}</definedName>
    <definedName name="csda" localSheetId="3" hidden="1">{#N/A,"30% Success",TRUE,"Sales Forecast";#N/A,#N/A,TRUE,"Sheet2"}</definedName>
    <definedName name="csda" hidden="1">{#N/A,"30% Success",TRUE,"Sales Forecast";#N/A,#N/A,TRUE,"Sheet2"}</definedName>
    <definedName name="cu102.ShareScalingFactor" hidden="1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d" localSheetId="3" hidden="1">{#N/A,"70% Success",FALSE,"Sales Forecast";#N/A,#N/A,FALSE,"Sheet2"}</definedName>
    <definedName name="d" hidden="1">{#N/A,"70% Success",FALSE,"Sales Forecast";#N/A,#N/A,FALSE,"Sheet2"}</definedName>
    <definedName name="da" localSheetId="3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asa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asa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dfadfadf" localSheetId="3" hidden="1">{#N/A,"70% Success",FALSE,"Sales Forecast";#N/A,#N/A,FALSE,"Sheet2"}</definedName>
    <definedName name="dadfadfadf" hidden="1">{#N/A,"70% Success",FALSE,"Sales Forecast";#N/A,#N/A,FALSE,"Sheet2"}</definedName>
    <definedName name="dados_ok" localSheetId="3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_ok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2" localSheetId="3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2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3" localSheetId="3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3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fda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fda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ta_Base">#REF!</definedName>
    <definedName name="DDD" localSheetId="3" hidden="1">{"'PXR_6500'!$A$1:$I$124"}</definedName>
    <definedName name="DDD" hidden="1">{"'PXR_6500'!$A$1:$I$124"}</definedName>
    <definedName name="ddt" localSheetId="3" hidden="1">{"mgmt forecast",#N/A,FALSE,"Mgmt Forecast";"dcf table",#N/A,FALSE,"Mgmt Forecast";"sensitivity",#N/A,FALSE,"Mgmt Forecast";"table inputs",#N/A,FALSE,"Mgmt Forecast";"calculations",#N/A,FALSE,"Mgmt Forecast"}</definedName>
    <definedName name="ddt" hidden="1">{"mgmt forecast",#N/A,FALSE,"Mgmt Forecast";"dcf table",#N/A,FALSE,"Mgmt Forecast";"sensitivity",#N/A,FALSE,"Mgmt Forecast";"table inputs",#N/A,FALSE,"Mgmt Forecast";"calculations",#N/A,FALSE,"Mgmt Forecast"}</definedName>
    <definedName name="delete11" localSheetId="3" hidden="1">{"Page1",#N/A,FALSE,"CompCo";"Page2",#N/A,FALSE,"CompCo"}</definedName>
    <definedName name="delete11" hidden="1">{"Page1",#N/A,FALSE,"CompCo";"Page2",#N/A,FALSE,"CompCo"}</definedName>
    <definedName name="delete20" localSheetId="3" hidden="1">{"Page1",#N/A,FALSE,"CompCo";"Page2",#N/A,FALSE,"CompCo"}</definedName>
    <definedName name="delete20" hidden="1">{"Page1",#N/A,FALSE,"CompCo";"Page2",#N/A,FALSE,"CompCo"}</definedName>
    <definedName name="delete5" localSheetId="3" hidden="1">{"Page1",#N/A,FALSE,"CompCo";"Page2",#N/A,FALSE,"CompCo"}</definedName>
    <definedName name="delete5" hidden="1">{"Page1",#N/A,FALSE,"CompCo";"Page2",#N/A,FALSE,"CompCo"}</definedName>
    <definedName name="DESLOC___Gráfico">OFFSET([7]Dash_Proj!E1048570,0,0,COUNTA([7]Dash_Proj!E1048570:E3)-COUNTBLANK([7]Dash_Proj!E1048570:E3),COUNTA([7]Dash_Proj!E1048570:E3)-COUNTBLANK([7]Dash_Proj!E1048570:E3))</definedName>
    <definedName name="dfa" localSheetId="3" hidden="1">{#N/A,#N/A,FALSE,"Additional ARPU"}</definedName>
    <definedName name="dfa" hidden="1">{#N/A,#N/A,FALSE,"Additional ARPU"}</definedName>
    <definedName name="dfadf" localSheetId="3" hidden="1">{#N/A,#N/A,FALSE,"Additional ARPU"}</definedName>
    <definedName name="dfadf" hidden="1">{#N/A,#N/A,FALSE,"Additional ARPU"}</definedName>
    <definedName name="dfas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fas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gsd" hidden="1">'[2]CASH 2000'!#REF!</definedName>
    <definedName name="dhg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hg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IR" localSheetId="3" hidden="1">{"cash",#N/A,FALSE,"cash";"historico",#N/A,FALSE,"historico"}</definedName>
    <definedName name="DIR" hidden="1">{"cash",#N/A,FALSE,"cash";"historico",#N/A,FALSE,"historico"}</definedName>
    <definedName name="DRE" localSheetId="3" hidden="1">{#N/A,#N/A,FALSE,"GP";#N/A,#N/A,FALSE,"Assinantes";#N/A,#N/A,FALSE,"Rede";#N/A,#N/A,FALSE,"Evolução";#N/A,#N/A,FALSE,"Resultado"}</definedName>
    <definedName name="DRE" hidden="1">{#N/A,#N/A,FALSE,"GP";#N/A,#N/A,FALSE,"Assinantes";#N/A,#N/A,FALSE,"Rede";#N/A,#N/A,FALSE,"Evolução";#N/A,#N/A,FALSE,"Resultado"}</definedName>
    <definedName name="DSDSDS" localSheetId="3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DSDSDS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E" localSheetId="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localSheetId="3" hidden="1">{"'PXR_6500'!$A$1:$I$124"}</definedName>
    <definedName name="ECNOFIBRAS" hidden="1">{"'PXR_6500'!$A$1:$I$124"}</definedName>
    <definedName name="ECNOFIBRAS2" localSheetId="3" hidden="1">{"'PXR_6500'!$A$1:$I$124"}</definedName>
    <definedName name="ECNOFIBRAS2" hidden="1">{"'PXR_6500'!$A$1:$I$124"}</definedName>
    <definedName name="edd" localSheetId="3" hidden="1">{#N/A,#N/A,FALSE,"TOC";#N/A,#N/A,FALSE,"ASS";#N/A,#N/A,FALSE,"CF";#N/A,#N/A,FALSE,"FUEL&amp;MTC"}</definedName>
    <definedName name="edd" hidden="1">{#N/A,#N/A,FALSE,"TOC";#N/A,#N/A,FALSE,"ASS";#N/A,#N/A,FALSE,"CF";#N/A,#N/A,FALSE,"FUEL&amp;MTC"}</definedName>
    <definedName name="EEE" localSheetId="3" hidden="1">{"'PXR_6500'!$A$1:$I$124"}</definedName>
    <definedName name="EEE" hidden="1">{"'PXR_6500'!$A$1:$I$124"}</definedName>
    <definedName name="Empresa_selecionada">'[8]Budget-Control'!$D$8</definedName>
    <definedName name="epe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pe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q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q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rytf" localSheetId="3" hidden="1">{#N/A,#N/A,FALSE,"TOC";#N/A,#N/A,FALSE,"ASS";#N/A,#N/A,FALSE,"CF";#N/A,#N/A,FALSE,"FUEL&amp;MTC"}</definedName>
    <definedName name="erytf" hidden="1">{#N/A,#N/A,FALSE,"TOC";#N/A,#N/A,FALSE,"ASS";#N/A,#N/A,FALSE,"CF";#N/A,#N/A,FALSE,"FUEL&amp;MTC"}</definedName>
    <definedName name="esnrc15c1_values" localSheetId="3" hidden="1">{"EUWAT","COMPANIES",TRUE}</definedName>
    <definedName name="esnrc15c1_values" hidden="1">{"EUWAT","COMPANIES",TRUE}</definedName>
    <definedName name="EST" localSheetId="3" hidden="1">{"capa",#N/A,FALSE,"capa";"RES",#N/A,FALSE,"RESULTADO";"REALIZ97",#N/A,FALSE,"RES97";"BAL",#N/A,FALSE,"BAL.PATRIM";"BALREALIZ",#N/A,FALSE,"BAL97"}</definedName>
    <definedName name="EST" hidden="1">{"capa",#N/A,FALSE,"capa";"RES",#N/A,FALSE,"RESULTADO";"REALIZ97",#N/A,FALSE,"RES97";"BAL",#N/A,FALSE,"BAL.PATRIM";"BALREALIZ",#N/A,FALSE,"BAL97"}</definedName>
    <definedName name="esti" localSheetId="3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esti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ety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ty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v.Calculation" hidden="1">-4105</definedName>
    <definedName name="ev.Initialized" hidden="1">FALSE</definedName>
    <definedName name="eventos" localSheetId="3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eventos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Evolução" localSheetId="3" hidden="1">{#N/A,#N/A,FALSE,"GP";#N/A,#N/A,FALSE,"Assinantes";#N/A,#N/A,FALSE,"Rede";#N/A,#N/A,FALSE,"Evolução";#N/A,#N/A,FALSE,"Resultado"}</definedName>
    <definedName name="Evolução" hidden="1">{#N/A,#N/A,FALSE,"GP";#N/A,#N/A,FALSE,"Assinantes";#N/A,#N/A,FALSE,"Rede";#N/A,#N/A,FALSE,"Evolução";#N/A,#N/A,FALSE,"Resultado"}</definedName>
    <definedName name="fad" localSheetId="3" hidden="1">{#N/A,"70% Success",FALSE,"Sales Forecast";#N/A,#N/A,FALSE,"Sheet2"}</definedName>
    <definedName name="fad" hidden="1">{#N/A,"70% Success",FALSE,"Sales Forecast";#N/A,#N/A,FALSE,"Sheet2"}</definedName>
    <definedName name="fd" localSheetId="3" hidden="1">{#N/A,#N/A,FALSE,"TOC";#N/A,#N/A,FALSE,"ASS";#N/A,#N/A,FALSE,"CF";#N/A,#N/A,FALSE,"FUEL&amp;MTC"}</definedName>
    <definedName name="fd" hidden="1">{#N/A,#N/A,FALSE,"TOC";#N/A,#N/A,FALSE,"ASS";#N/A,#N/A,FALSE,"CF";#N/A,#N/A,FALSE,"FUEL&amp;MTC"}</definedName>
    <definedName name="fdaa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fdaa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fdergf" localSheetId="3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fdergf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fdsa" localSheetId="3" hidden="1">{#N/A,#N/A,FALSE,"TOC";#N/A,#N/A,FALSE,"ASS";#N/A,#N/A,FALSE,"CF";#N/A,#N/A,FALSE,"FUEL&amp;MTC"}</definedName>
    <definedName name="fdsa" hidden="1">{#N/A,#N/A,FALSE,"TOC";#N/A,#N/A,FALSE,"ASS";#N/A,#N/A,FALSE,"CF";#N/A,#N/A,FALSE,"FUEL&amp;MTC"}</definedName>
    <definedName name="final" localSheetId="3" hidden="1">{"VUSS",#N/A,TRUE,"VUS$";"VIPC",#N/A,TRUE,"VIPC";"RUSS",#N/A,TRUE,"RUS$";"RIPC",#N/A,TRUE,"RIPC";"RIPCM2",#N/A,TRUE,"R IPC-M2";"RENT",#N/A,TRUE,"RENT";"COND",#N/A,TRUE,"COND";"LFESC",#N/A,TRUE,"LFESC";"SHOPP",#N/A,TRUE,"SHOPP";"PESS",#N/A,TRUE,"PESS";"LFP",#N/A,TRUE,"LFP"}</definedName>
    <definedName name="final" hidden="1">{"VUSS",#N/A,TRUE,"VUS$";"VIPC",#N/A,TRUE,"VIPC";"RUSS",#N/A,TRUE,"RUS$";"RIPC",#N/A,TRUE,"RIPC";"RIPCM2",#N/A,TRUE,"R IPC-M2";"RENT",#N/A,TRUE,"RENT";"COND",#N/A,TRUE,"COND";"LFESC",#N/A,TRUE,"LFESC";"SHOPP",#N/A,TRUE,"SHOPP";"PESS",#N/A,TRUE,"PESS";"LFP",#N/A,TRUE,"LFP"}</definedName>
    <definedName name="Finalizado">OFFSET(#REF!,0,0,1,COUNT(#REF!))</definedName>
    <definedName name="Funcionario">OFFSET(#REF!,0,0,COUNT(#REF!),1)</definedName>
    <definedName name="Funcionario2">OFFSET(#REF!,0,0,COUNT(#REF!),1)</definedName>
    <definedName name="gdg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dg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eneral_exp." localSheetId="3" hidden="1">{#N/A,"100% Success",TRUE,"Sales Forecast";#N/A,#N/A,TRUE,"Sheet2"}</definedName>
    <definedName name="general_exp." hidden="1">{#N/A,"100% Success",TRUE,"Sales Forecast";#N/A,#N/A,TRUE,"Sheet2"}</definedName>
    <definedName name="gf\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f\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gggggg" localSheetId="3" hidden="1">{"capa",#N/A,FALSE,"capa";"RES",#N/A,FALSE,"RESULTADO";"REALIZ97",#N/A,FALSE,"RES97";"BAL",#N/A,FALSE,"BAL.PATRIM";"BALREALIZ",#N/A,FALSE,"BAL97"}</definedName>
    <definedName name="ggggggg" hidden="1">{"capa",#N/A,FALSE,"capa";"RES",#N/A,FALSE,"RESULTADO";"REALIZ97",#N/A,FALSE,"RES97";"BAL",#N/A,FALSE,"BAL.PATRIM";"BALREALIZ",#N/A,FALSE,"BAL97"}</definedName>
    <definedName name="ghd" localSheetId="3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hd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hgjg" localSheetId="3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hgjg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hjg" localSheetId="3" hidden="1">{#N/A,#N/A,FALSE,"TOC";#N/A,#N/A,FALSE,"ASS";#N/A,#N/A,FALSE,"CF";#N/A,#N/A,FALSE,"FUEL&amp;MTC"}</definedName>
    <definedName name="hjg" hidden="1">{#N/A,#N/A,FALSE,"TOC";#N/A,#N/A,FALSE,"ASS";#N/A,#N/A,FALSE,"CF";#N/A,#N/A,FALSE,"FUEL&amp;MTC"}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TML" localSheetId="3" hidden="1">{"'PXR_6500'!$A$1:$I$124"}</definedName>
    <definedName name="HTML" hidden="1">{"'PXR_6500'!$A$1:$I$124"}</definedName>
    <definedName name="HTML_CodePage" hidden="1">1252</definedName>
    <definedName name="HTML_Control" localSheetId="3" hidden="1">{"'TG'!$A$1:$L$37"}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" localSheetId="3" hidden="1">{"cash",#N/A,FALSE,"cash"}</definedName>
    <definedName name="i" hidden="1">{"cash",#N/A,FALSE,"cash"}</definedName>
    <definedName name="IESC" localSheetId="3" hidden="1">{"capapetros",#N/A,FALSE,"capa petros";"RESPETROS",#N/A,FALSE,"RESULTADO";"REALIZ97PETROS",#N/A,FALSE,"RES97"}</definedName>
    <definedName name="IESC" hidden="1">{"capapetros",#N/A,FALSE,"capa petros";"RESPETROS",#N/A,FALSE,"RESULTADO";"REALIZ97PETROS",#N/A,FALSE,"RES97"}</definedName>
    <definedName name="ikju" localSheetId="3" hidden="1">{#N/A,#N/A,TRUE,"Dem_A1";#N/A,#N/A,TRUE,"Vend Rec_A2";#N/A,#N/A,TRUE,"Desc_A5";#N/A,#N/A,TRUE,"COMP_A6";#N/A,#N/A,TRUE,"DR00_A7";#N/A,#N/A,TRUE,"DR 99_A7";#N/A,#N/A,TRUE,"Desc_ A8";#N/A,#N/A,TRUE,"CASH EMPR_A9";#N/A,#N/A,TRUE,"CASH OBRA_A9";#N/A,#N/A,TRUE,"20Empr.";#N/A,#N/A,TRUE,"100%Jurid";#N/A,#N/A,TRUE,"22Empr.";#N/A,#N/A,TRUE,"23Empr.";#N/A,#N/A,TRUE,"IMOB EMPR OBRAS_A11"}</definedName>
    <definedName name="ikju" hidden="1">{#N/A,#N/A,TRUE,"Dem_A1";#N/A,#N/A,TRUE,"Vend Rec_A2";#N/A,#N/A,TRUE,"Desc_A5";#N/A,#N/A,TRUE,"COMP_A6";#N/A,#N/A,TRUE,"DR00_A7";#N/A,#N/A,TRUE,"DR 99_A7";#N/A,#N/A,TRUE,"Desc_ A8";#N/A,#N/A,TRUE,"CASH EMPR_A9";#N/A,#N/A,TRUE,"CASH OBRA_A9";#N/A,#N/A,TRUE,"20Empr.";#N/A,#N/A,TRUE,"100%Jurid";#N/A,#N/A,TRUE,"22Empr.";#N/A,#N/A,TRUE,"23Empr.";#N/A,#N/A,TRUE,"IMOB EMPR OBRAS_A11"}</definedName>
    <definedName name="indic" localSheetId="3" hidden="1">{"capapetros",#N/A,FALSE,"capa petros";"RESPETROS",#N/A,FALSE,"RESULTADO";"REALIZ97PETROS",#N/A,FALSE,"RES97"}</definedName>
    <definedName name="indic" hidden="1">{"capapetros",#N/A,FALSE,"capa petros";"RESPETROS",#N/A,FALSE,"RESULTADO";"REALIZ97PETROS",#N/A,FALSE,"RES97"}</definedName>
    <definedName name="Investimento_Nome">OFFSET([7]Dash_Proj!$BV$12,0,0,(COUNTA([7]Dash_Proj!$BV$12:$BV$21)-COUNTBLANK([7]Dash_Proj!$BV$12:$BV$21)))</definedName>
    <definedName name="Investimento_valor">OFFSET([7]Dash_Proj!$BW$12,0,0,(COUNTA([7]Dash_Proj!$BW$12:$BW$21)-COUNTBLANK([7]Dash_Proj!$BW$12:$BW$21)))</definedName>
    <definedName name="Investimentos_Nome">OFFSET([7]Dash_Proj!$BV$12,0,0,(COUNTA([7]Dash_Proj!$BV$12:$BV$21)-COUNTBLANK([7]Dash_Proj!$BV$12:$BV$21)))</definedName>
    <definedName name="iop" localSheetId="3" hidden="1">{"capa",#N/A,FALSE,"capa";"RES",#N/A,FALSE,"RESULTADO";"REALIZ97",#N/A,FALSE,"RES97";"BAL",#N/A,FALSE,"BAL.PATRIM";"BALREALIZ",#N/A,FALSE,"BAL97"}</definedName>
    <definedName name="iop" hidden="1">{"capa",#N/A,FALSE,"capa";"RES",#N/A,FALSE,"RESULTADO";"REALIZ97",#N/A,FALSE,"RES97";"BAL",#N/A,FALSE,"BAL.PATRIM";"BALREALIZ",#N/A,FALSE,"BAL97"}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"c360"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PAYOUT_RATIO" hidden="1">"c3492"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41157.7643402778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39410.0738310185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ColHidden" hidden="1">FALSE</definedName>
    <definedName name="IsLTMColHidden" hidden="1">FALSE</definedName>
    <definedName name="KJKJ" hidden="1">#REF!</definedName>
    <definedName name="limcount" hidden="1">1</definedName>
    <definedName name="Lista_Contratos">[8]!Table7[[#All],[ ]]</definedName>
    <definedName name="Lista_Empresas">[8]!Table5[Empresas]</definedName>
    <definedName name="Lista_Fornecedores">[8]!Fornecedores[FORNECEDOR]</definedName>
    <definedName name="NEWWW" localSheetId="3" hidden="1">{"'PXR_6500'!$A$1:$I$124"}</definedName>
    <definedName name="NEWWW" hidden="1">{"'PXR_6500'!$A$1:$I$124"}</definedName>
    <definedName name="OUTRO" localSheetId="3" hidden="1">{"'PXR_6500'!$A$1:$I$124"}</definedName>
    <definedName name="OUTRO" hidden="1">{"'PXR_6500'!$A$1:$I$124"}</definedName>
    <definedName name="Período">OFFSET(#REF!,0,0,1,COUNT(#REF!))</definedName>
    <definedName name="Ratios_2" localSheetId="3" hidden="1">{"'TG'!$A$1:$L$37"}</definedName>
    <definedName name="Ratios_2" hidden="1">{"'TG'!$A$1:$L$37"}</definedName>
    <definedName name="Receita___Ano">OFFSET([7]Dash_Proj!$AQ$12,0,0,COUNTA([7]Dash_Proj!$AQ$12:$AQ$21)-COUNTBLANK([7]Dash_Proj!$AQ$12:$AQ$21))</definedName>
    <definedName name="res1_RSF">'[7]Assump Input'!$S$74</definedName>
    <definedName name="res2_RSF">'[7]Assump Input'!$S$75</definedName>
    <definedName name="res3_RSF">'[7]Assump Input'!$S$76</definedName>
    <definedName name="res4_RSF">'[7]Assump Input'!$S$77</definedName>
    <definedName name="ret_RSF">'[7]Assump Input'!$S$80</definedName>
    <definedName name="RSF_ph1">'[7]Assump Input'!$S$68</definedName>
    <definedName name="RSF_ph2">'[7]Assump Input'!$S$69</definedName>
    <definedName name="RSF_ph3">'[7]Assump Input'!$S$70</definedName>
    <definedName name="RSF_ph4">'[7]Assump Input'!$S$71</definedName>
    <definedName name="RTHDaily" hidden="1">2</definedName>
    <definedName name="RTHDefault" hidden="1">1</definedName>
    <definedName name="RTHIncludeActive" hidden="1">1</definedName>
    <definedName name="RTHIncludeActiveNonActive" hidden="1">2</definedName>
    <definedName name="RTHIncludeAll" hidden="1">3</definedName>
    <definedName name="RTHIncludeWeekdays" hidden="1">2</definedName>
    <definedName name="RTHMonthly" hidden="1">4</definedName>
    <definedName name="RTHOrientCol" hidden="1">2</definedName>
    <definedName name="RTHOrientRow" hidden="1">1</definedName>
    <definedName name="RTHQuarterly" hidden="1">5</definedName>
    <definedName name="RTHSortAscend" hidden="1">1</definedName>
    <definedName name="RTHSortDescend" hidden="1">2</definedName>
    <definedName name="RTHWeekly" hidden="1">3</definedName>
    <definedName name="RTHYearly" hidden="1">6</definedName>
    <definedName name="sdasd" hidden="1">'[2]CASH 2000'!#REF!</definedName>
    <definedName name="SecretArchiveNumber" hidden="1">1</definedName>
    <definedName name="sencount" hidden="1">1</definedName>
    <definedName name="solver_lin" hidden="1">0</definedName>
    <definedName name="solver_rel1" hidden="1">3</definedName>
    <definedName name="solver_rhs1" hidden="1">0</definedName>
    <definedName name="solver_tmp" hidden="1">0</definedName>
    <definedName name="solver_typ" hidden="1">1</definedName>
    <definedName name="solver_val" hidden="1">0</definedName>
    <definedName name="t" localSheetId="3" hidden="1">{"'TG'!$A$1:$L$37"}</definedName>
    <definedName name="t" hidden="1">{"'TG'!$A$1:$L$37"}</definedName>
    <definedName name="Tabela_Pagamentos">[8]!Table_Financeiro13[#Data]</definedName>
    <definedName name="TECNOFIBRAS" localSheetId="3" hidden="1">{"'PXR_6500'!$A$1:$I$124"}</definedName>
    <definedName name="TECNOFIBRAS" hidden="1">{"'PXR_6500'!$A$1:$I$124"}</definedName>
    <definedName name="TECNOFIBRAS2" localSheetId="3" hidden="1">{"'PXR_6500'!$A$1:$I$124"}</definedName>
    <definedName name="TECNOFIBRAS2" hidden="1">{"'PXR_6500'!$A$1:$I$124"}</definedName>
    <definedName name="test" localSheetId="3" hidden="1">{"'PXR_6500'!$A$1:$I$124"}</definedName>
    <definedName name="test" hidden="1">{"'PXR_6500'!$A$1:$I$124"}</definedName>
    <definedName name="_xlnm.Print_Titles" localSheetId="2">'Cidade Jardim III'!$2:$22</definedName>
    <definedName name="_xlnm.Print_Titles" localSheetId="3">'Desembolso - LV'!$1:$4</definedName>
    <definedName name="Total" localSheetId="3">OFFSET(#REF!,0,0,1,COUNT(#REF!))</definedName>
    <definedName name="Total">OFFSET(#REF!,0,0,1,COUNT(#REF!))</definedName>
    <definedName name="Valor___Ano">OFFSET([7]Dash_Proj!$AR$12,0,0,COUNTA([7]Dash_Proj!$AR$12:$AR$21)-COUNTBLANK([7]Dash_Proj!$AR$12:$AR$21))</definedName>
    <definedName name="wq" localSheetId="3" hidden="1">{"'PXR_6500'!$A$1:$I$124"}</definedName>
    <definedName name="wq" hidden="1">{"'PXR_6500'!$A$1:$I$124"}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AP9" i="2" l="1"/>
  <c r="AJ10" i="2"/>
  <c r="AJ9" i="2"/>
  <c r="AD10" i="2"/>
  <c r="AD9" i="2"/>
  <c r="X10" i="2"/>
  <c r="X9" i="2"/>
  <c r="U10" i="2"/>
  <c r="T10" i="2"/>
  <c r="S10" i="2"/>
  <c r="T9" i="2"/>
  <c r="S9" i="2"/>
  <c r="R9" i="2"/>
  <c r="O56" i="3"/>
  <c r="U66" i="3" s="1"/>
  <c r="AQ15" i="2" s="1"/>
  <c r="O44" i="3"/>
  <c r="O43" i="3"/>
  <c r="O46" i="3"/>
  <c r="AH44" i="3"/>
  <c r="O47" i="3"/>
  <c r="C11" i="3"/>
  <c r="C6" i="2" l="1"/>
  <c r="B15" i="3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B2" i="4"/>
  <c r="D28" i="4" s="1"/>
  <c r="E37" i="1"/>
  <c r="E38" i="1" s="1"/>
  <c r="D7" i="2" s="1"/>
  <c r="Z32" i="3"/>
  <c r="O30" i="3"/>
  <c r="T30" i="3" s="1"/>
  <c r="V30" i="3" s="1"/>
  <c r="X30" i="3" s="1"/>
  <c r="K11" i="3"/>
  <c r="W11" i="3" s="1"/>
  <c r="O31" i="3"/>
  <c r="N31" i="3" s="1"/>
  <c r="O14" i="3"/>
  <c r="O39" i="3" s="1"/>
  <c r="O37" i="3"/>
  <c r="Z59" i="3"/>
  <c r="O36" i="3"/>
  <c r="O45" i="3"/>
  <c r="T45" i="3" s="1"/>
  <c r="V45" i="3" s="1"/>
  <c r="X45" i="3" s="1"/>
  <c r="T52" i="3"/>
  <c r="V52" i="3"/>
  <c r="X52" i="3"/>
  <c r="S52" i="3"/>
  <c r="N52" i="3"/>
  <c r="AH49" i="3"/>
  <c r="T47" i="3"/>
  <c r="V47" i="3" s="1"/>
  <c r="X47" i="3" s="1"/>
  <c r="S47" i="3"/>
  <c r="N47" i="3"/>
  <c r="T46" i="3"/>
  <c r="V46" i="3"/>
  <c r="X46" i="3"/>
  <c r="S46" i="3"/>
  <c r="N46" i="3"/>
  <c r="AP41" i="3"/>
  <c r="AP42" i="3"/>
  <c r="AH37" i="3"/>
  <c r="T37" i="3"/>
  <c r="V37" i="3"/>
  <c r="X37" i="3"/>
  <c r="S37" i="3"/>
  <c r="N37" i="3"/>
  <c r="T36" i="3"/>
  <c r="V36" i="3"/>
  <c r="X36" i="3"/>
  <c r="S36" i="3"/>
  <c r="N36" i="3"/>
  <c r="C31" i="3"/>
  <c r="C30" i="3"/>
  <c r="AI26" i="3"/>
  <c r="AH26" i="3"/>
  <c r="O19" i="3"/>
  <c r="S19" i="3" s="1"/>
  <c r="B17" i="3"/>
  <c r="D17" i="3" s="1"/>
  <c r="B19" i="3" s="1"/>
  <c r="D19" i="3" s="1"/>
  <c r="S17" i="3"/>
  <c r="L17" i="3"/>
  <c r="F17" i="3"/>
  <c r="F12" i="1"/>
  <c r="F13" i="1" s="1"/>
  <c r="F14" i="1"/>
  <c r="F15" i="1"/>
  <c r="F41" i="1"/>
  <c r="E7" i="2"/>
  <c r="E9" i="2"/>
  <c r="E10" i="2"/>
  <c r="E11" i="2"/>
  <c r="E5" i="2"/>
  <c r="F20" i="1"/>
  <c r="E33" i="1"/>
  <c r="C42" i="1"/>
  <c r="E15" i="1" l="1"/>
  <c r="F16" i="1"/>
  <c r="F17" i="1" s="1"/>
  <c r="C5" i="2" s="1"/>
  <c r="D16" i="4"/>
  <c r="D26" i="4"/>
  <c r="D6" i="4"/>
  <c r="D11" i="4"/>
  <c r="D21" i="4"/>
  <c r="AH38" i="3"/>
  <c r="K13" i="3"/>
  <c r="S39" i="3"/>
  <c r="O40" i="3"/>
  <c r="N39" i="3"/>
  <c r="T39" i="3"/>
  <c r="V39" i="3" s="1"/>
  <c r="X39" i="3" s="1"/>
  <c r="O41" i="3"/>
  <c r="W14" i="3"/>
  <c r="W15" i="3" s="1"/>
  <c r="N45" i="3"/>
  <c r="S45" i="3"/>
  <c r="S30" i="3"/>
  <c r="A5" i="4"/>
  <c r="D9" i="4"/>
  <c r="D14" i="4"/>
  <c r="D19" i="4"/>
  <c r="D24" i="4"/>
  <c r="D7" i="4"/>
  <c r="D12" i="4"/>
  <c r="D17" i="4"/>
  <c r="D22" i="4"/>
  <c r="D27" i="4"/>
  <c r="D5" i="4"/>
  <c r="E5" i="4" s="1"/>
  <c r="E6" i="4" s="1"/>
  <c r="D10" i="4"/>
  <c r="D15" i="4"/>
  <c r="D20" i="4"/>
  <c r="D25" i="4"/>
  <c r="D8" i="4"/>
  <c r="D13" i="4"/>
  <c r="D18" i="4"/>
  <c r="D23" i="4"/>
  <c r="T31" i="3"/>
  <c r="V31" i="3" s="1"/>
  <c r="X31" i="3" s="1"/>
  <c r="S31" i="3"/>
  <c r="O29" i="3"/>
  <c r="N29" i="3" s="1"/>
  <c r="N30" i="3"/>
  <c r="E14" i="1"/>
  <c r="D5" i="2"/>
  <c r="P10" i="2"/>
  <c r="Q10" i="2" s="1"/>
  <c r="R10" i="2" s="1"/>
  <c r="G37" i="1"/>
  <c r="F21" i="1"/>
  <c r="F25" i="1" s="1"/>
  <c r="G38" i="1"/>
  <c r="E40" i="1"/>
  <c r="E41" i="1"/>
  <c r="V10" i="2" l="1"/>
  <c r="W10" i="2" s="1"/>
  <c r="S40" i="3"/>
  <c r="N40" i="3"/>
  <c r="T40" i="3"/>
  <c r="V40" i="3" s="1"/>
  <c r="X40" i="3" s="1"/>
  <c r="S41" i="3"/>
  <c r="N41" i="3"/>
  <c r="T41" i="3"/>
  <c r="V41" i="3" s="1"/>
  <c r="X41" i="3" s="1"/>
  <c r="O38" i="3"/>
  <c r="S29" i="3"/>
  <c r="T29" i="3"/>
  <c r="X29" i="3" s="1"/>
  <c r="AH27" i="3"/>
  <c r="AH28" i="3"/>
  <c r="Y10" i="2"/>
  <c r="Z10" i="2" s="1"/>
  <c r="AA10" i="2" s="1"/>
  <c r="AB10" i="2" s="1"/>
  <c r="AC10" i="2" s="1"/>
  <c r="E7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O23" i="3"/>
  <c r="Z20" i="3"/>
  <c r="F49" i="1"/>
  <c r="D9" i="2"/>
  <c r="G40" i="1"/>
  <c r="G41" i="1"/>
  <c r="D10" i="2"/>
  <c r="E42" i="1"/>
  <c r="V29" i="3" l="1"/>
  <c r="S38" i="3"/>
  <c r="N38" i="3"/>
  <c r="T38" i="3"/>
  <c r="V38" i="3" s="1"/>
  <c r="X38" i="3" s="1"/>
  <c r="Z40" i="3"/>
  <c r="O33" i="3"/>
  <c r="Z41" i="3"/>
  <c r="Z30" i="3"/>
  <c r="Z37" i="3"/>
  <c r="Z36" i="3" s="1"/>
  <c r="Z39" i="3"/>
  <c r="N23" i="3"/>
  <c r="O24" i="3"/>
  <c r="S23" i="3"/>
  <c r="G42" i="1"/>
  <c r="D11" i="2"/>
  <c r="G4" i="2"/>
  <c r="AE10" i="2" l="1"/>
  <c r="F28" i="1"/>
  <c r="Z38" i="3"/>
  <c r="Z31" i="3"/>
  <c r="Z29" i="3" s="1"/>
  <c r="Z34" i="3" s="1"/>
  <c r="O27" i="3"/>
  <c r="T24" i="3"/>
  <c r="N24" i="3"/>
  <c r="S24" i="3"/>
  <c r="O32" i="3"/>
  <c r="S33" i="3"/>
  <c r="T33" i="3"/>
  <c r="V33" i="3" s="1"/>
  <c r="X33" i="3" s="1"/>
  <c r="N33" i="3"/>
  <c r="G10" i="2"/>
  <c r="G9" i="2"/>
  <c r="H4" i="2"/>
  <c r="G7" i="2"/>
  <c r="G11" i="2"/>
  <c r="Z51" i="3" l="1"/>
  <c r="Z53" i="3"/>
  <c r="AF10" i="2"/>
  <c r="F46" i="1"/>
  <c r="F29" i="1"/>
  <c r="F33" i="1"/>
  <c r="F30" i="1"/>
  <c r="F47" i="1" s="1"/>
  <c r="N32" i="3"/>
  <c r="S32" i="3"/>
  <c r="T32" i="3"/>
  <c r="V32" i="3" s="1"/>
  <c r="X32" i="3" s="1"/>
  <c r="O34" i="3"/>
  <c r="V24" i="3"/>
  <c r="T27" i="3"/>
  <c r="T23" i="3"/>
  <c r="Z52" i="3"/>
  <c r="O60" i="3"/>
  <c r="S27" i="3"/>
  <c r="Z46" i="3"/>
  <c r="Z47" i="3"/>
  <c r="N27" i="3"/>
  <c r="G13" i="2"/>
  <c r="H7" i="2"/>
  <c r="H9" i="2"/>
  <c r="I4" i="2"/>
  <c r="H5" i="2"/>
  <c r="H10" i="2"/>
  <c r="H11" i="2"/>
  <c r="Z50" i="3" l="1"/>
  <c r="AG10" i="2"/>
  <c r="F32" i="1"/>
  <c r="F48" i="1"/>
  <c r="F50" i="1" s="1"/>
  <c r="G14" i="2"/>
  <c r="Z45" i="3"/>
  <c r="X24" i="3"/>
  <c r="V23" i="3"/>
  <c r="V27" i="3"/>
  <c r="O59" i="3"/>
  <c r="S60" i="3"/>
  <c r="N60" i="3"/>
  <c r="N34" i="3"/>
  <c r="T34" i="3"/>
  <c r="V34" i="3"/>
  <c r="X34" i="3" s="1"/>
  <c r="S34" i="3"/>
  <c r="N53" i="3"/>
  <c r="S53" i="3"/>
  <c r="T53" i="3"/>
  <c r="V53" i="3" s="1"/>
  <c r="X53" i="3" s="1"/>
  <c r="N51" i="3"/>
  <c r="S51" i="3"/>
  <c r="O50" i="3"/>
  <c r="T51" i="3"/>
  <c r="V51" i="3" s="1"/>
  <c r="X51" i="3" s="1"/>
  <c r="T44" i="3"/>
  <c r="V44" i="3" s="1"/>
  <c r="X44" i="3" s="1"/>
  <c r="N44" i="3"/>
  <c r="S44" i="3"/>
  <c r="I5" i="2"/>
  <c r="I7" i="2"/>
  <c r="I10" i="2"/>
  <c r="I11" i="2"/>
  <c r="I9" i="2"/>
  <c r="J4" i="2"/>
  <c r="H13" i="2"/>
  <c r="AH10" i="2" l="1"/>
  <c r="H14" i="2"/>
  <c r="F51" i="1"/>
  <c r="F52" i="1"/>
  <c r="T50" i="3"/>
  <c r="V50" i="3" s="1"/>
  <c r="X50" i="3" s="1"/>
  <c r="S50" i="3"/>
  <c r="N50" i="3"/>
  <c r="S59" i="3"/>
  <c r="N59" i="3"/>
  <c r="X27" i="3"/>
  <c r="X23" i="3"/>
  <c r="K4" i="2"/>
  <c r="J7" i="2"/>
  <c r="J5" i="2"/>
  <c r="I13" i="2"/>
  <c r="AI10" i="2" l="1"/>
  <c r="I14" i="2"/>
  <c r="J13" i="2"/>
  <c r="L4" i="2"/>
  <c r="K5" i="2"/>
  <c r="K7" i="2"/>
  <c r="J14" i="2" l="1"/>
  <c r="L5" i="2"/>
  <c r="M4" i="2"/>
  <c r="L7" i="2"/>
  <c r="K13" i="2"/>
  <c r="AK10" i="2" l="1"/>
  <c r="AH36" i="3"/>
  <c r="K14" i="2"/>
  <c r="M7" i="2"/>
  <c r="N4" i="2"/>
  <c r="M5" i="2"/>
  <c r="L13" i="2"/>
  <c r="AL10" i="2" l="1"/>
  <c r="L14" i="2"/>
  <c r="AK47" i="3"/>
  <c r="M13" i="2"/>
  <c r="O4" i="2"/>
  <c r="N5" i="2"/>
  <c r="N7" i="2"/>
  <c r="AM10" i="2" l="1"/>
  <c r="M14" i="2"/>
  <c r="F57" i="1" s="1"/>
  <c r="N13" i="2"/>
  <c r="P4" i="2"/>
  <c r="O5" i="2"/>
  <c r="O13" i="2" s="1"/>
  <c r="AN10" i="2" l="1"/>
  <c r="N14" i="2"/>
  <c r="O14" i="2" s="1"/>
  <c r="Q4" i="2"/>
  <c r="AO10" i="2" l="1"/>
  <c r="AP10" i="2" s="1"/>
  <c r="C10" i="2" s="1"/>
  <c r="R4" i="2"/>
  <c r="Q5" i="2"/>
  <c r="P13" i="2"/>
  <c r="P14" i="2" l="1"/>
  <c r="Q13" i="2"/>
  <c r="R5" i="2"/>
  <c r="S4" i="2"/>
  <c r="S7" i="2" s="1"/>
  <c r="Q14" i="2" l="1"/>
  <c r="R13" i="2"/>
  <c r="T4" i="2"/>
  <c r="T7" i="2" s="1"/>
  <c r="S5" i="2"/>
  <c r="S13" i="2" s="1"/>
  <c r="R14" i="2" l="1"/>
  <c r="S14" i="2" s="1"/>
  <c r="T5" i="2"/>
  <c r="U4" i="2"/>
  <c r="U7" i="2" s="1"/>
  <c r="V4" i="2" l="1"/>
  <c r="V7" i="2" s="1"/>
  <c r="U5" i="2"/>
  <c r="T13" i="2"/>
  <c r="T14" i="2" s="1"/>
  <c r="U13" i="2" l="1"/>
  <c r="U14" i="2" s="1"/>
  <c r="W4" i="2"/>
  <c r="W7" i="2" s="1"/>
  <c r="V5" i="2"/>
  <c r="V13" i="2" l="1"/>
  <c r="V14" i="2" s="1"/>
  <c r="X4" i="2"/>
  <c r="X7" i="2" s="1"/>
  <c r="W5" i="2"/>
  <c r="W13" i="2" l="1"/>
  <c r="W14" i="2" s="1"/>
  <c r="X5" i="2"/>
  <c r="Y4" i="2"/>
  <c r="Y7" i="2" s="1"/>
  <c r="Z4" i="2" l="1"/>
  <c r="Z7" i="2" s="1"/>
  <c r="Y13" i="2" l="1"/>
  <c r="Z5" i="2"/>
  <c r="AA4" i="2"/>
  <c r="AA7" i="2" s="1"/>
  <c r="X13" i="2" s="1"/>
  <c r="X14" i="2" s="1"/>
  <c r="Y14" i="2" l="1"/>
  <c r="AB4" i="2"/>
  <c r="AB7" i="2" s="1"/>
  <c r="AA5" i="2"/>
  <c r="Z13" i="2"/>
  <c r="Z14" i="2" l="1"/>
  <c r="AA13" i="2"/>
  <c r="AC4" i="2"/>
  <c r="AC7" i="2" s="1"/>
  <c r="AB5" i="2"/>
  <c r="AA14" i="2" l="1"/>
  <c r="AB13" i="2"/>
  <c r="AD4" i="2"/>
  <c r="AD7" i="2" s="1"/>
  <c r="AC5" i="2"/>
  <c r="AB14" i="2" l="1"/>
  <c r="AC13" i="2"/>
  <c r="AE4" i="2"/>
  <c r="AE7" i="2" s="1"/>
  <c r="AC14" i="2" l="1"/>
  <c r="AF4" i="2"/>
  <c r="AF7" i="2" s="1"/>
  <c r="AE5" i="2"/>
  <c r="AD13" i="2"/>
  <c r="AD14" i="2" l="1"/>
  <c r="AE13" i="2"/>
  <c r="AG4" i="2"/>
  <c r="AG7" i="2" s="1"/>
  <c r="AF5" i="2"/>
  <c r="AE14" i="2" l="1"/>
  <c r="AF13" i="2"/>
  <c r="AG5" i="2"/>
  <c r="AH4" i="2"/>
  <c r="AH7" i="2" s="1"/>
  <c r="AF14" i="2" l="1"/>
  <c r="AI4" i="2"/>
  <c r="AI7" i="2" s="1"/>
  <c r="AH5" i="2"/>
  <c r="AG13" i="2"/>
  <c r="AG14" i="2" l="1"/>
  <c r="AH13" i="2"/>
  <c r="AI5" i="2"/>
  <c r="AJ4" i="2"/>
  <c r="AJ7" i="2" s="1"/>
  <c r="AH14" i="2" l="1"/>
  <c r="AK4" i="2"/>
  <c r="AK7" i="2" s="1"/>
  <c r="AJ5" i="2"/>
  <c r="AI13" i="2"/>
  <c r="AI14" i="2" l="1"/>
  <c r="AJ13" i="2"/>
  <c r="AL4" i="2"/>
  <c r="AL7" i="2" s="1"/>
  <c r="AK5" i="2"/>
  <c r="AJ14" i="2" l="1"/>
  <c r="AK13" i="2"/>
  <c r="AM4" i="2"/>
  <c r="AM7" i="2" s="1"/>
  <c r="AL5" i="2"/>
  <c r="AK14" i="2" l="1"/>
  <c r="AL13" i="2"/>
  <c r="AN4" i="2"/>
  <c r="AN7" i="2" s="1"/>
  <c r="AM5" i="2"/>
  <c r="AM13" i="2" s="1"/>
  <c r="AL14" i="2" l="1"/>
  <c r="AM14" i="2" s="1"/>
  <c r="AO4" i="2"/>
  <c r="AO7" i="2" s="1"/>
  <c r="AN5" i="2"/>
  <c r="AN13" i="2" s="1"/>
  <c r="AN14" i="2" l="1"/>
  <c r="AP4" i="2"/>
  <c r="AO5" i="2"/>
  <c r="AO9" i="2"/>
  <c r="C7" i="2" l="1"/>
  <c r="AO13" i="2"/>
  <c r="AO14" i="2" s="1"/>
  <c r="AP5" i="2"/>
  <c r="AQ4" i="2"/>
  <c r="AQ11" i="2" l="1"/>
  <c r="AR4" i="2"/>
  <c r="AQ5" i="2"/>
  <c r="AQ9" i="2"/>
  <c r="AP13" i="2"/>
  <c r="AP14" i="2" s="1"/>
  <c r="AQ13" i="2" l="1"/>
  <c r="AR5" i="2"/>
  <c r="AR7" i="2"/>
  <c r="AR9" i="2"/>
  <c r="AS4" i="2"/>
  <c r="F56" i="1" l="1"/>
  <c r="AQ14" i="2"/>
  <c r="AR13" i="2"/>
  <c r="AS10" i="2"/>
  <c r="AS11" i="2"/>
  <c r="C11" i="2" s="1"/>
  <c r="AT4" i="2"/>
  <c r="AS9" i="2"/>
  <c r="AS5" i="2"/>
  <c r="AS7" i="2"/>
  <c r="AQ16" i="2" l="1"/>
  <c r="AQ17" i="2" s="1"/>
  <c r="AR14" i="2"/>
  <c r="AS13" i="2"/>
  <c r="AT5" i="2"/>
  <c r="AU4" i="2"/>
  <c r="AT11" i="2"/>
  <c r="AT7" i="2"/>
  <c r="AT9" i="2"/>
  <c r="C9" i="2" s="1"/>
  <c r="AT10" i="2"/>
  <c r="A9" i="2" l="1"/>
  <c r="A11" i="2"/>
  <c r="A10" i="2"/>
  <c r="AS14" i="2"/>
  <c r="AV4" i="2"/>
  <c r="AU5" i="2"/>
  <c r="AU7" i="2"/>
  <c r="AU10" i="2"/>
  <c r="AU11" i="2"/>
  <c r="AU9" i="2"/>
  <c r="AT13" i="2"/>
  <c r="AT14" i="2" l="1"/>
  <c r="AU13" i="2"/>
  <c r="AV9" i="2"/>
  <c r="AV10" i="2"/>
  <c r="AV5" i="2"/>
  <c r="AV11" i="2"/>
  <c r="AV7" i="2"/>
  <c r="AW4" i="2"/>
  <c r="AU14" i="2" l="1"/>
  <c r="AW7" i="2"/>
  <c r="AW9" i="2"/>
  <c r="AW11" i="2"/>
  <c r="AW10" i="2"/>
  <c r="AW5" i="2"/>
  <c r="AX4" i="2"/>
  <c r="AV13" i="2"/>
  <c r="AV14" i="2" l="1"/>
  <c r="AW13" i="2"/>
  <c r="AX10" i="2"/>
  <c r="AX11" i="2"/>
  <c r="AY4" i="2"/>
  <c r="AX9" i="2"/>
  <c r="AX5" i="2"/>
  <c r="AX7" i="2"/>
  <c r="AW14" i="2" l="1"/>
  <c r="AX13" i="2"/>
  <c r="AZ4" i="2"/>
  <c r="AY11" i="2"/>
  <c r="AY5" i="2"/>
  <c r="AY9" i="2"/>
  <c r="AY10" i="2"/>
  <c r="AY7" i="2"/>
  <c r="AX14" i="2" l="1"/>
  <c r="AY13" i="2"/>
  <c r="BA4" i="2"/>
  <c r="AZ7" i="2"/>
  <c r="AZ9" i="2"/>
  <c r="AZ5" i="2"/>
  <c r="AZ10" i="2"/>
  <c r="AZ11" i="2"/>
  <c r="AY14" i="2" l="1"/>
  <c r="AZ13" i="2"/>
  <c r="BA9" i="2"/>
  <c r="BA5" i="2"/>
  <c r="BA10" i="2"/>
  <c r="BA11" i="2"/>
  <c r="BA7" i="2"/>
  <c r="BB4" i="2"/>
  <c r="AZ14" i="2" l="1"/>
  <c r="BB7" i="2"/>
  <c r="BB9" i="2"/>
  <c r="BB10" i="2"/>
  <c r="BB11" i="2"/>
  <c r="BB5" i="2"/>
  <c r="BC4" i="2"/>
  <c r="BA13" i="2"/>
  <c r="BA14" i="2" l="1"/>
  <c r="BB13" i="2"/>
  <c r="BC10" i="2"/>
  <c r="BC11" i="2"/>
  <c r="BD4" i="2"/>
  <c r="BC9" i="2"/>
  <c r="BC7" i="2"/>
  <c r="BC5" i="2"/>
  <c r="BB14" i="2" l="1"/>
  <c r="BC13" i="2"/>
  <c r="BD5" i="2"/>
  <c r="BE4" i="2"/>
  <c r="BD11" i="2"/>
  <c r="BD7" i="2"/>
  <c r="BD10" i="2"/>
  <c r="BD9" i="2"/>
  <c r="BC14" i="2" l="1"/>
  <c r="BF4" i="2"/>
  <c r="BE5" i="2"/>
  <c r="BE7" i="2"/>
  <c r="BE9" i="2"/>
  <c r="BE10" i="2"/>
  <c r="BE11" i="2"/>
  <c r="BD13" i="2"/>
  <c r="BD14" i="2" l="1"/>
  <c r="BE13" i="2"/>
  <c r="BF5" i="2"/>
  <c r="BF7" i="2"/>
  <c r="BF9" i="2"/>
  <c r="BF10" i="2"/>
  <c r="BF11" i="2"/>
  <c r="BG4" i="2"/>
  <c r="BE14" i="2" l="1"/>
  <c r="BG7" i="2"/>
  <c r="BG11" i="2"/>
  <c r="BG9" i="2"/>
  <c r="BG10" i="2"/>
  <c r="BG5" i="2"/>
  <c r="BH4" i="2"/>
  <c r="BF13" i="2"/>
  <c r="BF14" i="2" l="1"/>
  <c r="BG13" i="2"/>
  <c r="BH10" i="2"/>
  <c r="BH11" i="2"/>
  <c r="BI4" i="2"/>
  <c r="BH9" i="2"/>
  <c r="BH5" i="2"/>
  <c r="BH7" i="2"/>
  <c r="BG14" i="2" l="1"/>
  <c r="BI5" i="2"/>
  <c r="BJ4" i="2"/>
  <c r="BI11" i="2"/>
  <c r="BI7" i="2"/>
  <c r="BI10" i="2"/>
  <c r="BI9" i="2"/>
  <c r="BH13" i="2"/>
  <c r="BH14" i="2" l="1"/>
  <c r="BK4" i="2"/>
  <c r="BJ5" i="2"/>
  <c r="BJ7" i="2"/>
  <c r="BJ9" i="2"/>
  <c r="BJ11" i="2"/>
  <c r="BJ10" i="2"/>
  <c r="BI13" i="2"/>
  <c r="BI14" i="2" l="1"/>
  <c r="BK5" i="2"/>
  <c r="BK7" i="2"/>
  <c r="BK9" i="2"/>
  <c r="BK10" i="2"/>
  <c r="BL4" i="2"/>
  <c r="BK11" i="2"/>
  <c r="BJ13" i="2"/>
  <c r="BJ14" i="2" l="1"/>
  <c r="BL7" i="2"/>
  <c r="BL9" i="2"/>
  <c r="BL10" i="2"/>
  <c r="BL5" i="2"/>
  <c r="BL11" i="2"/>
  <c r="BM4" i="2"/>
  <c r="BK13" i="2"/>
  <c r="BK14" i="2" l="1"/>
  <c r="BL13" i="2"/>
  <c r="BM10" i="2"/>
  <c r="BM11" i="2"/>
  <c r="BN4" i="2"/>
  <c r="BM9" i="2"/>
  <c r="BM7" i="2"/>
  <c r="BM5" i="2"/>
  <c r="BL14" i="2" l="1"/>
  <c r="BM13" i="2"/>
  <c r="BN11" i="2"/>
  <c r="BN10" i="2"/>
  <c r="BN9" i="2"/>
  <c r="BN5" i="2"/>
  <c r="BN7" i="2"/>
  <c r="BM14" i="2" l="1"/>
  <c r="BN13" i="2"/>
  <c r="BN14" i="2" l="1"/>
  <c r="F55" i="1" s="1"/>
  <c r="AH45" i="3"/>
  <c r="N56" i="3" l="1"/>
  <c r="O55" i="3"/>
  <c r="S56" i="3"/>
  <c r="T56" i="3"/>
  <c r="V56" i="3" s="1"/>
  <c r="X56" i="3" s="1"/>
  <c r="Z56" i="3"/>
  <c r="Z55" i="3" s="1"/>
  <c r="N55" i="3" l="1"/>
  <c r="T55" i="3"/>
  <c r="V55" i="3" s="1"/>
  <c r="X55" i="3" s="1"/>
  <c r="AI48" i="3"/>
  <c r="S55" i="3"/>
  <c r="S43" i="3" l="1"/>
  <c r="N43" i="3"/>
  <c r="T43" i="3"/>
  <c r="V43" i="3" s="1"/>
  <c r="X43" i="3" s="1"/>
  <c r="Z43" i="3"/>
  <c r="Z42" i="3" s="1"/>
  <c r="Z48" i="3" s="1"/>
  <c r="O42" i="3"/>
  <c r="O48" i="3" s="1"/>
  <c r="N48" i="3" l="1"/>
  <c r="O54" i="3"/>
  <c r="T48" i="3"/>
  <c r="V48" i="3" s="1"/>
  <c r="X48" i="3" s="1"/>
  <c r="S48" i="3"/>
  <c r="AH32" i="3"/>
  <c r="Z54" i="3"/>
  <c r="AH29" i="3"/>
  <c r="AH24" i="3" s="1"/>
  <c r="T42" i="3"/>
  <c r="V42" i="3" s="1"/>
  <c r="X42" i="3" s="1"/>
  <c r="N42" i="3"/>
  <c r="S42" i="3"/>
  <c r="AH30" i="3"/>
  <c r="Z57" i="3" l="1"/>
  <c r="Z62" i="3" s="1"/>
  <c r="Z63" i="3" s="1"/>
  <c r="W20" i="3"/>
  <c r="AH31" i="3"/>
  <c r="AH33" i="3" s="1"/>
  <c r="T54" i="3"/>
  <c r="V54" i="3" s="1"/>
  <c r="X54" i="3" s="1"/>
  <c r="O57" i="3"/>
  <c r="R66" i="3"/>
  <c r="N54" i="3"/>
  <c r="S54" i="3"/>
  <c r="T57" i="3" l="1"/>
  <c r="V57" i="3" s="1"/>
  <c r="X57" i="3" s="1"/>
  <c r="N57" i="3"/>
  <c r="O62" i="3"/>
  <c r="S57" i="3"/>
  <c r="S62" i="3" l="1"/>
  <c r="T62" i="3"/>
  <c r="O63" i="3"/>
  <c r="AE53" i="3" s="1"/>
  <c r="N62" i="3"/>
  <c r="P66" i="3" l="1"/>
  <c r="P67" i="3" s="1"/>
  <c r="P68" i="3" s="1"/>
  <c r="S63" i="3"/>
  <c r="N63" i="3"/>
  <c r="AH35" i="3"/>
  <c r="AE50" i="3"/>
  <c r="T63" i="3"/>
  <c r="V62" i="3"/>
  <c r="X62" i="3" l="1"/>
  <c r="X63" i="3" s="1"/>
  <c r="V63" i="3"/>
  <c r="AH41" i="3"/>
  <c r="AH43" i="3"/>
  <c r="AH39" i="3"/>
  <c r="AH42" i="3"/>
  <c r="AH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tc={7292223B-B9F7-1A40-B80A-6F543D4FC625}</author>
  </authors>
  <commentList>
    <comment ref="B5" authorId="0" shapeId="0" xr:uid="{7292223B-B9F7-1A40-B80A-6F543D4FC6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Favor ao analisar zerar os valores de aportes, pois estes pagamentos já foram estabelecidos pelo próprio BTG.</t>
      </text>
    </comment>
  </commentList>
</comments>
</file>

<file path=xl/sharedStrings.xml><?xml version="1.0" encoding="utf-8"?>
<sst xmlns="http://schemas.openxmlformats.org/spreadsheetml/2006/main" count="234" uniqueCount="208">
  <si>
    <t>EQDI.com.br</t>
  </si>
  <si>
    <t>v1 - 161121</t>
  </si>
  <si>
    <t>Investimento em Construção de Casas</t>
  </si>
  <si>
    <t>Instruções:</t>
  </si>
  <si>
    <r>
      <t xml:space="preserve">• Essa planilha foi adquirida em </t>
    </r>
    <r>
      <rPr>
        <b/>
        <sz val="10"/>
        <color rgb="FF008000"/>
        <rFont val="Calibri"/>
        <family val="2"/>
      </rPr>
      <t>www.eqdi.com.br</t>
    </r>
  </si>
  <si>
    <t>• A utilização é de inteira responsabilidade do usuário</t>
  </si>
  <si>
    <r>
      <t xml:space="preserve">• Leia os passos abaixo </t>
    </r>
    <r>
      <rPr>
        <u/>
        <sz val="10"/>
        <color theme="1" tint="0.499984740745262"/>
        <rFont val="Calibri"/>
        <family val="2"/>
      </rPr>
      <t>preenchendo somente</t>
    </r>
    <r>
      <rPr>
        <sz val="10"/>
        <color theme="1" tint="0.499984740745262"/>
        <rFont val="Calibri"/>
        <family val="2"/>
      </rPr>
      <t xml:space="preserve"> as células </t>
    </r>
    <r>
      <rPr>
        <b/>
        <sz val="10"/>
        <color rgb="FF0000FF"/>
        <rFont val="Calibri"/>
        <family val="2"/>
      </rPr>
      <t>azuis</t>
    </r>
  </si>
  <si>
    <t>• Coloque os custos de terreno, construção e receitas.</t>
  </si>
  <si>
    <t>1.</t>
  </si>
  <si>
    <t>Custos Relacionados com a Aquisição do Terreno</t>
  </si>
  <si>
    <t>Valor de aquisição</t>
  </si>
  <si>
    <t>← Preço que você pagou pelo imóvel</t>
  </si>
  <si>
    <t>ITBI</t>
  </si>
  <si>
    <t>← Alíquota do Imposto sobre Transferência de Bens Imóveis, varia de município para município</t>
  </si>
  <si>
    <t>Escritura + Comissão Terreno + IPTU Atrasado</t>
  </si>
  <si>
    <t>← Custo do registro da escritura no cartório de imóveis</t>
  </si>
  <si>
    <t>Certidões, cópias e autenticações</t>
  </si>
  <si>
    <t>← Custos de emissão de certidões e despachantes para registrar a escritura</t>
  </si>
  <si>
    <t>Advogado</t>
  </si>
  <si>
    <t>← Custos de honorários de um advogado para auxiliar sua aquisição</t>
  </si>
  <si>
    <t>Custo total do terreno</t>
  </si>
  <si>
    <t>2.</t>
  </si>
  <si>
    <t>Custos de Construção</t>
  </si>
  <si>
    <t>Área Equivalente de Construção</t>
  </si>
  <si>
    <t>← Verifique no projeto ou com o técnico responsável.</t>
  </si>
  <si>
    <t>Custo de projetos por metro quadrado</t>
  </si>
  <si>
    <t>← Valor pago para um projetista desenvolver e aprovar os projetos de arquitetura, estrutural, elétrico, hidráulico...</t>
  </si>
  <si>
    <t>Custo Unitário Básico (CUB) por metro quadrado (R$/m²) - SEM BDI</t>
  </si>
  <si>
    <t>← Visite o site do Sinduscon do seu Estado e digite abaixo o valor do CUB do mês mais recente para o tipo de obra e padrão de acabamento definidos.</t>
  </si>
  <si>
    <t>Custos Extras</t>
  </si>
  <si>
    <t>← Inclua sua melhor estimativa de custo com fundações,terraplenagem, paisagismo, muros.</t>
  </si>
  <si>
    <t>Benefícios e despesas indiretas da Construtora</t>
  </si>
  <si>
    <t>← É o percentual aplicado por uma construtora para cobrir despesas com a equipe técnica, cópias, escritório central, impostos e, claro, o lucro.</t>
  </si>
  <si>
    <t>Custo Total com Obras e Projetos</t>
  </si>
  <si>
    <t>3.</t>
  </si>
  <si>
    <t>Venda</t>
  </si>
  <si>
    <t>Valor de venda</t>
  </si>
  <si>
    <t>← Preço de venda de uma casa semelhante no mercado.</t>
  </si>
  <si>
    <t>Custos com marketing</t>
  </si>
  <si>
    <t>← Estime o quanto pretende gastar com placas, anúncios, sites de imóveis...</t>
  </si>
  <si>
    <t>Comissão do Corretor de Imóveis</t>
  </si>
  <si>
    <t>Como você recolherá os impostos?</t>
  </si>
  <si>
    <t>Pessoa jurídica</t>
  </si>
  <si>
    <t>Pessoa física (PF)</t>
  </si>
  <si>
    <t>← 15% é a alíquota básica do imposto de renda para o lucro imobiliário inferiores a R$ 1 milhão.</t>
  </si>
  <si>
    <t>Pessoa jurídica (RET)</t>
  </si>
  <si>
    <t>← Inclui 0,65% de PIS, 3,0% de COFINs, 25,0% de IR para um lucro presumido de 8% da Receita Bruta  e 9,0% de CSLL para 12%.</t>
  </si>
  <si>
    <t>4.</t>
  </si>
  <si>
    <t>Prazos</t>
  </si>
  <si>
    <t>Data de início</t>
  </si>
  <si>
    <t>Parcelas</t>
  </si>
  <si>
    <t>Aquisição do terreno</t>
  </si>
  <si>
    <t>Construção</t>
  </si>
  <si>
    <t>Sinal</t>
  </si>
  <si>
    <t>Obras</t>
  </si>
  <si>
    <t>Chaves</t>
  </si>
  <si>
    <t>5.</t>
  </si>
  <si>
    <t>Indicadores de Desempenho</t>
  </si>
  <si>
    <t>Receita Bruta: Valor de venda</t>
  </si>
  <si>
    <t>(-) Despesas com vendas</t>
  </si>
  <si>
    <t>(=) Receita líquida</t>
  </si>
  <si>
    <t>(-) Custos com terreno e construção</t>
  </si>
  <si>
    <t>(=) Resultado (lucro ou prejuízo)</t>
  </si>
  <si>
    <t>Margem sobre investimento</t>
  </si>
  <si>
    <t>Multiplo sobre investimento</t>
  </si>
  <si>
    <t>6.</t>
  </si>
  <si>
    <t>Indicadores Avançados!</t>
  </si>
  <si>
    <t>Exposição de Caixa</t>
  </si>
  <si>
    <t>← Quanto de dinheiro você precisa para realizar o negócio.</t>
  </si>
  <si>
    <t>Taxa de Retorno (a.a.)</t>
  </si>
  <si>
    <t>← Por quanto seu dinheiro renderá no negócio.</t>
  </si>
  <si>
    <t>Payback</t>
  </si>
  <si>
    <t>← Em quanto tempo você recupera o que investiu.</t>
  </si>
  <si>
    <t>revisar</t>
  </si>
  <si>
    <t>REVISADO</t>
  </si>
  <si>
    <t>Valor</t>
  </si>
  <si>
    <t>Data</t>
  </si>
  <si>
    <t>Fluxo de Caixa</t>
  </si>
  <si>
    <t>Fluxo de Caixa Acumulado</t>
  </si>
  <si>
    <t>Projeto Cidade Jardim - Paineiras</t>
  </si>
  <si>
    <t>PREVISÃO DE RESULTADOS</t>
  </si>
  <si>
    <t>DESCRIÇÃO DO EMPREENDIMENTO - 100% VENDA</t>
  </si>
  <si>
    <t>APPROVAL</t>
  </si>
  <si>
    <t>Área Privativa Média</t>
  </si>
  <si>
    <t>x</t>
  </si>
  <si>
    <t>Preço Médio/m²</t>
  </si>
  <si>
    <t>=</t>
  </si>
  <si>
    <t>Preço de Venda Médio</t>
  </si>
  <si>
    <t>Unid. Estoque</t>
  </si>
  <si>
    <t>+</t>
  </si>
  <si>
    <t>Vagas Extras</t>
  </si>
  <si>
    <t>VGV Estoque (Sem Juros)</t>
  </si>
  <si>
    <t>Área Privativa Total</t>
  </si>
  <si>
    <t>Área Construída (Equiv.)</t>
  </si>
  <si>
    <t>Custo / m² Construído</t>
  </si>
  <si>
    <t>Taxa Adm. + Eventuais</t>
  </si>
  <si>
    <t>Produto</t>
  </si>
  <si>
    <t>Inteligência de Mercado (BI)</t>
  </si>
  <si>
    <t>Sobre</t>
  </si>
  <si>
    <t>Custo de Obra Raso</t>
  </si>
  <si>
    <t>Custo de Construção Total</t>
  </si>
  <si>
    <t>Custo / m² Privativo</t>
  </si>
  <si>
    <t>Custos Adic. Área Priv.</t>
  </si>
  <si>
    <t>Engenharia</t>
  </si>
  <si>
    <t>Planejamento e Controle</t>
  </si>
  <si>
    <t>Terreno</t>
  </si>
  <si>
    <t>Vendas</t>
  </si>
  <si>
    <t>Unidades</t>
  </si>
  <si>
    <t>Permutas</t>
  </si>
  <si>
    <t>Outras Permutas</t>
  </si>
  <si>
    <t>Permuta</t>
  </si>
  <si>
    <t>Área Permutada</t>
  </si>
  <si>
    <t>Área do Terreno (Total)</t>
  </si>
  <si>
    <t>Preço / m² (Área Total)</t>
  </si>
  <si>
    <t>Custo Efetivo do Terreno</t>
  </si>
  <si>
    <t>Obra</t>
  </si>
  <si>
    <t>Vagas Permuta</t>
  </si>
  <si>
    <t>Financeira</t>
  </si>
  <si>
    <t>Física</t>
  </si>
  <si>
    <t>Área do Terreno (Líquida)</t>
  </si>
  <si>
    <t>Preço / m² (Área Líquida)</t>
  </si>
  <si>
    <t>Desenvolvimento / Diretoria</t>
  </si>
  <si>
    <t>Presidência</t>
  </si>
  <si>
    <t>RESUMO DAS CONTAS - MODELO Padrão DRE</t>
  </si>
  <si>
    <t>$/1000</t>
  </si>
  <si>
    <t>RESULTADO</t>
  </si>
  <si>
    <t>Data Base: Agosto /2020</t>
  </si>
  <si>
    <t>Realizado</t>
  </si>
  <si>
    <t>Encargos</t>
  </si>
  <si>
    <t>%</t>
  </si>
  <si>
    <t>A Realizar</t>
  </si>
  <si>
    <t>Inflação</t>
  </si>
  <si>
    <t>Total Nominal</t>
  </si>
  <si>
    <t>Total Indexado</t>
  </si>
  <si>
    <t>Total VP</t>
  </si>
  <si>
    <t>% VGV</t>
  </si>
  <si>
    <t/>
  </si>
  <si>
    <t>Venda de Unidades</t>
  </si>
  <si>
    <t>Participação</t>
  </si>
  <si>
    <t>Receita c/ Vendas</t>
  </si>
  <si>
    <t>Custo Raso da Unidade</t>
  </si>
  <si>
    <t>Períodos de Venda (meses)</t>
  </si>
  <si>
    <t>14</t>
  </si>
  <si>
    <t>Valor Pago no Terreno</t>
  </si>
  <si>
    <t>Receita Bruta</t>
  </si>
  <si>
    <t>Custo Efetivo Terreno (Obra)</t>
  </si>
  <si>
    <t>Custo Efetivo Terreno (Venda)</t>
  </si>
  <si>
    <t>=EVTE!K42+EVTE!K46</t>
  </si>
  <si>
    <t>Impostos</t>
  </si>
  <si>
    <t>Investimento Máximo (Saldo)</t>
  </si>
  <si>
    <t>Investimento Total (Saldo)</t>
  </si>
  <si>
    <t>EBITDA</t>
  </si>
  <si>
    <t>Comissão</t>
  </si>
  <si>
    <t>Margem Resultado Bruto</t>
  </si>
  <si>
    <t>Comissão s/ Venda</t>
  </si>
  <si>
    <t>Margem EBITDA</t>
  </si>
  <si>
    <t>Receita Líquida</t>
  </si>
  <si>
    <t>Saldo</t>
  </si>
  <si>
    <t>VPL  (0,00%)</t>
  </si>
  <si>
    <t>LandBank</t>
  </si>
  <si>
    <t>Exposição Máxima  (14º mês)</t>
  </si>
  <si>
    <t>Pagamento á Vista Terreno Cidade Jardim</t>
  </si>
  <si>
    <t>Exposição Média  (16º meses)</t>
  </si>
  <si>
    <t>VPL / Receita</t>
  </si>
  <si>
    <t>Taxa Administração Obra</t>
  </si>
  <si>
    <t>VPL / Terreno</t>
  </si>
  <si>
    <t>Custos Eventuais Obra</t>
  </si>
  <si>
    <t>VPL / Exp. Máxima</t>
  </si>
  <si>
    <t>Gerenciamento</t>
  </si>
  <si>
    <t>VPL / Inv. Máximo</t>
  </si>
  <si>
    <t>Gestão Imobiliária</t>
  </si>
  <si>
    <t>VPL / Inv. Total</t>
  </si>
  <si>
    <t>Taxa Desenvolvimento imobi</t>
  </si>
  <si>
    <t>TIR Inv. x Ret. (a.a.)</t>
  </si>
  <si>
    <t>Incorporação</t>
  </si>
  <si>
    <t>TIR Inv. x Ret. (a.m.)</t>
  </si>
  <si>
    <t>Taxa de Administração s/ Carteira</t>
  </si>
  <si>
    <t xml:space="preserve">Pay-Back  </t>
  </si>
  <si>
    <t>18º Mês (Fev/24)</t>
  </si>
  <si>
    <t>Arquitetura e Engenharia</t>
  </si>
  <si>
    <t>Resultado Bruto</t>
  </si>
  <si>
    <t>% taxa de juros do Fundo</t>
  </si>
  <si>
    <t>Ganho do Terrenista</t>
  </si>
  <si>
    <t>Despesas Comerciais</t>
  </si>
  <si>
    <t>Ganho do Investidor Terreno</t>
  </si>
  <si>
    <t>Propaganda (% Propaganda)</t>
  </si>
  <si>
    <t>Casa Modelo In House</t>
  </si>
  <si>
    <t>Marketing</t>
  </si>
  <si>
    <t>Funding</t>
  </si>
  <si>
    <t>Retorno Funding (Juros)</t>
  </si>
  <si>
    <t>Resultado Operacional</t>
  </si>
  <si>
    <t>RET (4%)</t>
  </si>
  <si>
    <t>Saldo pós-Juros</t>
  </si>
  <si>
    <t xml:space="preserve">Aporte de Capital </t>
  </si>
  <si>
    <t>OBRA:</t>
  </si>
  <si>
    <t>Paineiras</t>
  </si>
  <si>
    <t>ORÇAMENTO:</t>
  </si>
  <si>
    <t>R$ Mensal</t>
  </si>
  <si>
    <t>R$ Acumulado</t>
  </si>
  <si>
    <t>% Mensal</t>
  </si>
  <si>
    <t>% Acumulada</t>
  </si>
  <si>
    <t>Gráfico - Desembolso</t>
  </si>
  <si>
    <t>Área do Terreno</t>
  </si>
  <si>
    <t>Ganho Limpo</t>
  </si>
  <si>
    <t>Resultado BTG</t>
  </si>
  <si>
    <t>Resultado Incorporação</t>
  </si>
  <si>
    <t>Resultado contempla 50% do resultado + 10 M de volta no fluxo das despesas operacionais.</t>
  </si>
  <si>
    <t>Resultado do Parceiro Sócio Incorporador +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</si>
</sst>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(&quot;$&quot;* #,##0.00_);_(&quot;$&quot;* \(#,##0.00\);_(&quot;$&quot;* &quot;-&quot;??_);_(@_)"/>
    <numFmt numFmtId="166" formatCode="0.0%"/>
    <numFmt numFmtId="167" formatCode="#,##0.00&quot; m²&quot;"/>
    <numFmt numFmtId="168" formatCode="#,##0.0&quot; x&quot;"/>
    <numFmt numFmtId="169" formatCode="#,##0&quot; meses&quot;"/>
    <numFmt numFmtId="170" formatCode="#,##0_);\(#,##0\);\-"/>
    <numFmt numFmtId="171" formatCode="#,##0.0"/>
    <numFmt numFmtId="172" formatCode="_(* #,##0.00_);_(* \(#,##0.00\);_(* &quot;-&quot;??_);_(@_)"/>
    <numFmt numFmtId="173" formatCode="#,##0.00\ &quot;m²&quot;"/>
    <numFmt numFmtId="174" formatCode="#,##0.000"/>
    <numFmt numFmtId="175" formatCode="_-&quot;R$&quot;* #,##0.00_-;\-&quot;R$&quot;* #,##0.00_-;_-&quot;R$&quot;* &quot;-&quot;??_-;_-@_-"/>
    <numFmt numFmtId="176" formatCode="[$-416]mmm/yy;@"/>
    <numFmt numFmtId="177" formatCode="&quot;Participação: &quot;\ 0.00%;_(* &quot;&quot;_);_(* &quot;&quot;_);_(@_)"/>
    <numFmt numFmtId="178" formatCode="&quot;Total VP - &quot;0.00%"/>
    <numFmt numFmtId="179" formatCode="&quot;@&quot;\ 0.0%;&quot;@&quot;\ \(0.0%\);_(* &quot;&quot;_);_(@_)"/>
    <numFmt numFmtId="180" formatCode="_-* #,##0_-;* \-#,##0_-;_-* &quot;-&quot;_-;_-@_-"/>
    <numFmt numFmtId="181" formatCode="0.0%;\-0.0%;&quot;&quot;"/>
    <numFmt numFmtId="182" formatCode="_-0.0%;0.0%;&quot;&quot;"/>
    <numFmt numFmtId="183" formatCode="&quot;Ponto de Equilíbrio (&quot;0&quot; Unid.)&quot;\ "/>
    <numFmt numFmtId="184" formatCode="&quot;Ganho XP&quot;\ &quot; &quot;0.00%"/>
    <numFmt numFmtId="185" formatCode="&quot;Ganho SPE&quot;\ &quot; &quot;0.00%"/>
    <numFmt numFmtId="186" formatCode="&quot;R$&quot;#,##0"/>
  </numFmts>
  <fonts count="5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</font>
    <font>
      <b/>
      <sz val="10"/>
      <color rgb="FF008000"/>
      <name val="Calibri"/>
      <family val="2"/>
    </font>
    <font>
      <u/>
      <sz val="10"/>
      <color theme="1" tint="0.499984740745262"/>
      <name val="Calibri"/>
      <family val="2"/>
    </font>
    <font>
      <b/>
      <sz val="10"/>
      <color rgb="FF0000FF"/>
      <name val="Calibri"/>
      <family val="2"/>
    </font>
    <font>
      <b/>
      <sz val="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 tint="0.499984740745262"/>
      <name val="Calibri"/>
      <family val="2"/>
    </font>
    <font>
      <b/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3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rgb="FF008000"/>
      <name val="Arial"/>
      <family val="2"/>
    </font>
    <font>
      <sz val="9"/>
      <color theme="0"/>
      <name val="Arial"/>
      <family val="2"/>
    </font>
    <font>
      <sz val="12"/>
      <color theme="0"/>
      <name val="Arial"/>
      <family val="2"/>
    </font>
    <font>
      <sz val="12"/>
      <color rgb="FF0070C0"/>
      <name val="Arial"/>
      <family val="2"/>
    </font>
    <font>
      <sz val="12"/>
      <color theme="3"/>
      <name val="Arial"/>
      <family val="2"/>
    </font>
    <font>
      <sz val="6"/>
      <color theme="0"/>
      <name val="Arial"/>
      <family val="2"/>
    </font>
    <font>
      <b/>
      <sz val="5"/>
      <name val="Arial"/>
      <family val="2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0FEB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2F0D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0" fontId="2" fillId="0" borderId="0"/>
    <xf numFmtId="172" fontId="26" fillId="0" borderId="0" applyFont="0" applyFill="0" applyBorder="0" applyAlignment="0" applyProtection="0"/>
    <xf numFmtId="17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75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3">
    <xf numFmtId="0" fontId="0" fillId="0" borderId="0" xfId="0"/>
    <xf numFmtId="0" fontId="4" fillId="2" borderId="0" xfId="0" applyFont="1" applyFill="1" applyAlignment="1" applyProtection="1">
      <alignment horizontal="left"/>
      <protection hidden="1"/>
    </xf>
    <xf numFmtId="0" fontId="0" fillId="2" borderId="0" xfId="0" applyFill="1" applyProtection="1">
      <protection hidden="1"/>
    </xf>
    <xf numFmtId="0" fontId="5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6" fillId="3" borderId="0" xfId="0" applyFont="1" applyFill="1" applyProtection="1">
      <protection hidden="1"/>
    </xf>
    <xf numFmtId="0" fontId="7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164" fontId="0" fillId="0" borderId="0" xfId="0" applyNumberFormat="1" applyProtection="1">
      <protection hidden="1"/>
    </xf>
    <xf numFmtId="0" fontId="7" fillId="0" borderId="1" xfId="0" applyFont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 indent="1"/>
      <protection hidden="1"/>
    </xf>
    <xf numFmtId="0" fontId="0" fillId="0" borderId="0" xfId="0" applyAlignment="1" applyProtection="1">
      <alignment horizontal="center"/>
      <protection hidden="1"/>
    </xf>
    <xf numFmtId="164" fontId="14" fillId="4" borderId="0" xfId="2" applyNumberFormat="1" applyFont="1" applyFill="1" applyProtection="1">
      <protection locked="0"/>
    </xf>
    <xf numFmtId="0" fontId="15" fillId="0" borderId="0" xfId="0" applyFont="1" applyProtection="1">
      <protection hidden="1"/>
    </xf>
    <xf numFmtId="166" fontId="14" fillId="4" borderId="0" xfId="1" applyNumberFormat="1" applyFont="1" applyFill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left" indent="1"/>
      <protection hidden="1"/>
    </xf>
    <xf numFmtId="0" fontId="16" fillId="0" borderId="2" xfId="0" applyFont="1" applyBorder="1" applyProtection="1">
      <protection hidden="1"/>
    </xf>
    <xf numFmtId="164" fontId="16" fillId="0" borderId="2" xfId="0" applyNumberFormat="1" applyFont="1" applyBorder="1" applyProtection="1">
      <protection hidden="1"/>
    </xf>
    <xf numFmtId="166" fontId="14" fillId="0" borderId="0" xfId="1" applyNumberFormat="1" applyFont="1" applyFill="1" applyAlignment="1" applyProtection="1">
      <alignment horizontal="center"/>
      <protection hidden="1"/>
    </xf>
    <xf numFmtId="167" fontId="14" fillId="4" borderId="0" xfId="2" applyNumberFormat="1" applyFont="1" applyFill="1" applyProtection="1">
      <protection locked="0"/>
    </xf>
    <xf numFmtId="166" fontId="14" fillId="4" borderId="0" xfId="1" applyNumberFormat="1" applyFont="1" applyFill="1" applyAlignment="1" applyProtection="1">
      <alignment horizontal="right"/>
      <protection locked="0"/>
    </xf>
    <xf numFmtId="0" fontId="16" fillId="0" borderId="2" xfId="0" applyFont="1" applyBorder="1" applyAlignment="1" applyProtection="1">
      <alignment horizontal="left"/>
      <protection hidden="1"/>
    </xf>
    <xf numFmtId="166" fontId="17" fillId="0" borderId="0" xfId="1" applyNumberFormat="1" applyFont="1" applyFill="1" applyAlignment="1" applyProtection="1">
      <alignment horizontal="center"/>
      <protection hidden="1"/>
    </xf>
    <xf numFmtId="10" fontId="17" fillId="0" borderId="0" xfId="1" applyNumberFormat="1" applyFont="1" applyFill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15" fontId="14" fillId="4" borderId="0" xfId="1" applyNumberFormat="1" applyFont="1" applyFill="1" applyAlignment="1" applyProtection="1">
      <alignment horizontal="center"/>
      <protection locked="0"/>
    </xf>
    <xf numFmtId="168" fontId="14" fillId="4" borderId="0" xfId="1" applyNumberFormat="1" applyFont="1" applyFill="1" applyAlignment="1" applyProtection="1">
      <alignment horizontal="center"/>
      <protection locked="0"/>
    </xf>
    <xf numFmtId="15" fontId="19" fillId="0" borderId="0" xfId="0" applyNumberFormat="1" applyFont="1" applyProtection="1">
      <protection hidden="1"/>
    </xf>
    <xf numFmtId="0" fontId="20" fillId="0" borderId="0" xfId="0" applyFont="1" applyAlignment="1" applyProtection="1">
      <alignment horizontal="left" indent="1"/>
      <protection hidden="1"/>
    </xf>
    <xf numFmtId="0" fontId="17" fillId="0" borderId="0" xfId="0" applyFont="1" applyProtection="1">
      <protection hidden="1"/>
    </xf>
    <xf numFmtId="164" fontId="17" fillId="0" borderId="0" xfId="0" applyNumberFormat="1" applyFont="1" applyProtection="1">
      <protection hidden="1"/>
    </xf>
    <xf numFmtId="0" fontId="17" fillId="0" borderId="0" xfId="0" applyFont="1" applyAlignment="1" applyProtection="1">
      <alignment horizontal="left" indent="1"/>
      <protection hidden="1"/>
    </xf>
    <xf numFmtId="0" fontId="17" fillId="0" borderId="0" xfId="0" applyFont="1" applyAlignment="1" applyProtection="1">
      <alignment horizontal="left"/>
      <protection hidden="1"/>
    </xf>
    <xf numFmtId="0" fontId="21" fillId="0" borderId="2" xfId="0" applyFont="1" applyBorder="1" applyProtection="1">
      <protection hidden="1"/>
    </xf>
    <xf numFmtId="164" fontId="21" fillId="0" borderId="2" xfId="1" applyNumberFormat="1" applyFont="1" applyFill="1" applyBorder="1" applyProtection="1">
      <protection hidden="1"/>
    </xf>
    <xf numFmtId="0" fontId="16" fillId="0" borderId="0" xfId="0" applyFont="1" applyProtection="1">
      <protection hidden="1"/>
    </xf>
    <xf numFmtId="166" fontId="16" fillId="0" borderId="0" xfId="1" applyNumberFormat="1" applyFont="1" applyFill="1" applyAlignment="1" applyProtection="1">
      <alignment horizontal="right" indent="1"/>
      <protection hidden="1"/>
    </xf>
    <xf numFmtId="4" fontId="16" fillId="0" borderId="0" xfId="1" applyNumberFormat="1" applyFont="1" applyAlignment="1" applyProtection="1">
      <alignment horizontal="right" indent="1"/>
      <protection hidden="1"/>
    </xf>
    <xf numFmtId="166" fontId="0" fillId="0" borderId="0" xfId="1" applyNumberFormat="1" applyFont="1" applyProtection="1">
      <protection hidden="1"/>
    </xf>
    <xf numFmtId="169" fontId="0" fillId="0" borderId="0" xfId="0" applyNumberFormat="1" applyAlignment="1" applyProtection="1">
      <alignment horizontal="right"/>
      <protection hidden="1"/>
    </xf>
    <xf numFmtId="0" fontId="0" fillId="5" borderId="0" xfId="0" applyFill="1" applyProtection="1">
      <protection hidden="1"/>
    </xf>
    <xf numFmtId="0" fontId="7" fillId="6" borderId="3" xfId="0" applyFont="1" applyFill="1" applyBorder="1"/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17" fontId="5" fillId="8" borderId="0" xfId="0" applyNumberFormat="1" applyFont="1" applyFill="1" applyAlignment="1" applyProtection="1">
      <alignment horizontal="center"/>
      <protection hidden="1"/>
    </xf>
    <xf numFmtId="17" fontId="5" fillId="9" borderId="0" xfId="0" applyNumberFormat="1" applyFont="1" applyFill="1" applyAlignment="1" applyProtection="1">
      <alignment horizontal="center"/>
      <protection hidden="1"/>
    </xf>
    <xf numFmtId="0" fontId="7" fillId="0" borderId="5" xfId="0" applyFont="1" applyBorder="1" applyProtection="1">
      <protection hidden="1"/>
    </xf>
    <xf numFmtId="170" fontId="24" fillId="0" borderId="5" xfId="0" applyNumberFormat="1" applyFont="1" applyBorder="1" applyAlignment="1" applyProtection="1">
      <alignment horizontal="center"/>
      <protection hidden="1"/>
    </xf>
    <xf numFmtId="17" fontId="25" fillId="0" borderId="5" xfId="0" applyNumberFormat="1" applyFont="1" applyBorder="1" applyAlignment="1" applyProtection="1">
      <alignment horizontal="center"/>
      <protection hidden="1"/>
    </xf>
    <xf numFmtId="171" fontId="25" fillId="0" borderId="5" xfId="0" applyNumberFormat="1" applyFont="1" applyBorder="1" applyAlignment="1" applyProtection="1">
      <alignment horizontal="center"/>
      <protection hidden="1"/>
    </xf>
    <xf numFmtId="170" fontId="0" fillId="0" borderId="5" xfId="0" applyNumberFormat="1" applyBorder="1" applyAlignment="1" applyProtection="1">
      <alignment horizontal="center"/>
      <protection hidden="1"/>
    </xf>
    <xf numFmtId="0" fontId="7" fillId="0" borderId="6" xfId="0" applyFont="1" applyBorder="1" applyProtection="1">
      <protection hidden="1"/>
    </xf>
    <xf numFmtId="170" fontId="24" fillId="0" borderId="6" xfId="0" applyNumberFormat="1" applyFont="1" applyBorder="1" applyAlignment="1" applyProtection="1">
      <alignment horizontal="center"/>
      <protection hidden="1"/>
    </xf>
    <xf numFmtId="17" fontId="25" fillId="0" borderId="6" xfId="0" applyNumberFormat="1" applyFont="1" applyBorder="1" applyAlignment="1" applyProtection="1">
      <alignment horizontal="center"/>
      <protection hidden="1"/>
    </xf>
    <xf numFmtId="171" fontId="25" fillId="0" borderId="6" xfId="0" applyNumberFormat="1" applyFont="1" applyBorder="1" applyAlignment="1" applyProtection="1">
      <alignment horizontal="center"/>
      <protection hidden="1"/>
    </xf>
    <xf numFmtId="170" fontId="0" fillId="0" borderId="6" xfId="0" applyNumberFormat="1" applyBorder="1" applyAlignment="1" applyProtection="1">
      <alignment horizontal="center"/>
      <protection hidden="1"/>
    </xf>
    <xf numFmtId="170" fontId="24" fillId="0" borderId="0" xfId="0" applyNumberFormat="1" applyFont="1" applyAlignment="1" applyProtection="1">
      <alignment horizontal="center"/>
      <protection hidden="1"/>
    </xf>
    <xf numFmtId="17" fontId="0" fillId="0" borderId="0" xfId="0" applyNumberFormat="1" applyAlignment="1" applyProtection="1">
      <alignment horizontal="center"/>
      <protection hidden="1"/>
    </xf>
    <xf numFmtId="171" fontId="0" fillId="0" borderId="0" xfId="0" applyNumberFormat="1" applyAlignment="1" applyProtection="1">
      <alignment horizontal="center"/>
      <protection hidden="1"/>
    </xf>
    <xf numFmtId="170" fontId="0" fillId="0" borderId="0" xfId="0" applyNumberFormat="1" applyAlignment="1" applyProtection="1">
      <alignment horizontal="center"/>
      <protection hidden="1"/>
    </xf>
    <xf numFmtId="9" fontId="0" fillId="0" borderId="0" xfId="0" applyNumberFormat="1" applyProtection="1">
      <protection hidden="1"/>
    </xf>
    <xf numFmtId="0" fontId="20" fillId="0" borderId="5" xfId="0" applyFont="1" applyBorder="1" applyAlignment="1" applyProtection="1">
      <alignment horizontal="left" indent="1"/>
      <protection hidden="1"/>
    </xf>
    <xf numFmtId="0" fontId="20" fillId="0" borderId="6" xfId="0" applyFont="1" applyBorder="1" applyAlignment="1" applyProtection="1">
      <alignment horizontal="left" indent="1"/>
      <protection hidden="1"/>
    </xf>
    <xf numFmtId="0" fontId="7" fillId="0" borderId="2" xfId="0" applyFont="1" applyBorder="1" applyAlignment="1" applyProtection="1">
      <alignment horizontal="left"/>
      <protection hidden="1"/>
    </xf>
    <xf numFmtId="0" fontId="0" fillId="0" borderId="2" xfId="0" applyBorder="1" applyProtection="1">
      <protection hidden="1"/>
    </xf>
    <xf numFmtId="170" fontId="0" fillId="0" borderId="2" xfId="0" applyNumberFormat="1" applyBorder="1" applyProtection="1">
      <protection hidden="1"/>
    </xf>
    <xf numFmtId="0" fontId="27" fillId="0" borderId="0" xfId="3" applyFont="1"/>
    <xf numFmtId="0" fontId="26" fillId="0" borderId="0" xfId="3" applyAlignment="1">
      <alignment vertical="center"/>
    </xf>
    <xf numFmtId="0" fontId="26" fillId="0" borderId="8" xfId="3" applyBorder="1" applyAlignment="1">
      <alignment vertical="center"/>
    </xf>
    <xf numFmtId="0" fontId="28" fillId="0" borderId="11" xfId="3" applyFont="1" applyBorder="1" applyAlignment="1">
      <alignment vertical="center"/>
    </xf>
    <xf numFmtId="0" fontId="28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32" fillId="0" borderId="0" xfId="3" applyFont="1" applyAlignment="1">
      <alignment vertical="center"/>
    </xf>
    <xf numFmtId="9" fontId="26" fillId="0" borderId="0" xfId="4" applyFont="1" applyBorder="1" applyAlignment="1">
      <alignment vertical="center"/>
    </xf>
    <xf numFmtId="0" fontId="33" fillId="0" borderId="0" xfId="3" applyFont="1" applyAlignment="1">
      <alignment vertical="center"/>
    </xf>
    <xf numFmtId="0" fontId="34" fillId="10" borderId="10" xfId="3" applyFont="1" applyFill="1" applyBorder="1" applyAlignment="1">
      <alignment horizontal="center" vertical="center"/>
    </xf>
    <xf numFmtId="0" fontId="35" fillId="0" borderId="9" xfId="3" applyFont="1" applyBorder="1" applyAlignment="1">
      <alignment vertical="center" shrinkToFit="1"/>
    </xf>
    <xf numFmtId="0" fontId="33" fillId="0" borderId="11" xfId="3" applyFont="1" applyBorder="1" applyAlignment="1">
      <alignment vertical="center"/>
    </xf>
    <xf numFmtId="2" fontId="33" fillId="0" borderId="0" xfId="6" applyNumberFormat="1" applyFont="1" applyBorder="1" applyAlignment="1">
      <alignment vertical="center"/>
    </xf>
    <xf numFmtId="0" fontId="33" fillId="0" borderId="12" xfId="3" applyFont="1" applyBorder="1" applyAlignment="1">
      <alignment vertical="center"/>
    </xf>
    <xf numFmtId="0" fontId="35" fillId="0" borderId="11" xfId="3" applyFont="1" applyBorder="1" applyAlignment="1">
      <alignment vertical="center" shrinkToFit="1"/>
    </xf>
    <xf numFmtId="4" fontId="35" fillId="0" borderId="1" xfId="4" applyNumberFormat="1" applyFont="1" applyBorder="1" applyAlignment="1">
      <alignment vertical="center" shrinkToFit="1"/>
    </xf>
    <xf numFmtId="0" fontId="35" fillId="0" borderId="17" xfId="3" applyFont="1" applyBorder="1" applyAlignment="1">
      <alignment vertical="center" shrinkToFit="1"/>
    </xf>
    <xf numFmtId="0" fontId="33" fillId="0" borderId="1" xfId="3" applyFont="1" applyBorder="1" applyAlignment="1">
      <alignment vertical="center"/>
    </xf>
    <xf numFmtId="2" fontId="33" fillId="0" borderId="1" xfId="6" applyNumberFormat="1" applyFont="1" applyBorder="1" applyAlignment="1">
      <alignment vertical="center"/>
    </xf>
    <xf numFmtId="0" fontId="35" fillId="0" borderId="8" xfId="3" applyFont="1" applyBorder="1" applyAlignment="1">
      <alignment vertical="center" shrinkToFit="1"/>
    </xf>
    <xf numFmtId="0" fontId="35" fillId="0" borderId="0" xfId="4" applyNumberFormat="1" applyFont="1" applyBorder="1" applyAlignment="1">
      <alignment vertical="center" shrinkToFit="1"/>
    </xf>
    <xf numFmtId="0" fontId="35" fillId="0" borderId="12" xfId="3" applyFont="1" applyBorder="1" applyAlignment="1">
      <alignment vertical="center" shrinkToFit="1"/>
    </xf>
    <xf numFmtId="0" fontId="33" fillId="0" borderId="0" xfId="3" applyFont="1" applyAlignment="1">
      <alignment horizontal="center" vertical="center" shrinkToFit="1"/>
    </xf>
    <xf numFmtId="0" fontId="35" fillId="0" borderId="0" xfId="6" applyNumberFormat="1" applyFont="1" applyBorder="1" applyAlignment="1">
      <alignment vertical="center" shrinkToFit="1"/>
    </xf>
    <xf numFmtId="0" fontId="26" fillId="0" borderId="0" xfId="6" applyNumberFormat="1" applyFont="1" applyBorder="1" applyAlignment="1">
      <alignment vertical="center"/>
    </xf>
    <xf numFmtId="0" fontId="35" fillId="0" borderId="1" xfId="6" applyNumberFormat="1" applyFont="1" applyBorder="1" applyAlignment="1">
      <alignment vertical="center" shrinkToFit="1"/>
    </xf>
    <xf numFmtId="0" fontId="26" fillId="0" borderId="8" xfId="3" applyBorder="1" applyAlignment="1">
      <alignment vertical="center" shrinkToFit="1"/>
    </xf>
    <xf numFmtId="0" fontId="35" fillId="0" borderId="9" xfId="4" applyNumberFormat="1" applyFont="1" applyBorder="1" applyAlignment="1">
      <alignment vertical="center" shrinkToFit="1"/>
    </xf>
    <xf numFmtId="0" fontId="35" fillId="0" borderId="10" xfId="3" applyFont="1" applyBorder="1" applyAlignment="1">
      <alignment vertical="center" shrinkToFit="1"/>
    </xf>
    <xf numFmtId="3" fontId="35" fillId="0" borderId="0" xfId="3" applyNumberFormat="1" applyFont="1" applyAlignment="1">
      <alignment horizontal="center" vertical="center" shrinkToFit="1"/>
    </xf>
    <xf numFmtId="0" fontId="35" fillId="0" borderId="11" xfId="4" applyNumberFormat="1" applyFont="1" applyBorder="1" applyAlignment="1">
      <alignment vertical="center" shrinkToFit="1"/>
    </xf>
    <xf numFmtId="0" fontId="35" fillId="0" borderId="13" xfId="4" applyNumberFormat="1" applyFont="1" applyBorder="1" applyAlignment="1">
      <alignment vertical="center" shrinkToFit="1"/>
    </xf>
    <xf numFmtId="0" fontId="33" fillId="0" borderId="13" xfId="3" applyFont="1" applyBorder="1" applyAlignment="1">
      <alignment vertical="center"/>
    </xf>
    <xf numFmtId="0" fontId="33" fillId="0" borderId="17" xfId="3" applyFont="1" applyBorder="1" applyAlignment="1">
      <alignment vertical="center"/>
    </xf>
    <xf numFmtId="9" fontId="40" fillId="0" borderId="0" xfId="8" applyFont="1" applyAlignment="1">
      <alignment vertical="center"/>
    </xf>
    <xf numFmtId="0" fontId="41" fillId="3" borderId="7" xfId="5" applyFont="1" applyFill="1" applyBorder="1" applyAlignment="1">
      <alignment horizontal="left" vertical="center"/>
    </xf>
    <xf numFmtId="0" fontId="34" fillId="3" borderId="14" xfId="5" applyFont="1" applyFill="1" applyBorder="1" applyAlignment="1">
      <alignment vertical="center"/>
    </xf>
    <xf numFmtId="0" fontId="34" fillId="3" borderId="16" xfId="5" applyFont="1" applyFill="1" applyBorder="1" applyAlignment="1">
      <alignment vertical="center"/>
    </xf>
    <xf numFmtId="0" fontId="2" fillId="3" borderId="14" xfId="5" applyFill="1" applyBorder="1"/>
    <xf numFmtId="0" fontId="42" fillId="3" borderId="15" xfId="5" applyFont="1" applyFill="1" applyBorder="1" applyAlignment="1">
      <alignment horizontal="right" vertical="center"/>
    </xf>
    <xf numFmtId="0" fontId="29" fillId="12" borderId="13" xfId="5" applyFont="1" applyFill="1" applyBorder="1" applyAlignment="1">
      <alignment vertical="center"/>
    </xf>
    <xf numFmtId="0" fontId="29" fillId="12" borderId="1" xfId="5" applyFont="1" applyFill="1" applyBorder="1" applyAlignment="1">
      <alignment vertical="center"/>
    </xf>
    <xf numFmtId="0" fontId="43" fillId="12" borderId="17" xfId="5" applyFont="1" applyFill="1" applyBorder="1" applyAlignment="1">
      <alignment horizontal="right" vertical="center"/>
    </xf>
    <xf numFmtId="0" fontId="26" fillId="12" borderId="1" xfId="5" applyFont="1" applyFill="1" applyBorder="1" applyAlignment="1">
      <alignment horizontal="center" vertical="center"/>
    </xf>
    <xf numFmtId="0" fontId="26" fillId="12" borderId="15" xfId="5" applyFont="1" applyFill="1" applyBorder="1" applyAlignment="1">
      <alignment horizontal="center" vertical="center"/>
    </xf>
    <xf numFmtId="0" fontId="44" fillId="12" borderId="17" xfId="5" applyFont="1" applyFill="1" applyBorder="1" applyAlignment="1">
      <alignment horizontal="center" vertical="center"/>
    </xf>
    <xf numFmtId="0" fontId="29" fillId="12" borderId="16" xfId="3" applyFont="1" applyFill="1" applyBorder="1" applyAlignment="1">
      <alignment vertical="center"/>
    </xf>
    <xf numFmtId="0" fontId="29" fillId="12" borderId="14" xfId="3" applyFont="1" applyFill="1" applyBorder="1" applyAlignment="1">
      <alignment vertical="center"/>
    </xf>
    <xf numFmtId="49" fontId="29" fillId="12" borderId="14" xfId="4" applyNumberFormat="1" applyFont="1" applyFill="1" applyBorder="1" applyAlignment="1">
      <alignment vertical="center"/>
    </xf>
    <xf numFmtId="0" fontId="36" fillId="13" borderId="9" xfId="5" applyFont="1" applyFill="1" applyBorder="1" applyAlignment="1">
      <alignment vertical="center"/>
    </xf>
    <xf numFmtId="0" fontId="36" fillId="13" borderId="8" xfId="5" applyFont="1" applyFill="1" applyBorder="1" applyAlignment="1">
      <alignment vertical="center"/>
    </xf>
    <xf numFmtId="0" fontId="36" fillId="13" borderId="8" xfId="3" applyFont="1" applyFill="1" applyBorder="1" applyAlignment="1">
      <alignment vertical="center"/>
    </xf>
    <xf numFmtId="0" fontId="44" fillId="13" borderId="10" xfId="3" applyFont="1" applyFill="1" applyBorder="1" applyAlignment="1">
      <alignment horizontal="right" vertical="center"/>
    </xf>
    <xf numFmtId="181" fontId="30" fillId="13" borderId="20" xfId="3" applyNumberFormat="1" applyFont="1" applyFill="1" applyBorder="1" applyAlignment="1">
      <alignment horizontal="center" vertical="center" shrinkToFit="1"/>
    </xf>
    <xf numFmtId="182" fontId="30" fillId="13" borderId="20" xfId="3" applyNumberFormat="1" applyFont="1" applyFill="1" applyBorder="1" applyAlignment="1">
      <alignment horizontal="center" vertical="center" shrinkToFit="1"/>
    </xf>
    <xf numFmtId="166" fontId="30" fillId="13" borderId="21" xfId="3" applyNumberFormat="1" applyFont="1" applyFill="1" applyBorder="1" applyAlignment="1">
      <alignment horizontal="right" vertical="center" shrinkToFit="1"/>
    </xf>
    <xf numFmtId="10" fontId="29" fillId="12" borderId="14" xfId="4" applyNumberFormat="1" applyFont="1" applyFill="1" applyBorder="1" applyAlignment="1">
      <alignment horizontal="center" vertical="center"/>
    </xf>
    <xf numFmtId="10" fontId="29" fillId="12" borderId="15" xfId="4" applyNumberFormat="1" applyFont="1" applyFill="1" applyBorder="1" applyAlignment="1">
      <alignment vertical="center"/>
    </xf>
    <xf numFmtId="0" fontId="36" fillId="14" borderId="11" xfId="5" applyFont="1" applyFill="1" applyBorder="1" applyAlignment="1">
      <alignment vertical="center"/>
    </xf>
    <xf numFmtId="0" fontId="35" fillId="14" borderId="0" xfId="5" applyFont="1" applyFill="1" applyAlignment="1">
      <alignment vertical="center"/>
    </xf>
    <xf numFmtId="0" fontId="35" fillId="14" borderId="0" xfId="3" applyFont="1" applyFill="1" applyAlignment="1">
      <alignment vertical="center"/>
    </xf>
    <xf numFmtId="0" fontId="44" fillId="14" borderId="12" xfId="3" applyFont="1" applyFill="1" applyBorder="1" applyAlignment="1">
      <alignment horizontal="right" vertical="center"/>
    </xf>
    <xf numFmtId="181" fontId="46" fillId="14" borderId="24" xfId="3" applyNumberFormat="1" applyFont="1" applyFill="1" applyBorder="1" applyAlignment="1">
      <alignment horizontal="center" vertical="center" shrinkToFit="1"/>
    </xf>
    <xf numFmtId="182" fontId="46" fillId="14" borderId="24" xfId="3" applyNumberFormat="1" applyFont="1" applyFill="1" applyBorder="1" applyAlignment="1">
      <alignment horizontal="center" vertical="center" shrinkToFit="1"/>
    </xf>
    <xf numFmtId="166" fontId="46" fillId="14" borderId="21" xfId="3" applyNumberFormat="1" applyFont="1" applyFill="1" applyBorder="1" applyAlignment="1">
      <alignment horizontal="right" vertical="center" shrinkToFit="1"/>
    </xf>
    <xf numFmtId="0" fontId="35" fillId="14" borderId="9" xfId="5" applyFont="1" applyFill="1" applyBorder="1" applyAlignment="1">
      <alignment vertical="center"/>
    </xf>
    <xf numFmtId="0" fontId="35" fillId="14" borderId="8" xfId="5" applyFont="1" applyFill="1" applyBorder="1" applyAlignment="1">
      <alignment vertical="center"/>
    </xf>
    <xf numFmtId="0" fontId="35" fillId="14" borderId="8" xfId="3" applyFont="1" applyFill="1" applyBorder="1" applyAlignment="1">
      <alignment vertical="center"/>
    </xf>
    <xf numFmtId="49" fontId="29" fillId="14" borderId="8" xfId="6" applyNumberFormat="1" applyFont="1" applyFill="1" applyBorder="1" applyAlignment="1">
      <alignment horizontal="center" vertical="center"/>
    </xf>
    <xf numFmtId="49" fontId="43" fillId="14" borderId="12" xfId="3" applyNumberFormat="1" applyFont="1" applyFill="1" applyBorder="1" applyAlignment="1">
      <alignment vertical="center" shrinkToFit="1"/>
    </xf>
    <xf numFmtId="0" fontId="36" fillId="15" borderId="11" xfId="5" applyFont="1" applyFill="1" applyBorder="1" applyAlignment="1">
      <alignment vertical="center"/>
    </xf>
    <xf numFmtId="0" fontId="35" fillId="15" borderId="0" xfId="5" applyFont="1" applyFill="1" applyAlignment="1">
      <alignment vertical="center"/>
    </xf>
    <xf numFmtId="0" fontId="35" fillId="15" borderId="0" xfId="3" applyFont="1" applyFill="1" applyAlignment="1">
      <alignment vertical="center"/>
    </xf>
    <xf numFmtId="0" fontId="44" fillId="15" borderId="12" xfId="3" applyFont="1" applyFill="1" applyBorder="1" applyAlignment="1">
      <alignment horizontal="right" vertical="center"/>
    </xf>
    <xf numFmtId="181" fontId="46" fillId="15" borderId="24" xfId="3" applyNumberFormat="1" applyFont="1" applyFill="1" applyBorder="1" applyAlignment="1">
      <alignment horizontal="center" vertical="center" shrinkToFit="1"/>
    </xf>
    <xf numFmtId="182" fontId="46" fillId="15" borderId="24" xfId="3" applyNumberFormat="1" applyFont="1" applyFill="1" applyBorder="1" applyAlignment="1">
      <alignment horizontal="center" vertical="center" shrinkToFit="1"/>
    </xf>
    <xf numFmtId="182" fontId="46" fillId="15" borderId="24" xfId="3" applyNumberFormat="1" applyFont="1" applyFill="1" applyBorder="1" applyAlignment="1">
      <alignment horizontal="right" vertical="center" shrinkToFit="1"/>
    </xf>
    <xf numFmtId="0" fontId="35" fillId="15" borderId="11" xfId="5" applyFont="1" applyFill="1" applyBorder="1" applyAlignment="1">
      <alignment vertical="center"/>
    </xf>
    <xf numFmtId="49" fontId="35" fillId="15" borderId="0" xfId="6" applyNumberFormat="1" applyFont="1" applyFill="1" applyBorder="1" applyAlignment="1">
      <alignment horizontal="center" vertical="center"/>
    </xf>
    <xf numFmtId="49" fontId="29" fillId="15" borderId="0" xfId="6" applyNumberFormat="1" applyFont="1" applyFill="1" applyBorder="1" applyAlignment="1">
      <alignment horizontal="center" vertical="center"/>
    </xf>
    <xf numFmtId="49" fontId="33" fillId="15" borderId="12" xfId="3" applyNumberFormat="1" applyFont="1" applyFill="1" applyBorder="1" applyAlignment="1">
      <alignment vertical="center" shrinkToFit="1"/>
    </xf>
    <xf numFmtId="0" fontId="35" fillId="14" borderId="11" xfId="5" applyFont="1" applyFill="1" applyBorder="1" applyAlignment="1">
      <alignment vertical="center"/>
    </xf>
    <xf numFmtId="49" fontId="29" fillId="14" borderId="0" xfId="6" applyNumberFormat="1" applyFont="1" applyFill="1" applyBorder="1" applyAlignment="1">
      <alignment horizontal="center" vertical="center"/>
    </xf>
    <xf numFmtId="49" fontId="33" fillId="14" borderId="12" xfId="3" applyNumberFormat="1" applyFont="1" applyFill="1" applyBorder="1" applyAlignment="1">
      <alignment vertical="center" shrinkToFit="1"/>
    </xf>
    <xf numFmtId="0" fontId="36" fillId="16" borderId="11" xfId="5" applyFont="1" applyFill="1" applyBorder="1" applyAlignment="1">
      <alignment vertical="center"/>
    </xf>
    <xf numFmtId="0" fontId="36" fillId="16" borderId="0" xfId="5" applyFont="1" applyFill="1" applyAlignment="1">
      <alignment vertical="center"/>
    </xf>
    <xf numFmtId="0" fontId="36" fillId="16" borderId="0" xfId="3" applyFont="1" applyFill="1" applyAlignment="1">
      <alignment vertical="center"/>
    </xf>
    <xf numFmtId="0" fontId="44" fillId="16" borderId="12" xfId="3" applyFont="1" applyFill="1" applyBorder="1" applyAlignment="1">
      <alignment horizontal="right" vertical="center"/>
    </xf>
    <xf numFmtId="181" fontId="30" fillId="16" borderId="24" xfId="3" applyNumberFormat="1" applyFont="1" applyFill="1" applyBorder="1" applyAlignment="1">
      <alignment horizontal="center" vertical="center" shrinkToFit="1"/>
    </xf>
    <xf numFmtId="182" fontId="30" fillId="16" borderId="24" xfId="3" applyNumberFormat="1" applyFont="1" applyFill="1" applyBorder="1" applyAlignment="1">
      <alignment horizontal="center" vertical="center" shrinkToFit="1"/>
    </xf>
    <xf numFmtId="166" fontId="30" fillId="16" borderId="21" xfId="3" applyNumberFormat="1" applyFont="1" applyFill="1" applyBorder="1" applyAlignment="1">
      <alignment horizontal="right" vertical="center" shrinkToFit="1"/>
    </xf>
    <xf numFmtId="0" fontId="36" fillId="0" borderId="11" xfId="5" applyFont="1" applyBorder="1" applyAlignment="1">
      <alignment vertical="center"/>
    </xf>
    <xf numFmtId="0" fontId="35" fillId="0" borderId="0" xfId="5" applyFont="1" applyAlignment="1">
      <alignment vertical="center"/>
    </xf>
    <xf numFmtId="0" fontId="35" fillId="0" borderId="0" xfId="3" applyFont="1" applyAlignment="1">
      <alignment vertical="center"/>
    </xf>
    <xf numFmtId="0" fontId="44" fillId="0" borderId="12" xfId="3" applyFont="1" applyBorder="1" applyAlignment="1">
      <alignment horizontal="right" vertical="center"/>
    </xf>
    <xf numFmtId="181" fontId="46" fillId="0" borderId="24" xfId="3" applyNumberFormat="1" applyFont="1" applyBorder="1" applyAlignment="1">
      <alignment horizontal="center" vertical="center" shrinkToFit="1"/>
    </xf>
    <xf numFmtId="182" fontId="46" fillId="0" borderId="24" xfId="3" applyNumberFormat="1" applyFont="1" applyBorder="1" applyAlignment="1">
      <alignment horizontal="center" vertical="center" shrinkToFit="1"/>
    </xf>
    <xf numFmtId="166" fontId="46" fillId="0" borderId="21" xfId="3" applyNumberFormat="1" applyFont="1" applyBorder="1" applyAlignment="1">
      <alignment horizontal="right" vertical="center" shrinkToFit="1"/>
    </xf>
    <xf numFmtId="0" fontId="36" fillId="13" borderId="11" xfId="5" applyFont="1" applyFill="1" applyBorder="1" applyAlignment="1">
      <alignment vertical="center"/>
    </xf>
    <xf numFmtId="0" fontId="36" fillId="13" borderId="0" xfId="5" applyFont="1" applyFill="1" applyAlignment="1">
      <alignment vertical="center"/>
    </xf>
    <xf numFmtId="0" fontId="36" fillId="13" borderId="0" xfId="3" applyFont="1" applyFill="1" applyAlignment="1">
      <alignment vertical="center"/>
    </xf>
    <xf numFmtId="0" fontId="44" fillId="13" borderId="12" xfId="3" applyFont="1" applyFill="1" applyBorder="1" applyAlignment="1">
      <alignment horizontal="right" vertical="center"/>
    </xf>
    <xf numFmtId="181" fontId="30" fillId="13" borderId="24" xfId="3" applyNumberFormat="1" applyFont="1" applyFill="1" applyBorder="1" applyAlignment="1">
      <alignment horizontal="center" vertical="center" shrinkToFit="1"/>
    </xf>
    <xf numFmtId="182" fontId="30" fillId="13" borderId="24" xfId="3" applyNumberFormat="1" applyFont="1" applyFill="1" applyBorder="1" applyAlignment="1">
      <alignment horizontal="center" vertical="center" shrinkToFit="1"/>
    </xf>
    <xf numFmtId="166" fontId="46" fillId="15" borderId="21" xfId="5" applyNumberFormat="1" applyFont="1" applyFill="1" applyBorder="1" applyAlignment="1">
      <alignment horizontal="right" vertical="center" shrinkToFit="1"/>
    </xf>
    <xf numFmtId="180" fontId="33" fillId="0" borderId="0" xfId="3" applyNumberFormat="1" applyFont="1" applyAlignment="1">
      <alignment vertical="center"/>
    </xf>
    <xf numFmtId="49" fontId="47" fillId="14" borderId="0" xfId="6" applyNumberFormat="1" applyFont="1" applyFill="1" applyBorder="1" applyAlignment="1">
      <alignment horizontal="center" vertical="center"/>
    </xf>
    <xf numFmtId="49" fontId="47" fillId="15" borderId="0" xfId="6" applyNumberFormat="1" applyFont="1" applyFill="1" applyBorder="1" applyAlignment="1">
      <alignment horizontal="center" vertical="center"/>
    </xf>
    <xf numFmtId="4" fontId="33" fillId="0" borderId="0" xfId="3" applyNumberFormat="1" applyFont="1" applyAlignment="1">
      <alignment vertical="center"/>
    </xf>
    <xf numFmtId="49" fontId="35" fillId="15" borderId="0" xfId="6" applyNumberFormat="1" applyFont="1" applyFill="1" applyBorder="1" applyAlignment="1">
      <alignment horizontal="right" vertical="center"/>
    </xf>
    <xf numFmtId="0" fontId="35" fillId="0" borderId="11" xfId="3" applyFont="1" applyBorder="1" applyAlignment="1">
      <alignment vertical="center"/>
    </xf>
    <xf numFmtId="49" fontId="33" fillId="0" borderId="12" xfId="3" applyNumberFormat="1" applyFont="1" applyBorder="1" applyAlignment="1">
      <alignment vertical="center" shrinkToFit="1"/>
    </xf>
    <xf numFmtId="180" fontId="35" fillId="0" borderId="0" xfId="3" applyNumberFormat="1" applyFont="1" applyAlignment="1">
      <alignment vertical="center"/>
    </xf>
    <xf numFmtId="49" fontId="29" fillId="0" borderId="0" xfId="6" applyNumberFormat="1" applyFont="1" applyBorder="1" applyAlignment="1">
      <alignment vertical="center" wrapText="1"/>
    </xf>
    <xf numFmtId="49" fontId="29" fillId="0" borderId="12" xfId="6" applyNumberFormat="1" applyFont="1" applyBorder="1" applyAlignment="1">
      <alignment vertical="center" wrapText="1"/>
    </xf>
    <xf numFmtId="49" fontId="29" fillId="0" borderId="0" xfId="6" applyNumberFormat="1" applyFont="1" applyBorder="1" applyAlignment="1">
      <alignment horizontal="center" vertical="center"/>
    </xf>
    <xf numFmtId="49" fontId="35" fillId="0" borderId="0" xfId="6" applyNumberFormat="1" applyFont="1" applyBorder="1" applyAlignment="1">
      <alignment horizontal="right" vertical="center"/>
    </xf>
    <xf numFmtId="9" fontId="53" fillId="0" borderId="0" xfId="3" applyNumberFormat="1" applyFont="1" applyAlignment="1">
      <alignment vertical="center"/>
    </xf>
    <xf numFmtId="166" fontId="46" fillId="15" borderId="21" xfId="3" applyNumberFormat="1" applyFont="1" applyFill="1" applyBorder="1" applyAlignment="1">
      <alignment horizontal="right" vertical="center" shrinkToFit="1"/>
    </xf>
    <xf numFmtId="0" fontId="43" fillId="0" borderId="13" xfId="3" applyFont="1" applyBorder="1" applyAlignment="1">
      <alignment vertical="center"/>
    </xf>
    <xf numFmtId="0" fontId="35" fillId="0" borderId="1" xfId="3" applyFont="1" applyBorder="1" applyAlignment="1">
      <alignment vertical="center"/>
    </xf>
    <xf numFmtId="0" fontId="44" fillId="0" borderId="17" xfId="3" applyFont="1" applyBorder="1" applyAlignment="1">
      <alignment horizontal="right" vertical="center"/>
    </xf>
    <xf numFmtId="181" fontId="46" fillId="0" borderId="29" xfId="3" applyNumberFormat="1" applyFont="1" applyBorder="1" applyAlignment="1">
      <alignment horizontal="center" vertical="center" shrinkToFit="1"/>
    </xf>
    <xf numFmtId="182" fontId="46" fillId="0" borderId="29" xfId="3" applyNumberFormat="1" applyFont="1" applyBorder="1" applyAlignment="1">
      <alignment horizontal="center" vertical="center" shrinkToFit="1"/>
    </xf>
    <xf numFmtId="0" fontId="45" fillId="0" borderId="13" xfId="3" applyFont="1" applyBorder="1" applyAlignment="1">
      <alignment vertical="center"/>
    </xf>
    <xf numFmtId="49" fontId="29" fillId="0" borderId="1" xfId="6" applyNumberFormat="1" applyFont="1" applyBorder="1" applyAlignment="1">
      <alignment horizontal="center" vertical="center"/>
    </xf>
    <xf numFmtId="49" fontId="33" fillId="0" borderId="17" xfId="3" applyNumberFormat="1" applyFont="1" applyBorder="1" applyAlignment="1">
      <alignment vertical="center" shrinkToFit="1"/>
    </xf>
    <xf numFmtId="0" fontId="46" fillId="0" borderId="0" xfId="3" applyFont="1" applyAlignment="1">
      <alignment vertical="center"/>
    </xf>
    <xf numFmtId="180" fontId="26" fillId="0" borderId="0" xfId="3" applyNumberFormat="1" applyAlignment="1">
      <alignment vertical="center"/>
    </xf>
    <xf numFmtId="0" fontId="7" fillId="0" borderId="9" xfId="10" applyFont="1" applyBorder="1" applyAlignment="1">
      <alignment horizontal="left"/>
    </xf>
    <xf numFmtId="0" fontId="3" fillId="0" borderId="8" xfId="10" applyBorder="1" applyAlignment="1">
      <alignment horizontal="center"/>
    </xf>
    <xf numFmtId="0" fontId="3" fillId="0" borderId="8" xfId="10" applyBorder="1" applyAlignment="1">
      <alignment horizontal="left"/>
    </xf>
    <xf numFmtId="43" fontId="0" fillId="0" borderId="8" xfId="11" applyFont="1" applyFill="1" applyBorder="1" applyAlignment="1">
      <alignment horizontal="left"/>
    </xf>
    <xf numFmtId="43" fontId="0" fillId="0" borderId="10" xfId="11" applyFont="1" applyFill="1" applyBorder="1" applyAlignment="1">
      <alignment horizontal="left"/>
    </xf>
    <xf numFmtId="0" fontId="3" fillId="0" borderId="0" xfId="10" applyAlignment="1">
      <alignment vertical="center"/>
    </xf>
    <xf numFmtId="0" fontId="3" fillId="0" borderId="9" xfId="10" applyBorder="1" applyAlignment="1">
      <alignment vertical="center"/>
    </xf>
    <xf numFmtId="0" fontId="3" fillId="0" borderId="8" xfId="10" applyBorder="1" applyAlignment="1">
      <alignment vertical="center"/>
    </xf>
    <xf numFmtId="0" fontId="3" fillId="0" borderId="10" xfId="10" applyBorder="1" applyAlignment="1">
      <alignment vertical="center"/>
    </xf>
    <xf numFmtId="10" fontId="3" fillId="0" borderId="0" xfId="12" applyNumberFormat="1" applyFont="1" applyAlignment="1">
      <alignment vertical="center"/>
    </xf>
    <xf numFmtId="0" fontId="7" fillId="0" borderId="11" xfId="10" applyFont="1" applyBorder="1" applyAlignment="1">
      <alignment horizontal="left"/>
    </xf>
    <xf numFmtId="44" fontId="0" fillId="0" borderId="0" xfId="13" applyFont="1" applyFill="1" applyBorder="1" applyAlignment="1"/>
    <xf numFmtId="0" fontId="3" fillId="0" borderId="0" xfId="10" applyAlignment="1">
      <alignment horizontal="left"/>
    </xf>
    <xf numFmtId="43" fontId="0" fillId="0" borderId="0" xfId="11" applyFont="1" applyFill="1" applyBorder="1" applyAlignment="1">
      <alignment horizontal="left"/>
    </xf>
    <xf numFmtId="43" fontId="0" fillId="0" borderId="12" xfId="11" applyFont="1" applyFill="1" applyBorder="1" applyAlignment="1">
      <alignment horizontal="left"/>
    </xf>
    <xf numFmtId="0" fontId="3" fillId="0" borderId="21" xfId="10" applyBorder="1" applyAlignment="1">
      <alignment vertical="center"/>
    </xf>
    <xf numFmtId="0" fontId="3" fillId="0" borderId="12" xfId="10" applyBorder="1" applyAlignment="1">
      <alignment vertical="center"/>
    </xf>
    <xf numFmtId="1" fontId="3" fillId="0" borderId="0" xfId="10" applyNumberFormat="1" applyAlignment="1">
      <alignment horizontal="center" vertical="center"/>
    </xf>
    <xf numFmtId="1" fontId="3" fillId="0" borderId="0" xfId="10" applyNumberFormat="1" applyAlignment="1">
      <alignment vertical="center"/>
    </xf>
    <xf numFmtId="43" fontId="0" fillId="0" borderId="0" xfId="11" applyFont="1" applyAlignment="1">
      <alignment horizontal="right" vertical="center"/>
    </xf>
    <xf numFmtId="43" fontId="0" fillId="0" borderId="17" xfId="11" applyFont="1" applyBorder="1" applyAlignment="1">
      <alignment horizontal="right" vertical="center"/>
    </xf>
    <xf numFmtId="0" fontId="3" fillId="0" borderId="17" xfId="10" applyBorder="1" applyAlignment="1">
      <alignment vertical="center"/>
    </xf>
    <xf numFmtId="0" fontId="7" fillId="17" borderId="16" xfId="10" applyFont="1" applyFill="1" applyBorder="1" applyAlignment="1">
      <alignment horizontal="center" vertical="center"/>
    </xf>
    <xf numFmtId="0" fontId="7" fillId="17" borderId="14" xfId="10" applyFont="1" applyFill="1" applyBorder="1" applyAlignment="1">
      <alignment horizontal="center" vertical="center"/>
    </xf>
    <xf numFmtId="43" fontId="7" fillId="17" borderId="14" xfId="11" applyFont="1" applyFill="1" applyBorder="1" applyAlignment="1">
      <alignment horizontal="center" vertical="center"/>
    </xf>
    <xf numFmtId="43" fontId="7" fillId="17" borderId="15" xfId="11" applyFont="1" applyFill="1" applyBorder="1" applyAlignment="1">
      <alignment horizontal="center" vertical="center"/>
    </xf>
    <xf numFmtId="175" fontId="3" fillId="0" borderId="0" xfId="14" applyFont="1" applyAlignment="1">
      <alignment vertical="center"/>
    </xf>
    <xf numFmtId="17" fontId="3" fillId="0" borderId="11" xfId="10" quotePrefix="1" applyNumberFormat="1" applyBorder="1" applyAlignment="1">
      <alignment horizontal="center"/>
    </xf>
    <xf numFmtId="43" fontId="3" fillId="0" borderId="0" xfId="10" applyNumberFormat="1"/>
    <xf numFmtId="43" fontId="0" fillId="0" borderId="0" xfId="11" quotePrefix="1" applyFont="1" applyBorder="1" applyAlignment="1"/>
    <xf numFmtId="10" fontId="0" fillId="0" borderId="0" xfId="15" applyNumberFormat="1" applyFont="1" applyBorder="1"/>
    <xf numFmtId="10" fontId="0" fillId="0" borderId="12" xfId="11" applyNumberFormat="1" applyFont="1" applyBorder="1"/>
    <xf numFmtId="0" fontId="3" fillId="0" borderId="11" xfId="10" applyBorder="1" applyAlignment="1">
      <alignment vertical="center"/>
    </xf>
    <xf numFmtId="44" fontId="3" fillId="0" borderId="0" xfId="9" applyAlignment="1">
      <alignment vertical="center"/>
    </xf>
    <xf numFmtId="43" fontId="3" fillId="0" borderId="0" xfId="10" applyNumberFormat="1" applyAlignment="1">
      <alignment vertical="center"/>
    </xf>
    <xf numFmtId="10" fontId="0" fillId="0" borderId="12" xfId="15" applyNumberFormat="1" applyFont="1" applyBorder="1"/>
    <xf numFmtId="8" fontId="3" fillId="0" borderId="11" xfId="10" applyNumberFormat="1" applyBorder="1" applyAlignment="1">
      <alignment vertical="center"/>
    </xf>
    <xf numFmtId="8" fontId="3" fillId="0" borderId="0" xfId="10" applyNumberFormat="1" applyAlignment="1">
      <alignment vertical="center"/>
    </xf>
    <xf numFmtId="8" fontId="3" fillId="0" borderId="12" xfId="10" applyNumberFormat="1" applyBorder="1" applyAlignment="1">
      <alignment vertical="center"/>
    </xf>
    <xf numFmtId="43" fontId="0" fillId="0" borderId="0" xfId="11" quotePrefix="1" applyFont="1" applyFill="1" applyBorder="1" applyAlignment="1"/>
    <xf numFmtId="10" fontId="0" fillId="0" borderId="12" xfId="15" applyNumberFormat="1" applyFont="1" applyFill="1" applyBorder="1"/>
    <xf numFmtId="10" fontId="0" fillId="0" borderId="0" xfId="15" applyNumberFormat="1" applyFont="1" applyFill="1" applyBorder="1"/>
    <xf numFmtId="17" fontId="3" fillId="0" borderId="13" xfId="10" quotePrefix="1" applyNumberFormat="1" applyBorder="1" applyAlignment="1">
      <alignment horizontal="center"/>
    </xf>
    <xf numFmtId="43" fontId="3" fillId="0" borderId="1" xfId="10" applyNumberFormat="1" applyBorder="1"/>
    <xf numFmtId="43" fontId="0" fillId="0" borderId="1" xfId="11" quotePrefix="1" applyFont="1" applyFill="1" applyBorder="1" applyAlignment="1"/>
    <xf numFmtId="10" fontId="0" fillId="0" borderId="1" xfId="15" applyNumberFormat="1" applyFont="1" applyFill="1" applyBorder="1"/>
    <xf numFmtId="10" fontId="0" fillId="0" borderId="17" xfId="15" applyNumberFormat="1" applyFont="1" applyFill="1" applyBorder="1"/>
    <xf numFmtId="0" fontId="3" fillId="0" borderId="13" xfId="10" applyBorder="1" applyAlignment="1">
      <alignment vertical="center"/>
    </xf>
    <xf numFmtId="8" fontId="3" fillId="0" borderId="1" xfId="10" applyNumberFormat="1" applyBorder="1" applyAlignment="1">
      <alignment vertical="center"/>
    </xf>
    <xf numFmtId="0" fontId="3" fillId="0" borderId="1" xfId="10" applyBorder="1" applyAlignment="1">
      <alignment vertical="center"/>
    </xf>
    <xf numFmtId="0" fontId="3" fillId="0" borderId="0" xfId="10" quotePrefix="1" applyAlignment="1">
      <alignment horizontal="center"/>
    </xf>
    <xf numFmtId="0" fontId="3" fillId="0" borderId="0" xfId="10" quotePrefix="1"/>
    <xf numFmtId="43" fontId="0" fillId="0" borderId="0" xfId="11" applyFont="1" applyFill="1" applyBorder="1"/>
    <xf numFmtId="0" fontId="3" fillId="0" borderId="11" xfId="10" quotePrefix="1" applyBorder="1" applyAlignment="1">
      <alignment horizontal="center"/>
    </xf>
    <xf numFmtId="1" fontId="3" fillId="0" borderId="11" xfId="10" applyNumberFormat="1" applyBorder="1" applyAlignment="1">
      <alignment horizontal="center" vertical="center"/>
    </xf>
    <xf numFmtId="43" fontId="0" fillId="0" borderId="0" xfId="11" applyFont="1" applyBorder="1" applyAlignment="1">
      <alignment horizontal="right" vertical="center"/>
    </xf>
    <xf numFmtId="43" fontId="54" fillId="0" borderId="0" xfId="11" applyFont="1" applyBorder="1" applyAlignment="1">
      <alignment horizontal="right" vertical="center"/>
    </xf>
    <xf numFmtId="1" fontId="3" fillId="0" borderId="13" xfId="10" applyNumberFormat="1" applyBorder="1" applyAlignment="1">
      <alignment horizontal="center" vertical="center"/>
    </xf>
    <xf numFmtId="1" fontId="3" fillId="0" borderId="1" xfId="10" applyNumberFormat="1" applyBorder="1" applyAlignment="1">
      <alignment vertical="center"/>
    </xf>
    <xf numFmtId="43" fontId="54" fillId="0" borderId="1" xfId="11" applyFont="1" applyBorder="1" applyAlignment="1">
      <alignment horizontal="right" vertical="center"/>
    </xf>
    <xf numFmtId="0" fontId="7" fillId="18" borderId="5" xfId="0" applyFont="1" applyFill="1" applyBorder="1" applyProtection="1">
      <protection hidden="1"/>
    </xf>
    <xf numFmtId="44" fontId="33" fillId="0" borderId="0" xfId="3" applyNumberFormat="1" applyFont="1" applyAlignment="1">
      <alignment vertical="center"/>
    </xf>
    <xf numFmtId="44" fontId="0" fillId="0" borderId="0" xfId="9" applyFont="1" applyProtection="1">
      <protection hidden="1"/>
    </xf>
    <xf numFmtId="0" fontId="0" fillId="18" borderId="0" xfId="0" applyFill="1" applyProtection="1">
      <protection hidden="1"/>
    </xf>
    <xf numFmtId="44" fontId="0" fillId="18" borderId="0" xfId="9" applyFont="1" applyFill="1" applyProtection="1">
      <protection hidden="1"/>
    </xf>
    <xf numFmtId="0" fontId="7" fillId="7" borderId="4" xfId="0" applyFont="1" applyFill="1" applyBorder="1" applyAlignment="1" applyProtection="1">
      <alignment horizontal="center"/>
      <protection hidden="1"/>
    </xf>
    <xf numFmtId="0" fontId="7" fillId="7" borderId="0" xfId="0" applyFont="1" applyFill="1" applyAlignment="1" applyProtection="1">
      <alignment horizontal="center"/>
      <protection hidden="1"/>
    </xf>
    <xf numFmtId="0" fontId="35" fillId="0" borderId="8" xfId="4" applyNumberFormat="1" applyFont="1" applyBorder="1" applyAlignment="1">
      <alignment horizontal="center" vertical="center" shrinkToFit="1"/>
    </xf>
    <xf numFmtId="0" fontId="35" fillId="0" borderId="1" xfId="4" applyNumberFormat="1" applyFont="1" applyBorder="1" applyAlignment="1">
      <alignment horizontal="center" vertical="center" shrinkToFit="1"/>
    </xf>
    <xf numFmtId="0" fontId="26" fillId="0" borderId="0" xfId="4" applyNumberFormat="1" applyFont="1" applyBorder="1" applyAlignment="1">
      <alignment horizontal="center" vertical="center"/>
    </xf>
    <xf numFmtId="0" fontId="26" fillId="0" borderId="12" xfId="4" applyNumberFormat="1" applyFont="1" applyBorder="1" applyAlignment="1">
      <alignment horizontal="center" vertical="center"/>
    </xf>
    <xf numFmtId="4" fontId="35" fillId="11" borderId="1" xfId="3" applyNumberFormat="1" applyFont="1" applyFill="1" applyBorder="1" applyAlignment="1">
      <alignment horizontal="center" vertical="center" shrinkToFit="1"/>
    </xf>
    <xf numFmtId="3" fontId="35" fillId="11" borderId="1" xfId="3" applyNumberFormat="1" applyFont="1" applyFill="1" applyBorder="1" applyAlignment="1">
      <alignment horizontal="center" vertical="center" shrinkToFit="1"/>
    </xf>
    <xf numFmtId="37" fontId="36" fillId="0" borderId="1" xfId="6" applyNumberFormat="1" applyFont="1" applyBorder="1" applyAlignment="1">
      <alignment horizontal="center" vertical="center" shrinkToFit="1"/>
    </xf>
    <xf numFmtId="3" fontId="35" fillId="11" borderId="1" xfId="4" applyNumberFormat="1" applyFont="1" applyFill="1" applyBorder="1" applyAlignment="1">
      <alignment horizontal="center" vertical="center" shrinkToFit="1"/>
    </xf>
    <xf numFmtId="3" fontId="35" fillId="0" borderId="1" xfId="4" applyNumberFormat="1" applyFont="1" applyBorder="1" applyAlignment="1">
      <alignment horizontal="center" vertical="center" shrinkToFit="1"/>
    </xf>
    <xf numFmtId="3" fontId="36" fillId="0" borderId="1" xfId="4" applyNumberFormat="1" applyFont="1" applyBorder="1" applyAlignment="1">
      <alignment horizontal="center" vertical="center" shrinkToFit="1"/>
    </xf>
    <xf numFmtId="0" fontId="26" fillId="0" borderId="8" xfId="3" applyBorder="1" applyAlignment="1">
      <alignment horizontal="center" vertical="center" shrinkToFit="1"/>
    </xf>
    <xf numFmtId="0" fontId="35" fillId="0" borderId="0" xfId="4" applyNumberFormat="1" applyFont="1" applyBorder="1" applyAlignment="1">
      <alignment horizontal="center" vertical="center" shrinkToFit="1"/>
    </xf>
    <xf numFmtId="0" fontId="26" fillId="0" borderId="8" xfId="4" applyNumberFormat="1" applyFont="1" applyBorder="1" applyAlignment="1">
      <alignment horizontal="center" vertical="center" shrinkToFit="1"/>
    </xf>
    <xf numFmtId="0" fontId="26" fillId="0" borderId="7" xfId="3" applyBorder="1" applyAlignment="1">
      <alignment horizontal="center" vertical="center"/>
    </xf>
    <xf numFmtId="0" fontId="26" fillId="0" borderId="9" xfId="3" applyBorder="1" applyAlignment="1">
      <alignment horizontal="center" vertical="center"/>
    </xf>
    <xf numFmtId="0" fontId="26" fillId="0" borderId="8" xfId="3" applyBorder="1" applyAlignment="1">
      <alignment horizontal="center" vertical="center"/>
    </xf>
    <xf numFmtId="0" fontId="26" fillId="0" borderId="10" xfId="3" applyBorder="1" applyAlignment="1">
      <alignment horizontal="center" vertical="center"/>
    </xf>
    <xf numFmtId="0" fontId="26" fillId="0" borderId="11" xfId="3" applyBorder="1" applyAlignment="1">
      <alignment horizontal="center" vertical="center"/>
    </xf>
    <xf numFmtId="0" fontId="26" fillId="0" borderId="0" xfId="3" applyAlignment="1">
      <alignment horizontal="center" vertical="center"/>
    </xf>
    <xf numFmtId="0" fontId="26" fillId="0" borderId="12" xfId="3" applyBorder="1" applyAlignment="1">
      <alignment horizontal="center" vertical="center"/>
    </xf>
    <xf numFmtId="4" fontId="30" fillId="0" borderId="0" xfId="3" applyNumberFormat="1" applyFont="1" applyAlignment="1">
      <alignment horizontal="center" vertical="center"/>
    </xf>
    <xf numFmtId="0" fontId="31" fillId="0" borderId="11" xfId="3" applyFont="1" applyBorder="1" applyAlignment="1">
      <alignment horizontal="left" vertical="center" wrapText="1"/>
    </xf>
    <xf numFmtId="0" fontId="31" fillId="0" borderId="0" xfId="3" applyFont="1" applyAlignment="1">
      <alignment horizontal="left" vertical="center" wrapText="1"/>
    </xf>
    <xf numFmtId="0" fontId="31" fillId="0" borderId="12" xfId="3" applyFont="1" applyBorder="1" applyAlignment="1">
      <alignment horizontal="left" vertical="center" wrapText="1"/>
    </xf>
    <xf numFmtId="0" fontId="28" fillId="0" borderId="13" xfId="3" applyFont="1" applyBorder="1" applyAlignment="1">
      <alignment horizontal="center" vertical="center"/>
    </xf>
    <xf numFmtId="0" fontId="28" fillId="0" borderId="1" xfId="3" applyFont="1" applyBorder="1" applyAlignment="1">
      <alignment horizontal="center" vertical="center"/>
    </xf>
    <xf numFmtId="0" fontId="28" fillId="0" borderId="14" xfId="3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3" fontId="26" fillId="0" borderId="1" xfId="3" applyNumberFormat="1" applyBorder="1" applyAlignment="1">
      <alignment horizontal="center" vertical="center"/>
    </xf>
    <xf numFmtId="0" fontId="26" fillId="0" borderId="1" xfId="3" applyBorder="1" applyAlignment="1">
      <alignment horizontal="center" vertical="center"/>
    </xf>
    <xf numFmtId="0" fontId="34" fillId="10" borderId="16" xfId="5" applyFont="1" applyFill="1" applyBorder="1" applyAlignment="1">
      <alignment horizontal="center" vertical="center"/>
    </xf>
    <xf numFmtId="0" fontId="34" fillId="10" borderId="14" xfId="5" applyFont="1" applyFill="1" applyBorder="1" applyAlignment="1">
      <alignment horizontal="center" vertical="center"/>
    </xf>
    <xf numFmtId="0" fontId="34" fillId="3" borderId="9" xfId="3" applyFont="1" applyFill="1" applyBorder="1" applyAlignment="1">
      <alignment horizontal="center" vertical="center"/>
    </xf>
    <xf numFmtId="0" fontId="34" fillId="3" borderId="8" xfId="3" applyFont="1" applyFill="1" applyBorder="1" applyAlignment="1">
      <alignment horizontal="center" vertical="center"/>
    </xf>
    <xf numFmtId="0" fontId="34" fillId="3" borderId="10" xfId="3" applyFont="1" applyFill="1" applyBorder="1" applyAlignment="1">
      <alignment horizontal="center" vertical="center"/>
    </xf>
    <xf numFmtId="173" fontId="36" fillId="0" borderId="1" xfId="5" applyNumberFormat="1" applyFont="1" applyBorder="1" applyAlignment="1">
      <alignment horizontal="center" vertical="center" shrinkToFit="1"/>
    </xf>
    <xf numFmtId="3" fontId="36" fillId="11" borderId="1" xfId="6" applyNumberFormat="1" applyFont="1" applyFill="1" applyBorder="1" applyAlignment="1">
      <alignment horizontal="center" vertical="center" shrinkToFit="1"/>
    </xf>
    <xf numFmtId="0" fontId="35" fillId="0" borderId="1" xfId="6" applyNumberFormat="1" applyFont="1" applyBorder="1" applyAlignment="1">
      <alignment horizontal="center" vertical="center" shrinkToFit="1"/>
    </xf>
    <xf numFmtId="9" fontId="26" fillId="11" borderId="0" xfId="7" applyNumberFormat="1" applyFont="1" applyFill="1" applyBorder="1" applyAlignment="1">
      <alignment horizontal="center" vertical="center" shrinkToFit="1"/>
    </xf>
    <xf numFmtId="175" fontId="26" fillId="11" borderId="0" xfId="7" applyFont="1" applyFill="1" applyBorder="1" applyAlignment="1">
      <alignment horizontal="center" vertical="center" shrinkToFit="1"/>
    </xf>
    <xf numFmtId="2" fontId="37" fillId="0" borderId="1" xfId="6" applyNumberFormat="1" applyFont="1" applyBorder="1" applyAlignment="1">
      <alignment horizontal="center" vertical="center" shrinkToFit="1"/>
    </xf>
    <xf numFmtId="0" fontId="33" fillId="0" borderId="8" xfId="3" applyFont="1" applyBorder="1" applyAlignment="1">
      <alignment horizontal="center" vertical="center" shrinkToFit="1"/>
    </xf>
    <xf numFmtId="0" fontId="26" fillId="0" borderId="11" xfId="3" applyBorder="1" applyAlignment="1">
      <alignment horizontal="center" vertical="center" shrinkToFit="1"/>
    </xf>
    <xf numFmtId="0" fontId="26" fillId="0" borderId="0" xfId="3" applyAlignment="1">
      <alignment horizontal="center" vertical="center" shrinkToFit="1"/>
    </xf>
    <xf numFmtId="0" fontId="26" fillId="0" borderId="12" xfId="3" applyBorder="1" applyAlignment="1">
      <alignment horizontal="center" vertical="center" shrinkToFit="1"/>
    </xf>
    <xf numFmtId="10" fontId="26" fillId="0" borderId="0" xfId="6" applyNumberFormat="1" applyFont="1" applyBorder="1" applyAlignment="1">
      <alignment horizontal="center" vertical="center" shrinkToFit="1"/>
    </xf>
    <xf numFmtId="0" fontId="26" fillId="0" borderId="0" xfId="6" applyNumberFormat="1" applyFont="1" applyBorder="1" applyAlignment="1">
      <alignment horizontal="center" vertical="center" shrinkToFit="1"/>
    </xf>
    <xf numFmtId="173" fontId="36" fillId="0" borderId="0" xfId="5" applyNumberFormat="1" applyFont="1" applyAlignment="1">
      <alignment horizontal="center" vertical="center" shrinkToFit="1"/>
    </xf>
    <xf numFmtId="3" fontId="35" fillId="11" borderId="0" xfId="6" applyNumberFormat="1" applyFont="1" applyFill="1" applyBorder="1" applyAlignment="1">
      <alignment horizontal="center" vertical="center" shrinkToFit="1"/>
    </xf>
    <xf numFmtId="0" fontId="35" fillId="0" borderId="0" xfId="6" applyNumberFormat="1" applyFont="1" applyBorder="1" applyAlignment="1">
      <alignment horizontal="center" vertical="center" shrinkToFit="1"/>
    </xf>
    <xf numFmtId="10" fontId="35" fillId="11" borderId="0" xfId="6" applyNumberFormat="1" applyFont="1" applyFill="1" applyBorder="1" applyAlignment="1">
      <alignment horizontal="center" vertical="center" shrinkToFit="1"/>
    </xf>
    <xf numFmtId="0" fontId="26" fillId="0" borderId="9" xfId="3" applyBorder="1" applyAlignment="1">
      <alignment horizontal="center" vertical="center" shrinkToFit="1"/>
    </xf>
    <xf numFmtId="0" fontId="26" fillId="0" borderId="10" xfId="3" applyBorder="1" applyAlignment="1">
      <alignment horizontal="center" vertical="center" shrinkToFit="1"/>
    </xf>
    <xf numFmtId="0" fontId="26" fillId="0" borderId="8" xfId="5" applyFont="1" applyBorder="1" applyAlignment="1">
      <alignment horizontal="center" vertical="center" shrinkToFit="1"/>
    </xf>
    <xf numFmtId="173" fontId="35" fillId="0" borderId="0" xfId="3" applyNumberFormat="1" applyFont="1" applyAlignment="1">
      <alignment horizontal="center" vertical="center" shrinkToFit="1"/>
    </xf>
    <xf numFmtId="173" fontId="35" fillId="0" borderId="12" xfId="3" applyNumberFormat="1" applyFont="1" applyBorder="1" applyAlignment="1">
      <alignment horizontal="center" vertical="center" shrinkToFit="1"/>
    </xf>
    <xf numFmtId="173" fontId="35" fillId="11" borderId="0" xfId="5" applyNumberFormat="1" applyFont="1" applyFill="1" applyAlignment="1">
      <alignment horizontal="center" vertical="center" shrinkToFit="1"/>
    </xf>
    <xf numFmtId="0" fontId="26" fillId="0" borderId="0" xfId="5" applyFont="1" applyAlignment="1">
      <alignment horizontal="center" vertical="center" shrinkToFit="1"/>
    </xf>
    <xf numFmtId="3" fontId="36" fillId="0" borderId="0" xfId="6" applyNumberFormat="1" applyFont="1" applyBorder="1" applyAlignment="1">
      <alignment horizontal="center" vertical="center" shrinkToFit="1"/>
    </xf>
    <xf numFmtId="3" fontId="36" fillId="0" borderId="1" xfId="6" applyNumberFormat="1" applyFont="1" applyBorder="1" applyAlignment="1">
      <alignment horizontal="center" vertical="center" shrinkToFit="1"/>
    </xf>
    <xf numFmtId="174" fontId="36" fillId="0" borderId="11" xfId="3" applyNumberFormat="1" applyFont="1" applyBorder="1" applyAlignment="1">
      <alignment horizontal="center" vertical="center" shrinkToFit="1"/>
    </xf>
    <xf numFmtId="174" fontId="36" fillId="0" borderId="0" xfId="3" applyNumberFormat="1" applyFont="1" applyAlignment="1">
      <alignment horizontal="center" vertical="center" shrinkToFit="1"/>
    </xf>
    <xf numFmtId="174" fontId="36" fillId="0" borderId="12" xfId="3" applyNumberFormat="1" applyFont="1" applyBorder="1" applyAlignment="1">
      <alignment horizontal="center" vertical="center" shrinkToFit="1"/>
    </xf>
    <xf numFmtId="177" fontId="38" fillId="0" borderId="14" xfId="3" applyNumberFormat="1" applyFont="1" applyBorder="1" applyAlignment="1">
      <alignment horizontal="left" vertical="center"/>
    </xf>
    <xf numFmtId="10" fontId="39" fillId="0" borderId="14" xfId="1" applyNumberFormat="1" applyFont="1" applyBorder="1" applyAlignment="1">
      <alignment horizontal="center" vertical="center"/>
    </xf>
    <xf numFmtId="0" fontId="34" fillId="3" borderId="16" xfId="5" applyFont="1" applyFill="1" applyBorder="1" applyAlignment="1">
      <alignment horizontal="center" vertical="center"/>
    </xf>
    <xf numFmtId="0" fontId="34" fillId="3" borderId="14" xfId="5" applyFont="1" applyFill="1" applyBorder="1" applyAlignment="1">
      <alignment horizontal="center" vertical="center"/>
    </xf>
    <xf numFmtId="176" fontId="35" fillId="11" borderId="11" xfId="3" applyNumberFormat="1" applyFont="1" applyFill="1" applyBorder="1" applyAlignment="1">
      <alignment horizontal="center" vertical="center" shrinkToFit="1"/>
    </xf>
    <xf numFmtId="176" fontId="35" fillId="11" borderId="0" xfId="3" applyNumberFormat="1" applyFont="1" applyFill="1" applyAlignment="1">
      <alignment horizontal="center" vertical="center" shrinkToFit="1"/>
    </xf>
    <xf numFmtId="176" fontId="35" fillId="11" borderId="12" xfId="3" applyNumberFormat="1" applyFont="1" applyFill="1" applyBorder="1" applyAlignment="1">
      <alignment horizontal="center" vertical="center" shrinkToFit="1"/>
    </xf>
    <xf numFmtId="3" fontId="36" fillId="0" borderId="0" xfId="4" applyNumberFormat="1" applyFont="1" applyBorder="1" applyAlignment="1">
      <alignment horizontal="center" vertical="center" shrinkToFit="1"/>
    </xf>
    <xf numFmtId="10" fontId="35" fillId="0" borderId="11" xfId="3" applyNumberFormat="1" applyFont="1" applyBorder="1" applyAlignment="1">
      <alignment horizontal="center" vertical="center" shrinkToFit="1"/>
    </xf>
    <xf numFmtId="10" fontId="35" fillId="0" borderId="0" xfId="3" applyNumberFormat="1" applyFont="1" applyAlignment="1">
      <alignment horizontal="center" vertical="center" shrinkToFit="1"/>
    </xf>
    <xf numFmtId="0" fontId="26" fillId="0" borderId="0" xfId="4" applyNumberFormat="1" applyFont="1" applyBorder="1" applyAlignment="1">
      <alignment horizontal="center" vertical="center" shrinkToFit="1"/>
    </xf>
    <xf numFmtId="176" fontId="35" fillId="11" borderId="13" xfId="3" applyNumberFormat="1" applyFont="1" applyFill="1" applyBorder="1" applyAlignment="1">
      <alignment horizontal="center" vertical="center" shrinkToFit="1"/>
    </xf>
    <xf numFmtId="176" fontId="35" fillId="11" borderId="1" xfId="3" applyNumberFormat="1" applyFont="1" applyFill="1" applyBorder="1" applyAlignment="1">
      <alignment horizontal="center" vertical="center" shrinkToFit="1"/>
    </xf>
    <xf numFmtId="176" fontId="35" fillId="11" borderId="17" xfId="3" applyNumberFormat="1" applyFont="1" applyFill="1" applyBorder="1" applyAlignment="1">
      <alignment horizontal="center" vertical="center" shrinkToFit="1"/>
    </xf>
    <xf numFmtId="3" fontId="35" fillId="0" borderId="1" xfId="3" applyNumberFormat="1" applyFont="1" applyBorder="1" applyAlignment="1">
      <alignment horizontal="center" vertical="center" shrinkToFit="1"/>
    </xf>
    <xf numFmtId="3" fontId="35" fillId="0" borderId="17" xfId="3" applyNumberFormat="1" applyFont="1" applyBorder="1" applyAlignment="1">
      <alignment horizontal="center" vertical="center" shrinkToFit="1"/>
    </xf>
    <xf numFmtId="10" fontId="35" fillId="0" borderId="13" xfId="3" applyNumberFormat="1" applyFont="1" applyBorder="1" applyAlignment="1">
      <alignment horizontal="center" vertical="center" shrinkToFit="1"/>
    </xf>
    <xf numFmtId="10" fontId="35" fillId="0" borderId="1" xfId="3" applyNumberFormat="1" applyFont="1" applyBorder="1" applyAlignment="1">
      <alignment horizontal="center" vertical="center" shrinkToFit="1"/>
    </xf>
    <xf numFmtId="10" fontId="35" fillId="0" borderId="17" xfId="3" applyNumberFormat="1" applyFont="1" applyBorder="1" applyAlignment="1">
      <alignment horizontal="center" vertical="center" shrinkToFit="1"/>
    </xf>
    <xf numFmtId="0" fontId="34" fillId="3" borderId="16" xfId="3" applyFont="1" applyFill="1" applyBorder="1" applyAlignment="1">
      <alignment horizontal="center" vertical="center"/>
    </xf>
    <xf numFmtId="0" fontId="34" fillId="3" borderId="14" xfId="3" applyFont="1" applyFill="1" applyBorder="1" applyAlignment="1">
      <alignment horizontal="center" vertical="center"/>
    </xf>
    <xf numFmtId="0" fontId="34" fillId="3" borderId="15" xfId="3" applyFont="1" applyFill="1" applyBorder="1" applyAlignment="1">
      <alignment horizontal="center" vertical="center"/>
    </xf>
    <xf numFmtId="0" fontId="29" fillId="12" borderId="16" xfId="5" applyFont="1" applyFill="1" applyBorder="1" applyAlignment="1">
      <alignment horizontal="center" vertical="center"/>
    </xf>
    <xf numFmtId="0" fontId="29" fillId="12" borderId="14" xfId="5" applyFont="1" applyFill="1" applyBorder="1" applyAlignment="1">
      <alignment horizontal="center" vertical="center"/>
    </xf>
    <xf numFmtId="0" fontId="29" fillId="12" borderId="15" xfId="5" applyFont="1" applyFill="1" applyBorder="1" applyAlignment="1">
      <alignment horizontal="center" vertical="center"/>
    </xf>
    <xf numFmtId="178" fontId="29" fillId="12" borderId="16" xfId="5" applyNumberFormat="1" applyFont="1" applyFill="1" applyBorder="1" applyAlignment="1">
      <alignment horizontal="center" vertical="center"/>
    </xf>
    <xf numFmtId="178" fontId="29" fillId="12" borderId="15" xfId="5" applyNumberFormat="1" applyFont="1" applyFill="1" applyBorder="1" applyAlignment="1">
      <alignment horizontal="center" vertical="center"/>
    </xf>
    <xf numFmtId="179" fontId="29" fillId="12" borderId="14" xfId="3" applyNumberFormat="1" applyFont="1" applyFill="1" applyBorder="1" applyAlignment="1">
      <alignment horizontal="center" vertical="center"/>
    </xf>
    <xf numFmtId="49" fontId="29" fillId="12" borderId="14" xfId="4" applyNumberFormat="1" applyFont="1" applyFill="1" applyBorder="1" applyAlignment="1">
      <alignment horizontal="center" vertical="center"/>
    </xf>
    <xf numFmtId="49" fontId="29" fillId="12" borderId="15" xfId="4" applyNumberFormat="1" applyFont="1" applyFill="1" applyBorder="1" applyAlignment="1">
      <alignment horizontal="center" vertical="center"/>
    </xf>
    <xf numFmtId="3" fontId="35" fillId="14" borderId="8" xfId="6" applyNumberFormat="1" applyFont="1" applyFill="1" applyBorder="1" applyAlignment="1">
      <alignment horizontal="center" vertical="center"/>
    </xf>
    <xf numFmtId="180" fontId="45" fillId="15" borderId="11" xfId="6" applyNumberFormat="1" applyFont="1" applyFill="1" applyBorder="1" applyAlignment="1">
      <alignment horizontal="center" vertical="center"/>
    </xf>
    <xf numFmtId="180" fontId="45" fillId="15" borderId="22" xfId="6" applyNumberFormat="1" applyFont="1" applyFill="1" applyBorder="1" applyAlignment="1">
      <alignment horizontal="center" vertical="center"/>
    </xf>
    <xf numFmtId="180" fontId="45" fillId="15" borderId="23" xfId="6" applyNumberFormat="1" applyFont="1" applyFill="1" applyBorder="1" applyAlignment="1">
      <alignment horizontal="center" vertical="center"/>
    </xf>
    <xf numFmtId="180" fontId="35" fillId="15" borderId="11" xfId="6" applyNumberFormat="1" applyFont="1" applyFill="1" applyBorder="1" applyAlignment="1">
      <alignment horizontal="center" vertical="center"/>
    </xf>
    <xf numFmtId="180" fontId="35" fillId="15" borderId="12" xfId="6" applyNumberFormat="1" applyFont="1" applyFill="1" applyBorder="1" applyAlignment="1">
      <alignment horizontal="center" vertical="center"/>
    </xf>
    <xf numFmtId="180" fontId="36" fillId="13" borderId="9" xfId="6" applyNumberFormat="1" applyFont="1" applyFill="1" applyBorder="1" applyAlignment="1">
      <alignment horizontal="center" vertical="center"/>
    </xf>
    <xf numFmtId="180" fontId="36" fillId="13" borderId="10" xfId="6" applyNumberFormat="1" applyFont="1" applyFill="1" applyBorder="1" applyAlignment="1">
      <alignment horizontal="center" vertical="center"/>
    </xf>
    <xf numFmtId="0" fontId="29" fillId="12" borderId="16" xfId="5" applyFont="1" applyFill="1" applyBorder="1" applyAlignment="1">
      <alignment horizontal="left" vertical="center"/>
    </xf>
    <xf numFmtId="0" fontId="29" fillId="12" borderId="14" xfId="5" applyFont="1" applyFill="1" applyBorder="1" applyAlignment="1">
      <alignment horizontal="left" vertical="center"/>
    </xf>
    <xf numFmtId="10" fontId="29" fillId="12" borderId="14" xfId="4" applyNumberFormat="1" applyFont="1" applyFill="1" applyBorder="1" applyAlignment="1">
      <alignment horizontal="center" vertical="center"/>
    </xf>
    <xf numFmtId="180" fontId="45" fillId="14" borderId="11" xfId="6" applyNumberFormat="1" applyFont="1" applyFill="1" applyBorder="1" applyAlignment="1">
      <alignment horizontal="center" vertical="center"/>
    </xf>
    <xf numFmtId="180" fontId="45" fillId="14" borderId="22" xfId="6" applyNumberFormat="1" applyFont="1" applyFill="1" applyBorder="1" applyAlignment="1">
      <alignment horizontal="center" vertical="center"/>
    </xf>
    <xf numFmtId="180" fontId="45" fillId="14" borderId="23" xfId="6" applyNumberFormat="1" applyFont="1" applyFill="1" applyBorder="1" applyAlignment="1">
      <alignment horizontal="center" vertical="center"/>
    </xf>
    <xf numFmtId="180" fontId="35" fillId="14" borderId="11" xfId="6" applyNumberFormat="1" applyFont="1" applyFill="1" applyBorder="1" applyAlignment="1">
      <alignment horizontal="center" vertical="center"/>
    </xf>
    <xf numFmtId="180" fontId="35" fillId="14" borderId="12" xfId="6" applyNumberFormat="1" applyFont="1" applyFill="1" applyBorder="1" applyAlignment="1">
      <alignment horizontal="center" vertical="center"/>
    </xf>
    <xf numFmtId="180" fontId="31" fillId="13" borderId="9" xfId="6" applyNumberFormat="1" applyFont="1" applyFill="1" applyBorder="1" applyAlignment="1">
      <alignment horizontal="center" vertical="center"/>
    </xf>
    <xf numFmtId="180" fontId="31" fillId="13" borderId="18" xfId="6" applyNumberFormat="1" applyFont="1" applyFill="1" applyBorder="1" applyAlignment="1">
      <alignment horizontal="center" vertical="center"/>
    </xf>
    <xf numFmtId="180" fontId="31" fillId="13" borderId="19" xfId="6" applyNumberFormat="1" applyFont="1" applyFill="1" applyBorder="1" applyAlignment="1">
      <alignment horizontal="center" vertical="center"/>
    </xf>
    <xf numFmtId="3" fontId="35" fillId="14" borderId="0" xfId="6" applyNumberFormat="1" applyFont="1" applyFill="1" applyBorder="1" applyAlignment="1">
      <alignment horizontal="center" vertical="center"/>
    </xf>
    <xf numFmtId="180" fontId="31" fillId="16" borderId="11" xfId="6" applyNumberFormat="1" applyFont="1" applyFill="1" applyBorder="1" applyAlignment="1">
      <alignment horizontal="center" vertical="center"/>
    </xf>
    <xf numFmtId="180" fontId="31" fillId="16" borderId="22" xfId="6" applyNumberFormat="1" applyFont="1" applyFill="1" applyBorder="1" applyAlignment="1">
      <alignment horizontal="center" vertical="center"/>
    </xf>
    <xf numFmtId="180" fontId="31" fillId="16" borderId="23" xfId="6" applyNumberFormat="1" applyFont="1" applyFill="1" applyBorder="1" applyAlignment="1">
      <alignment horizontal="center" vertical="center"/>
    </xf>
    <xf numFmtId="180" fontId="36" fillId="16" borderId="11" xfId="6" applyNumberFormat="1" applyFont="1" applyFill="1" applyBorder="1" applyAlignment="1">
      <alignment horizontal="center" vertical="center"/>
    </xf>
    <xf numFmtId="180" fontId="36" fillId="16" borderId="12" xfId="6" applyNumberFormat="1" applyFont="1" applyFill="1" applyBorder="1" applyAlignment="1">
      <alignment horizontal="center" vertical="center"/>
    </xf>
    <xf numFmtId="3" fontId="35" fillId="15" borderId="0" xfId="3" applyNumberFormat="1" applyFont="1" applyFill="1" applyAlignment="1">
      <alignment horizontal="center" vertical="center"/>
    </xf>
    <xf numFmtId="180" fontId="35" fillId="0" borderId="11" xfId="6" applyNumberFormat="1" applyFont="1" applyFill="1" applyBorder="1" applyAlignment="1">
      <alignment horizontal="center" vertical="center"/>
    </xf>
    <xf numFmtId="180" fontId="35" fillId="0" borderId="12" xfId="6" applyNumberFormat="1" applyFont="1" applyFill="1" applyBorder="1" applyAlignment="1">
      <alignment horizontal="center" vertical="center"/>
    </xf>
    <xf numFmtId="180" fontId="31" fillId="13" borderId="11" xfId="6" applyNumberFormat="1" applyFont="1" applyFill="1" applyBorder="1" applyAlignment="1">
      <alignment horizontal="center" vertical="center"/>
    </xf>
    <xf numFmtId="180" fontId="31" fillId="13" borderId="22" xfId="6" applyNumberFormat="1" applyFont="1" applyFill="1" applyBorder="1" applyAlignment="1">
      <alignment horizontal="center" vertical="center"/>
    </xf>
    <xf numFmtId="180" fontId="31" fillId="13" borderId="23" xfId="6" applyNumberFormat="1" applyFont="1" applyFill="1" applyBorder="1" applyAlignment="1">
      <alignment horizontal="center" vertical="center"/>
    </xf>
    <xf numFmtId="180" fontId="36" fillId="13" borderId="11" xfId="6" applyNumberFormat="1" applyFont="1" applyFill="1" applyBorder="1" applyAlignment="1">
      <alignment horizontal="center" vertical="center"/>
    </xf>
    <xf numFmtId="180" fontId="36" fillId="13" borderId="12" xfId="6" applyNumberFormat="1" applyFont="1" applyFill="1" applyBorder="1" applyAlignment="1">
      <alignment horizontal="center" vertical="center"/>
    </xf>
    <xf numFmtId="180" fontId="36" fillId="15" borderId="0" xfId="3" applyNumberFormat="1" applyFont="1" applyFill="1" applyAlignment="1">
      <alignment horizontal="center" vertical="center"/>
    </xf>
    <xf numFmtId="180" fontId="45" fillId="0" borderId="11" xfId="6" applyNumberFormat="1" applyFont="1" applyFill="1" applyBorder="1" applyAlignment="1">
      <alignment horizontal="center" vertical="center"/>
    </xf>
    <xf numFmtId="180" fontId="45" fillId="0" borderId="22" xfId="6" applyNumberFormat="1" applyFont="1" applyFill="1" applyBorder="1" applyAlignment="1">
      <alignment horizontal="center" vertical="center"/>
    </xf>
    <xf numFmtId="180" fontId="45" fillId="0" borderId="23" xfId="6" applyNumberFormat="1" applyFont="1" applyFill="1" applyBorder="1" applyAlignment="1">
      <alignment horizontal="center" vertical="center"/>
    </xf>
    <xf numFmtId="3" fontId="36" fillId="14" borderId="0" xfId="6" applyNumberFormat="1" applyFont="1" applyFill="1" applyBorder="1" applyAlignment="1">
      <alignment horizontal="center" vertical="center"/>
    </xf>
    <xf numFmtId="180" fontId="45" fillId="15" borderId="25" xfId="6" applyNumberFormat="1" applyFont="1" applyFill="1" applyBorder="1" applyAlignment="1">
      <alignment horizontal="center" vertical="center"/>
    </xf>
    <xf numFmtId="180" fontId="45" fillId="15" borderId="26" xfId="6" applyNumberFormat="1" applyFont="1" applyFill="1" applyBorder="1" applyAlignment="1">
      <alignment horizontal="center" vertical="center"/>
    </xf>
    <xf numFmtId="180" fontId="45" fillId="15" borderId="0" xfId="6" applyNumberFormat="1" applyFont="1" applyFill="1" applyBorder="1" applyAlignment="1">
      <alignment horizontal="center" vertical="center"/>
    </xf>
    <xf numFmtId="3" fontId="36" fillId="15" borderId="0" xfId="6" applyNumberFormat="1" applyFont="1" applyFill="1" applyBorder="1" applyAlignment="1">
      <alignment horizontal="center" vertical="center"/>
    </xf>
    <xf numFmtId="10" fontId="36" fillId="14" borderId="0" xfId="4" applyNumberFormat="1" applyFont="1" applyFill="1" applyBorder="1" applyAlignment="1">
      <alignment horizontal="center" vertical="center"/>
    </xf>
    <xf numFmtId="10" fontId="36" fillId="15" borderId="0" xfId="4" applyNumberFormat="1" applyFont="1" applyFill="1" applyBorder="1" applyAlignment="1">
      <alignment horizontal="center" vertical="center"/>
    </xf>
    <xf numFmtId="0" fontId="36" fillId="16" borderId="11" xfId="3" applyFont="1" applyFill="1" applyBorder="1" applyAlignment="1">
      <alignment horizontal="center" vertical="center"/>
    </xf>
    <xf numFmtId="0" fontId="36" fillId="16" borderId="0" xfId="3" applyFont="1" applyFill="1" applyAlignment="1">
      <alignment horizontal="center" vertical="center"/>
    </xf>
    <xf numFmtId="0" fontId="36" fillId="16" borderId="12" xfId="3" applyFont="1" applyFill="1" applyBorder="1" applyAlignment="1">
      <alignment horizontal="center" vertical="center"/>
    </xf>
    <xf numFmtId="180" fontId="45" fillId="0" borderId="25" xfId="6" applyNumberFormat="1" applyFont="1" applyFill="1" applyBorder="1" applyAlignment="1">
      <alignment horizontal="center" vertical="center"/>
    </xf>
    <xf numFmtId="180" fontId="45" fillId="0" borderId="26" xfId="6" applyNumberFormat="1" applyFont="1" applyFill="1" applyBorder="1" applyAlignment="1">
      <alignment horizontal="center" vertical="center"/>
    </xf>
    <xf numFmtId="180" fontId="45" fillId="0" borderId="0" xfId="6" applyNumberFormat="1" applyFont="1" applyFill="1" applyBorder="1" applyAlignment="1">
      <alignment horizontal="center" vertical="center"/>
    </xf>
    <xf numFmtId="180" fontId="31" fillId="16" borderId="25" xfId="6" applyNumberFormat="1" applyFont="1" applyFill="1" applyBorder="1" applyAlignment="1">
      <alignment horizontal="center" vertical="center"/>
    </xf>
    <xf numFmtId="180" fontId="31" fillId="16" borderId="26" xfId="6" applyNumberFormat="1" applyFont="1" applyFill="1" applyBorder="1" applyAlignment="1">
      <alignment horizontal="center" vertical="center"/>
    </xf>
    <xf numFmtId="180" fontId="31" fillId="16" borderId="0" xfId="6" applyNumberFormat="1" applyFont="1" applyFill="1" applyBorder="1" applyAlignment="1">
      <alignment horizontal="center" vertical="center"/>
    </xf>
    <xf numFmtId="3" fontId="35" fillId="15" borderId="0" xfId="6" applyNumberFormat="1" applyFont="1" applyFill="1" applyBorder="1" applyAlignment="1">
      <alignment horizontal="center" vertical="center"/>
    </xf>
    <xf numFmtId="180" fontId="45" fillId="14" borderId="25" xfId="6" applyNumberFormat="1" applyFont="1" applyFill="1" applyBorder="1" applyAlignment="1">
      <alignment horizontal="center" vertical="center"/>
    </xf>
    <xf numFmtId="180" fontId="45" fillId="14" borderId="26" xfId="6" applyNumberFormat="1" applyFont="1" applyFill="1" applyBorder="1" applyAlignment="1">
      <alignment horizontal="center" vertical="center"/>
    </xf>
    <xf numFmtId="180" fontId="45" fillId="14" borderId="0" xfId="6" applyNumberFormat="1" applyFont="1" applyFill="1" applyBorder="1" applyAlignment="1">
      <alignment horizontal="center" vertical="center"/>
    </xf>
    <xf numFmtId="180" fontId="31" fillId="13" borderId="25" xfId="6" applyNumberFormat="1" applyFont="1" applyFill="1" applyBorder="1" applyAlignment="1">
      <alignment horizontal="center" vertical="center"/>
    </xf>
    <xf numFmtId="180" fontId="31" fillId="13" borderId="26" xfId="6" applyNumberFormat="1" applyFont="1" applyFill="1" applyBorder="1" applyAlignment="1">
      <alignment horizontal="center" vertical="center"/>
    </xf>
    <xf numFmtId="180" fontId="31" fillId="13" borderId="0" xfId="6" applyNumberFormat="1" applyFont="1" applyFill="1" applyBorder="1" applyAlignment="1">
      <alignment horizontal="center" vertical="center"/>
    </xf>
    <xf numFmtId="183" fontId="35" fillId="15" borderId="11" xfId="5" applyNumberFormat="1" applyFont="1" applyFill="1" applyBorder="1" applyAlignment="1">
      <alignment horizontal="left" vertical="center"/>
    </xf>
    <xf numFmtId="183" fontId="35" fillId="15" borderId="0" xfId="5" applyNumberFormat="1" applyFont="1" applyFill="1" applyAlignment="1">
      <alignment horizontal="left" vertical="center"/>
    </xf>
    <xf numFmtId="10" fontId="36" fillId="14" borderId="0" xfId="6" applyNumberFormat="1" applyFont="1" applyFill="1" applyBorder="1" applyAlignment="1">
      <alignment horizontal="center" vertical="center"/>
    </xf>
    <xf numFmtId="10" fontId="36" fillId="15" borderId="0" xfId="6" applyNumberFormat="1" applyFont="1" applyFill="1" applyBorder="1" applyAlignment="1">
      <alignment horizontal="center" vertical="center"/>
    </xf>
    <xf numFmtId="166" fontId="43" fillId="0" borderId="0" xfId="6" applyNumberFormat="1" applyFont="1" applyBorder="1" applyAlignment="1">
      <alignment horizontal="center" vertical="center"/>
    </xf>
    <xf numFmtId="0" fontId="35" fillId="0" borderId="11" xfId="3" applyFont="1" applyBorder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48" fillId="0" borderId="11" xfId="3" applyFont="1" applyBorder="1" applyAlignment="1">
      <alignment horizontal="center" vertical="center"/>
    </xf>
    <xf numFmtId="0" fontId="48" fillId="0" borderId="0" xfId="3" applyFont="1" applyAlignment="1">
      <alignment horizontal="center" vertical="center"/>
    </xf>
    <xf numFmtId="180" fontId="49" fillId="0" borderId="0" xfId="3" applyNumberFormat="1" applyFont="1" applyAlignment="1">
      <alignment horizontal="center" vertical="center"/>
    </xf>
    <xf numFmtId="184" fontId="43" fillId="0" borderId="11" xfId="3" applyNumberFormat="1" applyFont="1" applyBorder="1" applyAlignment="1">
      <alignment horizontal="center" vertical="center"/>
    </xf>
    <xf numFmtId="184" fontId="43" fillId="0" borderId="0" xfId="3" applyNumberFormat="1" applyFont="1" applyAlignment="1">
      <alignment horizontal="center" vertical="center"/>
    </xf>
    <xf numFmtId="180" fontId="37" fillId="0" borderId="0" xfId="3" applyNumberFormat="1" applyFont="1" applyAlignment="1">
      <alignment horizontal="center" vertical="center"/>
    </xf>
    <xf numFmtId="185" fontId="35" fillId="0" borderId="11" xfId="3" applyNumberFormat="1" applyFont="1" applyBorder="1" applyAlignment="1">
      <alignment horizontal="center" vertical="center"/>
    </xf>
    <xf numFmtId="185" fontId="35" fillId="0" borderId="0" xfId="3" applyNumberFormat="1" applyFont="1" applyAlignment="1">
      <alignment horizontal="center" vertical="center"/>
    </xf>
    <xf numFmtId="44" fontId="50" fillId="0" borderId="0" xfId="9" applyFont="1" applyBorder="1" applyAlignment="1">
      <alignment horizontal="center" vertical="center"/>
    </xf>
    <xf numFmtId="3" fontId="51" fillId="14" borderId="0" xfId="6" applyNumberFormat="1" applyFont="1" applyFill="1" applyBorder="1" applyAlignment="1">
      <alignment horizontal="center" vertical="center"/>
    </xf>
    <xf numFmtId="9" fontId="50" fillId="0" borderId="0" xfId="8" applyFont="1" applyBorder="1" applyAlignment="1">
      <alignment horizontal="center" vertical="center"/>
    </xf>
    <xf numFmtId="10" fontId="50" fillId="0" borderId="0" xfId="8" applyNumberFormat="1" applyFont="1" applyAlignment="1">
      <alignment horizontal="center" vertical="center"/>
    </xf>
    <xf numFmtId="3" fontId="51" fillId="14" borderId="8" xfId="6" applyNumberFormat="1" applyFont="1" applyFill="1" applyBorder="1" applyAlignment="1">
      <alignment horizontal="center" vertical="center"/>
    </xf>
    <xf numFmtId="3" fontId="51" fillId="14" borderId="10" xfId="6" applyNumberFormat="1" applyFont="1" applyFill="1" applyBorder="1" applyAlignment="1">
      <alignment horizontal="center" vertical="center"/>
    </xf>
    <xf numFmtId="185" fontId="35" fillId="0" borderId="13" xfId="3" applyNumberFormat="1" applyFont="1" applyBorder="1" applyAlignment="1">
      <alignment horizontal="center" vertical="center"/>
    </xf>
    <xf numFmtId="185" fontId="35" fillId="0" borderId="1" xfId="3" applyNumberFormat="1" applyFont="1" applyBorder="1" applyAlignment="1">
      <alignment horizontal="center" vertical="center"/>
    </xf>
    <xf numFmtId="9" fontId="50" fillId="0" borderId="1" xfId="8" applyFont="1" applyBorder="1" applyAlignment="1">
      <alignment horizontal="center" vertical="center"/>
    </xf>
    <xf numFmtId="3" fontId="35" fillId="14" borderId="1" xfId="6" applyNumberFormat="1" applyFont="1" applyFill="1" applyBorder="1" applyAlignment="1">
      <alignment horizontal="center" vertical="center"/>
    </xf>
    <xf numFmtId="3" fontId="35" fillId="14" borderId="17" xfId="6" applyNumberFormat="1" applyFont="1" applyFill="1" applyBorder="1" applyAlignment="1">
      <alignment horizontal="center" vertical="center"/>
    </xf>
    <xf numFmtId="185" fontId="35" fillId="0" borderId="9" xfId="3" applyNumberFormat="1" applyFont="1" applyBorder="1" applyAlignment="1">
      <alignment horizontal="center" vertical="center"/>
    </xf>
    <xf numFmtId="185" fontId="35" fillId="0" borderId="8" xfId="3" applyNumberFormat="1" applyFont="1" applyBorder="1" applyAlignment="1">
      <alignment horizontal="center" vertical="center"/>
    </xf>
    <xf numFmtId="10" fontId="50" fillId="0" borderId="8" xfId="8" applyNumberFormat="1" applyFont="1" applyBorder="1" applyAlignment="1">
      <alignment horizontal="center" vertical="center"/>
    </xf>
    <xf numFmtId="175" fontId="52" fillId="0" borderId="0" xfId="7" applyFont="1" applyAlignment="1">
      <alignment horizontal="center" vertical="center"/>
    </xf>
    <xf numFmtId="0" fontId="46" fillId="0" borderId="11" xfId="3" applyFont="1" applyBorder="1" applyAlignment="1">
      <alignment horizontal="center" vertical="center"/>
    </xf>
    <xf numFmtId="0" fontId="46" fillId="0" borderId="0" xfId="3" applyFont="1" applyAlignment="1">
      <alignment horizontal="center" vertical="center"/>
    </xf>
    <xf numFmtId="180" fontId="35" fillId="0" borderId="0" xfId="3" applyNumberFormat="1" applyFont="1" applyAlignment="1">
      <alignment horizontal="center" vertical="center"/>
    </xf>
    <xf numFmtId="44" fontId="26" fillId="0" borderId="8" xfId="3" applyNumberFormat="1" applyBorder="1" applyAlignment="1">
      <alignment horizontal="center" vertical="center"/>
    </xf>
    <xf numFmtId="180" fontId="26" fillId="0" borderId="0" xfId="3" applyNumberFormat="1" applyAlignment="1">
      <alignment horizontal="center" vertical="center"/>
    </xf>
    <xf numFmtId="175" fontId="46" fillId="0" borderId="0" xfId="3" applyNumberFormat="1" applyFont="1" applyAlignment="1">
      <alignment horizontal="center" vertical="center"/>
    </xf>
    <xf numFmtId="180" fontId="35" fillId="0" borderId="12" xfId="3" applyNumberFormat="1" applyFont="1" applyBorder="1" applyAlignment="1">
      <alignment horizontal="center" vertical="center"/>
    </xf>
    <xf numFmtId="180" fontId="35" fillId="0" borderId="0" xfId="3" applyNumberFormat="1" applyFont="1" applyAlignment="1">
      <alignment horizontal="center" vertical="center" wrapText="1"/>
    </xf>
    <xf numFmtId="180" fontId="35" fillId="0" borderId="12" xfId="3" applyNumberFormat="1" applyFont="1" applyBorder="1" applyAlignment="1">
      <alignment horizontal="center" vertical="center" wrapText="1"/>
    </xf>
    <xf numFmtId="180" fontId="26" fillId="0" borderId="11" xfId="3" applyNumberFormat="1" applyBorder="1" applyAlignment="1">
      <alignment horizontal="center" vertical="center"/>
    </xf>
    <xf numFmtId="9" fontId="46" fillId="0" borderId="0" xfId="8" applyFont="1" applyAlignment="1">
      <alignment horizontal="center" vertical="center"/>
    </xf>
    <xf numFmtId="180" fontId="45" fillId="0" borderId="27" xfId="6" applyNumberFormat="1" applyFont="1" applyFill="1" applyBorder="1" applyAlignment="1">
      <alignment horizontal="center" vertical="center"/>
    </xf>
    <xf numFmtId="180" fontId="45" fillId="0" borderId="28" xfId="6" applyNumberFormat="1" applyFont="1" applyFill="1" applyBorder="1" applyAlignment="1">
      <alignment horizontal="center" vertical="center"/>
    </xf>
    <xf numFmtId="180" fontId="45" fillId="0" borderId="13" xfId="6" applyNumberFormat="1" applyFont="1" applyFill="1" applyBorder="1" applyAlignment="1">
      <alignment horizontal="center" vertical="center"/>
    </xf>
    <xf numFmtId="180" fontId="45" fillId="0" borderId="1" xfId="6" applyNumberFormat="1" applyFont="1" applyFill="1" applyBorder="1" applyAlignment="1">
      <alignment horizontal="center" vertical="center"/>
    </xf>
    <xf numFmtId="180" fontId="35" fillId="0" borderId="13" xfId="6" applyNumberFormat="1" applyFont="1" applyFill="1" applyBorder="1" applyAlignment="1">
      <alignment horizontal="center" vertical="center"/>
    </xf>
    <xf numFmtId="180" fontId="35" fillId="0" borderId="17" xfId="6" applyNumberFormat="1" applyFont="1" applyFill="1" applyBorder="1" applyAlignment="1">
      <alignment horizontal="center" vertical="center"/>
    </xf>
    <xf numFmtId="186" fontId="35" fillId="0" borderId="1" xfId="3" applyNumberFormat="1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44" fontId="30" fillId="0" borderId="0" xfId="9" applyFont="1" applyAlignment="1">
      <alignment horizontal="center" vertical="center"/>
    </xf>
    <xf numFmtId="44" fontId="33" fillId="0" borderId="8" xfId="9" applyFont="1" applyBorder="1" applyAlignment="1">
      <alignment horizontal="center" vertical="center"/>
    </xf>
    <xf numFmtId="0" fontId="7" fillId="17" borderId="16" xfId="10" applyFont="1" applyFill="1" applyBorder="1" applyAlignment="1">
      <alignment horizontal="center" vertical="center"/>
    </xf>
    <xf numFmtId="0" fontId="7" fillId="17" borderId="14" xfId="10" applyFont="1" applyFill="1" applyBorder="1" applyAlignment="1">
      <alignment horizontal="center" vertical="center"/>
    </xf>
    <xf numFmtId="0" fontId="7" fillId="17" borderId="15" xfId="10" applyFont="1" applyFill="1" applyBorder="1" applyAlignment="1">
      <alignment horizontal="center" vertical="center"/>
    </xf>
  </cellXfs>
  <cellStyles count="16">
    <cellStyle name="Moeda" xfId="9" builtinId="4"/>
    <cellStyle name="Moeda 2" xfId="2" xr:uid="{194F712E-024D-FF48-A36F-E9DCA919E928}"/>
    <cellStyle name="Moeda 3" xfId="7" xr:uid="{B6C66FF0-9EE1-5B4E-88B3-A12BED3738F0}"/>
    <cellStyle name="Moeda 3 2" xfId="14" xr:uid="{9F9E906B-8316-0F4E-8B79-5AACAABD4A25}"/>
    <cellStyle name="Moeda 4" xfId="13" xr:uid="{51676350-FE3E-5641-B187-02AC12A30D7D}"/>
    <cellStyle name="Normal" xfId="0" builtinId="0"/>
    <cellStyle name="Normal 3" xfId="5" xr:uid="{E561A60F-6A35-1047-8781-C600EA508325}"/>
    <cellStyle name="Normal 4" xfId="3" xr:uid="{6F832EC0-F33B-7340-914D-A896C455D981}"/>
    <cellStyle name="Normal 5 2" xfId="10" xr:uid="{CE89E8EA-2782-B548-8215-4F2609635B79}"/>
    <cellStyle name="Porcentagem" xfId="1" builtinId="5"/>
    <cellStyle name="Porcentagem 2" xfId="8" xr:uid="{335008ED-AEC5-FD48-90C7-641D404B0C5A}"/>
    <cellStyle name="Porcentagem 2 2" xfId="12" xr:uid="{BFB5008D-003E-694C-ADE7-9954A4A6F8C9}"/>
    <cellStyle name="Porcentagem 2 2 2" xfId="15" xr:uid="{09ECA9D5-AB86-AA40-A879-4F5073B20526}"/>
    <cellStyle name="Porcentagem 3" xfId="4" xr:uid="{A57BB074-4E63-D24D-A28C-4D03B16C5784}"/>
    <cellStyle name="Vírgula 3" xfId="6" xr:uid="{AA3A6674-0982-9E4F-9AF3-6F76871B8C6A}"/>
    <cellStyle name="Vírgula 4 2" xfId="11" xr:uid="{D81F290D-EAB7-3240-8C9A-6B060DEA8053}"/>
  </cellStyles>
  <dxfs count="5">
    <dxf>
      <font>
        <b/>
        <i val="0"/>
        <color theme="0"/>
      </font>
      <fill>
        <patternFill>
          <bgColor theme="2" tint="-0.749961851863155"/>
        </patternFill>
      </fill>
    </dxf>
    <dxf>
      <font>
        <b/>
        <i val="0"/>
      </font>
      <fill>
        <patternFill>
          <bgColor theme="2" tint="-0.499984740745262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Fluxo de Caixa - Investimento em Casas</a:t>
            </a:r>
          </a:p>
        </c:rich>
      </c:tx>
      <c:layout>
        <c:manualLayout>
          <c:xMode val="edge"/>
          <c:yMode val="edge"/>
          <c:x val="0.30271136640989965"/>
          <c:y val="3.7313432835820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078468103629198E-2"/>
          <c:y val="0.21909840560974655"/>
          <c:w val="0.91044308503885185"/>
          <c:h val="0.675648529008500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'Fluxo_de_Caixa Casas'!$B$5</c:f>
              <c:strCache>
                <c:ptCount val="1"/>
                <c:pt idx="0">
                  <c:v>Aquisição do terreno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'Fluxo_de_Caixa Casas'!$G$4:$AD$4</c:f>
              <c:numCache>
                <c:formatCode>mmm\-yy</c:formatCode>
                <c:ptCount val="24"/>
                <c:pt idx="0">
                  <c:v>45044</c:v>
                </c:pt>
                <c:pt idx="1">
                  <c:v>45077</c:v>
                </c:pt>
                <c:pt idx="2">
                  <c:v>45107</c:v>
                </c:pt>
                <c:pt idx="3">
                  <c:v>45138</c:v>
                </c:pt>
                <c:pt idx="4">
                  <c:v>45169</c:v>
                </c:pt>
                <c:pt idx="5">
                  <c:v>45199</c:v>
                </c:pt>
                <c:pt idx="6">
                  <c:v>45230</c:v>
                </c:pt>
                <c:pt idx="7">
                  <c:v>45260</c:v>
                </c:pt>
                <c:pt idx="8">
                  <c:v>45291</c:v>
                </c:pt>
                <c:pt idx="9">
                  <c:v>45322</c:v>
                </c:pt>
                <c:pt idx="10">
                  <c:v>45351</c:v>
                </c:pt>
                <c:pt idx="11">
                  <c:v>45382</c:v>
                </c:pt>
                <c:pt idx="12">
                  <c:v>45412</c:v>
                </c:pt>
                <c:pt idx="13">
                  <c:v>45443</c:v>
                </c:pt>
                <c:pt idx="14">
                  <c:v>45473</c:v>
                </c:pt>
                <c:pt idx="15">
                  <c:v>45504</c:v>
                </c:pt>
                <c:pt idx="16">
                  <c:v>45535</c:v>
                </c:pt>
                <c:pt idx="17">
                  <c:v>45565</c:v>
                </c:pt>
                <c:pt idx="18">
                  <c:v>45596</c:v>
                </c:pt>
                <c:pt idx="19">
                  <c:v>45626</c:v>
                </c:pt>
                <c:pt idx="20">
                  <c:v>45657</c:v>
                </c:pt>
                <c:pt idx="21">
                  <c:v>45688</c:v>
                </c:pt>
                <c:pt idx="22">
                  <c:v>45716</c:v>
                </c:pt>
                <c:pt idx="23">
                  <c:v>45747</c:v>
                </c:pt>
              </c:numCache>
            </c:numRef>
          </c:cat>
          <c:val>
            <c:numRef>
              <c:f>'Fluxo_de_Caixa Casas'!$G$13:$AD$13</c:f>
              <c:numCache>
                <c:formatCode>#,##0_);\(#,##0\);\-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-3500000</c:v>
                </c:pt>
                <c:pt idx="5">
                  <c:v>-500000</c:v>
                </c:pt>
                <c:pt idx="6">
                  <c:v>-500000</c:v>
                </c:pt>
                <c:pt idx="7">
                  <c:v>-500000</c:v>
                </c:pt>
                <c:pt idx="8">
                  <c:v>-5000000</c:v>
                </c:pt>
                <c:pt idx="9">
                  <c:v>0</c:v>
                </c:pt>
                <c:pt idx="10">
                  <c:v>0</c:v>
                </c:pt>
                <c:pt idx="11">
                  <c:v>19918179</c:v>
                </c:pt>
                <c:pt idx="12">
                  <c:v>9890425.0389238968</c:v>
                </c:pt>
                <c:pt idx="13">
                  <c:v>11577185.868156794</c:v>
                </c:pt>
                <c:pt idx="14">
                  <c:v>1244855.27803385</c:v>
                </c:pt>
                <c:pt idx="15">
                  <c:v>663991.94271396729</c:v>
                </c:pt>
                <c:pt idx="16">
                  <c:v>138214.43088393752</c:v>
                </c:pt>
                <c:pt idx="17">
                  <c:v>6736340.8338321429</c:v>
                </c:pt>
                <c:pt idx="18">
                  <c:v>-4112550.1612821729</c:v>
                </c:pt>
                <c:pt idx="19">
                  <c:v>-3576256.432095719</c:v>
                </c:pt>
                <c:pt idx="20">
                  <c:v>-4383871.9785598777</c:v>
                </c:pt>
                <c:pt idx="21">
                  <c:v>-5642508.3888615929</c:v>
                </c:pt>
                <c:pt idx="22">
                  <c:v>-7002770.1015082579</c:v>
                </c:pt>
                <c:pt idx="23">
                  <c:v>15728845.776401058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B-B741-A939-00C2716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2199680"/>
        <c:axId val="134546944"/>
      </c:barChart>
      <c:lineChart>
        <c:grouping val="standard"/>
        <c:varyColors val="0"/>
        <c:ser>
          <c:idx val="0"/>
          <c:order val="1"/>
          <c:tx>
            <c:strRef>
              <c:f>'Fluxo_de_Caixa Casas'!$B$14</c:f>
              <c:strCache>
                <c:ptCount val="1"/>
                <c:pt idx="0">
                  <c:v>Fluxo de Caixa Acumulado</c:v>
                </c:pt>
              </c:strCache>
            </c:strRef>
          </c:tx>
          <c:spPr>
            <a:ln>
              <a:solidFill>
                <a:srgbClr val="002060">
                  <a:alpha val="69804"/>
                </a:srgbClr>
              </a:solidFill>
            </a:ln>
          </c:spPr>
          <c:marker>
            <c:symbol val="none"/>
          </c:marker>
          <c:cat>
            <c:numRef>
              <c:f>'Fluxo_de_Caixa Casas'!$G$4:$AD$4</c:f>
              <c:numCache>
                <c:formatCode>mmm\-yy</c:formatCode>
                <c:ptCount val="24"/>
                <c:pt idx="0">
                  <c:v>45044</c:v>
                </c:pt>
                <c:pt idx="1">
                  <c:v>45077</c:v>
                </c:pt>
                <c:pt idx="2">
                  <c:v>45107</c:v>
                </c:pt>
                <c:pt idx="3">
                  <c:v>45138</c:v>
                </c:pt>
                <c:pt idx="4">
                  <c:v>45169</c:v>
                </c:pt>
                <c:pt idx="5">
                  <c:v>45199</c:v>
                </c:pt>
                <c:pt idx="6">
                  <c:v>45230</c:v>
                </c:pt>
                <c:pt idx="7">
                  <c:v>45260</c:v>
                </c:pt>
                <c:pt idx="8">
                  <c:v>45291</c:v>
                </c:pt>
                <c:pt idx="9">
                  <c:v>45322</c:v>
                </c:pt>
                <c:pt idx="10">
                  <c:v>45351</c:v>
                </c:pt>
                <c:pt idx="11">
                  <c:v>45382</c:v>
                </c:pt>
                <c:pt idx="12">
                  <c:v>45412</c:v>
                </c:pt>
                <c:pt idx="13">
                  <c:v>45443</c:v>
                </c:pt>
                <c:pt idx="14">
                  <c:v>45473</c:v>
                </c:pt>
                <c:pt idx="15">
                  <c:v>45504</c:v>
                </c:pt>
                <c:pt idx="16">
                  <c:v>45535</c:v>
                </c:pt>
                <c:pt idx="17">
                  <c:v>45565</c:v>
                </c:pt>
                <c:pt idx="18">
                  <c:v>45596</c:v>
                </c:pt>
                <c:pt idx="19">
                  <c:v>45626</c:v>
                </c:pt>
                <c:pt idx="20">
                  <c:v>45657</c:v>
                </c:pt>
                <c:pt idx="21">
                  <c:v>45688</c:v>
                </c:pt>
                <c:pt idx="22">
                  <c:v>45716</c:v>
                </c:pt>
                <c:pt idx="23">
                  <c:v>45747</c:v>
                </c:pt>
              </c:numCache>
            </c:numRef>
          </c:cat>
          <c:val>
            <c:numRef>
              <c:f>'Fluxo_de_Caixa Casas'!$G$14:$AD$14</c:f>
              <c:numCache>
                <c:formatCode>#,##0_);\(#,##0\);\-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-3500000</c:v>
                </c:pt>
                <c:pt idx="5">
                  <c:v>-4000000</c:v>
                </c:pt>
                <c:pt idx="6">
                  <c:v>-4500000</c:v>
                </c:pt>
                <c:pt idx="7">
                  <c:v>-5000000</c:v>
                </c:pt>
                <c:pt idx="8">
                  <c:v>-10000000</c:v>
                </c:pt>
                <c:pt idx="9">
                  <c:v>-10000000</c:v>
                </c:pt>
                <c:pt idx="10">
                  <c:v>-10000000</c:v>
                </c:pt>
                <c:pt idx="11">
                  <c:v>9918179</c:v>
                </c:pt>
                <c:pt idx="12">
                  <c:v>19808604.038923897</c:v>
                </c:pt>
                <c:pt idx="13">
                  <c:v>31385789.907080691</c:v>
                </c:pt>
                <c:pt idx="14">
                  <c:v>32630645.18511454</c:v>
                </c:pt>
                <c:pt idx="15">
                  <c:v>33294637.127828509</c:v>
                </c:pt>
                <c:pt idx="16">
                  <c:v>33432851.558712445</c:v>
                </c:pt>
                <c:pt idx="17">
                  <c:v>40169192.39254459</c:v>
                </c:pt>
                <c:pt idx="18">
                  <c:v>36056642.231262416</c:v>
                </c:pt>
                <c:pt idx="19">
                  <c:v>32480385.799166698</c:v>
                </c:pt>
                <c:pt idx="20">
                  <c:v>28096513.82060682</c:v>
                </c:pt>
                <c:pt idx="21">
                  <c:v>22454005.431745227</c:v>
                </c:pt>
                <c:pt idx="22">
                  <c:v>15451235.33023697</c:v>
                </c:pt>
                <c:pt idx="23">
                  <c:v>31180081.106638029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B-B741-A939-00C2716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680"/>
        <c:axId val="134546944"/>
      </c:lineChart>
      <c:dateAx>
        <c:axId val="421996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16]mmm\-yy;@" sourceLinked="0"/>
        <c:majorTickMark val="out"/>
        <c:minorTickMark val="none"/>
        <c:tickLblPos val="low"/>
        <c:crossAx val="134546944"/>
        <c:crosses val="autoZero"/>
        <c:auto val="1"/>
        <c:lblOffset val="100"/>
        <c:baseTimeUnit val="months"/>
      </c:dateAx>
      <c:valAx>
        <c:axId val="134546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ln>
            <a:noFill/>
          </a:ln>
        </c:spPr>
        <c:crossAx val="4219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utura Bk BT" panose="020B0502020204020303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9527611468565"/>
          <c:y val="7.9695936742084472E-2"/>
          <c:w val="0.75802468174154292"/>
          <c:h val="0.69971519275830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'Desembolso - LV'!$B$4</c:f>
              <c:strCache>
                <c:ptCount val="1"/>
                <c:pt idx="0">
                  <c:v>R$ Mensal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'Desembolso - LV'!$A$5:$A$33</c:f>
              <c:numCache>
                <c:formatCode>mmm\-yy</c:formatCode>
                <c:ptCount val="29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  <c:pt idx="18">
                  <c:v>45961</c:v>
                </c:pt>
                <c:pt idx="19">
                  <c:v>45991</c:v>
                </c:pt>
                <c:pt idx="20">
                  <c:v>46022</c:v>
                </c:pt>
                <c:pt idx="21">
                  <c:v>46053</c:v>
                </c:pt>
                <c:pt idx="22">
                  <c:v>46081</c:v>
                </c:pt>
                <c:pt idx="23">
                  <c:v>46112</c:v>
                </c:pt>
              </c:numCache>
            </c:numRef>
          </c:cat>
          <c:val>
            <c:numRef>
              <c:f>'Desembolso - LV'!$B$5:$B$33</c:f>
              <c:numCache>
                <c:formatCode>_(* #,##0.00_);_(* \(#,##0.00\);_(* "-"??_);_(@_)</c:formatCode>
                <c:ptCount val="29"/>
                <c:pt idx="0">
                  <c:v>1349473.4692561033</c:v>
                </c:pt>
                <c:pt idx="1">
                  <c:v>2194883.288489291</c:v>
                </c:pt>
                <c:pt idx="2">
                  <c:v>1127213.0972322372</c:v>
                </c:pt>
                <c:pt idx="3">
                  <c:v>1708076.4325521199</c:v>
                </c:pt>
                <c:pt idx="4">
                  <c:v>2233853.9443821497</c:v>
                </c:pt>
                <c:pt idx="5">
                  <c:v>2056781.0021313122</c:v>
                </c:pt>
                <c:pt idx="6">
                  <c:v>4155671.222495629</c:v>
                </c:pt>
                <c:pt idx="7">
                  <c:v>6369377.4933091747</c:v>
                </c:pt>
                <c:pt idx="8">
                  <c:v>7176993.0397733338</c:v>
                </c:pt>
                <c:pt idx="9">
                  <c:v>8435629.450075049</c:v>
                </c:pt>
                <c:pt idx="10">
                  <c:v>9795891.162721714</c:v>
                </c:pt>
                <c:pt idx="11">
                  <c:v>7198891.9033662453</c:v>
                </c:pt>
                <c:pt idx="12">
                  <c:v>5482575.4132245788</c:v>
                </c:pt>
                <c:pt idx="13">
                  <c:v>3747882.4322988391</c:v>
                </c:pt>
                <c:pt idx="14">
                  <c:v>2571941.3388619553</c:v>
                </c:pt>
                <c:pt idx="15">
                  <c:v>1224079.0329342997</c:v>
                </c:pt>
                <c:pt idx="16">
                  <c:v>618916.36496678053</c:v>
                </c:pt>
                <c:pt idx="17">
                  <c:v>412610.90997785376</c:v>
                </c:pt>
                <c:pt idx="18">
                  <c:v>275073.93998523586</c:v>
                </c:pt>
                <c:pt idx="19">
                  <c:v>220059.15198818871</c:v>
                </c:pt>
                <c:pt idx="20">
                  <c:v>165044.36399114144</c:v>
                </c:pt>
                <c:pt idx="21">
                  <c:v>103152.72749446344</c:v>
                </c:pt>
                <c:pt idx="22">
                  <c:v>96275.878994832528</c:v>
                </c:pt>
                <c:pt idx="23">
                  <c:v>48137.939497416264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C-E647-90FF-6416FE2F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148591"/>
        <c:axId val="18361506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'Desembolso - LV'!$C$4</c15:sqref>
                        </c15:formulaRef>
                      </c:ext>
                    </c:extLst>
                    <c:strCache>
                      <c:ptCount val="1"/>
                      <c:pt idx="0">
                        <c:v>R$ Acumulado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'Desembolso - LV'!$A$5:$A$33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45412</c:v>
                      </c:pt>
                      <c:pt idx="1">
                        <c:v>45443</c:v>
                      </c:pt>
                      <c:pt idx="2">
                        <c:v>45473</c:v>
                      </c:pt>
                      <c:pt idx="3">
                        <c:v>45504</c:v>
                      </c:pt>
                      <c:pt idx="4">
                        <c:v>45535</c:v>
                      </c:pt>
                      <c:pt idx="5">
                        <c:v>45565</c:v>
                      </c:pt>
                      <c:pt idx="6">
                        <c:v>45596</c:v>
                      </c:pt>
                      <c:pt idx="7">
                        <c:v>45626</c:v>
                      </c:pt>
                      <c:pt idx="8">
                        <c:v>45657</c:v>
                      </c:pt>
                      <c:pt idx="9">
                        <c:v>45688</c:v>
                      </c:pt>
                      <c:pt idx="10">
                        <c:v>45716</c:v>
                      </c:pt>
                      <c:pt idx="11">
                        <c:v>45747</c:v>
                      </c:pt>
                      <c:pt idx="12">
                        <c:v>45777</c:v>
                      </c:pt>
                      <c:pt idx="13">
                        <c:v>45808</c:v>
                      </c:pt>
                      <c:pt idx="14">
                        <c:v>45838</c:v>
                      </c:pt>
                      <c:pt idx="15">
                        <c:v>45869</c:v>
                      </c:pt>
                      <c:pt idx="16">
                        <c:v>45900</c:v>
                      </c:pt>
                      <c:pt idx="17">
                        <c:v>45930</c:v>
                      </c:pt>
                      <c:pt idx="18">
                        <c:v>45961</c:v>
                      </c:pt>
                      <c:pt idx="19">
                        <c:v>45991</c:v>
                      </c:pt>
                      <c:pt idx="20">
                        <c:v>46022</c:v>
                      </c:pt>
                      <c:pt idx="21">
                        <c:v>46053</c:v>
                      </c:pt>
                      <c:pt idx="22">
                        <c:v>46081</c:v>
                      </c:pt>
                      <c:pt idx="23">
                        <c:v>46112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'Desembolso - LV'!$C$5:$C$33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9"/>
                      <c:pt idx="0">
                        <c:v>1349473.4692561033</c:v>
                      </c:pt>
                      <c:pt idx="1">
                        <c:v>3544356.7577453945</c:v>
                      </c:pt>
                      <c:pt idx="2">
                        <c:v>4671569.8549776319</c:v>
                      </c:pt>
                      <c:pt idx="3">
                        <c:v>6379646.2875297517</c:v>
                      </c:pt>
                      <c:pt idx="4">
                        <c:v>8613500.2319119014</c:v>
                      </c:pt>
                      <c:pt idx="5">
                        <c:v>10670281.234043214</c:v>
                      </c:pt>
                      <c:pt idx="6">
                        <c:v>14825952.456538843</c:v>
                      </c:pt>
                      <c:pt idx="7">
                        <c:v>21195329.949848019</c:v>
                      </c:pt>
                      <c:pt idx="8">
                        <c:v>28372322.989621352</c:v>
                      </c:pt>
                      <c:pt idx="9">
                        <c:v>36807952.439696401</c:v>
                      </c:pt>
                      <c:pt idx="10">
                        <c:v>46603843.602418117</c:v>
                      </c:pt>
                      <c:pt idx="11">
                        <c:v>53802735.505784363</c:v>
                      </c:pt>
                      <c:pt idx="12">
                        <c:v>59285310.91900894</c:v>
                      </c:pt>
                      <c:pt idx="13">
                        <c:v>63033193.35130778</c:v>
                      </c:pt>
                      <c:pt idx="14">
                        <c:v>65605134.690169737</c:v>
                      </c:pt>
                      <c:pt idx="15">
                        <c:v>66829213.723104037</c:v>
                      </c:pt>
                      <c:pt idx="16">
                        <c:v>67448130.088070825</c:v>
                      </c:pt>
                      <c:pt idx="17">
                        <c:v>67860740.998048678</c:v>
                      </c:pt>
                      <c:pt idx="18">
                        <c:v>68135814.938033909</c:v>
                      </c:pt>
                      <c:pt idx="19">
                        <c:v>68355874.090022102</c:v>
                      </c:pt>
                      <c:pt idx="20">
                        <c:v>68520918.454013243</c:v>
                      </c:pt>
                      <c:pt idx="21">
                        <c:v>68624071.181507707</c:v>
                      </c:pt>
                      <c:pt idx="22">
                        <c:v>68720347.060502544</c:v>
                      </c:pt>
                      <c:pt idx="23">
                        <c:v>68768484.999999955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FC-E647-90FF-6416FE2F88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'Desembolso - LV'!$E$4</c:f>
              <c:strCache>
                <c:ptCount val="1"/>
                <c:pt idx="0">
                  <c:v> % Acumulada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'Desembolso - LV'!$A$5:$A$33</c:f>
              <c:numCache>
                <c:formatCode>mmm\-yy</c:formatCode>
                <c:ptCount val="29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  <c:pt idx="18">
                  <c:v>45961</c:v>
                </c:pt>
                <c:pt idx="19">
                  <c:v>45991</c:v>
                </c:pt>
                <c:pt idx="20">
                  <c:v>46022</c:v>
                </c:pt>
                <c:pt idx="21">
                  <c:v>46053</c:v>
                </c:pt>
                <c:pt idx="22">
                  <c:v>46081</c:v>
                </c:pt>
                <c:pt idx="23">
                  <c:v>46112</c:v>
                </c:pt>
              </c:numCache>
            </c:numRef>
          </c:cat>
          <c:val>
            <c:numRef>
              <c:f>'Desembolso - LV'!$E$5:$E$33</c:f>
              <c:numCache>
                <c:formatCode>0.00%</c:formatCode>
                <c:ptCount val="29"/>
                <c:pt idx="0">
                  <c:v>1.9623428802540935E-2</c:v>
                </c:pt>
                <c:pt idx="1">
                  <c:v>5.154042229875206E-2</c:v>
                </c:pt>
                <c:pt idx="2">
                  <c:v>6.7931841961875919E-2</c:v>
                </c:pt>
                <c:pt idx="3">
                  <c:v>9.2769911792149495E-2</c:v>
                </c:pt>
                <c:pt idx="4">
                  <c:v>0.12525359882382034</c:v>
                </c:pt>
                <c:pt idx="5">
                  <c:v>0.15516237174693059</c:v>
                </c:pt>
                <c:pt idx="6">
                  <c:v>0.21559225067323864</c:v>
                </c:pt>
                <c:pt idx="7">
                  <c:v>0.30821283833500229</c:v>
                </c:pt>
                <c:pt idx="8">
                  <c:v>0.41257740358278022</c:v>
                </c:pt>
                <c:pt idx="9">
                  <c:v>0.53524448647802003</c:v>
                </c:pt>
                <c:pt idx="10">
                  <c:v>0.67769187589952207</c:v>
                </c:pt>
                <c:pt idx="11">
                  <c:v>0.78237488445156811</c:v>
                </c:pt>
                <c:pt idx="12">
                  <c:v>0.86210000000740128</c:v>
                </c:pt>
                <c:pt idx="13">
                  <c:v>0.91660000000447617</c:v>
                </c:pt>
                <c:pt idx="14">
                  <c:v>0.95400000000246876</c:v>
                </c:pt>
                <c:pt idx="15">
                  <c:v>0.97180000000151334</c:v>
                </c:pt>
                <c:pt idx="16">
                  <c:v>0.98080000000103029</c:v>
                </c:pt>
                <c:pt idx="17">
                  <c:v>0.98680000000070822</c:v>
                </c:pt>
                <c:pt idx="18">
                  <c:v>0.99080000000049351</c:v>
                </c:pt>
                <c:pt idx="19">
                  <c:v>0.99400000000032174</c:v>
                </c:pt>
                <c:pt idx="20">
                  <c:v>0.99640000000019291</c:v>
                </c:pt>
                <c:pt idx="21">
                  <c:v>0.99790000000011236</c:v>
                </c:pt>
                <c:pt idx="22">
                  <c:v>0.99930000000003727</c:v>
                </c:pt>
                <c:pt idx="23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C-E647-90FF-6416FE2F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82271"/>
        <c:axId val="20461710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'Desembolso - LV'!$D$4</c15:sqref>
                        </c15:formulaRef>
                      </c:ext>
                    </c:extLst>
                    <c:strCache>
                      <c:ptCount val="1"/>
                      <c:pt idx="0">
                        <c:v> % Mensal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'Desembolso - LV'!$A$5:$A$33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45412</c:v>
                      </c:pt>
                      <c:pt idx="1">
                        <c:v>45443</c:v>
                      </c:pt>
                      <c:pt idx="2">
                        <c:v>45473</c:v>
                      </c:pt>
                      <c:pt idx="3">
                        <c:v>45504</c:v>
                      </c:pt>
                      <c:pt idx="4">
                        <c:v>45535</c:v>
                      </c:pt>
                      <c:pt idx="5">
                        <c:v>45565</c:v>
                      </c:pt>
                      <c:pt idx="6">
                        <c:v>45596</c:v>
                      </c:pt>
                      <c:pt idx="7">
                        <c:v>45626</c:v>
                      </c:pt>
                      <c:pt idx="8">
                        <c:v>45657</c:v>
                      </c:pt>
                      <c:pt idx="9">
                        <c:v>45688</c:v>
                      </c:pt>
                      <c:pt idx="10">
                        <c:v>45716</c:v>
                      </c:pt>
                      <c:pt idx="11">
                        <c:v>45747</c:v>
                      </c:pt>
                      <c:pt idx="12">
                        <c:v>45777</c:v>
                      </c:pt>
                      <c:pt idx="13">
                        <c:v>45808</c:v>
                      </c:pt>
                      <c:pt idx="14">
                        <c:v>45838</c:v>
                      </c:pt>
                      <c:pt idx="15">
                        <c:v>45869</c:v>
                      </c:pt>
                      <c:pt idx="16">
                        <c:v>45900</c:v>
                      </c:pt>
                      <c:pt idx="17">
                        <c:v>45930</c:v>
                      </c:pt>
                      <c:pt idx="18">
                        <c:v>45961</c:v>
                      </c:pt>
                      <c:pt idx="19">
                        <c:v>45991</c:v>
                      </c:pt>
                      <c:pt idx="20">
                        <c:v>46022</c:v>
                      </c:pt>
                      <c:pt idx="21">
                        <c:v>46053</c:v>
                      </c:pt>
                      <c:pt idx="22">
                        <c:v>46081</c:v>
                      </c:pt>
                      <c:pt idx="23">
                        <c:v>46112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'Desembolso - LV'!$D$5:$D$33</c15:sqref>
                        </c15:formulaRef>
                      </c:ext>
                    </c:extLst>
                    <c:numCache>
                      <c:formatCode>0.00%</c:formatCode>
                      <c:ptCount val="29"/>
                      <c:pt idx="0">
                        <c:v>1.9623428802540935E-2</c:v>
                      </c:pt>
                      <c:pt idx="1">
                        <c:v>3.1916993496211125E-2</c:v>
                      </c:pt>
                      <c:pt idx="2">
                        <c:v>1.6391419663123855E-2</c:v>
                      </c:pt>
                      <c:pt idx="3">
                        <c:v>2.4838069830273576E-2</c:v>
                      </c:pt>
                      <c:pt idx="4">
                        <c:v>3.2483687031670844E-2</c:v>
                      </c:pt>
                      <c:pt idx="5">
                        <c:v>2.9908772923110252E-2</c:v>
                      </c:pt>
                      <c:pt idx="6">
                        <c:v>6.0429878926308057E-2</c:v>
                      </c:pt>
                      <c:pt idx="7">
                        <c:v>9.2620587661763648E-2</c:v>
                      </c:pt>
                      <c:pt idx="8">
                        <c:v>0.10436456524777794</c:v>
                      </c:pt>
                      <c:pt idx="9">
                        <c:v>0.1226670828952398</c:v>
                      </c:pt>
                      <c:pt idx="10">
                        <c:v>0.14244738942150201</c:v>
                      </c:pt>
                      <c:pt idx="11">
                        <c:v>0.10468300855204604</c:v>
                      </c:pt>
                      <c:pt idx="12">
                        <c:v>7.9725115555833198E-2</c:v>
                      </c:pt>
                      <c:pt idx="13">
                        <c:v>5.4499999997074847E-2</c:v>
                      </c:pt>
                      <c:pt idx="14">
                        <c:v>3.7399999997992643E-2</c:v>
                      </c:pt>
                      <c:pt idx="15">
                        <c:v>1.7799999999044629E-2</c:v>
                      </c:pt>
                      <c:pt idx="16">
                        <c:v>8.999999999516943E-3</c:v>
                      </c:pt>
                      <c:pt idx="17">
                        <c:v>5.9999999996779635E-3</c:v>
                      </c:pt>
                      <c:pt idx="18">
                        <c:v>3.999999999785309E-3</c:v>
                      </c:pt>
                      <c:pt idx="19">
                        <c:v>3.1999999998282478E-3</c:v>
                      </c:pt>
                      <c:pt idx="20">
                        <c:v>2.3999999998711844E-3</c:v>
                      </c:pt>
                      <c:pt idx="21">
                        <c:v>1.4999999999194909E-3</c:v>
                      </c:pt>
                      <c:pt idx="22">
                        <c:v>1.3999999999248578E-3</c:v>
                      </c:pt>
                      <c:pt idx="23">
                        <c:v>6.9999999996242892E-4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FC-E647-90FF-6416FE2F8842}"/>
                  </c:ext>
                </c:extLst>
              </c15:ser>
            </c15:filteredLineSeries>
          </c:ext>
        </c:extLst>
      </c:lineChart>
      <c:dateAx>
        <c:axId val="18361485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150671"/>
        <c:crosses val="autoZero"/>
        <c:auto val="1"/>
        <c:lblOffset val="100"/>
        <c:baseTimeUnit val="months"/>
      </c:dateAx>
      <c:valAx>
        <c:axId val="18361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148591"/>
        <c:crosses val="autoZero"/>
        <c:crossBetween val="between"/>
        <c:majorUnit val="1000000"/>
      </c:valAx>
      <c:valAx>
        <c:axId val="204617103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182271"/>
        <c:crosses val="max"/>
        <c:crossBetween val="between"/>
        <c:majorUnit val="0.1"/>
      </c:valAx>
      <c:dateAx>
        <c:axId val="204618227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4617103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eqdi.com.br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</xdr:col>
      <xdr:colOff>586741</xdr:colOff>
      <xdr:row>2</xdr:row>
      <xdr:rowOff>108441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2B96E-3759-7A45-B423-EDBB73401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04800"/>
          <a:ext cx="815341" cy="362441"/>
        </a:xfrm>
        <a:prstGeom prst="rect">
          <a:avLst/>
        </a:prstGeom>
      </xdr:spPr>
    </xdr:pic>
    <xdr:clientData/>
  </xdr:twoCellAnchor>
  <xdr:twoCellAnchor editAs="oneCell">
    <xdr:from>
      <xdr:col>7</xdr:col>
      <xdr:colOff>104395</xdr:colOff>
      <xdr:row>34</xdr:row>
      <xdr:rowOff>106680</xdr:rowOff>
    </xdr:from>
    <xdr:to>
      <xdr:col>11</xdr:col>
      <xdr:colOff>533400</xdr:colOff>
      <xdr:row>49</xdr:row>
      <xdr:rowOff>60960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FDA0D4-6AC9-E142-BCF7-78C35699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295" y="6786880"/>
          <a:ext cx="7299705" cy="281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95250</xdr:rowOff>
    </xdr:from>
    <xdr:to>
      <xdr:col>18</xdr:col>
      <xdr:colOff>180975</xdr:colOff>
      <xdr:row>41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8EF09D3-5EE5-2B4A-B20A-3EED47EB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6100</xdr:colOff>
      <xdr:row>1</xdr:row>
      <xdr:rowOff>17720</xdr:rowOff>
    </xdr:from>
    <xdr:to>
      <xdr:col>36</xdr:col>
      <xdr:colOff>86476</xdr:colOff>
      <xdr:row>4</xdr:row>
      <xdr:rowOff>158712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0AB159-EF04-5149-8AD8-DD963E01F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9800" y="208220"/>
          <a:ext cx="2391776" cy="8013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7</xdr:row>
      <xdr:rowOff>123825</xdr:rowOff>
    </xdr:from>
    <xdr:to>
      <xdr:col>15</xdr:col>
      <xdr:colOff>523874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62E59C-8C6B-644B-B5F5-FD7E5A35D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/JOAO/PERFIL/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RRANE/Desktop/Cidade%20Jardim%20III/Cidade%20Jardim/DRE%20Cidade%20Jardim%20III%20Paineiras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AREACTR/TRABLOT/Orc2000/Apresent/Cam-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kiescc09/Publico/DIVERSOS/WINDOWS/TEMP/Veicul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kiescc09/Publico/DIVERSOS/Meus%20documentos/EXCEL/Orcto2000/Orcto99/FEA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0.0.62/ri-nn/NOVOSNEGOCIOS/NOVOSNEGOCIOS/Green%20Field/Iguatemi%20Bras&#237;lia/BP/BP_SCIBRA_200608_v08_novo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kiescc09/Publico/DIVERSOS/CONTROLA/Divs_2002/Rel_Ger_2002/Rel_03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jn/Library/Containers/com.microsoft.Excel/Data/Documents/about:blank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AL%20ESTATE/GESTAO/Gestao%20do%20Portfolio/Controladoria/Fluxo%20de%20Caixa/Controle%20Budget%20SPEs%20-%20ago-13%20-%20test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Completa%20Cidade%20Jardim%20III%20-%20Paineiras%20Final%20vs%20Equac&#807;a&#771;o%20-%2013%20ca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ário Real"/>
      <sheetName val="CJ III"/>
      <sheetName val="Quadro de Áreas"/>
      <sheetName val="Desembolso - LV"/>
      <sheetName val="EVTE"/>
      <sheetName val="FlCx_Invest_Mutuo"/>
      <sheetName val="Permuta Funding"/>
      <sheetName val="Projeto"/>
    </sheetNames>
    <sheetDataSet>
      <sheetData sheetId="0">
        <row r="11">
          <cell r="O11">
            <v>14</v>
          </cell>
        </row>
        <row r="30">
          <cell r="C30" t="str">
            <v>IBTI, Escritura, Registro, Iptu (Obra), Advogado</v>
          </cell>
        </row>
        <row r="31">
          <cell r="C31" t="str">
            <v>Comissão de Vendas Terreno</v>
          </cell>
          <cell r="O31">
            <v>-2000.0000000000005</v>
          </cell>
        </row>
      </sheetData>
      <sheetData sheetId="1">
        <row r="11">
          <cell r="C11">
            <v>1000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Vendas"/>
      <sheetName val="Receitas"/>
      <sheetName val="Comparativo"/>
      <sheetName val="Base Caixa"/>
      <sheetName val="Despord"/>
      <sheetName val="Invest-Imobil"/>
      <sheetName val="PESSOAL12"/>
      <sheetName val="Pessoal6"/>
      <sheetName val="CASH 2000"/>
      <sheetName val="CASH 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pesas Condominiais"/>
      <sheetName val="A"/>
      <sheetName val="Current"/>
      <sheetName val="B"/>
      <sheetName val="C"/>
      <sheetName val="D"/>
      <sheetName val="E"/>
      <sheetName val="F"/>
      <sheetName val="G"/>
      <sheetName val="H"/>
      <sheetName val="Prest"/>
      <sheetName val="Graf_Segurança"/>
      <sheetName val="Transparencias"/>
      <sheetName val="Prestacao"/>
      <sheetName val="Gráf_Prest"/>
      <sheetName val="Feac"/>
      <sheetName val="DEZ00"/>
      <sheetName val="NOV00"/>
      <sheetName val="OUT00"/>
      <sheetName val="SET00"/>
      <sheetName val="AGO00"/>
      <sheetName val="JUL00"/>
      <sheetName val="JUN00"/>
      <sheetName val="MAI00"/>
      <sheetName val="ABR00"/>
      <sheetName val="MAR00"/>
      <sheetName val="FEV00"/>
      <sheetName val="JAN00"/>
      <sheetName val="DEZ99"/>
      <sheetName val="NOV99"/>
      <sheetName val="OUT99"/>
      <sheetName val="SET99"/>
      <sheetName val="AGO99"/>
      <sheetName val="JUL99"/>
      <sheetName val="JUN99"/>
      <sheetName val="MAI99"/>
      <sheetName val="ABR99"/>
      <sheetName val="MAR99"/>
      <sheetName val="FEV99"/>
      <sheetName val="JAN9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5">
          <cell r="A55" t="str">
            <v>MES</v>
          </cell>
        </row>
        <row r="56">
          <cell r="A56" t="str">
            <v>JAN</v>
          </cell>
          <cell r="C56">
            <v>224131</v>
          </cell>
          <cell r="H56">
            <v>252312</v>
          </cell>
          <cell r="L56">
            <v>348305</v>
          </cell>
          <cell r="N56">
            <v>359237</v>
          </cell>
          <cell r="P56">
            <v>391991</v>
          </cell>
          <cell r="R56">
            <v>403411</v>
          </cell>
        </row>
        <row r="57">
          <cell r="A57" t="str">
            <v>FEV</v>
          </cell>
          <cell r="C57">
            <v>208998</v>
          </cell>
          <cell r="H57">
            <v>240718</v>
          </cell>
          <cell r="L57">
            <v>315447</v>
          </cell>
          <cell r="N57">
            <v>337205</v>
          </cell>
          <cell r="P57">
            <v>343372</v>
          </cell>
          <cell r="R57">
            <v>369324</v>
          </cell>
        </row>
        <row r="58">
          <cell r="A58" t="str">
            <v>MAR</v>
          </cell>
          <cell r="C58">
            <v>242371</v>
          </cell>
          <cell r="H58">
            <v>283876</v>
          </cell>
          <cell r="L58">
            <v>389996</v>
          </cell>
          <cell r="N58">
            <v>340679</v>
          </cell>
          <cell r="P58">
            <v>386633</v>
          </cell>
          <cell r="R58">
            <v>455373</v>
          </cell>
        </row>
        <row r="59">
          <cell r="A59" t="str">
            <v>ABR</v>
          </cell>
          <cell r="C59">
            <v>236842</v>
          </cell>
          <cell r="H59">
            <v>267409</v>
          </cell>
          <cell r="L59">
            <v>342400</v>
          </cell>
          <cell r="N59">
            <v>345417</v>
          </cell>
          <cell r="P59">
            <v>391904</v>
          </cell>
          <cell r="R59">
            <v>405177</v>
          </cell>
        </row>
        <row r="60">
          <cell r="A60" t="str">
            <v>MAI</v>
          </cell>
          <cell r="C60">
            <v>251180</v>
          </cell>
          <cell r="H60">
            <v>288641</v>
          </cell>
          <cell r="L60">
            <v>370779</v>
          </cell>
          <cell r="N60">
            <v>373442</v>
          </cell>
          <cell r="P60">
            <v>399744</v>
          </cell>
          <cell r="R60">
            <v>419518</v>
          </cell>
        </row>
        <row r="61">
          <cell r="A61" t="str">
            <v>JUN</v>
          </cell>
          <cell r="C61">
            <v>225220</v>
          </cell>
          <cell r="H61">
            <v>286483</v>
          </cell>
          <cell r="L61">
            <v>356097</v>
          </cell>
          <cell r="N61">
            <v>351260</v>
          </cell>
          <cell r="P61">
            <v>389412</v>
          </cell>
          <cell r="R61">
            <v>404663</v>
          </cell>
        </row>
        <row r="62">
          <cell r="A62" t="str">
            <v>JUL</v>
          </cell>
          <cell r="C62">
            <v>271568</v>
          </cell>
          <cell r="H62">
            <v>432632</v>
          </cell>
          <cell r="L62">
            <v>422659</v>
          </cell>
          <cell r="N62">
            <v>385286</v>
          </cell>
          <cell r="P62">
            <v>420321</v>
          </cell>
          <cell r="R62">
            <v>431615</v>
          </cell>
        </row>
        <row r="63">
          <cell r="A63" t="str">
            <v>AGO</v>
          </cell>
          <cell r="C63">
            <v>270154</v>
          </cell>
          <cell r="H63">
            <v>501913</v>
          </cell>
          <cell r="L63">
            <v>400995</v>
          </cell>
          <cell r="N63">
            <v>387724</v>
          </cell>
          <cell r="P63">
            <v>391061</v>
          </cell>
          <cell r="R63">
            <v>458194</v>
          </cell>
        </row>
        <row r="64">
          <cell r="A64" t="str">
            <v>SET</v>
          </cell>
          <cell r="C64">
            <v>253947</v>
          </cell>
          <cell r="H64">
            <v>466148</v>
          </cell>
          <cell r="L64">
            <v>346207</v>
          </cell>
          <cell r="N64">
            <v>376173</v>
          </cell>
          <cell r="P64">
            <v>379322</v>
          </cell>
          <cell r="R64">
            <v>441013</v>
          </cell>
        </row>
        <row r="65">
          <cell r="A65" t="str">
            <v>OUT</v>
          </cell>
          <cell r="C65">
            <v>271595</v>
          </cell>
          <cell r="H65">
            <v>444405</v>
          </cell>
          <cell r="L65">
            <v>368287</v>
          </cell>
          <cell r="N65">
            <v>401228</v>
          </cell>
          <cell r="P65">
            <v>424805</v>
          </cell>
          <cell r="R65">
            <v>467350</v>
          </cell>
        </row>
        <row r="66">
          <cell r="A66" t="str">
            <v>NOV</v>
          </cell>
          <cell r="C66">
            <v>279398</v>
          </cell>
          <cell r="H66">
            <v>430310</v>
          </cell>
          <cell r="L66">
            <v>350322</v>
          </cell>
          <cell r="N66">
            <v>380918</v>
          </cell>
          <cell r="P66">
            <v>408470</v>
          </cell>
          <cell r="R66">
            <v>476895</v>
          </cell>
        </row>
        <row r="67">
          <cell r="A67" t="str">
            <v>DEZ</v>
          </cell>
          <cell r="C67">
            <v>404044</v>
          </cell>
          <cell r="H67">
            <v>609648</v>
          </cell>
          <cell r="L67">
            <v>510433</v>
          </cell>
          <cell r="N67">
            <v>560646</v>
          </cell>
          <cell r="P67">
            <v>598405</v>
          </cell>
          <cell r="R67">
            <v>656344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 (2)"/>
      <sheetName val="AGRUPADA"/>
      <sheetName val="CONTRATOS"/>
      <sheetName val="TRANSP_VACANCIA"/>
      <sheetName val="TRANSP_VENDAS"/>
      <sheetName val="VACANCIA"/>
      <sheetName val="VENREC"/>
      <sheetName val="ABLS"/>
      <sheetName val="RESUMOS"/>
      <sheetName val="PROFIT"/>
      <sheetName val="GRAF-VENDAS"/>
      <sheetName val="GRAF-RECEITAS"/>
      <sheetName val="Módulo1"/>
      <sheetName val="F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. Comp. rev01"/>
      <sheetName val="Orç. Padrao rev01"/>
      <sheetName val="com_SCIBRA_030708_rev05"/>
      <sheetName val="Entrada de Dados"/>
      <sheetName val="Premissas Básicas"/>
      <sheetName val="Premissas"/>
      <sheetName val="TMP_Aux"/>
      <sheetName val="Fluxo"/>
      <sheetName val="TMP_Gauss"/>
      <sheetName val="OUT_Graphics"/>
      <sheetName val="TMP_Luvas"/>
      <sheetName val="TMP_StoreBenef"/>
      <sheetName val="TMP_OthIncome"/>
      <sheetName val="TMP_SpecFin"/>
      <sheetName val="Module1"/>
      <sheetName val="Módulo1"/>
      <sheetName val="Module4"/>
      <sheetName val="Module5"/>
      <sheetName val="Módulo3"/>
      <sheetName val="#REF"/>
    </sheetNames>
    <sheetDataSet>
      <sheetData sheetId="0"/>
      <sheetData sheetId="1"/>
      <sheetData sheetId="2"/>
      <sheetData sheetId="3">
        <row r="49">
          <cell r="D49" t="str">
            <v>Projeto Iguatemi Brasília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s int."/>
      <sheetName val="Capas internas"/>
      <sheetName val="Capa"/>
      <sheetName val="funcesp"/>
      <sheetName val="Demontrativo"/>
      <sheetName val="Condir"/>
      <sheetName val="Rec_ven"/>
      <sheetName val="graf_ven"/>
      <sheetName val="graf_rec"/>
      <sheetName val="veic"/>
      <sheetName val="graf_veic"/>
      <sheetName val="Cash_est"/>
      <sheetName val="ATRASOS_5"/>
      <sheetName val="Dados Atraso_6"/>
      <sheetName val="dev"/>
      <sheetName val="Vacancy"/>
      <sheetName val="outros"/>
      <sheetName val="Desempenho"/>
      <sheetName val="DESPESAS 2"/>
      <sheetName val="DCTD"/>
      <sheetName val="DCCC"/>
      <sheetName val="Graf_DO"/>
      <sheetName val="M2"/>
      <sheetName val="OVER"/>
      <sheetName val="Receita"/>
      <sheetName val="End.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_Proj"/>
      <sheetName val="Assump Inpu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-Control"/>
      <sheetName val="Orcamento"/>
      <sheetName val="Contratos"/>
      <sheetName val="Orcamento-revisoes"/>
      <sheetName val="Base_Pagamentos"/>
      <sheetName val="Listas"/>
      <sheetName val="Consulta a Pagamentos"/>
      <sheetName val="Layout para preenchimento"/>
      <sheetName val="Estrutura de Centro de Custo"/>
      <sheetName val="Sheet2"/>
      <sheetName val="Controle Budget SPEs - ago-13 -"/>
    </sheetNames>
    <sheetDataSet>
      <sheetData sheetId="0">
        <row r="8">
          <cell r="D8" t="str">
            <v>RE IX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 de Controle para SCP-Inv"/>
      <sheetName val="Fluxo de caixa"/>
      <sheetName val="Preco-de-Custo"/>
      <sheetName val="Inputs"/>
      <sheetName val="Fluxos_mensais"/>
      <sheetName val="Investimento_Casas"/>
      <sheetName val="Fluxo_de_Caixa Casas"/>
      <sheetName val="Permuta Funding"/>
      <sheetName val="Cidade Jardim III"/>
      <sheetName val="Quadro de Áreas"/>
      <sheetName val="Desembolso - LV"/>
      <sheetName val="FlCx_Invest_Mutuo - PROJETADO"/>
      <sheetName val="EVTE - Projetado"/>
      <sheetName val="EVTE - SEM PERMUTA FUNDING"/>
      <sheetName val="FlCx_Invest_Mutuo - SEM PERMUTA"/>
      <sheetName val="Projeto"/>
      <sheetName val="Dash_Viab"/>
      <sheetName val="Dash_Disp"/>
      <sheetName val="Dash_Proj"/>
      <sheetName val="Dash_Fin"/>
      <sheetName val="Dash_Cen"/>
      <sheetName val="Termos_de_Uso"/>
    </sheetNames>
    <sheetDataSet>
      <sheetData sheetId="0"/>
      <sheetData sheetId="1"/>
      <sheetData sheetId="2"/>
      <sheetData sheetId="3">
        <row r="13">
          <cell r="F13">
            <v>40000000</v>
          </cell>
        </row>
        <row r="14">
          <cell r="F14">
            <v>4378206.7200000025</v>
          </cell>
          <cell r="Q14">
            <v>108358.74</v>
          </cell>
        </row>
        <row r="15">
          <cell r="F15">
            <v>1200000</v>
          </cell>
        </row>
        <row r="16">
          <cell r="Q16">
            <v>87048.24</v>
          </cell>
        </row>
        <row r="17">
          <cell r="Q17">
            <v>2000000</v>
          </cell>
        </row>
        <row r="18">
          <cell r="Q18">
            <v>1857631.2</v>
          </cell>
        </row>
        <row r="22">
          <cell r="F22">
            <v>7589</v>
          </cell>
        </row>
        <row r="43">
          <cell r="F43">
            <v>227627604.49905792</v>
          </cell>
        </row>
      </sheetData>
      <sheetData sheetId="4"/>
      <sheetData sheetId="5"/>
      <sheetData sheetId="6"/>
      <sheetData sheetId="7">
        <row r="53">
          <cell r="E53">
            <v>59877939.323494382</v>
          </cell>
        </row>
      </sheetData>
      <sheetData sheetId="8"/>
      <sheetData sheetId="9"/>
      <sheetData sheetId="10">
        <row r="10">
          <cell r="C10">
            <v>9930019.402111372</v>
          </cell>
        </row>
      </sheetData>
      <sheetData sheetId="11">
        <row r="26">
          <cell r="E26">
            <v>-5920193.5408727415</v>
          </cell>
        </row>
      </sheetData>
      <sheetData sheetId="12">
        <row r="22">
          <cell r="K22">
            <v>40000000</v>
          </cell>
        </row>
        <row r="42">
          <cell r="K42">
            <v>63843917.857120194</v>
          </cell>
        </row>
        <row r="46">
          <cell r="K46">
            <v>42300000</v>
          </cell>
        </row>
        <row r="102">
          <cell r="J102">
            <v>0.92195585427722082</v>
          </cell>
        </row>
        <row r="104">
          <cell r="N104">
            <v>16472609.823210642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duardo Nascimento" id="{A71E603B-2B65-CF4E-A5F0-B85EC316EA7C}" userId="Eduardo Nasciment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3-05-15T17:51:54.70" personId="{A71E603B-2B65-CF4E-A5F0-B85EC316EA7C}" id="{7292223B-B9F7-1A40-B80A-6F543D4FC625}">
    <text>Favor ao analisar zerar os valores de aportes, pois estes pagamentos já foram estabelecidos pelo próprio BTG.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87F8-8B99-0746-839F-255ABD8527FC}">
  <sheetPr>
    <tabColor rgb="FF00B050"/>
  </sheetPr>
  <dimension ref="C2:H57"/>
  <sheetViews>
    <sheetView showGridLines="0" topLeftCell="A13" zoomScaleNormal="100" workbookViewId="0">
      <selection activeCell="F56" sqref="F56"/>
    </sheetView>
  </sheetViews>
  <sheetFormatPr baseColWidth="10" defaultColWidth="9.1640625" defaultRowHeight="15"/>
  <cols>
    <col min="1" max="1" width="3" style="4" customWidth="1"/>
    <col min="2" max="2" width="9.1640625" style="4"/>
    <col min="3" max="3" width="6.83203125" style="7" customWidth="1"/>
    <col min="4" max="4" width="44.83203125" style="4" bestFit="1" customWidth="1"/>
    <col min="5" max="5" width="14.33203125" style="4" bestFit="1" customWidth="1"/>
    <col min="6" max="6" width="20.5" style="4" bestFit="1" customWidth="1"/>
    <col min="7" max="7" width="10.83203125" style="4" bestFit="1" customWidth="1"/>
    <col min="8" max="8" width="61.33203125" style="4" customWidth="1"/>
    <col min="9" max="9" width="10.5" style="4" bestFit="1" customWidth="1"/>
    <col min="10" max="16384" width="9.1640625" style="4"/>
  </cols>
  <sheetData>
    <row r="2" spans="3:8" ht="29">
      <c r="C2" s="1" t="s">
        <v>0</v>
      </c>
      <c r="D2" s="2"/>
      <c r="E2" s="2"/>
      <c r="F2" s="2"/>
      <c r="G2" s="2"/>
      <c r="H2" s="3" t="s">
        <v>1</v>
      </c>
    </row>
    <row r="3" spans="3:8">
      <c r="C3" s="5" t="s">
        <v>2</v>
      </c>
      <c r="D3" s="6"/>
      <c r="E3" s="6"/>
      <c r="F3" s="6"/>
      <c r="G3" s="6"/>
      <c r="H3" s="6"/>
    </row>
    <row r="5" spans="3:8">
      <c r="D5" s="8" t="s">
        <v>3</v>
      </c>
    </row>
    <row r="6" spans="3:8">
      <c r="D6" s="9" t="s">
        <v>4</v>
      </c>
    </row>
    <row r="7" spans="3:8">
      <c r="D7" s="9" t="s">
        <v>5</v>
      </c>
    </row>
    <row r="8" spans="3:8">
      <c r="D8" s="9" t="s">
        <v>6</v>
      </c>
    </row>
    <row r="9" spans="3:8">
      <c r="D9" s="9" t="s">
        <v>7</v>
      </c>
    </row>
    <row r="10" spans="3:8">
      <c r="H10" s="10"/>
    </row>
    <row r="11" spans="3:8">
      <c r="C11" s="11" t="s">
        <v>8</v>
      </c>
      <c r="D11" s="11" t="s">
        <v>9</v>
      </c>
      <c r="E11" s="12"/>
      <c r="F11" s="13"/>
    </row>
    <row r="12" spans="3:8">
      <c r="D12" s="14" t="s">
        <v>10</v>
      </c>
      <c r="E12" s="15"/>
      <c r="F12" s="16">
        <f>[9]Inputs!F13</f>
        <v>40000000</v>
      </c>
      <c r="H12" s="17" t="s">
        <v>11</v>
      </c>
    </row>
    <row r="13" spans="3:8">
      <c r="D13" s="14" t="s">
        <v>12</v>
      </c>
      <c r="E13" s="18">
        <v>0.03</v>
      </c>
      <c r="F13" s="10">
        <f>E13*F12</f>
        <v>1200000</v>
      </c>
      <c r="H13" s="17" t="s">
        <v>13</v>
      </c>
    </row>
    <row r="14" spans="3:8">
      <c r="D14" s="14" t="s">
        <v>14</v>
      </c>
      <c r="E14" s="18">
        <f>F14/F12</f>
        <v>9.9149748500000009E-2</v>
      </c>
      <c r="F14" s="16">
        <f>SUM([9]Inputs!Q17:Q18)+[9]Inputs!Q14</f>
        <v>3965989.9400000004</v>
      </c>
      <c r="H14" s="17" t="s">
        <v>15</v>
      </c>
    </row>
    <row r="15" spans="3:8">
      <c r="D15" s="14" t="s">
        <v>16</v>
      </c>
      <c r="E15" s="18">
        <f>F15/F12</f>
        <v>2.176206E-3</v>
      </c>
      <c r="F15" s="16">
        <f>[9]Inputs!Q16</f>
        <v>87048.24</v>
      </c>
      <c r="H15" s="17" t="s">
        <v>17</v>
      </c>
    </row>
    <row r="16" spans="3:8">
      <c r="D16" s="14" t="s">
        <v>18</v>
      </c>
      <c r="E16" s="18">
        <v>0.01</v>
      </c>
      <c r="F16" s="16">
        <f>E16*F12</f>
        <v>400000</v>
      </c>
      <c r="H16" s="17" t="s">
        <v>19</v>
      </c>
    </row>
    <row r="17" spans="3:8" ht="16" thickBot="1">
      <c r="D17" s="19" t="s">
        <v>20</v>
      </c>
      <c r="E17" s="20"/>
      <c r="F17" s="21">
        <f>SUM(F12:F16)</f>
        <v>45653038.18</v>
      </c>
      <c r="H17" s="17"/>
    </row>
    <row r="19" spans="3:8">
      <c r="C19" s="11" t="s">
        <v>21</v>
      </c>
      <c r="D19" s="11" t="s">
        <v>22</v>
      </c>
      <c r="E19" s="12"/>
      <c r="F19" s="13"/>
    </row>
    <row r="20" spans="3:8">
      <c r="D20" s="4" t="s">
        <v>23</v>
      </c>
      <c r="E20" s="22"/>
      <c r="F20" s="23">
        <f>[9]Inputs!F22</f>
        <v>7589</v>
      </c>
      <c r="H20" s="17" t="s">
        <v>24</v>
      </c>
    </row>
    <row r="21" spans="3:8">
      <c r="D21" s="4" t="s">
        <v>25</v>
      </c>
      <c r="E21" s="16">
        <v>400</v>
      </c>
      <c r="F21" s="10">
        <f>E21*F20</f>
        <v>3035600</v>
      </c>
      <c r="H21" s="17" t="s">
        <v>26</v>
      </c>
    </row>
    <row r="22" spans="3:8">
      <c r="D22" s="4" t="s">
        <v>27</v>
      </c>
      <c r="E22" s="22"/>
      <c r="F22" s="16">
        <v>6267.404576799755</v>
      </c>
      <c r="H22" s="17" t="s">
        <v>28</v>
      </c>
    </row>
    <row r="23" spans="3:8">
      <c r="D23" s="4" t="s">
        <v>29</v>
      </c>
      <c r="E23" s="15"/>
      <c r="F23" s="16">
        <v>250000</v>
      </c>
      <c r="H23" s="17" t="s">
        <v>30</v>
      </c>
    </row>
    <row r="24" spans="3:8">
      <c r="D24" s="4" t="s">
        <v>31</v>
      </c>
      <c r="F24" s="24">
        <v>0.27500000000000002</v>
      </c>
      <c r="H24" s="17" t="s">
        <v>32</v>
      </c>
    </row>
    <row r="25" spans="3:8" ht="16" thickBot="1">
      <c r="D25" s="25" t="s">
        <v>33</v>
      </c>
      <c r="E25" s="20"/>
      <c r="F25" s="21">
        <f>(F20*F22+F23)*(1+F24)+F21</f>
        <v>63997600.000000007</v>
      </c>
      <c r="H25" s="17"/>
    </row>
    <row r="26" spans="3:8">
      <c r="E26" s="22"/>
      <c r="F26" s="10"/>
      <c r="H26" s="17"/>
    </row>
    <row r="27" spans="3:8">
      <c r="C27" s="11" t="s">
        <v>34</v>
      </c>
      <c r="D27" s="11" t="s">
        <v>35</v>
      </c>
      <c r="E27" s="11"/>
      <c r="F27" s="11"/>
    </row>
    <row r="28" spans="3:8">
      <c r="D28" s="7" t="s">
        <v>36</v>
      </c>
      <c r="E28" s="7"/>
      <c r="F28" s="16">
        <f>[9]Inputs!F43</f>
        <v>227627604.49905792</v>
      </c>
      <c r="H28" s="17" t="s">
        <v>37</v>
      </c>
    </row>
    <row r="29" spans="3:8">
      <c r="D29" s="14" t="s">
        <v>38</v>
      </c>
      <c r="E29" s="7"/>
      <c r="F29" s="16">
        <f>F28*1%</f>
        <v>2276276.0449905791</v>
      </c>
      <c r="H29" s="17" t="s">
        <v>39</v>
      </c>
    </row>
    <row r="30" spans="3:8">
      <c r="D30" s="14" t="s">
        <v>40</v>
      </c>
      <c r="E30" s="18">
        <v>0.05</v>
      </c>
      <c r="F30" s="10">
        <f>E30*F28</f>
        <v>11381380.224952897</v>
      </c>
    </row>
    <row r="31" spans="3:8">
      <c r="D31" s="7" t="s">
        <v>41</v>
      </c>
      <c r="F31" s="18" t="s">
        <v>42</v>
      </c>
    </row>
    <row r="32" spans="3:8">
      <c r="D32" s="14" t="s">
        <v>43</v>
      </c>
      <c r="E32" s="26">
        <v>0.15</v>
      </c>
      <c r="F32" s="10">
        <f>(F28-F29-F30-F17-F25)*E32*((F28-F29-F30-F17-F25)&gt;0)</f>
        <v>15647896.507367164</v>
      </c>
      <c r="H32" s="17" t="s">
        <v>44</v>
      </c>
    </row>
    <row r="33" spans="3:8">
      <c r="D33" s="14" t="s">
        <v>45</v>
      </c>
      <c r="E33" s="27">
        <f>0.04</f>
        <v>0.04</v>
      </c>
      <c r="F33" s="10">
        <f>E33*F28</f>
        <v>9105104.1799623165</v>
      </c>
      <c r="H33" s="17" t="s">
        <v>46</v>
      </c>
    </row>
    <row r="35" spans="3:8">
      <c r="C35" s="11" t="s">
        <v>47</v>
      </c>
      <c r="D35" s="11" t="s">
        <v>48</v>
      </c>
      <c r="E35" s="11"/>
      <c r="F35" s="11"/>
    </row>
    <row r="36" spans="3:8">
      <c r="E36" s="28" t="s">
        <v>49</v>
      </c>
      <c r="F36" s="28" t="s">
        <v>50</v>
      </c>
    </row>
    <row r="37" spans="3:8">
      <c r="D37" s="7" t="s">
        <v>51</v>
      </c>
      <c r="E37" s="29">
        <f ca="1">EOMONTH(TODAY(),0)-125</f>
        <v>45044</v>
      </c>
      <c r="F37" s="30">
        <v>1</v>
      </c>
      <c r="G37" s="31">
        <f ca="1">EOMONTH(E37,0)</f>
        <v>45046</v>
      </c>
    </row>
    <row r="38" spans="3:8">
      <c r="D38" s="7" t="s">
        <v>52</v>
      </c>
      <c r="E38" s="29">
        <f ca="1">EOMONTH(E37,1)+365</f>
        <v>45442</v>
      </c>
      <c r="F38" s="30">
        <v>24</v>
      </c>
      <c r="G38" s="31">
        <f ca="1">EOMONTH(E38,0)</f>
        <v>45443</v>
      </c>
    </row>
    <row r="39" spans="3:8">
      <c r="D39" s="7" t="s">
        <v>35</v>
      </c>
    </row>
    <row r="40" spans="3:8">
      <c r="C40" s="18">
        <v>0.3</v>
      </c>
      <c r="D40" s="32" t="s">
        <v>53</v>
      </c>
      <c r="E40" s="29">
        <f ca="1">E38-30</f>
        <v>45412</v>
      </c>
      <c r="F40" s="30">
        <v>1</v>
      </c>
      <c r="G40" s="31">
        <f ca="1">EOMONTH(E40,0)</f>
        <v>45412</v>
      </c>
    </row>
    <row r="41" spans="3:8">
      <c r="C41" s="18">
        <v>0.6</v>
      </c>
      <c r="D41" s="32" t="s">
        <v>54</v>
      </c>
      <c r="E41" s="29">
        <f ca="1">E38</f>
        <v>45442</v>
      </c>
      <c r="F41" s="30">
        <f>F38</f>
        <v>24</v>
      </c>
      <c r="G41" s="31">
        <f ca="1">EOMONTH(E41,0)</f>
        <v>45443</v>
      </c>
    </row>
    <row r="42" spans="3:8">
      <c r="C42" s="26">
        <f>IF(1-C41-C40&lt;0,"Erro!",1-C41-C40)</f>
        <v>0.10000000000000003</v>
      </c>
      <c r="D42" s="32" t="s">
        <v>55</v>
      </c>
      <c r="E42" s="29">
        <f ca="1">EOMONTH(E41,F41)</f>
        <v>46173</v>
      </c>
      <c r="F42" s="30">
        <v>1</v>
      </c>
      <c r="G42" s="31">
        <f ca="1">EOMONTH(E42,0)</f>
        <v>46173</v>
      </c>
    </row>
    <row r="43" spans="3:8">
      <c r="C43" s="4"/>
    </row>
    <row r="44" spans="3:8">
      <c r="C44" s="11" t="s">
        <v>56</v>
      </c>
      <c r="D44" s="11" t="s">
        <v>57</v>
      </c>
      <c r="E44" s="11"/>
      <c r="F44" s="11"/>
    </row>
    <row r="45" spans="3:8">
      <c r="D45" s="7"/>
      <c r="E45" s="7"/>
      <c r="F45" s="7"/>
    </row>
    <row r="46" spans="3:8">
      <c r="D46" s="33" t="s">
        <v>58</v>
      </c>
      <c r="E46" s="33"/>
      <c r="F46" s="34">
        <f>F28</f>
        <v>227627604.49905792</v>
      </c>
    </row>
    <row r="47" spans="3:8">
      <c r="D47" s="35" t="s">
        <v>59</v>
      </c>
      <c r="E47" s="33"/>
      <c r="F47" s="34">
        <f>-(F29+F30+IF(F31="Pessoa física",F32,F33))</f>
        <v>-22762760.44990579</v>
      </c>
      <c r="H47" s="17"/>
    </row>
    <row r="48" spans="3:8">
      <c r="D48" s="36" t="s">
        <v>60</v>
      </c>
      <c r="E48" s="33"/>
      <c r="F48" s="34">
        <f>SUM(F46:F47)</f>
        <v>204864844.04915214</v>
      </c>
      <c r="H48" s="17"/>
    </row>
    <row r="49" spans="3:8">
      <c r="D49" s="35" t="s">
        <v>61</v>
      </c>
      <c r="E49" s="33"/>
      <c r="F49" s="34">
        <f>-(F17+F25)</f>
        <v>-109650638.18000001</v>
      </c>
    </row>
    <row r="50" spans="3:8" ht="16" thickBot="1">
      <c r="D50" s="37" t="s">
        <v>62</v>
      </c>
      <c r="E50" s="37"/>
      <c r="F50" s="38">
        <f>F48+F49</f>
        <v>95214205.869152129</v>
      </c>
      <c r="H50" s="17"/>
    </row>
    <row r="51" spans="3:8">
      <c r="D51" s="39" t="s">
        <v>63</v>
      </c>
      <c r="E51" s="39"/>
      <c r="F51" s="40">
        <f>F50/-F49</f>
        <v>0.86834155687129377</v>
      </c>
    </row>
    <row r="52" spans="3:8">
      <c r="D52" s="39" t="s">
        <v>64</v>
      </c>
      <c r="E52" s="39"/>
      <c r="F52" s="41">
        <f>F50/-F49+1</f>
        <v>1.8683415568712938</v>
      </c>
    </row>
    <row r="54" spans="3:8">
      <c r="C54" s="11" t="s">
        <v>65</v>
      </c>
      <c r="D54" s="11" t="s">
        <v>66</v>
      </c>
      <c r="E54" s="11"/>
      <c r="F54" s="11"/>
    </row>
    <row r="55" spans="3:8">
      <c r="D55" s="4" t="s">
        <v>67</v>
      </c>
      <c r="F55" s="34">
        <f ca="1">-MIN('Fluxo_de_Caixa Casas'!G14:BN14)</f>
        <v>10000000</v>
      </c>
      <c r="H55" s="17" t="s">
        <v>68</v>
      </c>
    </row>
    <row r="56" spans="3:8">
      <c r="D56" s="4" t="s">
        <v>69</v>
      </c>
      <c r="F56" s="42">
        <f ca="1">XIRR('Fluxo_de_Caixa Casas'!K13:AQ13,'Fluxo_de_Caixa Casas'!K4:AQ4,)</f>
        <v>18.881451988220228</v>
      </c>
      <c r="H56" s="17" t="s">
        <v>70</v>
      </c>
    </row>
    <row r="57" spans="3:8">
      <c r="D57" s="4" t="s">
        <v>71</v>
      </c>
      <c r="F57" s="43">
        <f ca="1">IF('Fluxo_de_Caixa Casas'!G14&gt;=0,'Fluxo_de_Caixa Casas'!G3,IF('Fluxo_de_Caixa Casas'!H14&gt;=0,'Fluxo_de_Caixa Casas'!H3,IF('Fluxo_de_Caixa Casas'!I14&gt;=0,'Fluxo_de_Caixa Casas'!I3,IF('Fluxo_de_Caixa Casas'!J14&gt;=0,'Fluxo_de_Caixa Casas'!J3,IF('Fluxo_de_Caixa Casas'!K14&gt;=0,'Fluxo_de_Caixa Casas'!K3,IF('Fluxo_de_Caixa Casas'!L14&gt;=0,'Fluxo_de_Caixa Casas'!L3,IF('Fluxo_de_Caixa Casas'!M14&gt;=0,'Fluxo_de_Caixa Casas'!M3,IF('Fluxo_de_Caixa Casas'!N3&gt;=0,'Fluxo_de_Caixa Casas'!N3,IF('Fluxo_de_Caixa Casas'!O14&gt;=0,'Fluxo_de_Caixa Casas'!O3,IF('Fluxo_de_Caixa Casas'!P14&gt;=0,'Fluxo_de_Caixa Casas'!P3,IF('Fluxo_de_Caixa Casas'!Q14&gt;=0,'Fluxo_de_Caixa Casas'!Q3,IF('Fluxo_de_Caixa Casas'!R14&gt;=0,'Fluxo_de_Caixa Casas'!R3,IF('Fluxo_de_Caixa Casas'!S14&gt;=0,'Fluxo_de_Caixa Casas'!S3,"Erro")))))))))))))+10</f>
        <v>11</v>
      </c>
      <c r="H57" s="17" t="s">
        <v>72</v>
      </c>
    </row>
  </sheetData>
  <dataValidations count="1">
    <dataValidation type="list" allowBlank="1" showInputMessage="1" showErrorMessage="1" sqref="F31" xr:uid="{5FFEADA1-0E8E-894B-AEC6-AACB62B08795}">
      <formula1>"Pessoa física,Pessoa jurídica"</formula1>
    </dataValidation>
  </dataValidations>
  <pageMargins left="0.7" right="0.7" top="0.75" bottom="0.75" header="0.3" footer="0.3"/>
  <pageSetup orientation="portrait" horizontalDpi="90" verticalDpi="90" r:id="rId1"/>
  <headerFooter>
    <oddFooter>&amp;L&amp;1#&amp;"Calibri"&amp;10&amp;K000000Internal Use Only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0A-0511-6740-A9CB-22B2D93211BD}">
  <sheetPr>
    <tabColor rgb="FF00B050"/>
  </sheetPr>
  <dimension ref="A1:BN18"/>
  <sheetViews>
    <sheetView showGridLines="0" tabSelected="1" zoomScale="156" workbookViewId="0">
      <selection activeCell="E6" sqref="E6"/>
    </sheetView>
  </sheetViews>
  <sheetFormatPr baseColWidth="10" defaultColWidth="9.1640625" defaultRowHeight="15" outlineLevelCol="1"/>
  <cols>
    <col min="1" max="1" width="9.1640625" style="4"/>
    <col min="2" max="2" width="24.5" style="4" bestFit="1" customWidth="1"/>
    <col min="3" max="3" width="11.83203125" style="4" bestFit="1" customWidth="1" outlineLevel="1"/>
    <col min="4" max="4" width="7.1640625" style="4" customWidth="1" outlineLevel="1"/>
    <col min="5" max="5" width="8.33203125" style="4" customWidth="1" outlineLevel="1"/>
    <col min="6" max="6" width="2.5" style="4" customWidth="1"/>
    <col min="7" max="42" width="11.6640625" style="4" bestFit="1" customWidth="1"/>
    <col min="43" max="43" width="16" style="4" bestFit="1" customWidth="1"/>
    <col min="44" max="45" width="11.6640625" style="4" bestFit="1" customWidth="1"/>
    <col min="46" max="46" width="13" style="4" customWidth="1"/>
    <col min="47" max="66" width="11.6640625" style="4" bestFit="1" customWidth="1"/>
    <col min="67" max="16384" width="9.1640625" style="4"/>
  </cols>
  <sheetData>
    <row r="1" spans="1:66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</row>
    <row r="2" spans="1:66" ht="16" thickBot="1"/>
    <row r="3" spans="1:66" ht="16" thickBot="1">
      <c r="B3" s="45" t="s">
        <v>73</v>
      </c>
      <c r="C3" s="264" t="s">
        <v>74</v>
      </c>
      <c r="D3" s="265"/>
      <c r="G3" s="46">
        <v>1</v>
      </c>
      <c r="H3" s="46">
        <v>2</v>
      </c>
      <c r="I3" s="46">
        <v>3</v>
      </c>
      <c r="J3" s="46">
        <v>4</v>
      </c>
      <c r="K3" s="46">
        <v>5</v>
      </c>
      <c r="L3" s="46">
        <v>6</v>
      </c>
      <c r="M3" s="46">
        <v>7</v>
      </c>
      <c r="N3" s="46">
        <v>8</v>
      </c>
      <c r="O3" s="46">
        <v>9</v>
      </c>
      <c r="P3" s="46">
        <v>10</v>
      </c>
      <c r="Q3" s="46">
        <v>11</v>
      </c>
      <c r="R3" s="46">
        <v>12</v>
      </c>
      <c r="S3" s="46">
        <v>13</v>
      </c>
      <c r="T3" s="46">
        <v>14</v>
      </c>
      <c r="U3" s="46">
        <v>15</v>
      </c>
      <c r="V3" s="46">
        <v>16</v>
      </c>
      <c r="W3" s="46">
        <v>17</v>
      </c>
      <c r="X3" s="46">
        <v>18</v>
      </c>
      <c r="Y3" s="46">
        <v>19</v>
      </c>
      <c r="Z3" s="46">
        <v>20</v>
      </c>
      <c r="AA3" s="46">
        <v>21</v>
      </c>
      <c r="AB3" s="46">
        <v>22</v>
      </c>
      <c r="AC3" s="46">
        <v>23</v>
      </c>
      <c r="AD3" s="46">
        <v>24</v>
      </c>
      <c r="AE3" s="46">
        <v>25</v>
      </c>
      <c r="AF3" s="46">
        <v>26</v>
      </c>
      <c r="AG3" s="46">
        <v>27</v>
      </c>
      <c r="AH3" s="46">
        <v>28</v>
      </c>
      <c r="AI3" s="46">
        <v>29</v>
      </c>
      <c r="AJ3" s="46">
        <v>30</v>
      </c>
      <c r="AK3" s="46">
        <v>31</v>
      </c>
      <c r="AL3" s="46">
        <v>32</v>
      </c>
      <c r="AM3" s="46">
        <v>33</v>
      </c>
      <c r="AN3" s="46">
        <v>34</v>
      </c>
      <c r="AO3" s="46">
        <v>35</v>
      </c>
      <c r="AP3" s="46">
        <v>36</v>
      </c>
      <c r="AQ3" s="46">
        <v>37</v>
      </c>
      <c r="AR3" s="46">
        <v>38</v>
      </c>
      <c r="AS3" s="46">
        <v>39</v>
      </c>
      <c r="AT3" s="46">
        <v>40</v>
      </c>
      <c r="AU3" s="46">
        <v>41</v>
      </c>
      <c r="AV3" s="46">
        <v>42</v>
      </c>
      <c r="AW3" s="46">
        <v>43</v>
      </c>
      <c r="AX3" s="46">
        <v>44</v>
      </c>
      <c r="AY3" s="46">
        <v>45</v>
      </c>
      <c r="AZ3" s="46">
        <v>46</v>
      </c>
      <c r="BA3" s="46">
        <v>47</v>
      </c>
      <c r="BB3" s="46">
        <v>48</v>
      </c>
      <c r="BC3" s="46">
        <v>49</v>
      </c>
      <c r="BD3" s="46">
        <v>50</v>
      </c>
      <c r="BE3" s="46">
        <v>51</v>
      </c>
      <c r="BF3" s="46">
        <v>52</v>
      </c>
      <c r="BG3" s="46">
        <v>53</v>
      </c>
      <c r="BH3" s="46">
        <v>54</v>
      </c>
      <c r="BI3" s="46">
        <v>55</v>
      </c>
      <c r="BJ3" s="46">
        <v>56</v>
      </c>
      <c r="BK3" s="46">
        <v>57</v>
      </c>
      <c r="BL3" s="46">
        <v>58</v>
      </c>
      <c r="BM3" s="46">
        <v>59</v>
      </c>
      <c r="BN3" s="46">
        <v>60</v>
      </c>
    </row>
    <row r="4" spans="1:66">
      <c r="C4" s="47" t="s">
        <v>75</v>
      </c>
      <c r="D4" s="47" t="s">
        <v>76</v>
      </c>
      <c r="E4" s="47" t="s">
        <v>50</v>
      </c>
      <c r="F4" s="47"/>
      <c r="G4" s="48">
        <f ca="1">MIN(Investimento_Casas!E37:E38,Investimento_Casas!E40:E42)</f>
        <v>45044</v>
      </c>
      <c r="H4" s="49">
        <f ca="1">EOMONTH(G4,1)</f>
        <v>45077</v>
      </c>
      <c r="I4" s="49">
        <f t="shared" ref="I4:BN4" ca="1" si="0">EOMONTH(H4,1)</f>
        <v>45107</v>
      </c>
      <c r="J4" s="49">
        <f t="shared" ca="1" si="0"/>
        <v>45138</v>
      </c>
      <c r="K4" s="49">
        <f t="shared" ca="1" si="0"/>
        <v>45169</v>
      </c>
      <c r="L4" s="49">
        <f t="shared" ca="1" si="0"/>
        <v>45199</v>
      </c>
      <c r="M4" s="49">
        <f t="shared" ca="1" si="0"/>
        <v>45230</v>
      </c>
      <c r="N4" s="49">
        <f t="shared" ca="1" si="0"/>
        <v>45260</v>
      </c>
      <c r="O4" s="49">
        <f t="shared" ca="1" si="0"/>
        <v>45291</v>
      </c>
      <c r="P4" s="49">
        <f t="shared" ca="1" si="0"/>
        <v>45322</v>
      </c>
      <c r="Q4" s="49">
        <f t="shared" ca="1" si="0"/>
        <v>45351</v>
      </c>
      <c r="R4" s="49">
        <f t="shared" ca="1" si="0"/>
        <v>45382</v>
      </c>
      <c r="S4" s="49">
        <f t="shared" ca="1" si="0"/>
        <v>45412</v>
      </c>
      <c r="T4" s="49">
        <f t="shared" ca="1" si="0"/>
        <v>45443</v>
      </c>
      <c r="U4" s="49">
        <f t="shared" ca="1" si="0"/>
        <v>45473</v>
      </c>
      <c r="V4" s="49">
        <f t="shared" ca="1" si="0"/>
        <v>45504</v>
      </c>
      <c r="W4" s="49">
        <f t="shared" ca="1" si="0"/>
        <v>45535</v>
      </c>
      <c r="X4" s="49">
        <f t="shared" ca="1" si="0"/>
        <v>45565</v>
      </c>
      <c r="Y4" s="49">
        <f t="shared" ca="1" si="0"/>
        <v>45596</v>
      </c>
      <c r="Z4" s="49">
        <f t="shared" ca="1" si="0"/>
        <v>45626</v>
      </c>
      <c r="AA4" s="49">
        <f t="shared" ca="1" si="0"/>
        <v>45657</v>
      </c>
      <c r="AB4" s="49">
        <f t="shared" ca="1" si="0"/>
        <v>45688</v>
      </c>
      <c r="AC4" s="49">
        <f t="shared" ca="1" si="0"/>
        <v>45716</v>
      </c>
      <c r="AD4" s="49">
        <f t="shared" ca="1" si="0"/>
        <v>45747</v>
      </c>
      <c r="AE4" s="49">
        <f t="shared" ca="1" si="0"/>
        <v>45777</v>
      </c>
      <c r="AF4" s="49">
        <f t="shared" ca="1" si="0"/>
        <v>45808</v>
      </c>
      <c r="AG4" s="49">
        <f t="shared" ca="1" si="0"/>
        <v>45838</v>
      </c>
      <c r="AH4" s="49">
        <f t="shared" ca="1" si="0"/>
        <v>45869</v>
      </c>
      <c r="AI4" s="49">
        <f t="shared" ca="1" si="0"/>
        <v>45900</v>
      </c>
      <c r="AJ4" s="49">
        <f t="shared" ca="1" si="0"/>
        <v>45930</v>
      </c>
      <c r="AK4" s="49">
        <f t="shared" ca="1" si="0"/>
        <v>45961</v>
      </c>
      <c r="AL4" s="49">
        <f t="shared" ca="1" si="0"/>
        <v>45991</v>
      </c>
      <c r="AM4" s="49">
        <f t="shared" ca="1" si="0"/>
        <v>46022</v>
      </c>
      <c r="AN4" s="49">
        <f t="shared" ca="1" si="0"/>
        <v>46053</v>
      </c>
      <c r="AO4" s="49">
        <f t="shared" ca="1" si="0"/>
        <v>46081</v>
      </c>
      <c r="AP4" s="49">
        <f t="shared" ca="1" si="0"/>
        <v>46112</v>
      </c>
      <c r="AQ4" s="49">
        <f t="shared" ca="1" si="0"/>
        <v>46142</v>
      </c>
      <c r="AR4" s="49">
        <f t="shared" ca="1" si="0"/>
        <v>46173</v>
      </c>
      <c r="AS4" s="49">
        <f t="shared" ca="1" si="0"/>
        <v>46203</v>
      </c>
      <c r="AT4" s="49">
        <f t="shared" ca="1" si="0"/>
        <v>46234</v>
      </c>
      <c r="AU4" s="49">
        <f t="shared" ca="1" si="0"/>
        <v>46265</v>
      </c>
      <c r="AV4" s="49">
        <f t="shared" ca="1" si="0"/>
        <v>46295</v>
      </c>
      <c r="AW4" s="49">
        <f t="shared" ca="1" si="0"/>
        <v>46326</v>
      </c>
      <c r="AX4" s="49">
        <f t="shared" ca="1" si="0"/>
        <v>46356</v>
      </c>
      <c r="AY4" s="49">
        <f t="shared" ca="1" si="0"/>
        <v>46387</v>
      </c>
      <c r="AZ4" s="49">
        <f t="shared" ca="1" si="0"/>
        <v>46418</v>
      </c>
      <c r="BA4" s="49">
        <f t="shared" ca="1" si="0"/>
        <v>46446</v>
      </c>
      <c r="BB4" s="49">
        <f t="shared" ca="1" si="0"/>
        <v>46477</v>
      </c>
      <c r="BC4" s="49">
        <f t="shared" ca="1" si="0"/>
        <v>46507</v>
      </c>
      <c r="BD4" s="49">
        <f t="shared" ca="1" si="0"/>
        <v>46538</v>
      </c>
      <c r="BE4" s="49">
        <f t="shared" ca="1" si="0"/>
        <v>46568</v>
      </c>
      <c r="BF4" s="49">
        <f t="shared" ca="1" si="0"/>
        <v>46599</v>
      </c>
      <c r="BG4" s="49">
        <f t="shared" ca="1" si="0"/>
        <v>46630</v>
      </c>
      <c r="BH4" s="49">
        <f t="shared" ca="1" si="0"/>
        <v>46660</v>
      </c>
      <c r="BI4" s="49">
        <f t="shared" ca="1" si="0"/>
        <v>46691</v>
      </c>
      <c r="BJ4" s="49">
        <f t="shared" ca="1" si="0"/>
        <v>46721</v>
      </c>
      <c r="BK4" s="49">
        <f t="shared" ca="1" si="0"/>
        <v>46752</v>
      </c>
      <c r="BL4" s="49">
        <f t="shared" ca="1" si="0"/>
        <v>46783</v>
      </c>
      <c r="BM4" s="49">
        <f t="shared" ca="1" si="0"/>
        <v>46812</v>
      </c>
      <c r="BN4" s="49">
        <f t="shared" ca="1" si="0"/>
        <v>46843</v>
      </c>
    </row>
    <row r="5" spans="1:66">
      <c r="B5" s="50" t="s">
        <v>51</v>
      </c>
      <c r="C5" s="51">
        <f>-Investimento_Casas!F17</f>
        <v>-45653038.18</v>
      </c>
      <c r="D5" s="52">
        <f ca="1">Investimento_Casas!E37</f>
        <v>45044</v>
      </c>
      <c r="E5" s="53">
        <f>Investimento_Casas!F37</f>
        <v>1</v>
      </c>
      <c r="F5" s="53"/>
      <c r="G5" s="54">
        <v>0</v>
      </c>
      <c r="H5" s="54">
        <f t="shared" ref="H5:W5" ca="1" si="1">IF(AND(H$4&gt;=$D5,H$4&lt;EOMONTH($D5,$E5)),$C5/$E5,0)</f>
        <v>0</v>
      </c>
      <c r="I5" s="54">
        <f t="shared" ca="1" si="1"/>
        <v>0</v>
      </c>
      <c r="J5" s="54">
        <f t="shared" ca="1" si="1"/>
        <v>0</v>
      </c>
      <c r="K5" s="54">
        <f t="shared" ca="1" si="1"/>
        <v>0</v>
      </c>
      <c r="L5" s="54">
        <f t="shared" ca="1" si="1"/>
        <v>0</v>
      </c>
      <c r="M5" s="54">
        <f t="shared" ca="1" si="1"/>
        <v>0</v>
      </c>
      <c r="N5" s="54">
        <f t="shared" ca="1" si="1"/>
        <v>0</v>
      </c>
      <c r="O5" s="54">
        <f t="shared" ca="1" si="1"/>
        <v>0</v>
      </c>
      <c r="P5" s="54">
        <v>0</v>
      </c>
      <c r="Q5" s="54">
        <f t="shared" ca="1" si="1"/>
        <v>0</v>
      </c>
      <c r="R5" s="54">
        <f t="shared" ca="1" si="1"/>
        <v>0</v>
      </c>
      <c r="S5" s="54">
        <f t="shared" ca="1" si="1"/>
        <v>0</v>
      </c>
      <c r="T5" s="54">
        <f t="shared" ca="1" si="1"/>
        <v>0</v>
      </c>
      <c r="U5" s="54">
        <f t="shared" ca="1" si="1"/>
        <v>0</v>
      </c>
      <c r="V5" s="54">
        <f t="shared" ca="1" si="1"/>
        <v>0</v>
      </c>
      <c r="W5" s="54">
        <f t="shared" ca="1" si="1"/>
        <v>0</v>
      </c>
      <c r="X5" s="54">
        <f t="shared" ref="X5:BN7" ca="1" si="2">IF(AND(X$4&gt;=$D5,X$4&lt;EOMONTH($D5,$E5)),$C5/$E5,0)</f>
        <v>0</v>
      </c>
      <c r="Y5" s="54">
        <v>-2750000</v>
      </c>
      <c r="Z5" s="54">
        <f t="shared" ca="1" si="2"/>
        <v>0</v>
      </c>
      <c r="AA5" s="54">
        <f t="shared" ca="1" si="2"/>
        <v>0</v>
      </c>
      <c r="AB5" s="54">
        <f t="shared" ca="1" si="2"/>
        <v>0</v>
      </c>
      <c r="AC5" s="54">
        <f t="shared" ca="1" si="2"/>
        <v>0</v>
      </c>
      <c r="AD5" s="54">
        <v>-2750000</v>
      </c>
      <c r="AE5" s="54">
        <f t="shared" ca="1" si="2"/>
        <v>0</v>
      </c>
      <c r="AF5" s="54">
        <f t="shared" ca="1" si="2"/>
        <v>0</v>
      </c>
      <c r="AG5" s="54">
        <f t="shared" ca="1" si="2"/>
        <v>0</v>
      </c>
      <c r="AH5" s="54">
        <f t="shared" ca="1" si="2"/>
        <v>0</v>
      </c>
      <c r="AI5" s="54">
        <f t="shared" ca="1" si="2"/>
        <v>0</v>
      </c>
      <c r="AJ5" s="54">
        <f t="shared" ca="1" si="2"/>
        <v>0</v>
      </c>
      <c r="AK5" s="54">
        <f t="shared" ca="1" si="2"/>
        <v>0</v>
      </c>
      <c r="AL5" s="54">
        <f t="shared" ca="1" si="2"/>
        <v>0</v>
      </c>
      <c r="AM5" s="54">
        <f t="shared" ca="1" si="2"/>
        <v>0</v>
      </c>
      <c r="AN5" s="54">
        <f t="shared" ca="1" si="2"/>
        <v>0</v>
      </c>
      <c r="AO5" s="54">
        <f t="shared" ca="1" si="2"/>
        <v>0</v>
      </c>
      <c r="AP5" s="54">
        <f t="shared" ca="1" si="2"/>
        <v>0</v>
      </c>
      <c r="AQ5" s="54">
        <f t="shared" ca="1" si="2"/>
        <v>0</v>
      </c>
      <c r="AR5" s="54">
        <f t="shared" ca="1" si="2"/>
        <v>0</v>
      </c>
      <c r="AS5" s="54">
        <f t="shared" ca="1" si="2"/>
        <v>0</v>
      </c>
      <c r="AT5" s="54">
        <f t="shared" ca="1" si="2"/>
        <v>0</v>
      </c>
      <c r="AU5" s="54">
        <f t="shared" ca="1" si="2"/>
        <v>0</v>
      </c>
      <c r="AV5" s="54">
        <f t="shared" ca="1" si="2"/>
        <v>0</v>
      </c>
      <c r="AW5" s="54">
        <f t="shared" ca="1" si="2"/>
        <v>0</v>
      </c>
      <c r="AX5" s="54">
        <f t="shared" ca="1" si="2"/>
        <v>0</v>
      </c>
      <c r="AY5" s="54">
        <f t="shared" ca="1" si="2"/>
        <v>0</v>
      </c>
      <c r="AZ5" s="54">
        <f t="shared" ca="1" si="2"/>
        <v>0</v>
      </c>
      <c r="BA5" s="54">
        <f t="shared" ca="1" si="2"/>
        <v>0</v>
      </c>
      <c r="BB5" s="54">
        <f t="shared" ca="1" si="2"/>
        <v>0</v>
      </c>
      <c r="BC5" s="54">
        <f t="shared" ca="1" si="2"/>
        <v>0</v>
      </c>
      <c r="BD5" s="54">
        <f t="shared" ca="1" si="2"/>
        <v>0</v>
      </c>
      <c r="BE5" s="54">
        <f t="shared" ca="1" si="2"/>
        <v>0</v>
      </c>
      <c r="BF5" s="54">
        <f t="shared" ca="1" si="2"/>
        <v>0</v>
      </c>
      <c r="BG5" s="54">
        <f t="shared" ca="1" si="2"/>
        <v>0</v>
      </c>
      <c r="BH5" s="54">
        <f t="shared" ca="1" si="2"/>
        <v>0</v>
      </c>
      <c r="BI5" s="54">
        <f t="shared" ca="1" si="2"/>
        <v>0</v>
      </c>
      <c r="BJ5" s="54">
        <f t="shared" ca="1" si="2"/>
        <v>0</v>
      </c>
      <c r="BK5" s="54">
        <f t="shared" ca="1" si="2"/>
        <v>0</v>
      </c>
      <c r="BL5" s="54">
        <f t="shared" ca="1" si="2"/>
        <v>0</v>
      </c>
      <c r="BM5" s="54">
        <f t="shared" ca="1" si="2"/>
        <v>0</v>
      </c>
      <c r="BN5" s="54">
        <f t="shared" ca="1" si="2"/>
        <v>0</v>
      </c>
    </row>
    <row r="6" spans="1:66">
      <c r="B6" s="259" t="s">
        <v>193</v>
      </c>
      <c r="C6" s="51">
        <f>SUM(G6:AS6)</f>
        <v>-10000000</v>
      </c>
      <c r="D6" s="52">
        <v>45006</v>
      </c>
      <c r="E6" s="53">
        <v>1</v>
      </c>
      <c r="F6" s="53"/>
      <c r="G6" s="54">
        <v>0</v>
      </c>
      <c r="H6" s="54">
        <v>0</v>
      </c>
      <c r="I6" s="54">
        <v>0</v>
      </c>
      <c r="J6" s="54">
        <v>0</v>
      </c>
      <c r="K6" s="54">
        <v>-3500000</v>
      </c>
      <c r="L6" s="54">
        <v>-500000</v>
      </c>
      <c r="M6" s="54">
        <v>-500000</v>
      </c>
      <c r="N6" s="54">
        <v>-500000</v>
      </c>
      <c r="O6" s="54">
        <f>-10000000-SUM(K6:N6)</f>
        <v>-5000000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</row>
    <row r="7" spans="1:66">
      <c r="B7" s="55" t="s">
        <v>52</v>
      </c>
      <c r="C7" s="56">
        <f ca="1">SUM(G7:AQ7)</f>
        <v>-68720347.060502544</v>
      </c>
      <c r="D7" s="57">
        <f ca="1">Investimento_Casas!E38</f>
        <v>45442</v>
      </c>
      <c r="E7" s="58">
        <f>Investimento_Casas!F38</f>
        <v>24</v>
      </c>
      <c r="F7" s="58"/>
      <c r="G7" s="59">
        <f t="shared" ref="G7:N7" ca="1" si="3">IF(AND(G$4&gt;=$D7,G$4&lt;EOMONTH($D7,$E7)),$C7/$E7,0)</f>
        <v>0</v>
      </c>
      <c r="H7" s="59">
        <f t="shared" ca="1" si="3"/>
        <v>0</v>
      </c>
      <c r="I7" s="59">
        <f t="shared" ca="1" si="3"/>
        <v>0</v>
      </c>
      <c r="J7" s="59">
        <f t="shared" ca="1" si="3"/>
        <v>0</v>
      </c>
      <c r="K7" s="59">
        <f t="shared" ca="1" si="3"/>
        <v>0</v>
      </c>
      <c r="L7" s="59">
        <f t="shared" ca="1" si="3"/>
        <v>0</v>
      </c>
      <c r="M7" s="59">
        <f t="shared" ca="1" si="3"/>
        <v>0</v>
      </c>
      <c r="N7" s="59">
        <f t="shared" ca="1" si="3"/>
        <v>0</v>
      </c>
      <c r="O7" s="59">
        <v>0</v>
      </c>
      <c r="P7" s="59">
        <v>0</v>
      </c>
      <c r="Q7" s="59">
        <v>0</v>
      </c>
      <c r="R7" s="59">
        <v>0</v>
      </c>
      <c r="S7" s="59">
        <f ca="1">-VLOOKUP(S4,'Desembolso - LV'!$A$5:$E$28,2,FALSE)</f>
        <v>-1349473.4692561033</v>
      </c>
      <c r="T7" s="59">
        <f ca="1">-VLOOKUP(T4,'Desembolso - LV'!$A$5:$E$28,2,FALSE)</f>
        <v>-2194883.288489291</v>
      </c>
      <c r="U7" s="59">
        <f ca="1">-VLOOKUP(U4,'Desembolso - LV'!$A$5:$E$28,2,FALSE)</f>
        <v>-1127213.0972322372</v>
      </c>
      <c r="V7" s="59">
        <f ca="1">-VLOOKUP(V4,'Desembolso - LV'!$A$5:$E$28,2,FALSE)</f>
        <v>-1708076.4325521199</v>
      </c>
      <c r="W7" s="59">
        <f ca="1">-VLOOKUP(W4,'Desembolso - LV'!$A$5:$E$28,2,FALSE)</f>
        <v>-2233853.9443821497</v>
      </c>
      <c r="X7" s="59">
        <f ca="1">-VLOOKUP(X4,'Desembolso - LV'!$A$5:$E$28,2,FALSE)</f>
        <v>-2056781.0021313122</v>
      </c>
      <c r="Y7" s="59">
        <f ca="1">-VLOOKUP(Y4,'Desembolso - LV'!$A$5:$E$28,2,FALSE)</f>
        <v>-4155671.222495629</v>
      </c>
      <c r="Z7" s="59">
        <f ca="1">-VLOOKUP(Z4,'Desembolso - LV'!$A$5:$E$28,2,FALSE)</f>
        <v>-6369377.4933091747</v>
      </c>
      <c r="AA7" s="59">
        <f ca="1">-VLOOKUP(AA4,'Desembolso - LV'!$A$5:$E$28,2,FALSE)</f>
        <v>-7176993.0397733338</v>
      </c>
      <c r="AB7" s="59">
        <f ca="1">-VLOOKUP(AB4,'Desembolso - LV'!$A$5:$E$28,2,FALSE)</f>
        <v>-8435629.450075049</v>
      </c>
      <c r="AC7" s="59">
        <f ca="1">-VLOOKUP(AC4,'Desembolso - LV'!$A$5:$E$28,2,FALSE)</f>
        <v>-9795891.162721714</v>
      </c>
      <c r="AD7" s="59">
        <f ca="1">-VLOOKUP(AD4,'Desembolso - LV'!$A$5:$E$28,2,FALSE)</f>
        <v>-7198891.9033662453</v>
      </c>
      <c r="AE7" s="59">
        <f ca="1">-VLOOKUP(AE4,'Desembolso - LV'!$A$5:$E$28,2,FALSE)</f>
        <v>-5482575.4132245788</v>
      </c>
      <c r="AF7" s="59">
        <f ca="1">-VLOOKUP(AF4,'Desembolso - LV'!$A$5:$E$28,2,FALSE)</f>
        <v>-3747882.4322988391</v>
      </c>
      <c r="AG7" s="59">
        <f ca="1">-VLOOKUP(AG4,'Desembolso - LV'!$A$5:$E$28,2,FALSE)</f>
        <v>-2571941.3388619553</v>
      </c>
      <c r="AH7" s="59">
        <f ca="1">-VLOOKUP(AH4,'Desembolso - LV'!$A$5:$E$28,2,FALSE)</f>
        <v>-1224079.0329342997</v>
      </c>
      <c r="AI7" s="59">
        <f ca="1">-VLOOKUP(AI4,'Desembolso - LV'!$A$5:$E$28,2,FALSE)</f>
        <v>-618916.36496678053</v>
      </c>
      <c r="AJ7" s="59">
        <f ca="1">-VLOOKUP(AJ4,'Desembolso - LV'!$A$5:$E$28,2,FALSE)</f>
        <v>-412610.90997785376</v>
      </c>
      <c r="AK7" s="59">
        <f ca="1">-VLOOKUP(AK4,'Desembolso - LV'!$A$5:$E$28,2,FALSE)</f>
        <v>-275073.93998523586</v>
      </c>
      <c r="AL7" s="59">
        <f ca="1">-VLOOKUP(AL4,'Desembolso - LV'!$A$5:$E$28,2,FALSE)</f>
        <v>-220059.15198818871</v>
      </c>
      <c r="AM7" s="59">
        <f ca="1">-VLOOKUP(AM4,'Desembolso - LV'!$A$5:$E$28,2,FALSE)</f>
        <v>-165044.36399114144</v>
      </c>
      <c r="AN7" s="59">
        <f ca="1">-VLOOKUP(AN4,'Desembolso - LV'!$A$5:$E$28,2,FALSE)</f>
        <v>-103152.72749446344</v>
      </c>
      <c r="AO7" s="59">
        <f ca="1">-VLOOKUP(AO4,'Desembolso - LV'!$A$5:$E$28,2,FALSE)</f>
        <v>-96275.878994832528</v>
      </c>
      <c r="AP7" s="59">
        <v>0</v>
      </c>
      <c r="AQ7" s="59">
        <v>0</v>
      </c>
      <c r="AR7" s="59">
        <f t="shared" ca="1" si="2"/>
        <v>0</v>
      </c>
      <c r="AS7" s="59">
        <f t="shared" ca="1" si="2"/>
        <v>0</v>
      </c>
      <c r="AT7" s="59">
        <f t="shared" ca="1" si="2"/>
        <v>0</v>
      </c>
      <c r="AU7" s="59">
        <f t="shared" ca="1" si="2"/>
        <v>0</v>
      </c>
      <c r="AV7" s="59">
        <f t="shared" ca="1" si="2"/>
        <v>0</v>
      </c>
      <c r="AW7" s="59">
        <f t="shared" ca="1" si="2"/>
        <v>0</v>
      </c>
      <c r="AX7" s="59">
        <f t="shared" ca="1" si="2"/>
        <v>0</v>
      </c>
      <c r="AY7" s="59">
        <f t="shared" ca="1" si="2"/>
        <v>0</v>
      </c>
      <c r="AZ7" s="59">
        <f t="shared" ca="1" si="2"/>
        <v>0</v>
      </c>
      <c r="BA7" s="59">
        <f t="shared" ca="1" si="2"/>
        <v>0</v>
      </c>
      <c r="BB7" s="59">
        <f t="shared" ca="1" si="2"/>
        <v>0</v>
      </c>
      <c r="BC7" s="59">
        <f t="shared" ca="1" si="2"/>
        <v>0</v>
      </c>
      <c r="BD7" s="59">
        <f t="shared" ca="1" si="2"/>
        <v>0</v>
      </c>
      <c r="BE7" s="59">
        <f t="shared" ca="1" si="2"/>
        <v>0</v>
      </c>
      <c r="BF7" s="59">
        <f t="shared" ca="1" si="2"/>
        <v>0</v>
      </c>
      <c r="BG7" s="59">
        <f t="shared" ca="1" si="2"/>
        <v>0</v>
      </c>
      <c r="BH7" s="59">
        <f t="shared" ca="1" si="2"/>
        <v>0</v>
      </c>
      <c r="BI7" s="59">
        <f t="shared" ca="1" si="2"/>
        <v>0</v>
      </c>
      <c r="BJ7" s="59">
        <f t="shared" ca="1" si="2"/>
        <v>0</v>
      </c>
      <c r="BK7" s="59">
        <f t="shared" ca="1" si="2"/>
        <v>0</v>
      </c>
      <c r="BL7" s="59">
        <f t="shared" ca="1" si="2"/>
        <v>0</v>
      </c>
      <c r="BM7" s="59">
        <f t="shared" ca="1" si="2"/>
        <v>0</v>
      </c>
      <c r="BN7" s="59">
        <f t="shared" ca="1" si="2"/>
        <v>0</v>
      </c>
    </row>
    <row r="8" spans="1:66">
      <c r="B8" s="7" t="s">
        <v>35</v>
      </c>
      <c r="C8" s="60"/>
      <c r="D8" s="61"/>
      <c r="E8" s="62"/>
      <c r="F8" s="62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</row>
    <row r="9" spans="1:66">
      <c r="A9" s="64">
        <f ca="1">+C9/SUM($C$9:$C$11)</f>
        <v>0.43352719559397113</v>
      </c>
      <c r="B9" s="65" t="s">
        <v>53</v>
      </c>
      <c r="C9" s="51">
        <f ca="1">SUM(G9:AT9)</f>
        <v>106168179.83969</v>
      </c>
      <c r="D9" s="52">
        <f ca="1">Investimento_Casas!E40</f>
        <v>45412</v>
      </c>
      <c r="E9" s="53">
        <f>Investimento_Casas!F40</f>
        <v>1</v>
      </c>
      <c r="F9" s="53"/>
      <c r="G9" s="54">
        <f t="shared" ref="G9:I11" ca="1" si="4">IF(AND(G$4&gt;=$D9,G$4&lt;EOMONTH($D9,$E9)),$C9/$E9,0)</f>
        <v>0</v>
      </c>
      <c r="H9" s="54">
        <f t="shared" ca="1" si="4"/>
        <v>0</v>
      </c>
      <c r="I9" s="54">
        <f t="shared" ca="1" si="4"/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f>(16500*833.86+838.38*16500+1126.5*16500+1123.04*18000)*30%</f>
        <v>19918179</v>
      </c>
      <c r="S9" s="54">
        <f>(846.68*18897.34+853.24*18752.05)*30%</f>
        <v>9599999.6919599995</v>
      </c>
      <c r="T9" s="54">
        <f>(852.82*22279.03+852.8*22279.55)*30%</f>
        <v>11400000.78138</v>
      </c>
      <c r="U9" s="54">
        <v>0</v>
      </c>
      <c r="V9" s="54">
        <v>0</v>
      </c>
      <c r="W9" s="54">
        <v>0</v>
      </c>
      <c r="X9" s="54">
        <f>(873.83*22887.75)*30%</f>
        <v>6000000.7747499999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f>(957*23510.97+849.41*23545.76)*50%</f>
        <v>21250001.145800002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f>879*23890.78*50%</f>
        <v>10499997.809999999</v>
      </c>
      <c r="AK9" s="54">
        <v>0</v>
      </c>
      <c r="AL9" s="54">
        <v>0</v>
      </c>
      <c r="AM9" s="54">
        <v>0</v>
      </c>
      <c r="AN9" s="54">
        <v>0</v>
      </c>
      <c r="AO9" s="54">
        <f t="shared" ref="AO9:BD11" ca="1" si="5">IF(AND(AO$4&gt;=$D9,AO$4&lt;EOMONTH($D9,$E9)),$C9/$E9,0)</f>
        <v>0</v>
      </c>
      <c r="AP9" s="54">
        <f>846.27*32495.54</f>
        <v>27500000.6358</v>
      </c>
      <c r="AQ9" s="54">
        <f t="shared" ca="1" si="5"/>
        <v>0</v>
      </c>
      <c r="AR9" s="54">
        <f t="shared" ca="1" si="5"/>
        <v>0</v>
      </c>
      <c r="AS9" s="54">
        <f t="shared" ca="1" si="5"/>
        <v>0</v>
      </c>
      <c r="AT9" s="54">
        <f t="shared" ca="1" si="5"/>
        <v>0</v>
      </c>
      <c r="AU9" s="54">
        <f t="shared" ca="1" si="5"/>
        <v>0</v>
      </c>
      <c r="AV9" s="54">
        <f t="shared" ca="1" si="5"/>
        <v>0</v>
      </c>
      <c r="AW9" s="54">
        <f t="shared" ca="1" si="5"/>
        <v>0</v>
      </c>
      <c r="AX9" s="54">
        <f t="shared" ca="1" si="5"/>
        <v>0</v>
      </c>
      <c r="AY9" s="54">
        <f t="shared" ca="1" si="5"/>
        <v>0</v>
      </c>
      <c r="AZ9" s="54">
        <f t="shared" ca="1" si="5"/>
        <v>0</v>
      </c>
      <c r="BA9" s="54">
        <f t="shared" ca="1" si="5"/>
        <v>0</v>
      </c>
      <c r="BB9" s="54">
        <f t="shared" ca="1" si="5"/>
        <v>0</v>
      </c>
      <c r="BC9" s="54">
        <f t="shared" ca="1" si="5"/>
        <v>0</v>
      </c>
      <c r="BD9" s="54">
        <f t="shared" ca="1" si="5"/>
        <v>0</v>
      </c>
      <c r="BE9" s="54">
        <f t="shared" ref="BC9:BN11" ca="1" si="6">IF(AND(BE$4&gt;=$D9,BE$4&lt;EOMONTH($D9,$E9)),$C9/$E9,0)</f>
        <v>0</v>
      </c>
      <c r="BF9" s="54">
        <f t="shared" ca="1" si="6"/>
        <v>0</v>
      </c>
      <c r="BG9" s="54">
        <f t="shared" ca="1" si="6"/>
        <v>0</v>
      </c>
      <c r="BH9" s="54">
        <f t="shared" ca="1" si="6"/>
        <v>0</v>
      </c>
      <c r="BI9" s="54">
        <f t="shared" ca="1" si="6"/>
        <v>0</v>
      </c>
      <c r="BJ9" s="54">
        <f t="shared" ca="1" si="6"/>
        <v>0</v>
      </c>
      <c r="BK9" s="54">
        <f t="shared" ca="1" si="6"/>
        <v>0</v>
      </c>
      <c r="BL9" s="54">
        <f t="shared" ca="1" si="6"/>
        <v>0</v>
      </c>
      <c r="BM9" s="54">
        <f t="shared" ca="1" si="6"/>
        <v>0</v>
      </c>
      <c r="BN9" s="54">
        <f t="shared" ca="1" si="6"/>
        <v>0</v>
      </c>
    </row>
    <row r="10" spans="1:66">
      <c r="A10" s="64">
        <f ca="1">+C10/SUM($C$9:$C$11)</f>
        <v>0.37200316730996236</v>
      </c>
      <c r="B10" s="66" t="s">
        <v>54</v>
      </c>
      <c r="C10" s="56">
        <f ca="1">SUM(G10:AR10)</f>
        <v>91101318.600755408</v>
      </c>
      <c r="D10" s="57">
        <f ca="1">Investimento_Casas!E41</f>
        <v>45442</v>
      </c>
      <c r="E10" s="58">
        <f>Investimento_Casas!F41</f>
        <v>24</v>
      </c>
      <c r="F10" s="58"/>
      <c r="G10" s="59">
        <f t="shared" ca="1" si="4"/>
        <v>0</v>
      </c>
      <c r="H10" s="59">
        <f t="shared" ca="1" si="4"/>
        <v>0</v>
      </c>
      <c r="I10" s="59">
        <f t="shared" ca="1" si="4"/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f>O10</f>
        <v>0</v>
      </c>
      <c r="Q10" s="59">
        <f t="shared" ref="Q10:AI10" si="7">P10</f>
        <v>0</v>
      </c>
      <c r="R10" s="59">
        <f t="shared" si="7"/>
        <v>0</v>
      </c>
      <c r="S10" s="59">
        <f>(16500*833.86+838.38*16500+1126.5*16500+1123.04*18000+846.68*18897.34+853.24*18752.05)*40%/24</f>
        <v>1639898.8162200002</v>
      </c>
      <c r="T10" s="59">
        <f>(16500*833.86+838.38*16500+1126.5*16500+1123.04*18000+846.68*18897.34+853.24*18752.05+852.82*22279.03+852.8*22279.55)*40%/23</f>
        <v>2372068.3752660872</v>
      </c>
      <c r="U10" s="59">
        <f>T10</f>
        <v>2372068.3752660872</v>
      </c>
      <c r="V10" s="59">
        <f t="shared" si="7"/>
        <v>2372068.3752660872</v>
      </c>
      <c r="W10" s="59">
        <f t="shared" si="7"/>
        <v>2372068.3752660872</v>
      </c>
      <c r="X10" s="59">
        <f>W10+1*(873.83*22887.75)*40%/19</f>
        <v>2793121.0612134556</v>
      </c>
      <c r="Y10" s="59">
        <f t="shared" si="7"/>
        <v>2793121.0612134556</v>
      </c>
      <c r="Z10" s="59">
        <f t="shared" si="7"/>
        <v>2793121.0612134556</v>
      </c>
      <c r="AA10" s="59">
        <f t="shared" si="7"/>
        <v>2793121.0612134556</v>
      </c>
      <c r="AB10" s="59">
        <f t="shared" si="7"/>
        <v>2793121.0612134556</v>
      </c>
      <c r="AC10" s="59">
        <f t="shared" si="7"/>
        <v>2793121.0612134556</v>
      </c>
      <c r="AD10" s="59">
        <f>AC10+(957*23510.97+849.41*23545.76)*50%/13</f>
        <v>4427736.5339673022</v>
      </c>
      <c r="AE10" s="59">
        <f t="shared" si="7"/>
        <v>4427736.5339673022</v>
      </c>
      <c r="AF10" s="59">
        <f t="shared" si="7"/>
        <v>4427736.5339673022</v>
      </c>
      <c r="AG10" s="59">
        <f>AF10</f>
        <v>4427736.5339673022</v>
      </c>
      <c r="AH10" s="59">
        <f t="shared" si="7"/>
        <v>4427736.5339673022</v>
      </c>
      <c r="AI10" s="59">
        <f t="shared" si="7"/>
        <v>4427736.5339673022</v>
      </c>
      <c r="AJ10" s="59">
        <f>AI10+(879*23890.78)*50%/13</f>
        <v>5235428.6731980713</v>
      </c>
      <c r="AK10" s="59">
        <f t="shared" ref="AK10:AP10" si="8">AJ10</f>
        <v>5235428.6731980713</v>
      </c>
      <c r="AL10" s="59">
        <f t="shared" si="8"/>
        <v>5235428.6731980713</v>
      </c>
      <c r="AM10" s="59">
        <f t="shared" si="8"/>
        <v>5235428.6731980713</v>
      </c>
      <c r="AN10" s="59">
        <f t="shared" si="8"/>
        <v>5235428.6731980713</v>
      </c>
      <c r="AO10" s="59">
        <f t="shared" si="8"/>
        <v>5235428.6731980713</v>
      </c>
      <c r="AP10" s="59">
        <f t="shared" si="8"/>
        <v>5235428.6731980713</v>
      </c>
      <c r="AQ10" s="59">
        <v>0</v>
      </c>
      <c r="AR10" s="59">
        <v>0</v>
      </c>
      <c r="AS10" s="59">
        <f t="shared" ca="1" si="5"/>
        <v>0</v>
      </c>
      <c r="AT10" s="59">
        <f t="shared" ca="1" si="5"/>
        <v>0</v>
      </c>
      <c r="AU10" s="59">
        <f t="shared" ca="1" si="5"/>
        <v>0</v>
      </c>
      <c r="AV10" s="59">
        <f t="shared" ca="1" si="5"/>
        <v>0</v>
      </c>
      <c r="AW10" s="59">
        <f t="shared" ca="1" si="5"/>
        <v>0</v>
      </c>
      <c r="AX10" s="59">
        <f t="shared" ca="1" si="5"/>
        <v>0</v>
      </c>
      <c r="AY10" s="59">
        <f t="shared" ca="1" si="5"/>
        <v>0</v>
      </c>
      <c r="AZ10" s="59">
        <f t="shared" ca="1" si="5"/>
        <v>0</v>
      </c>
      <c r="BA10" s="59">
        <f t="shared" ca="1" si="5"/>
        <v>0</v>
      </c>
      <c r="BB10" s="59">
        <f t="shared" ca="1" si="5"/>
        <v>0</v>
      </c>
      <c r="BC10" s="59">
        <f t="shared" ca="1" si="6"/>
        <v>0</v>
      </c>
      <c r="BD10" s="59">
        <f t="shared" ca="1" si="6"/>
        <v>0</v>
      </c>
      <c r="BE10" s="59">
        <f t="shared" ca="1" si="6"/>
        <v>0</v>
      </c>
      <c r="BF10" s="59">
        <f t="shared" ca="1" si="6"/>
        <v>0</v>
      </c>
      <c r="BG10" s="59">
        <f t="shared" ca="1" si="6"/>
        <v>0</v>
      </c>
      <c r="BH10" s="59">
        <f t="shared" ca="1" si="6"/>
        <v>0</v>
      </c>
      <c r="BI10" s="59">
        <f t="shared" ca="1" si="6"/>
        <v>0</v>
      </c>
      <c r="BJ10" s="59">
        <f t="shared" ca="1" si="6"/>
        <v>0</v>
      </c>
      <c r="BK10" s="59">
        <f t="shared" ca="1" si="6"/>
        <v>0</v>
      </c>
      <c r="BL10" s="59">
        <f t="shared" ca="1" si="6"/>
        <v>0</v>
      </c>
      <c r="BM10" s="59">
        <f t="shared" ca="1" si="6"/>
        <v>0</v>
      </c>
      <c r="BN10" s="59">
        <f t="shared" ca="1" si="6"/>
        <v>0</v>
      </c>
    </row>
    <row r="11" spans="1:66">
      <c r="A11" s="64">
        <f ca="1">+C11/SUM($C$9:$C$11)</f>
        <v>0.19446963709606646</v>
      </c>
      <c r="B11" s="66" t="s">
        <v>55</v>
      </c>
      <c r="C11" s="56">
        <f ca="1">SUM(N11:AS11)</f>
        <v>47624434.209454596</v>
      </c>
      <c r="D11" s="57">
        <f ca="1">Investimento_Casas!E42</f>
        <v>46173</v>
      </c>
      <c r="E11" s="58">
        <f>Investimento_Casas!F42</f>
        <v>1</v>
      </c>
      <c r="F11" s="58"/>
      <c r="G11" s="59">
        <f t="shared" ca="1" si="4"/>
        <v>0</v>
      </c>
      <c r="H11" s="59">
        <f t="shared" ca="1" si="4"/>
        <v>0</v>
      </c>
      <c r="I11" s="59">
        <f t="shared" ca="1" si="4"/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f ca="1">'Cidade Jardim III'!W11-SUM('Fluxo_de_Caixa Casas'!G9:AP10)</f>
        <v>47624434.209454596</v>
      </c>
      <c r="AR11" s="59">
        <v>0</v>
      </c>
      <c r="AS11" s="59">
        <f t="shared" ca="1" si="5"/>
        <v>0</v>
      </c>
      <c r="AT11" s="59">
        <f t="shared" ca="1" si="5"/>
        <v>0</v>
      </c>
      <c r="AU11" s="59">
        <f t="shared" ca="1" si="5"/>
        <v>0</v>
      </c>
      <c r="AV11" s="59">
        <f t="shared" ca="1" si="5"/>
        <v>0</v>
      </c>
      <c r="AW11" s="59">
        <f t="shared" ca="1" si="5"/>
        <v>0</v>
      </c>
      <c r="AX11" s="59">
        <f t="shared" ca="1" si="5"/>
        <v>0</v>
      </c>
      <c r="AY11" s="59">
        <f t="shared" ca="1" si="5"/>
        <v>0</v>
      </c>
      <c r="AZ11" s="59">
        <f t="shared" ca="1" si="5"/>
        <v>0</v>
      </c>
      <c r="BA11" s="59">
        <f t="shared" ca="1" si="5"/>
        <v>0</v>
      </c>
      <c r="BB11" s="59">
        <f t="shared" ca="1" si="5"/>
        <v>0</v>
      </c>
      <c r="BC11" s="59">
        <f t="shared" ca="1" si="6"/>
        <v>0</v>
      </c>
      <c r="BD11" s="59">
        <f t="shared" ca="1" si="6"/>
        <v>0</v>
      </c>
      <c r="BE11" s="59">
        <f t="shared" ca="1" si="6"/>
        <v>0</v>
      </c>
      <c r="BF11" s="59">
        <f t="shared" ca="1" si="6"/>
        <v>0</v>
      </c>
      <c r="BG11" s="59">
        <f t="shared" ca="1" si="6"/>
        <v>0</v>
      </c>
      <c r="BH11" s="59">
        <f t="shared" ca="1" si="6"/>
        <v>0</v>
      </c>
      <c r="BI11" s="59">
        <f t="shared" ca="1" si="6"/>
        <v>0</v>
      </c>
      <c r="BJ11" s="59">
        <f t="shared" ca="1" si="6"/>
        <v>0</v>
      </c>
      <c r="BK11" s="59">
        <f t="shared" ca="1" si="6"/>
        <v>0</v>
      </c>
      <c r="BL11" s="59">
        <f t="shared" ca="1" si="6"/>
        <v>0</v>
      </c>
      <c r="BM11" s="59">
        <f t="shared" ca="1" si="6"/>
        <v>0</v>
      </c>
      <c r="BN11" s="59">
        <f t="shared" ca="1" si="6"/>
        <v>0</v>
      </c>
    </row>
    <row r="13" spans="1:66" ht="16" thickBot="1">
      <c r="B13" s="67" t="s">
        <v>77</v>
      </c>
      <c r="C13" s="68"/>
      <c r="D13" s="68"/>
      <c r="E13" s="68"/>
      <c r="F13" s="68"/>
      <c r="G13" s="69">
        <f t="shared" ref="G13:AL13" ca="1" si="9">SUM(G5:G11)</f>
        <v>0</v>
      </c>
      <c r="H13" s="69">
        <f t="shared" ca="1" si="9"/>
        <v>0</v>
      </c>
      <c r="I13" s="69">
        <f t="shared" ca="1" si="9"/>
        <v>0</v>
      </c>
      <c r="J13" s="69">
        <f t="shared" ca="1" si="9"/>
        <v>0</v>
      </c>
      <c r="K13" s="69">
        <f t="shared" ca="1" si="9"/>
        <v>-3500000</v>
      </c>
      <c r="L13" s="69">
        <f t="shared" ca="1" si="9"/>
        <v>-500000</v>
      </c>
      <c r="M13" s="69">
        <f t="shared" ca="1" si="9"/>
        <v>-500000</v>
      </c>
      <c r="N13" s="69">
        <f t="shared" ca="1" si="9"/>
        <v>-500000</v>
      </c>
      <c r="O13" s="69">
        <f t="shared" ca="1" si="9"/>
        <v>-5000000</v>
      </c>
      <c r="P13" s="69">
        <f t="shared" si="9"/>
        <v>0</v>
      </c>
      <c r="Q13" s="69">
        <f t="shared" ca="1" si="9"/>
        <v>0</v>
      </c>
      <c r="R13" s="69">
        <f t="shared" ca="1" si="9"/>
        <v>19918179</v>
      </c>
      <c r="S13" s="69">
        <f t="shared" ca="1" si="9"/>
        <v>9890425.0389238968</v>
      </c>
      <c r="T13" s="69">
        <f t="shared" ca="1" si="9"/>
        <v>11577185.868156794</v>
      </c>
      <c r="U13" s="69">
        <f t="shared" ca="1" si="9"/>
        <v>1244855.27803385</v>
      </c>
      <c r="V13" s="69">
        <f t="shared" ca="1" si="9"/>
        <v>663991.94271396729</v>
      </c>
      <c r="W13" s="69">
        <f t="shared" ca="1" si="9"/>
        <v>138214.43088393752</v>
      </c>
      <c r="X13" s="69">
        <f t="shared" ca="1" si="9"/>
        <v>6736340.8338321429</v>
      </c>
      <c r="Y13" s="69">
        <f t="shared" ca="1" si="9"/>
        <v>-4112550.1612821729</v>
      </c>
      <c r="Z13" s="69">
        <f t="shared" ca="1" si="9"/>
        <v>-3576256.432095719</v>
      </c>
      <c r="AA13" s="69">
        <f t="shared" ca="1" si="9"/>
        <v>-4383871.9785598777</v>
      </c>
      <c r="AB13" s="69">
        <f t="shared" ca="1" si="9"/>
        <v>-5642508.3888615929</v>
      </c>
      <c r="AC13" s="69">
        <f t="shared" ca="1" si="9"/>
        <v>-7002770.1015082579</v>
      </c>
      <c r="AD13" s="69">
        <f t="shared" ca="1" si="9"/>
        <v>15728845.776401058</v>
      </c>
      <c r="AE13" s="69">
        <f t="shared" ca="1" si="9"/>
        <v>-1054838.8792572767</v>
      </c>
      <c r="AF13" s="69">
        <f t="shared" ca="1" si="9"/>
        <v>679854.10166846309</v>
      </c>
      <c r="AG13" s="69">
        <f t="shared" ca="1" si="9"/>
        <v>1855795.1951053469</v>
      </c>
      <c r="AH13" s="69">
        <f t="shared" ca="1" si="9"/>
        <v>3203657.5010330025</v>
      </c>
      <c r="AI13" s="69">
        <f t="shared" ca="1" si="9"/>
        <v>3808820.1690005218</v>
      </c>
      <c r="AJ13" s="69">
        <f t="shared" ca="1" si="9"/>
        <v>15322815.573220216</v>
      </c>
      <c r="AK13" s="69">
        <f t="shared" ca="1" si="9"/>
        <v>4960354.7332128352</v>
      </c>
      <c r="AL13" s="69">
        <f t="shared" ca="1" si="9"/>
        <v>5015369.5212098826</v>
      </c>
      <c r="AM13" s="69">
        <f t="shared" ref="AM13:BN13" ca="1" si="10">SUM(AM5:AM11)</f>
        <v>5070384.30920693</v>
      </c>
      <c r="AN13" s="69">
        <f t="shared" ca="1" si="10"/>
        <v>5132275.945703608</v>
      </c>
      <c r="AO13" s="69">
        <f t="shared" ca="1" si="10"/>
        <v>5139152.7942032386</v>
      </c>
      <c r="AP13" s="69">
        <f t="shared" ca="1" si="10"/>
        <v>32735429.308998071</v>
      </c>
      <c r="AQ13" s="69">
        <f t="shared" ca="1" si="10"/>
        <v>47624434.209454596</v>
      </c>
      <c r="AR13" s="69">
        <f t="shared" ca="1" si="10"/>
        <v>0</v>
      </c>
      <c r="AS13" s="69">
        <f t="shared" ca="1" si="10"/>
        <v>0</v>
      </c>
      <c r="AT13" s="69">
        <f t="shared" ca="1" si="10"/>
        <v>0</v>
      </c>
      <c r="AU13" s="69">
        <f t="shared" ca="1" si="10"/>
        <v>0</v>
      </c>
      <c r="AV13" s="69">
        <f t="shared" ca="1" si="10"/>
        <v>0</v>
      </c>
      <c r="AW13" s="69">
        <f t="shared" ca="1" si="10"/>
        <v>0</v>
      </c>
      <c r="AX13" s="69">
        <f t="shared" ca="1" si="10"/>
        <v>0</v>
      </c>
      <c r="AY13" s="69">
        <f t="shared" ca="1" si="10"/>
        <v>0</v>
      </c>
      <c r="AZ13" s="69">
        <f t="shared" ca="1" si="10"/>
        <v>0</v>
      </c>
      <c r="BA13" s="69">
        <f t="shared" ca="1" si="10"/>
        <v>0</v>
      </c>
      <c r="BB13" s="69">
        <f t="shared" ca="1" si="10"/>
        <v>0</v>
      </c>
      <c r="BC13" s="69">
        <f t="shared" ca="1" si="10"/>
        <v>0</v>
      </c>
      <c r="BD13" s="69">
        <f t="shared" ca="1" si="10"/>
        <v>0</v>
      </c>
      <c r="BE13" s="69">
        <f t="shared" ca="1" si="10"/>
        <v>0</v>
      </c>
      <c r="BF13" s="69">
        <f t="shared" ca="1" si="10"/>
        <v>0</v>
      </c>
      <c r="BG13" s="69">
        <f t="shared" ca="1" si="10"/>
        <v>0</v>
      </c>
      <c r="BH13" s="69">
        <f t="shared" ca="1" si="10"/>
        <v>0</v>
      </c>
      <c r="BI13" s="69">
        <f t="shared" ca="1" si="10"/>
        <v>0</v>
      </c>
      <c r="BJ13" s="69">
        <f t="shared" ca="1" si="10"/>
        <v>0</v>
      </c>
      <c r="BK13" s="69">
        <f t="shared" ca="1" si="10"/>
        <v>0</v>
      </c>
      <c r="BL13" s="69">
        <f t="shared" ca="1" si="10"/>
        <v>0</v>
      </c>
      <c r="BM13" s="69">
        <f t="shared" ca="1" si="10"/>
        <v>0</v>
      </c>
      <c r="BN13" s="69">
        <f t="shared" ca="1" si="10"/>
        <v>0</v>
      </c>
    </row>
    <row r="14" spans="1:66" ht="16" thickBot="1">
      <c r="B14" s="67" t="s">
        <v>78</v>
      </c>
      <c r="C14" s="68"/>
      <c r="D14" s="68"/>
      <c r="E14" s="68"/>
      <c r="F14" s="68"/>
      <c r="G14" s="69">
        <f ca="1">G13</f>
        <v>0</v>
      </c>
      <c r="H14" s="69">
        <f ca="1">G14+H13</f>
        <v>0</v>
      </c>
      <c r="I14" s="69">
        <f t="shared" ref="I14:BN14" ca="1" si="11">H14+I13</f>
        <v>0</v>
      </c>
      <c r="J14" s="69">
        <f t="shared" ca="1" si="11"/>
        <v>0</v>
      </c>
      <c r="K14" s="69">
        <f t="shared" ca="1" si="11"/>
        <v>-3500000</v>
      </c>
      <c r="L14" s="69">
        <f t="shared" ca="1" si="11"/>
        <v>-4000000</v>
      </c>
      <c r="M14" s="69">
        <f t="shared" ca="1" si="11"/>
        <v>-4500000</v>
      </c>
      <c r="N14" s="69">
        <f t="shared" ca="1" si="11"/>
        <v>-5000000</v>
      </c>
      <c r="O14" s="69">
        <f t="shared" ca="1" si="11"/>
        <v>-10000000</v>
      </c>
      <c r="P14" s="69">
        <f t="shared" ca="1" si="11"/>
        <v>-10000000</v>
      </c>
      <c r="Q14" s="69">
        <f t="shared" ca="1" si="11"/>
        <v>-10000000</v>
      </c>
      <c r="R14" s="69">
        <f t="shared" ca="1" si="11"/>
        <v>9918179</v>
      </c>
      <c r="S14" s="69">
        <f t="shared" ca="1" si="11"/>
        <v>19808604.038923897</v>
      </c>
      <c r="T14" s="69">
        <f t="shared" ca="1" si="11"/>
        <v>31385789.907080691</v>
      </c>
      <c r="U14" s="69">
        <f t="shared" ca="1" si="11"/>
        <v>32630645.18511454</v>
      </c>
      <c r="V14" s="69">
        <f t="shared" ca="1" si="11"/>
        <v>33294637.127828509</v>
      </c>
      <c r="W14" s="69">
        <f t="shared" ca="1" si="11"/>
        <v>33432851.558712445</v>
      </c>
      <c r="X14" s="69">
        <f t="shared" ca="1" si="11"/>
        <v>40169192.39254459</v>
      </c>
      <c r="Y14" s="69">
        <f t="shared" ca="1" si="11"/>
        <v>36056642.231262416</v>
      </c>
      <c r="Z14" s="69">
        <f t="shared" ca="1" si="11"/>
        <v>32480385.799166698</v>
      </c>
      <c r="AA14" s="69">
        <f t="shared" ca="1" si="11"/>
        <v>28096513.82060682</v>
      </c>
      <c r="AB14" s="69">
        <f t="shared" ca="1" si="11"/>
        <v>22454005.431745227</v>
      </c>
      <c r="AC14" s="69">
        <f t="shared" ca="1" si="11"/>
        <v>15451235.33023697</v>
      </c>
      <c r="AD14" s="69">
        <f t="shared" ca="1" si="11"/>
        <v>31180081.106638029</v>
      </c>
      <c r="AE14" s="69">
        <f t="shared" ca="1" si="11"/>
        <v>30125242.227380753</v>
      </c>
      <c r="AF14" s="69">
        <f t="shared" ca="1" si="11"/>
        <v>30805096.329049215</v>
      </c>
      <c r="AG14" s="69">
        <f t="shared" ca="1" si="11"/>
        <v>32660891.524154563</v>
      </c>
      <c r="AH14" s="69">
        <f t="shared" ca="1" si="11"/>
        <v>35864549.025187567</v>
      </c>
      <c r="AI14" s="69">
        <f t="shared" ca="1" si="11"/>
        <v>39673369.194188088</v>
      </c>
      <c r="AJ14" s="69">
        <f t="shared" ca="1" si="11"/>
        <v>54996184.767408304</v>
      </c>
      <c r="AK14" s="69">
        <f t="shared" ca="1" si="11"/>
        <v>59956539.50062114</v>
      </c>
      <c r="AL14" s="69">
        <f t="shared" ca="1" si="11"/>
        <v>64971909.021831021</v>
      </c>
      <c r="AM14" s="69">
        <f t="shared" ca="1" si="11"/>
        <v>70042293.331037953</v>
      </c>
      <c r="AN14" s="69">
        <f t="shared" ca="1" si="11"/>
        <v>75174569.276741564</v>
      </c>
      <c r="AO14" s="69">
        <f t="shared" ca="1" si="11"/>
        <v>80313722.070944801</v>
      </c>
      <c r="AP14" s="69">
        <f t="shared" ca="1" si="11"/>
        <v>113049151.37994286</v>
      </c>
      <c r="AQ14" s="69">
        <f t="shared" ca="1" si="11"/>
        <v>160673585.58939746</v>
      </c>
      <c r="AR14" s="69">
        <f t="shared" ca="1" si="11"/>
        <v>160673585.58939746</v>
      </c>
      <c r="AS14" s="69">
        <f t="shared" ca="1" si="11"/>
        <v>160673585.58939746</v>
      </c>
      <c r="AT14" s="69">
        <f t="shared" ca="1" si="11"/>
        <v>160673585.58939746</v>
      </c>
      <c r="AU14" s="69">
        <f t="shared" ca="1" si="11"/>
        <v>160673585.58939746</v>
      </c>
      <c r="AV14" s="69">
        <f t="shared" ca="1" si="11"/>
        <v>160673585.58939746</v>
      </c>
      <c r="AW14" s="69">
        <f t="shared" ca="1" si="11"/>
        <v>160673585.58939746</v>
      </c>
      <c r="AX14" s="69">
        <f t="shared" ca="1" si="11"/>
        <v>160673585.58939746</v>
      </c>
      <c r="AY14" s="69">
        <f t="shared" ca="1" si="11"/>
        <v>160673585.58939746</v>
      </c>
      <c r="AZ14" s="69">
        <f t="shared" ca="1" si="11"/>
        <v>160673585.58939746</v>
      </c>
      <c r="BA14" s="69">
        <f t="shared" ca="1" si="11"/>
        <v>160673585.58939746</v>
      </c>
      <c r="BB14" s="69">
        <f t="shared" ca="1" si="11"/>
        <v>160673585.58939746</v>
      </c>
      <c r="BC14" s="69">
        <f t="shared" ca="1" si="11"/>
        <v>160673585.58939746</v>
      </c>
      <c r="BD14" s="69">
        <f t="shared" ca="1" si="11"/>
        <v>160673585.58939746</v>
      </c>
      <c r="BE14" s="69">
        <f t="shared" ca="1" si="11"/>
        <v>160673585.58939746</v>
      </c>
      <c r="BF14" s="69">
        <f t="shared" ca="1" si="11"/>
        <v>160673585.58939746</v>
      </c>
      <c r="BG14" s="69">
        <f t="shared" ca="1" si="11"/>
        <v>160673585.58939746</v>
      </c>
      <c r="BH14" s="69">
        <f t="shared" ca="1" si="11"/>
        <v>160673585.58939746</v>
      </c>
      <c r="BI14" s="69">
        <f t="shared" ca="1" si="11"/>
        <v>160673585.58939746</v>
      </c>
      <c r="BJ14" s="69">
        <f t="shared" ca="1" si="11"/>
        <v>160673585.58939746</v>
      </c>
      <c r="BK14" s="69">
        <f t="shared" ca="1" si="11"/>
        <v>160673585.58939746</v>
      </c>
      <c r="BL14" s="69">
        <f t="shared" ca="1" si="11"/>
        <v>160673585.58939746</v>
      </c>
      <c r="BM14" s="69">
        <f t="shared" ca="1" si="11"/>
        <v>160673585.58939746</v>
      </c>
      <c r="BN14" s="69">
        <f t="shared" ca="1" si="11"/>
        <v>160673585.58939746</v>
      </c>
    </row>
    <row r="15" spans="1:66">
      <c r="AQ15" s="261">
        <f>'Cidade Jardim III'!U66</f>
        <v>84077939.323494375</v>
      </c>
      <c r="AR15" s="4" t="s">
        <v>204</v>
      </c>
    </row>
    <row r="16" spans="1:66">
      <c r="AQ16" s="261">
        <f ca="1">AQ14-AQ15</f>
        <v>76595646.265903085</v>
      </c>
      <c r="AR16" s="4" t="s">
        <v>205</v>
      </c>
    </row>
    <row r="17" spans="43:49">
      <c r="AQ17" s="263">
        <f ca="1">AQ16/2+('Cidade Jardim III'!O42*-1000/2+'Cidade Jardim III'!O46*-1000/2)</f>
        <v>39377823.132951543</v>
      </c>
      <c r="AR17" s="262" t="s">
        <v>207</v>
      </c>
      <c r="AS17" s="262"/>
      <c r="AT17" s="262"/>
    </row>
    <row r="18" spans="43:49">
      <c r="AR18" s="262" t="s">
        <v>206</v>
      </c>
      <c r="AS18" s="262"/>
      <c r="AT18" s="262"/>
      <c r="AU18" s="262"/>
      <c r="AV18" s="262"/>
      <c r="AW18" s="262"/>
    </row>
  </sheetData>
  <mergeCells count="1">
    <mergeCell ref="C3:D3"/>
  </mergeCells>
  <pageMargins left="0.7" right="0.7" top="0.75" bottom="0.75" header="0.3" footer="0.3"/>
  <pageSetup orientation="portrait" horizontalDpi="90" verticalDpi="90" r:id="rId1"/>
  <headerFooter>
    <oddFooter>&amp;L&amp;1#&amp;"Calibri"&amp;10&amp;K000000Internal Use Only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8324-38AA-E246-B55C-BFE323E4FDB7}">
  <sheetPr>
    <tabColor rgb="FF00B050"/>
  </sheetPr>
  <dimension ref="A1:AP83"/>
  <sheetViews>
    <sheetView showGridLines="0" topLeftCell="A32" zoomScale="117" zoomScaleNormal="70" zoomScaleSheetLayoutView="70" workbookViewId="0">
      <selection activeCell="R70" sqref="R70"/>
    </sheetView>
  </sheetViews>
  <sheetFormatPr baseColWidth="10" defaultColWidth="14.33203125" defaultRowHeight="15" customHeight="1"/>
  <cols>
    <col min="1" max="1" width="2.83203125" style="71" customWidth="1"/>
    <col min="2" max="2" width="4.33203125" style="71" customWidth="1"/>
    <col min="3" max="5" width="7.33203125" style="71" customWidth="1"/>
    <col min="6" max="7" width="5.6640625" style="71" customWidth="1"/>
    <col min="8" max="8" width="9" style="71" customWidth="1"/>
    <col min="9" max="9" width="15.5" style="71" customWidth="1"/>
    <col min="10" max="10" width="5.6640625" style="71" customWidth="1"/>
    <col min="11" max="11" width="7.33203125" style="71" customWidth="1"/>
    <col min="12" max="12" width="5.6640625" style="71" customWidth="1"/>
    <col min="13" max="13" width="7.33203125" style="71" customWidth="1"/>
    <col min="14" max="14" width="7.1640625" style="71" customWidth="1"/>
    <col min="15" max="15" width="7.33203125" style="71" customWidth="1"/>
    <col min="16" max="16" width="7.1640625" style="71" customWidth="1"/>
    <col min="17" max="26" width="7.33203125" style="71" customWidth="1"/>
    <col min="27" max="27" width="2.83203125" style="71" customWidth="1"/>
    <col min="28" max="31" width="7.33203125" style="197" customWidth="1"/>
    <col min="32" max="32" width="4.33203125" style="197" customWidth="1"/>
    <col min="33" max="33" width="9.5" style="197" customWidth="1"/>
    <col min="34" max="34" width="7.1640625" style="197" customWidth="1"/>
    <col min="35" max="35" width="10.1640625" style="197" customWidth="1"/>
    <col min="36" max="36" width="3.5" style="197" customWidth="1"/>
    <col min="37" max="37" width="4.33203125" style="71" customWidth="1"/>
    <col min="38" max="38" width="4.6640625" style="71" customWidth="1"/>
    <col min="39" max="16384" width="14.33203125" style="71"/>
  </cols>
  <sheetData>
    <row r="1" spans="1:37" ht="15" customHeight="1">
      <c r="A1" s="70"/>
      <c r="AB1" s="71"/>
      <c r="AC1" s="71"/>
      <c r="AD1" s="71"/>
      <c r="AE1" s="71"/>
      <c r="AF1" s="71"/>
      <c r="AG1" s="71"/>
      <c r="AH1" s="71"/>
      <c r="AI1" s="71"/>
      <c r="AJ1" s="71"/>
    </row>
    <row r="2" spans="1:37" ht="15" customHeight="1">
      <c r="B2" s="279"/>
      <c r="C2" s="279"/>
      <c r="D2" s="279"/>
      <c r="E2" s="279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280"/>
      <c r="AH2" s="281"/>
      <c r="AI2" s="281"/>
      <c r="AJ2" s="281"/>
      <c r="AK2" s="282"/>
    </row>
    <row r="3" spans="1:37" ht="22.5" customHeight="1">
      <c r="B3" s="279"/>
      <c r="C3" s="279"/>
      <c r="D3" s="279"/>
      <c r="E3" s="279"/>
      <c r="F3" s="73" t="s">
        <v>79</v>
      </c>
      <c r="G3" s="74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286"/>
      <c r="V3" s="286"/>
      <c r="W3" s="286"/>
      <c r="X3" s="286"/>
      <c r="Y3" s="75"/>
      <c r="Z3" s="75"/>
      <c r="AA3" s="75"/>
      <c r="AB3" s="75"/>
      <c r="AC3" s="75"/>
      <c r="AD3" s="75"/>
      <c r="AE3" s="75"/>
      <c r="AF3" s="75"/>
      <c r="AG3" s="283"/>
      <c r="AH3" s="284"/>
      <c r="AI3" s="284"/>
      <c r="AJ3" s="284"/>
      <c r="AK3" s="285"/>
    </row>
    <row r="4" spans="1:37" ht="15" customHeight="1">
      <c r="B4" s="279"/>
      <c r="C4" s="279"/>
      <c r="D4" s="279"/>
      <c r="E4" s="279"/>
      <c r="F4" s="287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9"/>
      <c r="AG4" s="283"/>
      <c r="AH4" s="284"/>
      <c r="AI4" s="284"/>
      <c r="AJ4" s="284"/>
      <c r="AK4" s="285"/>
    </row>
    <row r="5" spans="1:37" ht="15" customHeight="1">
      <c r="B5" s="279"/>
      <c r="C5" s="279"/>
      <c r="D5" s="279"/>
      <c r="E5" s="279"/>
      <c r="F5" s="287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9"/>
      <c r="AG5" s="283"/>
      <c r="AH5" s="284"/>
      <c r="AI5" s="284"/>
      <c r="AJ5" s="284"/>
      <c r="AK5" s="285"/>
    </row>
    <row r="6" spans="1:37" ht="30" customHeight="1">
      <c r="B6" s="290" t="s">
        <v>80</v>
      </c>
      <c r="C6" s="291"/>
      <c r="D6" s="291"/>
      <c r="E6" s="291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3"/>
    </row>
    <row r="7" spans="1:37" ht="15" customHeight="1">
      <c r="AB7" s="71"/>
      <c r="AC7" s="71"/>
      <c r="AD7" s="71"/>
      <c r="AE7" s="71"/>
      <c r="AF7" s="71"/>
      <c r="AG7" s="71"/>
      <c r="AH7" s="71"/>
      <c r="AI7" s="71"/>
      <c r="AJ7" s="71"/>
    </row>
    <row r="8" spans="1:37" ht="15" customHeight="1">
      <c r="B8" s="76"/>
      <c r="X8" s="77"/>
      <c r="Y8" s="294"/>
      <c r="Z8" s="295"/>
      <c r="AB8" s="71"/>
      <c r="AC8" s="71"/>
      <c r="AD8" s="71"/>
      <c r="AE8" s="71"/>
      <c r="AF8" s="71"/>
      <c r="AG8" s="71"/>
      <c r="AH8" s="71"/>
      <c r="AI8" s="71"/>
      <c r="AJ8" s="71"/>
    </row>
    <row r="9" spans="1:37" s="78" customFormat="1" ht="18.75" customHeight="1">
      <c r="B9" s="296" t="s">
        <v>81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79"/>
      <c r="AB9" s="298" t="s">
        <v>82</v>
      </c>
      <c r="AC9" s="299"/>
      <c r="AD9" s="299"/>
      <c r="AE9" s="299"/>
      <c r="AF9" s="299"/>
      <c r="AG9" s="299"/>
      <c r="AH9" s="299"/>
      <c r="AI9" s="299"/>
      <c r="AJ9" s="299"/>
      <c r="AK9" s="300"/>
    </row>
    <row r="10" spans="1:37" s="78" customFormat="1" ht="15" customHeight="1">
      <c r="B10" s="80"/>
      <c r="C10" s="276" t="s">
        <v>83</v>
      </c>
      <c r="D10" s="276"/>
      <c r="E10" s="276"/>
      <c r="F10" s="266" t="s">
        <v>84</v>
      </c>
      <c r="G10" s="276" t="s">
        <v>85</v>
      </c>
      <c r="H10" s="276"/>
      <c r="I10" s="276"/>
      <c r="J10" s="266" t="s">
        <v>86</v>
      </c>
      <c r="K10" s="278" t="s">
        <v>87</v>
      </c>
      <c r="L10" s="278"/>
      <c r="M10" s="278"/>
      <c r="N10" s="266" t="s">
        <v>84</v>
      </c>
      <c r="O10" s="278" t="s">
        <v>88</v>
      </c>
      <c r="P10" s="278"/>
      <c r="Q10" s="266" t="s">
        <v>89</v>
      </c>
      <c r="R10" s="278" t="s">
        <v>90</v>
      </c>
      <c r="S10" s="278"/>
      <c r="T10" s="278"/>
      <c r="U10" s="266" t="s">
        <v>86</v>
      </c>
      <c r="V10" s="268" t="s">
        <v>91</v>
      </c>
      <c r="W10" s="268"/>
      <c r="X10" s="268"/>
      <c r="Y10" s="268"/>
      <c r="Z10" s="269"/>
      <c r="AB10" s="81"/>
      <c r="AG10" s="82"/>
      <c r="AH10" s="82"/>
      <c r="AK10" s="83"/>
    </row>
    <row r="11" spans="1:37" s="78" customFormat="1" ht="15" customHeight="1">
      <c r="B11" s="84"/>
      <c r="C11" s="270">
        <f>G15/O11</f>
        <v>1044.176153846154</v>
      </c>
      <c r="D11" s="270"/>
      <c r="E11" s="270"/>
      <c r="F11" s="277"/>
      <c r="G11" s="271">
        <v>18041.012284981389</v>
      </c>
      <c r="H11" s="271"/>
      <c r="I11" s="271"/>
      <c r="J11" s="267"/>
      <c r="K11" s="272">
        <f>C11*G11</f>
        <v>18837994.81922308</v>
      </c>
      <c r="L11" s="272"/>
      <c r="M11" s="272"/>
      <c r="N11" s="267"/>
      <c r="O11" s="273">
        <v>13</v>
      </c>
      <c r="P11" s="273"/>
      <c r="Q11" s="267"/>
      <c r="R11" s="274">
        <v>0</v>
      </c>
      <c r="S11" s="274"/>
      <c r="T11" s="274"/>
      <c r="U11" s="267"/>
      <c r="V11" s="85"/>
      <c r="W11" s="275">
        <f>K11*O11</f>
        <v>244893932.64990005</v>
      </c>
      <c r="X11" s="275"/>
      <c r="Y11" s="275"/>
      <c r="Z11" s="86"/>
      <c r="AB11" s="81"/>
      <c r="AC11" s="87"/>
      <c r="AD11" s="87"/>
      <c r="AE11" s="87"/>
      <c r="AG11" s="88"/>
      <c r="AH11" s="88"/>
      <c r="AI11" s="87"/>
      <c r="AK11" s="83"/>
    </row>
    <row r="12" spans="1:37" s="78" customFormat="1" ht="15" customHeight="1">
      <c r="B12" s="317" t="s">
        <v>92</v>
      </c>
      <c r="C12" s="276"/>
      <c r="D12" s="276"/>
      <c r="E12" s="318"/>
      <c r="F12" s="89"/>
      <c r="G12" s="319" t="s">
        <v>93</v>
      </c>
      <c r="H12" s="319"/>
      <c r="I12" s="319"/>
      <c r="J12" s="266" t="s">
        <v>84</v>
      </c>
      <c r="K12" s="278" t="s">
        <v>94</v>
      </c>
      <c r="L12" s="278"/>
      <c r="M12" s="278"/>
      <c r="N12" s="266" t="s">
        <v>86</v>
      </c>
      <c r="O12" s="266"/>
      <c r="P12" s="266"/>
      <c r="Q12" s="266"/>
      <c r="R12" s="90"/>
      <c r="S12" s="311" t="s">
        <v>95</v>
      </c>
      <c r="T12" s="312"/>
      <c r="U12" s="312"/>
      <c r="V12" s="90"/>
      <c r="W12" s="90"/>
      <c r="X12" s="90"/>
      <c r="Y12" s="90"/>
      <c r="Z12" s="91"/>
      <c r="AB12" s="81"/>
      <c r="AC12" s="307" t="s">
        <v>96</v>
      </c>
      <c r="AD12" s="307"/>
      <c r="AE12" s="307"/>
      <c r="AG12" s="307" t="s">
        <v>97</v>
      </c>
      <c r="AH12" s="307"/>
      <c r="AI12" s="307"/>
      <c r="AJ12" s="92"/>
      <c r="AK12" s="83"/>
    </row>
    <row r="13" spans="1:37" s="78" customFormat="1" ht="15" customHeight="1">
      <c r="B13" s="308" t="s">
        <v>98</v>
      </c>
      <c r="C13" s="309"/>
      <c r="D13" s="309"/>
      <c r="E13" s="310"/>
      <c r="F13" s="93"/>
      <c r="G13" s="313">
        <v>8090.41</v>
      </c>
      <c r="H13" s="313"/>
      <c r="I13" s="313"/>
      <c r="J13" s="277"/>
      <c r="K13" s="314">
        <f>O14/G13</f>
        <v>7589.2857142857074</v>
      </c>
      <c r="L13" s="314"/>
      <c r="M13" s="314"/>
      <c r="N13" s="277"/>
      <c r="O13" s="312" t="s">
        <v>99</v>
      </c>
      <c r="P13" s="312"/>
      <c r="Q13" s="312"/>
      <c r="R13" s="315" t="s">
        <v>89</v>
      </c>
      <c r="S13" s="316">
        <v>0.1</v>
      </c>
      <c r="T13" s="316"/>
      <c r="U13" s="316"/>
      <c r="V13" s="315" t="s">
        <v>86</v>
      </c>
      <c r="W13" s="94" t="s">
        <v>100</v>
      </c>
      <c r="X13" s="94"/>
      <c r="Y13" s="94"/>
      <c r="Z13" s="91"/>
      <c r="AB13" s="81"/>
      <c r="AG13" s="82"/>
      <c r="AH13" s="82"/>
      <c r="AK13" s="83"/>
    </row>
    <row r="14" spans="1:37" s="78" customFormat="1" ht="15" customHeight="1">
      <c r="B14" s="308" t="s">
        <v>202</v>
      </c>
      <c r="C14" s="309"/>
      <c r="D14" s="309"/>
      <c r="E14" s="310"/>
      <c r="F14" s="93"/>
      <c r="G14" s="323" t="s">
        <v>92</v>
      </c>
      <c r="H14" s="323"/>
      <c r="I14" s="323"/>
      <c r="J14" s="277"/>
      <c r="K14" s="312" t="s">
        <v>101</v>
      </c>
      <c r="L14" s="312"/>
      <c r="M14" s="312"/>
      <c r="N14" s="277"/>
      <c r="O14" s="324">
        <f>G15*K15</f>
        <v>61400433.035714231</v>
      </c>
      <c r="P14" s="324"/>
      <c r="Q14" s="324"/>
      <c r="R14" s="315"/>
      <c r="S14" s="312" t="s">
        <v>102</v>
      </c>
      <c r="T14" s="312"/>
      <c r="U14" s="312"/>
      <c r="V14" s="315"/>
      <c r="W14" s="324">
        <f>O14*(1+S13+S15)</f>
        <v>68768484.99999994</v>
      </c>
      <c r="X14" s="324"/>
      <c r="Y14" s="324"/>
      <c r="Z14" s="91"/>
      <c r="AB14" s="81"/>
      <c r="AC14" s="87"/>
      <c r="AD14" s="87"/>
      <c r="AE14" s="87"/>
      <c r="AG14" s="88"/>
      <c r="AH14" s="88"/>
      <c r="AI14" s="87"/>
      <c r="AK14" s="83"/>
    </row>
    <row r="15" spans="1:37" s="78" customFormat="1" ht="15" customHeight="1">
      <c r="B15" s="326">
        <f>G15/O17</f>
        <v>1.9267977288857348</v>
      </c>
      <c r="C15" s="327"/>
      <c r="D15" s="327"/>
      <c r="E15" s="328"/>
      <c r="F15" s="95"/>
      <c r="G15" s="301">
        <v>13574.29</v>
      </c>
      <c r="H15" s="301"/>
      <c r="I15" s="301"/>
      <c r="J15" s="267"/>
      <c r="K15" s="302">
        <v>4523.2887344910287</v>
      </c>
      <c r="L15" s="302"/>
      <c r="M15" s="302"/>
      <c r="N15" s="267"/>
      <c r="O15" s="303"/>
      <c r="P15" s="303"/>
      <c r="Q15" s="303"/>
      <c r="R15" s="95"/>
      <c r="S15" s="304">
        <v>0.02</v>
      </c>
      <c r="T15" s="305"/>
      <c r="U15" s="305"/>
      <c r="V15" s="95"/>
      <c r="W15" s="306">
        <f>W14/G13</f>
        <v>8499.9999999999927</v>
      </c>
      <c r="X15" s="306"/>
      <c r="Y15" s="306"/>
      <c r="Z15" s="86"/>
      <c r="AB15" s="81"/>
      <c r="AC15" s="307" t="s">
        <v>103</v>
      </c>
      <c r="AD15" s="307"/>
      <c r="AE15" s="307"/>
      <c r="AG15" s="307" t="s">
        <v>104</v>
      </c>
      <c r="AH15" s="307"/>
      <c r="AI15" s="307"/>
      <c r="AJ15" s="92"/>
      <c r="AK15" s="83"/>
    </row>
    <row r="16" spans="1:37" s="78" customFormat="1" ht="15" customHeight="1">
      <c r="B16" s="317" t="s">
        <v>105</v>
      </c>
      <c r="C16" s="276"/>
      <c r="D16" s="276" t="s">
        <v>106</v>
      </c>
      <c r="E16" s="318"/>
      <c r="F16" s="278" t="s">
        <v>107</v>
      </c>
      <c r="G16" s="278"/>
      <c r="H16" s="96" t="s">
        <v>108</v>
      </c>
      <c r="I16" s="96" t="s">
        <v>109</v>
      </c>
      <c r="J16" s="317" t="s">
        <v>110</v>
      </c>
      <c r="K16" s="276"/>
      <c r="L16" s="276" t="s">
        <v>111</v>
      </c>
      <c r="M16" s="318"/>
      <c r="N16" s="97"/>
      <c r="O16" s="319" t="s">
        <v>112</v>
      </c>
      <c r="P16" s="319"/>
      <c r="Q16" s="319"/>
      <c r="R16" s="266" t="s">
        <v>84</v>
      </c>
      <c r="S16" s="278" t="s">
        <v>113</v>
      </c>
      <c r="T16" s="278"/>
      <c r="U16" s="278"/>
      <c r="V16" s="266" t="s">
        <v>86</v>
      </c>
      <c r="W16" s="266"/>
      <c r="X16" s="266"/>
      <c r="Y16" s="266"/>
      <c r="Z16" s="98"/>
      <c r="AB16" s="81"/>
      <c r="AG16" s="82"/>
      <c r="AH16" s="82"/>
      <c r="AK16" s="83"/>
    </row>
    <row r="17" spans="2:38" s="78" customFormat="1" ht="15" customHeight="1">
      <c r="B17" s="333">
        <f ca="1">NOW()+30</f>
        <v>45184.472512152781</v>
      </c>
      <c r="C17" s="334"/>
      <c r="D17" s="334">
        <f ca="1">B17+120</f>
        <v>45304.472512152781</v>
      </c>
      <c r="E17" s="335"/>
      <c r="F17" s="336">
        <f>O11</f>
        <v>13</v>
      </c>
      <c r="G17" s="336"/>
      <c r="H17" s="99">
        <v>0</v>
      </c>
      <c r="I17" s="99">
        <v>0</v>
      </c>
      <c r="J17" s="337">
        <v>0</v>
      </c>
      <c r="K17" s="338"/>
      <c r="L17" s="320">
        <f>0</f>
        <v>0</v>
      </c>
      <c r="M17" s="321"/>
      <c r="N17" s="100"/>
      <c r="O17" s="322">
        <v>7045</v>
      </c>
      <c r="P17" s="322"/>
      <c r="Q17" s="322"/>
      <c r="R17" s="277"/>
      <c r="S17" s="314">
        <f>W18/O17</f>
        <v>5677.7856635911994</v>
      </c>
      <c r="T17" s="314"/>
      <c r="U17" s="314"/>
      <c r="V17" s="277"/>
      <c r="W17" s="94" t="s">
        <v>114</v>
      </c>
      <c r="X17" s="94"/>
      <c r="Y17" s="94"/>
      <c r="Z17" s="91"/>
      <c r="AB17" s="81"/>
      <c r="AC17" s="87"/>
      <c r="AD17" s="87"/>
      <c r="AE17" s="87"/>
      <c r="AG17" s="88"/>
      <c r="AH17" s="88"/>
      <c r="AI17" s="87"/>
      <c r="AK17" s="83"/>
    </row>
    <row r="18" spans="2:38" s="78" customFormat="1" ht="15" customHeight="1">
      <c r="B18" s="308" t="s">
        <v>115</v>
      </c>
      <c r="C18" s="309"/>
      <c r="D18" s="309" t="s">
        <v>55</v>
      </c>
      <c r="E18" s="310"/>
      <c r="F18" s="339" t="s">
        <v>90</v>
      </c>
      <c r="G18" s="339"/>
      <c r="H18" s="309" t="s">
        <v>116</v>
      </c>
      <c r="I18" s="310"/>
      <c r="J18" s="308" t="s">
        <v>117</v>
      </c>
      <c r="K18" s="309"/>
      <c r="L18" s="309" t="s">
        <v>118</v>
      </c>
      <c r="M18" s="310"/>
      <c r="N18" s="100"/>
      <c r="O18" s="323" t="s">
        <v>119</v>
      </c>
      <c r="P18" s="323"/>
      <c r="Q18" s="323"/>
      <c r="R18" s="277"/>
      <c r="S18" s="312" t="s">
        <v>120</v>
      </c>
      <c r="T18" s="312"/>
      <c r="U18" s="312"/>
      <c r="V18" s="277"/>
      <c r="W18" s="324">
        <v>40000000</v>
      </c>
      <c r="X18" s="324"/>
      <c r="Y18" s="324"/>
      <c r="Z18" s="91"/>
      <c r="AB18" s="81"/>
      <c r="AC18" s="307" t="s">
        <v>121</v>
      </c>
      <c r="AD18" s="307"/>
      <c r="AE18" s="307"/>
      <c r="AG18" s="307" t="s">
        <v>122</v>
      </c>
      <c r="AH18" s="307"/>
      <c r="AI18" s="307"/>
      <c r="AJ18" s="92"/>
      <c r="AK18" s="83"/>
    </row>
    <row r="19" spans="2:38" s="78" customFormat="1" ht="15" customHeight="1">
      <c r="B19" s="340">
        <f ca="1">D17+90</f>
        <v>45394.472512152781</v>
      </c>
      <c r="C19" s="341"/>
      <c r="D19" s="341">
        <f ca="1">B19+(365*3)</f>
        <v>46489.472512152781</v>
      </c>
      <c r="E19" s="342"/>
      <c r="F19" s="274">
        <v>0</v>
      </c>
      <c r="G19" s="274"/>
      <c r="H19" s="343">
        <v>0</v>
      </c>
      <c r="I19" s="344"/>
      <c r="J19" s="345">
        <v>0</v>
      </c>
      <c r="K19" s="346"/>
      <c r="L19" s="346">
        <v>0</v>
      </c>
      <c r="M19" s="347"/>
      <c r="N19" s="101"/>
      <c r="O19" s="301">
        <f>O17*50%</f>
        <v>3522.5</v>
      </c>
      <c r="P19" s="301"/>
      <c r="Q19" s="301"/>
      <c r="R19" s="267"/>
      <c r="S19" s="325">
        <f>W18/O19</f>
        <v>11355.571327182399</v>
      </c>
      <c r="T19" s="325"/>
      <c r="U19" s="325"/>
      <c r="V19" s="267"/>
      <c r="W19" s="303"/>
      <c r="X19" s="303"/>
      <c r="Y19" s="303"/>
      <c r="Z19" s="86"/>
      <c r="AB19" s="102"/>
      <c r="AC19" s="87"/>
      <c r="AD19" s="87"/>
      <c r="AE19" s="87"/>
      <c r="AF19" s="87"/>
      <c r="AG19" s="88"/>
      <c r="AH19" s="88"/>
      <c r="AI19" s="87"/>
      <c r="AJ19" s="87"/>
      <c r="AK19" s="103"/>
    </row>
    <row r="20" spans="2:38" s="78" customFormat="1" ht="18.75" customHeight="1">
      <c r="B20" s="329">
        <v>0</v>
      </c>
      <c r="C20" s="329"/>
      <c r="D20" s="329"/>
      <c r="E20" s="3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330">
        <f>Z54</f>
        <v>0.44575871598650912</v>
      </c>
      <c r="X20" s="330"/>
      <c r="Y20" s="330"/>
      <c r="Z20" s="104">
        <f>W18/W11</f>
        <v>0.16333601885181831</v>
      </c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</row>
    <row r="21" spans="2:38" s="78" customFormat="1" ht="15" customHeight="1">
      <c r="B21" s="105"/>
      <c r="C21" s="106"/>
      <c r="D21" s="107"/>
      <c r="E21" s="108"/>
      <c r="F21" s="108"/>
      <c r="G21" s="108"/>
      <c r="H21" s="331" t="s">
        <v>123</v>
      </c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108"/>
      <c r="X21" s="108"/>
      <c r="Y21" s="106"/>
      <c r="Z21" s="109" t="s">
        <v>124</v>
      </c>
      <c r="AA21" s="71"/>
      <c r="AB21" s="348" t="s">
        <v>125</v>
      </c>
      <c r="AC21" s="349"/>
      <c r="AD21" s="349"/>
      <c r="AE21" s="349"/>
      <c r="AF21" s="349"/>
      <c r="AG21" s="349"/>
      <c r="AH21" s="349"/>
      <c r="AI21" s="349"/>
      <c r="AJ21" s="349"/>
      <c r="AK21" s="350"/>
      <c r="AL21" s="71"/>
    </row>
    <row r="22" spans="2:38" s="78" customFormat="1" ht="15" customHeight="1">
      <c r="B22" s="110"/>
      <c r="C22" s="111"/>
      <c r="D22" s="111"/>
      <c r="E22" s="111"/>
      <c r="F22" s="111"/>
      <c r="G22" s="111"/>
      <c r="H22" s="111"/>
      <c r="I22" s="112" t="s">
        <v>126</v>
      </c>
      <c r="J22" s="351" t="s">
        <v>127</v>
      </c>
      <c r="K22" s="352"/>
      <c r="L22" s="352" t="s">
        <v>128</v>
      </c>
      <c r="M22" s="352"/>
      <c r="N22" s="113" t="s">
        <v>129</v>
      </c>
      <c r="O22" s="351" t="s">
        <v>130</v>
      </c>
      <c r="P22" s="352"/>
      <c r="Q22" s="352" t="s">
        <v>131</v>
      </c>
      <c r="R22" s="352"/>
      <c r="S22" s="114" t="s">
        <v>129</v>
      </c>
      <c r="T22" s="351" t="s">
        <v>132</v>
      </c>
      <c r="U22" s="353"/>
      <c r="V22" s="351" t="s">
        <v>133</v>
      </c>
      <c r="W22" s="353"/>
      <c r="X22" s="354" t="s">
        <v>134</v>
      </c>
      <c r="Y22" s="355"/>
      <c r="Z22" s="115" t="s">
        <v>135</v>
      </c>
      <c r="AA22" s="75"/>
      <c r="AB22" s="116"/>
      <c r="AC22" s="117"/>
      <c r="AD22" s="117"/>
      <c r="AE22" s="356">
        <v>0</v>
      </c>
      <c r="AF22" s="356"/>
      <c r="AG22" s="356"/>
      <c r="AH22" s="118"/>
      <c r="AI22" s="357" t="s">
        <v>136</v>
      </c>
      <c r="AJ22" s="357"/>
      <c r="AK22" s="358"/>
      <c r="AL22" s="75"/>
    </row>
    <row r="23" spans="2:38" s="78" customFormat="1" ht="15" customHeight="1">
      <c r="B23" s="119" t="s">
        <v>137</v>
      </c>
      <c r="C23" s="120"/>
      <c r="D23" s="120"/>
      <c r="E23" s="120"/>
      <c r="F23" s="121"/>
      <c r="G23" s="121"/>
      <c r="H23" s="121"/>
      <c r="I23" s="122"/>
      <c r="J23" s="375">
        <v>0</v>
      </c>
      <c r="K23" s="376"/>
      <c r="L23" s="377">
        <v>0</v>
      </c>
      <c r="M23" s="376"/>
      <c r="N23" s="123">
        <f t="shared" ref="N23:N63" si="0">IF(ISERR(J23/(J23+O23)),0,J23/(J23+O23))</f>
        <v>0</v>
      </c>
      <c r="O23" s="375">
        <f>W11/1000</f>
        <v>244893.93264990006</v>
      </c>
      <c r="P23" s="376"/>
      <c r="Q23" s="377">
        <v>0</v>
      </c>
      <c r="R23" s="376"/>
      <c r="S23" s="124">
        <f t="shared" ref="S23:S63" si="1">IF(ISERR(O23/(O23+J23)),0,O23/(O23+J23))</f>
        <v>1</v>
      </c>
      <c r="T23" s="365">
        <f>SUM(T24:U26)</f>
        <v>244893.93264990006</v>
      </c>
      <c r="U23" s="366"/>
      <c r="V23" s="365">
        <f>SUM(V24:W26)</f>
        <v>244893.93264990006</v>
      </c>
      <c r="W23" s="366"/>
      <c r="X23" s="365">
        <f>SUM(X24:Y26)</f>
        <v>244893.93264990006</v>
      </c>
      <c r="Y23" s="366"/>
      <c r="Z23" s="125">
        <v>1</v>
      </c>
      <c r="AA23" s="75"/>
      <c r="AB23" s="367" t="s">
        <v>138</v>
      </c>
      <c r="AC23" s="368"/>
      <c r="AD23" s="368"/>
      <c r="AE23" s="368"/>
      <c r="AF23" s="368"/>
      <c r="AG23" s="369">
        <v>1</v>
      </c>
      <c r="AH23" s="369"/>
      <c r="AI23" s="369"/>
      <c r="AJ23" s="126"/>
      <c r="AK23" s="127"/>
      <c r="AL23" s="75"/>
    </row>
    <row r="24" spans="2:38" s="78" customFormat="1" ht="15" customHeight="1">
      <c r="B24" s="128"/>
      <c r="C24" s="129" t="s">
        <v>139</v>
      </c>
      <c r="D24" s="129"/>
      <c r="E24" s="129"/>
      <c r="F24" s="130"/>
      <c r="G24" s="130"/>
      <c r="H24" s="130"/>
      <c r="I24" s="131"/>
      <c r="J24" s="370">
        <v>0</v>
      </c>
      <c r="K24" s="371"/>
      <c r="L24" s="372">
        <v>0</v>
      </c>
      <c r="M24" s="371"/>
      <c r="N24" s="132">
        <f t="shared" si="0"/>
        <v>0</v>
      </c>
      <c r="O24" s="370">
        <f>Z24*$O$23</f>
        <v>244893.93264990006</v>
      </c>
      <c r="P24" s="371"/>
      <c r="Q24" s="372">
        <v>0</v>
      </c>
      <c r="R24" s="371"/>
      <c r="S24" s="133">
        <f t="shared" si="1"/>
        <v>1</v>
      </c>
      <c r="T24" s="373">
        <f>O24</f>
        <v>244893.93264990006</v>
      </c>
      <c r="U24" s="374"/>
      <c r="V24" s="373">
        <f>T24</f>
        <v>244893.93264990006</v>
      </c>
      <c r="W24" s="374"/>
      <c r="X24" s="373">
        <f>V24</f>
        <v>244893.93264990006</v>
      </c>
      <c r="Y24" s="374"/>
      <c r="Z24" s="134">
        <v>1</v>
      </c>
      <c r="AA24" s="71"/>
      <c r="AB24" s="135" t="s">
        <v>140</v>
      </c>
      <c r="AC24" s="136"/>
      <c r="AD24" s="136"/>
      <c r="AE24" s="136"/>
      <c r="AF24" s="136"/>
      <c r="AG24" s="137"/>
      <c r="AH24" s="359">
        <f>AH29/O11</f>
        <v>8936806.5384615343</v>
      </c>
      <c r="AI24" s="359"/>
      <c r="AJ24" s="138"/>
      <c r="AK24" s="139"/>
    </row>
    <row r="25" spans="2:38" s="78" customFormat="1" ht="15" customHeight="1">
      <c r="B25" s="140"/>
      <c r="C25" s="141"/>
      <c r="D25" s="141"/>
      <c r="E25" s="141"/>
      <c r="F25" s="142"/>
      <c r="G25" s="142"/>
      <c r="H25" s="142"/>
      <c r="I25" s="143"/>
      <c r="J25" s="360"/>
      <c r="K25" s="361"/>
      <c r="L25" s="362"/>
      <c r="M25" s="361"/>
      <c r="N25" s="144"/>
      <c r="O25" s="360"/>
      <c r="P25" s="361"/>
      <c r="Q25" s="362"/>
      <c r="R25" s="361"/>
      <c r="S25" s="145"/>
      <c r="T25" s="363"/>
      <c r="U25" s="364"/>
      <c r="V25" s="363"/>
      <c r="W25" s="364"/>
      <c r="X25" s="363"/>
      <c r="Y25" s="364"/>
      <c r="Z25" s="146"/>
      <c r="AA25" s="71"/>
      <c r="AB25" s="147" t="s">
        <v>141</v>
      </c>
      <c r="AC25" s="141"/>
      <c r="AD25" s="141"/>
      <c r="AE25" s="141"/>
      <c r="AF25" s="141"/>
      <c r="AG25" s="142"/>
      <c r="AH25" s="142"/>
      <c r="AI25" s="148" t="s">
        <v>142</v>
      </c>
      <c r="AJ25" s="149"/>
      <c r="AK25" s="150"/>
    </row>
    <row r="26" spans="2:38" s="78" customFormat="1" ht="15" customHeight="1">
      <c r="B26" s="128"/>
      <c r="C26" s="129"/>
      <c r="D26" s="129"/>
      <c r="E26" s="129"/>
      <c r="F26" s="130"/>
      <c r="G26" s="130"/>
      <c r="H26" s="130"/>
      <c r="I26" s="131"/>
      <c r="J26" s="370"/>
      <c r="K26" s="371"/>
      <c r="L26" s="372"/>
      <c r="M26" s="371"/>
      <c r="N26" s="132"/>
      <c r="O26" s="370"/>
      <c r="P26" s="371"/>
      <c r="Q26" s="372"/>
      <c r="R26" s="371"/>
      <c r="S26" s="133"/>
      <c r="T26" s="373"/>
      <c r="U26" s="374"/>
      <c r="V26" s="373"/>
      <c r="W26" s="374"/>
      <c r="X26" s="373"/>
      <c r="Y26" s="374"/>
      <c r="Z26" s="134"/>
      <c r="AA26" s="71"/>
      <c r="AB26" s="151" t="s">
        <v>143</v>
      </c>
      <c r="AC26" s="129"/>
      <c r="AD26" s="129"/>
      <c r="AE26" s="129"/>
      <c r="AF26" s="129"/>
      <c r="AG26" s="130"/>
      <c r="AH26" s="378">
        <f>'[9]EVTE - Projetado'!K22</f>
        <v>40000000</v>
      </c>
      <c r="AI26" s="378">
        <f>'[9]EVTE - Projetado'!K22</f>
        <v>40000000</v>
      </c>
      <c r="AJ26" s="152"/>
      <c r="AK26" s="153"/>
    </row>
    <row r="27" spans="2:38" s="78" customFormat="1" ht="15" customHeight="1">
      <c r="B27" s="154" t="s">
        <v>144</v>
      </c>
      <c r="C27" s="155"/>
      <c r="D27" s="155"/>
      <c r="E27" s="155"/>
      <c r="F27" s="156"/>
      <c r="G27" s="156"/>
      <c r="H27" s="156"/>
      <c r="I27" s="157"/>
      <c r="J27" s="379">
        <v>0</v>
      </c>
      <c r="K27" s="380"/>
      <c r="L27" s="381">
        <v>0</v>
      </c>
      <c r="M27" s="380"/>
      <c r="N27" s="158">
        <f t="shared" si="0"/>
        <v>0</v>
      </c>
      <c r="O27" s="379">
        <f>SUM(O24:P26)</f>
        <v>244893.93264990006</v>
      </c>
      <c r="P27" s="380"/>
      <c r="Q27" s="381">
        <v>0</v>
      </c>
      <c r="R27" s="380"/>
      <c r="S27" s="159">
        <f t="shared" si="1"/>
        <v>1</v>
      </c>
      <c r="T27" s="382">
        <f>SUM(T24:U26)</f>
        <v>244893.93264990006</v>
      </c>
      <c r="U27" s="383"/>
      <c r="V27" s="382">
        <f>SUM(V24:W26)</f>
        <v>244893.93264990006</v>
      </c>
      <c r="W27" s="383"/>
      <c r="X27" s="382">
        <f>SUM(X24:Y26)</f>
        <v>244893.93264990006</v>
      </c>
      <c r="Y27" s="383"/>
      <c r="Z27" s="160">
        <v>1</v>
      </c>
      <c r="AA27" s="71"/>
      <c r="AB27" s="147" t="s">
        <v>145</v>
      </c>
      <c r="AC27" s="141"/>
      <c r="AD27" s="141"/>
      <c r="AE27" s="141"/>
      <c r="AF27" s="141"/>
      <c r="AG27" s="142"/>
      <c r="AH27" s="384">
        <f>'[9]EVTE - Projetado'!K42</f>
        <v>63843917.857120194</v>
      </c>
      <c r="AI27" s="384"/>
      <c r="AJ27" s="149"/>
      <c r="AK27" s="150"/>
    </row>
    <row r="28" spans="2:38" s="78" customFormat="1" ht="15" customHeight="1">
      <c r="B28" s="161"/>
      <c r="C28" s="162"/>
      <c r="D28" s="162"/>
      <c r="E28" s="162"/>
      <c r="F28" s="163"/>
      <c r="G28" s="163"/>
      <c r="H28" s="163"/>
      <c r="I28" s="164"/>
      <c r="J28" s="393"/>
      <c r="K28" s="394"/>
      <c r="L28" s="395"/>
      <c r="M28" s="394"/>
      <c r="N28" s="165"/>
      <c r="O28" s="393"/>
      <c r="P28" s="394"/>
      <c r="Q28" s="395"/>
      <c r="R28" s="394"/>
      <c r="S28" s="166"/>
      <c r="T28" s="385"/>
      <c r="U28" s="386"/>
      <c r="V28" s="385"/>
      <c r="W28" s="386"/>
      <c r="X28" s="385"/>
      <c r="Y28" s="386"/>
      <c r="Z28" s="167"/>
      <c r="AA28" s="71"/>
      <c r="AB28" s="151" t="s">
        <v>146</v>
      </c>
      <c r="AC28" s="129"/>
      <c r="AD28" s="129"/>
      <c r="AE28" s="129"/>
      <c r="AF28" s="129"/>
      <c r="AG28" s="130"/>
      <c r="AH28" s="378">
        <f>'[9]EVTE - Projetado'!K42+'[9]EVTE - Projetado'!K46</f>
        <v>106143917.85712019</v>
      </c>
      <c r="AI28" s="378" t="s">
        <v>147</v>
      </c>
      <c r="AJ28" s="152"/>
      <c r="AK28" s="153"/>
    </row>
    <row r="29" spans="2:38" s="78" customFormat="1" ht="15" customHeight="1">
      <c r="B29" s="168" t="s">
        <v>148</v>
      </c>
      <c r="C29" s="169"/>
      <c r="D29" s="169"/>
      <c r="E29" s="169"/>
      <c r="F29" s="170"/>
      <c r="G29" s="170"/>
      <c r="H29" s="170"/>
      <c r="I29" s="171"/>
      <c r="J29" s="387">
        <v>0</v>
      </c>
      <c r="K29" s="388"/>
      <c r="L29" s="389">
        <v>0</v>
      </c>
      <c r="M29" s="388"/>
      <c r="N29" s="172">
        <f t="shared" si="0"/>
        <v>0</v>
      </c>
      <c r="O29" s="387">
        <f>SUM(O30:P31)</f>
        <v>-5578.2067200000029</v>
      </c>
      <c r="P29" s="388"/>
      <c r="Q29" s="389">
        <v>0</v>
      </c>
      <c r="R29" s="388"/>
      <c r="S29" s="173">
        <f t="shared" si="1"/>
        <v>1</v>
      </c>
      <c r="T29" s="390">
        <f t="shared" ref="T29:T34" si="2">O29</f>
        <v>-5578.2067200000029</v>
      </c>
      <c r="U29" s="391"/>
      <c r="V29" s="390">
        <f>T29</f>
        <v>-5578.2067200000029</v>
      </c>
      <c r="W29" s="391"/>
      <c r="X29" s="390">
        <f>T29</f>
        <v>-5578.2067200000029</v>
      </c>
      <c r="Y29" s="391"/>
      <c r="Z29" s="125">
        <f>SUM(Z30:Z31)</f>
        <v>-2.2778051949431499E-2</v>
      </c>
      <c r="AA29" s="71"/>
      <c r="AB29" s="147" t="s">
        <v>149</v>
      </c>
      <c r="AC29" s="141"/>
      <c r="AD29" s="141"/>
      <c r="AE29" s="141"/>
      <c r="AF29" s="141"/>
      <c r="AG29" s="142"/>
      <c r="AH29" s="392">
        <f>-1000*(O36+O38+O42+O45+O50)</f>
        <v>116178484.99999994</v>
      </c>
      <c r="AI29" s="392"/>
      <c r="AJ29" s="149"/>
      <c r="AK29" s="150"/>
    </row>
    <row r="30" spans="2:38" s="78" customFormat="1" ht="15" customHeight="1">
      <c r="B30" s="128"/>
      <c r="C30" s="129" t="str">
        <f>'[10]Cenário Real'!$C$30</f>
        <v>IBTI, Escritura, Registro, Iptu (Obra), Advogado</v>
      </c>
      <c r="D30" s="129"/>
      <c r="E30" s="129"/>
      <c r="F30" s="130"/>
      <c r="G30" s="130"/>
      <c r="H30" s="130"/>
      <c r="I30" s="131"/>
      <c r="J30" s="370">
        <v>0</v>
      </c>
      <c r="K30" s="371"/>
      <c r="L30" s="372">
        <v>0</v>
      </c>
      <c r="M30" s="371"/>
      <c r="N30" s="132">
        <f t="shared" si="0"/>
        <v>0</v>
      </c>
      <c r="O30" s="370">
        <f>-(([9]Inputs!F14+[9]Inputs!F15)-2000000)/1000</f>
        <v>-3578.2067200000024</v>
      </c>
      <c r="P30" s="371"/>
      <c r="Q30" s="372">
        <v>0</v>
      </c>
      <c r="R30" s="371"/>
      <c r="S30" s="133">
        <f t="shared" si="1"/>
        <v>1</v>
      </c>
      <c r="T30" s="373">
        <f t="shared" si="2"/>
        <v>-3578.2067200000024</v>
      </c>
      <c r="U30" s="374"/>
      <c r="V30" s="373">
        <f>T30</f>
        <v>-3578.2067200000024</v>
      </c>
      <c r="W30" s="374"/>
      <c r="X30" s="373">
        <f>V30</f>
        <v>-3578.2067200000024</v>
      </c>
      <c r="Y30" s="374"/>
      <c r="Z30" s="134">
        <f>O30/O23</f>
        <v>-1.4611251006840584E-2</v>
      </c>
      <c r="AA30" s="71"/>
      <c r="AB30" s="151" t="s">
        <v>150</v>
      </c>
      <c r="AC30" s="129"/>
      <c r="AD30" s="129"/>
      <c r="AE30" s="129"/>
      <c r="AF30" s="129"/>
      <c r="AG30" s="130"/>
      <c r="AH30" s="396">
        <f>-1000*(SUM(O29,O32,O36,O38,O42,O45,O50,O59))</f>
        <v>143797145.65849096</v>
      </c>
      <c r="AI30" s="396"/>
      <c r="AJ30" s="152"/>
      <c r="AK30" s="153"/>
    </row>
    <row r="31" spans="2:38" s="78" customFormat="1" ht="18.75" customHeight="1">
      <c r="B31" s="140"/>
      <c r="C31" s="141" t="str">
        <f>'[10]Cenário Real'!$C$31</f>
        <v>Comissão de Vendas Terreno</v>
      </c>
      <c r="D31" s="141"/>
      <c r="E31" s="141"/>
      <c r="F31" s="142"/>
      <c r="G31" s="142"/>
      <c r="H31" s="142"/>
      <c r="I31" s="143"/>
      <c r="J31" s="397">
        <v>0</v>
      </c>
      <c r="K31" s="398"/>
      <c r="L31" s="398">
        <v>0</v>
      </c>
      <c r="M31" s="398"/>
      <c r="N31" s="144">
        <f t="shared" si="0"/>
        <v>0</v>
      </c>
      <c r="O31" s="360">
        <f>'[10]Cenário Real'!$O$31</f>
        <v>-2000.0000000000005</v>
      </c>
      <c r="P31" s="399"/>
      <c r="Q31" s="398">
        <v>0</v>
      </c>
      <c r="R31" s="398"/>
      <c r="S31" s="145">
        <f t="shared" si="1"/>
        <v>1</v>
      </c>
      <c r="T31" s="363">
        <f t="shared" si="2"/>
        <v>-2000.0000000000005</v>
      </c>
      <c r="U31" s="364"/>
      <c r="V31" s="363">
        <f>T31</f>
        <v>-2000.0000000000005</v>
      </c>
      <c r="W31" s="364"/>
      <c r="X31" s="363">
        <f>V31</f>
        <v>-2000.0000000000005</v>
      </c>
      <c r="Y31" s="364"/>
      <c r="Z31" s="174">
        <f>O31/O24</f>
        <v>-8.1668009425909169E-3</v>
      </c>
      <c r="AA31" s="71"/>
      <c r="AB31" s="147" t="s">
        <v>151</v>
      </c>
      <c r="AC31" s="141"/>
      <c r="AD31" s="141"/>
      <c r="AE31" s="141"/>
      <c r="AF31" s="141"/>
      <c r="AG31" s="142"/>
      <c r="AH31" s="400">
        <f>O54*1000</f>
        <v>110892544.29740509</v>
      </c>
      <c r="AI31" s="400"/>
      <c r="AJ31" s="149"/>
      <c r="AK31" s="150"/>
    </row>
    <row r="32" spans="2:38" s="78" customFormat="1" ht="15" customHeight="1">
      <c r="B32" s="168" t="s">
        <v>152</v>
      </c>
      <c r="C32" s="169"/>
      <c r="D32" s="169"/>
      <c r="E32" s="169"/>
      <c r="F32" s="170"/>
      <c r="G32" s="170"/>
      <c r="H32" s="170"/>
      <c r="I32" s="171"/>
      <c r="J32" s="387">
        <v>0</v>
      </c>
      <c r="K32" s="388"/>
      <c r="L32" s="389">
        <v>0</v>
      </c>
      <c r="M32" s="388"/>
      <c r="N32" s="172">
        <f>IF(ISERR(J32/(J32+O32)),0,J32/(J32+O32))</f>
        <v>0</v>
      </c>
      <c r="O32" s="387">
        <f>SUM(O33)</f>
        <v>-12244.696632495004</v>
      </c>
      <c r="P32" s="388"/>
      <c r="Q32" s="389">
        <v>0</v>
      </c>
      <c r="R32" s="388"/>
      <c r="S32" s="173">
        <f t="shared" si="1"/>
        <v>1</v>
      </c>
      <c r="T32" s="390">
        <f t="shared" si="2"/>
        <v>-12244.696632495004</v>
      </c>
      <c r="U32" s="391"/>
      <c r="V32" s="390">
        <f>T32</f>
        <v>-12244.696632495004</v>
      </c>
      <c r="W32" s="391"/>
      <c r="X32" s="390">
        <f>V32</f>
        <v>-12244.696632495004</v>
      </c>
      <c r="Y32" s="391"/>
      <c r="Z32" s="125">
        <f>SUM(Z33)</f>
        <v>-0.05</v>
      </c>
      <c r="AA32" s="71"/>
      <c r="AB32" s="151" t="s">
        <v>153</v>
      </c>
      <c r="AC32" s="129"/>
      <c r="AD32" s="129"/>
      <c r="AE32" s="129"/>
      <c r="AF32" s="129"/>
      <c r="AG32" s="130"/>
      <c r="AH32" s="401">
        <f>Z48</f>
        <v>0.45474219702335911</v>
      </c>
      <c r="AI32" s="401"/>
      <c r="AJ32" s="152"/>
      <c r="AK32" s="153"/>
    </row>
    <row r="33" spans="2:42" s="78" customFormat="1" ht="15" customHeight="1">
      <c r="B33" s="128"/>
      <c r="C33" s="129" t="s">
        <v>154</v>
      </c>
      <c r="D33" s="129"/>
      <c r="E33" s="129"/>
      <c r="F33" s="130"/>
      <c r="G33" s="130"/>
      <c r="H33" s="130"/>
      <c r="I33" s="131"/>
      <c r="J33" s="370">
        <v>0</v>
      </c>
      <c r="K33" s="371"/>
      <c r="L33" s="372">
        <v>0</v>
      </c>
      <c r="M33" s="371"/>
      <c r="N33" s="132">
        <f t="shared" si="0"/>
        <v>0</v>
      </c>
      <c r="O33" s="370">
        <f>Z33*$O$23</f>
        <v>-12244.696632495004</v>
      </c>
      <c r="P33" s="371"/>
      <c r="Q33" s="372">
        <v>0</v>
      </c>
      <c r="R33" s="371"/>
      <c r="S33" s="133">
        <f t="shared" si="1"/>
        <v>1</v>
      </c>
      <c r="T33" s="373">
        <f t="shared" si="2"/>
        <v>-12244.696632495004</v>
      </c>
      <c r="U33" s="374"/>
      <c r="V33" s="373">
        <f>T33</f>
        <v>-12244.696632495004</v>
      </c>
      <c r="W33" s="374"/>
      <c r="X33" s="373">
        <f>V33</f>
        <v>-12244.696632495004</v>
      </c>
      <c r="Y33" s="374"/>
      <c r="Z33" s="134">
        <v>-0.05</v>
      </c>
      <c r="AA33" s="71"/>
      <c r="AB33" s="147" t="s">
        <v>155</v>
      </c>
      <c r="AC33" s="141"/>
      <c r="AD33" s="141"/>
      <c r="AE33" s="141"/>
      <c r="AF33" s="141"/>
      <c r="AG33" s="142"/>
      <c r="AH33" s="402">
        <f>AH31/W11</f>
        <v>0.45281866764717643</v>
      </c>
      <c r="AI33" s="402"/>
      <c r="AJ33" s="149"/>
      <c r="AK33" s="150"/>
    </row>
    <row r="34" spans="2:42" s="78" customFormat="1" ht="15" customHeight="1">
      <c r="B34" s="154" t="s">
        <v>156</v>
      </c>
      <c r="C34" s="155"/>
      <c r="D34" s="155"/>
      <c r="E34" s="155"/>
      <c r="F34" s="156"/>
      <c r="G34" s="156"/>
      <c r="H34" s="156"/>
      <c r="I34" s="157"/>
      <c r="J34" s="409">
        <v>0</v>
      </c>
      <c r="K34" s="410"/>
      <c r="L34" s="410">
        <v>0</v>
      </c>
      <c r="M34" s="410"/>
      <c r="N34" s="158">
        <f t="shared" si="0"/>
        <v>0</v>
      </c>
      <c r="O34" s="379">
        <f>O23+SUM(O32,O29)</f>
        <v>227071.02929740504</v>
      </c>
      <c r="P34" s="411"/>
      <c r="Q34" s="410">
        <v>0</v>
      </c>
      <c r="R34" s="410"/>
      <c r="S34" s="159">
        <f t="shared" si="1"/>
        <v>1</v>
      </c>
      <c r="T34" s="382">
        <f t="shared" si="2"/>
        <v>227071.02929740504</v>
      </c>
      <c r="U34" s="383"/>
      <c r="V34" s="382">
        <f>O34</f>
        <v>227071.02929740504</v>
      </c>
      <c r="W34" s="383"/>
      <c r="X34" s="382">
        <f>V34</f>
        <v>227071.02929740504</v>
      </c>
      <c r="Y34" s="383"/>
      <c r="Z34" s="160">
        <f>Z27+Z32+Z29</f>
        <v>0.92722194805056846</v>
      </c>
      <c r="AA34" s="71"/>
      <c r="AB34" s="403" t="s">
        <v>157</v>
      </c>
      <c r="AC34" s="404"/>
      <c r="AD34" s="404"/>
      <c r="AE34" s="404"/>
      <c r="AF34" s="404"/>
      <c r="AG34" s="404"/>
      <c r="AH34" s="404"/>
      <c r="AI34" s="404"/>
      <c r="AJ34" s="404"/>
      <c r="AK34" s="405"/>
    </row>
    <row r="35" spans="2:42" s="78" customFormat="1" ht="15" customHeight="1">
      <c r="B35" s="161"/>
      <c r="C35" s="162"/>
      <c r="D35" s="162"/>
      <c r="E35" s="162"/>
      <c r="F35" s="163"/>
      <c r="G35" s="163"/>
      <c r="H35" s="163"/>
      <c r="I35" s="164"/>
      <c r="J35" s="406"/>
      <c r="K35" s="407"/>
      <c r="L35" s="407"/>
      <c r="M35" s="407"/>
      <c r="N35" s="165"/>
      <c r="O35" s="393"/>
      <c r="P35" s="408"/>
      <c r="Q35" s="407"/>
      <c r="R35" s="407"/>
      <c r="S35" s="166"/>
      <c r="T35" s="385"/>
      <c r="U35" s="386"/>
      <c r="V35" s="385"/>
      <c r="W35" s="386"/>
      <c r="X35" s="385"/>
      <c r="Y35" s="386"/>
      <c r="Z35" s="167"/>
      <c r="AA35" s="71"/>
      <c r="AB35" s="151" t="s">
        <v>158</v>
      </c>
      <c r="AC35" s="130"/>
      <c r="AD35" s="130"/>
      <c r="AE35" s="130"/>
      <c r="AF35" s="130"/>
      <c r="AG35" s="130"/>
      <c r="AH35" s="378">
        <f>O63*1000</f>
        <v>75518847.667914718</v>
      </c>
      <c r="AI35" s="378"/>
      <c r="AJ35" s="152"/>
      <c r="AK35" s="153"/>
    </row>
    <row r="36" spans="2:42" s="78" customFormat="1" ht="15" customHeight="1">
      <c r="B36" s="168" t="s">
        <v>159</v>
      </c>
      <c r="C36" s="169"/>
      <c r="D36" s="169"/>
      <c r="E36" s="169"/>
      <c r="F36" s="170"/>
      <c r="G36" s="170"/>
      <c r="H36" s="170"/>
      <c r="I36" s="171"/>
      <c r="J36" s="416">
        <v>0</v>
      </c>
      <c r="K36" s="417"/>
      <c r="L36" s="417">
        <v>0</v>
      </c>
      <c r="M36" s="417"/>
      <c r="N36" s="172">
        <f t="shared" si="0"/>
        <v>0</v>
      </c>
      <c r="O36" s="387">
        <f>SUM(O37)</f>
        <v>-40000</v>
      </c>
      <c r="P36" s="418"/>
      <c r="Q36" s="417">
        <v>0</v>
      </c>
      <c r="R36" s="417"/>
      <c r="S36" s="173">
        <f t="shared" si="1"/>
        <v>1</v>
      </c>
      <c r="T36" s="390">
        <f t="shared" ref="T36:T48" si="3">O36</f>
        <v>-40000</v>
      </c>
      <c r="U36" s="391"/>
      <c r="V36" s="390">
        <f t="shared" ref="V36:V48" si="4">T36</f>
        <v>-40000</v>
      </c>
      <c r="W36" s="391"/>
      <c r="X36" s="390">
        <f t="shared" ref="X36:X48" si="5">V36</f>
        <v>-40000</v>
      </c>
      <c r="Y36" s="391"/>
      <c r="Z36" s="125">
        <f>SUM(Z37)</f>
        <v>-0.16333601885181831</v>
      </c>
      <c r="AA36" s="71"/>
      <c r="AB36" s="147" t="s">
        <v>160</v>
      </c>
      <c r="AC36" s="142"/>
      <c r="AD36" s="142"/>
      <c r="AE36" s="142"/>
      <c r="AF36" s="142"/>
      <c r="AG36" s="142"/>
      <c r="AH36" s="412">
        <f>'[9]EVTE - Projetado'!N104</f>
        <v>16472609.823210642</v>
      </c>
      <c r="AI36" s="412"/>
      <c r="AJ36" s="149"/>
      <c r="AK36" s="150"/>
      <c r="AM36" s="175"/>
    </row>
    <row r="37" spans="2:42" s="78" customFormat="1" ht="15" customHeight="1">
      <c r="B37" s="128"/>
      <c r="C37" s="129" t="s">
        <v>161</v>
      </c>
      <c r="D37" s="129"/>
      <c r="E37" s="129"/>
      <c r="F37" s="130"/>
      <c r="G37" s="130"/>
      <c r="H37" s="130"/>
      <c r="I37" s="131"/>
      <c r="J37" s="413">
        <v>0</v>
      </c>
      <c r="K37" s="414"/>
      <c r="L37" s="414">
        <v>0</v>
      </c>
      <c r="M37" s="414"/>
      <c r="N37" s="132">
        <f t="shared" si="0"/>
        <v>0</v>
      </c>
      <c r="O37" s="370">
        <f>W18/-1000</f>
        <v>-40000</v>
      </c>
      <c r="P37" s="415"/>
      <c r="Q37" s="414">
        <v>0</v>
      </c>
      <c r="R37" s="414"/>
      <c r="S37" s="133">
        <f t="shared" si="1"/>
        <v>1</v>
      </c>
      <c r="T37" s="373">
        <f t="shared" si="3"/>
        <v>-40000</v>
      </c>
      <c r="U37" s="374"/>
      <c r="V37" s="373">
        <f t="shared" si="4"/>
        <v>-40000</v>
      </c>
      <c r="W37" s="374"/>
      <c r="X37" s="373">
        <f t="shared" si="5"/>
        <v>-40000</v>
      </c>
      <c r="Y37" s="374"/>
      <c r="Z37" s="134">
        <f>O37/O23</f>
        <v>-0.16333601885181831</v>
      </c>
      <c r="AA37" s="71"/>
      <c r="AB37" s="151" t="s">
        <v>162</v>
      </c>
      <c r="AC37" s="130"/>
      <c r="AD37" s="130"/>
      <c r="AE37" s="130"/>
      <c r="AF37" s="130"/>
      <c r="AG37" s="130"/>
      <c r="AH37" s="378">
        <f>'[9]Desembolso - LV'!C10</f>
        <v>9930019.402111372</v>
      </c>
      <c r="AI37" s="378"/>
      <c r="AJ37" s="152"/>
      <c r="AK37" s="153"/>
    </row>
    <row r="38" spans="2:42" s="78" customFormat="1" ht="15" customHeight="1">
      <c r="B38" s="168" t="s">
        <v>115</v>
      </c>
      <c r="C38" s="169"/>
      <c r="D38" s="169"/>
      <c r="E38" s="169"/>
      <c r="F38" s="170"/>
      <c r="G38" s="170"/>
      <c r="H38" s="170"/>
      <c r="I38" s="171"/>
      <c r="J38" s="416">
        <v>0</v>
      </c>
      <c r="K38" s="417"/>
      <c r="L38" s="417">
        <v>0</v>
      </c>
      <c r="M38" s="417"/>
      <c r="N38" s="172">
        <f t="shared" si="0"/>
        <v>0</v>
      </c>
      <c r="O38" s="387">
        <f>SUM(O39:P41)</f>
        <v>-68768.484999999942</v>
      </c>
      <c r="P38" s="418"/>
      <c r="Q38" s="417">
        <v>0</v>
      </c>
      <c r="R38" s="417"/>
      <c r="S38" s="173">
        <f t="shared" si="1"/>
        <v>1</v>
      </c>
      <c r="T38" s="390">
        <f t="shared" si="3"/>
        <v>-68768.484999999942</v>
      </c>
      <c r="U38" s="391"/>
      <c r="V38" s="390">
        <f t="shared" si="4"/>
        <v>-68768.484999999942</v>
      </c>
      <c r="W38" s="391"/>
      <c r="X38" s="390">
        <f t="shared" si="5"/>
        <v>-68768.484999999942</v>
      </c>
      <c r="Y38" s="391"/>
      <c r="Z38" s="125">
        <f>SUM(Z39:Z41)</f>
        <v>-0.28080926405927437</v>
      </c>
      <c r="AA38" s="71"/>
      <c r="AB38" s="419">
        <v>5</v>
      </c>
      <c r="AC38" s="420"/>
      <c r="AD38" s="420"/>
      <c r="AE38" s="420"/>
      <c r="AF38" s="420"/>
      <c r="AG38" s="420"/>
      <c r="AH38" s="412">
        <f>K11*5</f>
        <v>94189974.096115395</v>
      </c>
      <c r="AI38" s="412"/>
      <c r="AJ38" s="149"/>
      <c r="AK38" s="150"/>
      <c r="AP38" s="78">
        <v>-2037.2815999999998</v>
      </c>
    </row>
    <row r="39" spans="2:42" s="78" customFormat="1" ht="15" customHeight="1">
      <c r="B39" s="128"/>
      <c r="C39" s="129" t="s">
        <v>99</v>
      </c>
      <c r="D39" s="129"/>
      <c r="E39" s="129"/>
      <c r="F39" s="130"/>
      <c r="G39" s="130"/>
      <c r="H39" s="130"/>
      <c r="I39" s="131"/>
      <c r="J39" s="413">
        <v>0</v>
      </c>
      <c r="K39" s="414"/>
      <c r="L39" s="414">
        <v>0</v>
      </c>
      <c r="M39" s="414"/>
      <c r="N39" s="132">
        <f t="shared" si="0"/>
        <v>0</v>
      </c>
      <c r="O39" s="370">
        <f>O14/1000*-1</f>
        <v>-61400.433035714232</v>
      </c>
      <c r="P39" s="415"/>
      <c r="Q39" s="414">
        <v>0</v>
      </c>
      <c r="R39" s="414"/>
      <c r="S39" s="133">
        <f t="shared" si="1"/>
        <v>1</v>
      </c>
      <c r="T39" s="373">
        <f t="shared" si="3"/>
        <v>-61400.433035714232</v>
      </c>
      <c r="U39" s="374"/>
      <c r="V39" s="373">
        <f t="shared" si="4"/>
        <v>-61400.433035714232</v>
      </c>
      <c r="W39" s="374"/>
      <c r="X39" s="373">
        <f t="shared" si="5"/>
        <v>-61400.433035714232</v>
      </c>
      <c r="Y39" s="374"/>
      <c r="Z39" s="134">
        <f>O39/$O$23</f>
        <v>-0.25072255719578068</v>
      </c>
      <c r="AA39" s="71"/>
      <c r="AB39" s="151" t="s">
        <v>163</v>
      </c>
      <c r="AC39" s="130"/>
      <c r="AD39" s="130"/>
      <c r="AE39" s="130"/>
      <c r="AF39" s="130"/>
      <c r="AG39" s="130"/>
      <c r="AH39" s="421">
        <f>AH35/W11</f>
        <v>0.30837369815885285</v>
      </c>
      <c r="AI39" s="421"/>
      <c r="AJ39" s="176">
        <v>1</v>
      </c>
      <c r="AK39" s="153"/>
      <c r="AP39" s="78">
        <v>-2037.2815999999998</v>
      </c>
    </row>
    <row r="40" spans="2:42" s="78" customFormat="1" ht="15" customHeight="1">
      <c r="B40" s="140"/>
      <c r="C40" s="141" t="s">
        <v>164</v>
      </c>
      <c r="D40" s="141"/>
      <c r="E40" s="141"/>
      <c r="F40" s="142"/>
      <c r="G40" s="142"/>
      <c r="H40" s="142"/>
      <c r="I40" s="143"/>
      <c r="J40" s="397">
        <v>0</v>
      </c>
      <c r="K40" s="398"/>
      <c r="L40" s="398">
        <v>0</v>
      </c>
      <c r="M40" s="398"/>
      <c r="N40" s="144">
        <f t="shared" si="0"/>
        <v>0</v>
      </c>
      <c r="O40" s="360">
        <f>O39*0.1</f>
        <v>-6140.0433035714232</v>
      </c>
      <c r="P40" s="399"/>
      <c r="Q40" s="398">
        <v>0</v>
      </c>
      <c r="R40" s="398"/>
      <c r="S40" s="145">
        <f t="shared" si="1"/>
        <v>1</v>
      </c>
      <c r="T40" s="363">
        <f t="shared" si="3"/>
        <v>-6140.0433035714232</v>
      </c>
      <c r="U40" s="364"/>
      <c r="V40" s="363">
        <f t="shared" si="4"/>
        <v>-6140.0433035714232</v>
      </c>
      <c r="W40" s="364"/>
      <c r="X40" s="363">
        <f t="shared" si="5"/>
        <v>-6140.0433035714232</v>
      </c>
      <c r="Y40" s="364"/>
      <c r="Z40" s="174">
        <f>O40/$O$23</f>
        <v>-2.5072255719578069E-2</v>
      </c>
      <c r="AA40" s="71"/>
      <c r="AB40" s="147" t="s">
        <v>165</v>
      </c>
      <c r="AC40" s="142"/>
      <c r="AD40" s="142"/>
      <c r="AE40" s="142"/>
      <c r="AF40" s="142"/>
      <c r="AG40" s="142"/>
      <c r="AH40" s="422">
        <f>AH35/W18</f>
        <v>1.8879711916978679</v>
      </c>
      <c r="AI40" s="422"/>
      <c r="AJ40" s="177">
        <v>1</v>
      </c>
      <c r="AK40" s="150"/>
    </row>
    <row r="41" spans="2:42" s="78" customFormat="1" ht="15" customHeight="1">
      <c r="B41" s="128"/>
      <c r="C41" s="129" t="s">
        <v>166</v>
      </c>
      <c r="D41" s="129"/>
      <c r="E41" s="129"/>
      <c r="F41" s="130"/>
      <c r="G41" s="130"/>
      <c r="H41" s="130"/>
      <c r="I41" s="131"/>
      <c r="J41" s="413">
        <v>0</v>
      </c>
      <c r="K41" s="414"/>
      <c r="L41" s="414">
        <v>0</v>
      </c>
      <c r="M41" s="414"/>
      <c r="N41" s="132">
        <f t="shared" si="0"/>
        <v>0</v>
      </c>
      <c r="O41" s="370">
        <f>O39*0.02</f>
        <v>-1228.0086607142846</v>
      </c>
      <c r="P41" s="415"/>
      <c r="Q41" s="414">
        <v>0</v>
      </c>
      <c r="R41" s="414"/>
      <c r="S41" s="133">
        <f t="shared" si="1"/>
        <v>1</v>
      </c>
      <c r="T41" s="373">
        <f t="shared" si="3"/>
        <v>-1228.0086607142846</v>
      </c>
      <c r="U41" s="374"/>
      <c r="V41" s="373">
        <f t="shared" si="4"/>
        <v>-1228.0086607142846</v>
      </c>
      <c r="W41" s="374"/>
      <c r="X41" s="373">
        <f t="shared" si="5"/>
        <v>-1228.0086607142846</v>
      </c>
      <c r="Y41" s="374"/>
      <c r="Z41" s="134">
        <f>O41/$O$23</f>
        <v>-5.0144511439156134E-3</v>
      </c>
      <c r="AA41" s="71"/>
      <c r="AB41" s="151" t="s">
        <v>167</v>
      </c>
      <c r="AC41" s="130"/>
      <c r="AD41" s="130"/>
      <c r="AE41" s="130"/>
      <c r="AF41" s="130"/>
      <c r="AG41" s="130"/>
      <c r="AH41" s="421">
        <f>AH35/AH36</f>
        <v>4.5845101947054738</v>
      </c>
      <c r="AI41" s="421"/>
      <c r="AJ41" s="176">
        <v>1</v>
      </c>
      <c r="AK41" s="153"/>
      <c r="AP41" s="78">
        <f>+SUM(AP38:AP39)</f>
        <v>-4074.5631999999996</v>
      </c>
    </row>
    <row r="42" spans="2:42" s="78" customFormat="1" ht="15" customHeight="1">
      <c r="B42" s="168" t="s">
        <v>168</v>
      </c>
      <c r="C42" s="169"/>
      <c r="D42" s="169"/>
      <c r="E42" s="169"/>
      <c r="F42" s="170"/>
      <c r="G42" s="170"/>
      <c r="H42" s="170"/>
      <c r="I42" s="171"/>
      <c r="J42" s="416">
        <v>0</v>
      </c>
      <c r="K42" s="417"/>
      <c r="L42" s="417">
        <v>0</v>
      </c>
      <c r="M42" s="417"/>
      <c r="N42" s="172">
        <f t="shared" si="0"/>
        <v>0</v>
      </c>
      <c r="O42" s="387">
        <f>SUM(O43:P44)</f>
        <v>-1440</v>
      </c>
      <c r="P42" s="418"/>
      <c r="Q42" s="417">
        <v>0</v>
      </c>
      <c r="R42" s="417"/>
      <c r="S42" s="173">
        <f t="shared" si="1"/>
        <v>1</v>
      </c>
      <c r="T42" s="390">
        <f t="shared" si="3"/>
        <v>-1440</v>
      </c>
      <c r="U42" s="391"/>
      <c r="V42" s="390">
        <f t="shared" si="4"/>
        <v>-1440</v>
      </c>
      <c r="W42" s="391"/>
      <c r="X42" s="390">
        <f t="shared" si="5"/>
        <v>-1440</v>
      </c>
      <c r="Y42" s="391"/>
      <c r="Z42" s="125">
        <f>SUM(Z43:Z44)</f>
        <v>-1.2940048339332729E-2</v>
      </c>
      <c r="AA42" s="71"/>
      <c r="AB42" s="147" t="s">
        <v>169</v>
      </c>
      <c r="AC42" s="142"/>
      <c r="AD42" s="142"/>
      <c r="AE42" s="142"/>
      <c r="AF42" s="142"/>
      <c r="AG42" s="142"/>
      <c r="AH42" s="422">
        <f>AH35/AH29</f>
        <v>0.65002437988337303</v>
      </c>
      <c r="AI42" s="422"/>
      <c r="AJ42" s="177">
        <v>1</v>
      </c>
      <c r="AK42" s="150"/>
      <c r="AP42" s="178">
        <f>+-AP41*1000</f>
        <v>4074563.1999999997</v>
      </c>
    </row>
    <row r="43" spans="2:42" s="78" customFormat="1" ht="15" customHeight="1">
      <c r="B43" s="128"/>
      <c r="C43" s="129" t="s">
        <v>170</v>
      </c>
      <c r="D43" s="129"/>
      <c r="E43" s="129"/>
      <c r="F43" s="130"/>
      <c r="G43" s="130"/>
      <c r="H43" s="130"/>
      <c r="I43" s="131"/>
      <c r="J43" s="413">
        <v>0</v>
      </c>
      <c r="K43" s="414"/>
      <c r="L43" s="414">
        <v>0</v>
      </c>
      <c r="M43" s="414"/>
      <c r="N43" s="132">
        <f t="shared" si="0"/>
        <v>0</v>
      </c>
      <c r="O43" s="370">
        <f>-30*24</f>
        <v>-720</v>
      </c>
      <c r="P43" s="415"/>
      <c r="Q43" s="414">
        <v>0</v>
      </c>
      <c r="R43" s="414"/>
      <c r="S43" s="133">
        <f t="shared" si="1"/>
        <v>1</v>
      </c>
      <c r="T43" s="373">
        <f t="shared" si="3"/>
        <v>-720</v>
      </c>
      <c r="U43" s="374"/>
      <c r="V43" s="373">
        <f t="shared" si="4"/>
        <v>-720</v>
      </c>
      <c r="W43" s="374"/>
      <c r="X43" s="373">
        <f t="shared" si="5"/>
        <v>-720</v>
      </c>
      <c r="Y43" s="374"/>
      <c r="Z43" s="134">
        <f>O43/O27</f>
        <v>-2.9400483393327297E-3</v>
      </c>
      <c r="AA43" s="71"/>
      <c r="AB43" s="151" t="s">
        <v>171</v>
      </c>
      <c r="AC43" s="130"/>
      <c r="AD43" s="130"/>
      <c r="AE43" s="130"/>
      <c r="AF43" s="130"/>
      <c r="AG43" s="130"/>
      <c r="AH43" s="421">
        <f>AH35/AH30</f>
        <v>0.52517626356274949</v>
      </c>
      <c r="AI43" s="421"/>
      <c r="AJ43" s="176">
        <v>1</v>
      </c>
      <c r="AK43" s="153"/>
    </row>
    <row r="44" spans="2:42" s="78" customFormat="1" ht="15" customHeight="1">
      <c r="B44" s="140"/>
      <c r="C44" s="141" t="s">
        <v>172</v>
      </c>
      <c r="D44" s="141"/>
      <c r="E44" s="141"/>
      <c r="F44" s="142"/>
      <c r="G44" s="142"/>
      <c r="H44" s="142"/>
      <c r="I44" s="143"/>
      <c r="J44" s="397">
        <v>0</v>
      </c>
      <c r="K44" s="398"/>
      <c r="L44" s="398">
        <v>0</v>
      </c>
      <c r="M44" s="398"/>
      <c r="N44" s="144">
        <f t="shared" si="0"/>
        <v>0</v>
      </c>
      <c r="O44" s="360">
        <f>-30*24</f>
        <v>-720</v>
      </c>
      <c r="P44" s="399"/>
      <c r="Q44" s="398">
        <v>0</v>
      </c>
      <c r="R44" s="398"/>
      <c r="S44" s="145">
        <f t="shared" si="1"/>
        <v>1</v>
      </c>
      <c r="T44" s="363">
        <f t="shared" si="3"/>
        <v>-720</v>
      </c>
      <c r="U44" s="364"/>
      <c r="V44" s="363">
        <f t="shared" si="4"/>
        <v>-720</v>
      </c>
      <c r="W44" s="364"/>
      <c r="X44" s="363">
        <f t="shared" si="5"/>
        <v>-720</v>
      </c>
      <c r="Y44" s="364"/>
      <c r="Z44" s="174">
        <v>-0.01</v>
      </c>
      <c r="AA44" s="71"/>
      <c r="AB44" s="147" t="s">
        <v>173</v>
      </c>
      <c r="AC44" s="142"/>
      <c r="AD44" s="142"/>
      <c r="AE44" s="142"/>
      <c r="AF44" s="142"/>
      <c r="AG44" s="142"/>
      <c r="AH44" s="422">
        <f>'[9]EVTE - Projetado'!J102</f>
        <v>0.92195585427722082</v>
      </c>
      <c r="AI44" s="422"/>
      <c r="AJ44" s="177">
        <v>1</v>
      </c>
      <c r="AK44" s="150"/>
    </row>
    <row r="45" spans="2:42" s="78" customFormat="1" ht="15" customHeight="1">
      <c r="B45" s="168" t="s">
        <v>174</v>
      </c>
      <c r="C45" s="169"/>
      <c r="D45" s="169"/>
      <c r="E45" s="169"/>
      <c r="F45" s="170"/>
      <c r="G45" s="170"/>
      <c r="H45" s="170"/>
      <c r="I45" s="171"/>
      <c r="J45" s="416">
        <v>0</v>
      </c>
      <c r="K45" s="417"/>
      <c r="L45" s="417">
        <v>0</v>
      </c>
      <c r="M45" s="417"/>
      <c r="N45" s="172">
        <f t="shared" si="0"/>
        <v>0</v>
      </c>
      <c r="O45" s="387">
        <f>SUM(O46:P47)</f>
        <v>-3770</v>
      </c>
      <c r="P45" s="418"/>
      <c r="Q45" s="417">
        <v>0</v>
      </c>
      <c r="R45" s="417"/>
      <c r="S45" s="173">
        <f t="shared" si="1"/>
        <v>1</v>
      </c>
      <c r="T45" s="390">
        <f t="shared" si="3"/>
        <v>-3770</v>
      </c>
      <c r="U45" s="391"/>
      <c r="V45" s="390">
        <f t="shared" si="4"/>
        <v>-3770</v>
      </c>
      <c r="W45" s="391"/>
      <c r="X45" s="390">
        <f t="shared" si="5"/>
        <v>-3770</v>
      </c>
      <c r="Y45" s="391"/>
      <c r="Z45" s="125">
        <f>SUM(Z46:Z47)</f>
        <v>-1.5394419776783876E-2</v>
      </c>
      <c r="AA45" s="71"/>
      <c r="AB45" s="151" t="s">
        <v>175</v>
      </c>
      <c r="AC45" s="130"/>
      <c r="AD45" s="130"/>
      <c r="AE45" s="130"/>
      <c r="AF45" s="130"/>
      <c r="AG45" s="130"/>
      <c r="AH45" s="421">
        <f>(AH44+1)^(1/12)-1</f>
        <v>5.5954691376904675E-2</v>
      </c>
      <c r="AI45" s="421"/>
      <c r="AJ45" s="176">
        <v>1</v>
      </c>
      <c r="AK45" s="153"/>
    </row>
    <row r="46" spans="2:42" s="78" customFormat="1" ht="15" customHeight="1">
      <c r="B46" s="128"/>
      <c r="C46" s="129" t="s">
        <v>176</v>
      </c>
      <c r="D46" s="129"/>
      <c r="E46" s="129"/>
      <c r="F46" s="130"/>
      <c r="G46" s="130"/>
      <c r="H46" s="130"/>
      <c r="I46" s="131"/>
      <c r="J46" s="413">
        <v>0</v>
      </c>
      <c r="K46" s="414"/>
      <c r="L46" s="414">
        <v>0</v>
      </c>
      <c r="M46" s="414"/>
      <c r="N46" s="132">
        <f t="shared" si="0"/>
        <v>0</v>
      </c>
      <c r="O46" s="370">
        <f>-30*24</f>
        <v>-720</v>
      </c>
      <c r="P46" s="415"/>
      <c r="Q46" s="414">
        <v>0</v>
      </c>
      <c r="R46" s="414"/>
      <c r="S46" s="133">
        <f t="shared" si="1"/>
        <v>1</v>
      </c>
      <c r="T46" s="373">
        <f t="shared" si="3"/>
        <v>-720</v>
      </c>
      <c r="U46" s="374"/>
      <c r="V46" s="373">
        <f t="shared" si="4"/>
        <v>-720</v>
      </c>
      <c r="W46" s="374"/>
      <c r="X46" s="373">
        <f t="shared" si="5"/>
        <v>-720</v>
      </c>
      <c r="Y46" s="374"/>
      <c r="Z46" s="134">
        <f>O46/O27</f>
        <v>-2.9400483393327297E-3</v>
      </c>
      <c r="AA46" s="71"/>
      <c r="AB46" s="147" t="s">
        <v>177</v>
      </c>
      <c r="AC46" s="142"/>
      <c r="AD46" s="142"/>
      <c r="AE46" s="142"/>
      <c r="AF46" s="142"/>
      <c r="AG46" s="142"/>
      <c r="AH46" s="142"/>
      <c r="AI46" s="179" t="s">
        <v>178</v>
      </c>
      <c r="AJ46" s="149"/>
      <c r="AK46" s="150"/>
    </row>
    <row r="47" spans="2:42" s="78" customFormat="1" ht="15" customHeight="1">
      <c r="B47" s="140"/>
      <c r="C47" s="141" t="s">
        <v>179</v>
      </c>
      <c r="D47" s="141"/>
      <c r="E47" s="141"/>
      <c r="F47" s="142"/>
      <c r="G47" s="142"/>
      <c r="H47" s="142"/>
      <c r="I47" s="143"/>
      <c r="J47" s="397">
        <v>0</v>
      </c>
      <c r="K47" s="398"/>
      <c r="L47" s="398">
        <v>0</v>
      </c>
      <c r="M47" s="398"/>
      <c r="N47" s="144">
        <f t="shared" si="0"/>
        <v>0</v>
      </c>
      <c r="O47" s="360">
        <f>(-2500000-550000)/1000</f>
        <v>-3050</v>
      </c>
      <c r="P47" s="399"/>
      <c r="Q47" s="398">
        <v>0</v>
      </c>
      <c r="R47" s="398"/>
      <c r="S47" s="145">
        <f t="shared" si="1"/>
        <v>1</v>
      </c>
      <c r="T47" s="363">
        <f t="shared" si="3"/>
        <v>-3050</v>
      </c>
      <c r="U47" s="364"/>
      <c r="V47" s="363">
        <f t="shared" si="4"/>
        <v>-3050</v>
      </c>
      <c r="W47" s="364"/>
      <c r="X47" s="363">
        <f t="shared" si="5"/>
        <v>-3050</v>
      </c>
      <c r="Y47" s="364"/>
      <c r="Z47" s="174">
        <f>O47/O27</f>
        <v>-1.2454371437451147E-2</v>
      </c>
      <c r="AA47" s="71"/>
      <c r="AB47" s="151"/>
      <c r="AC47" s="130"/>
      <c r="AD47" s="130"/>
      <c r="AE47" s="130"/>
      <c r="AF47" s="130"/>
      <c r="AG47" s="130"/>
      <c r="AH47" s="421"/>
      <c r="AI47" s="421"/>
      <c r="AJ47" s="421"/>
      <c r="AK47" s="421">
        <f>'[9]FlCx_Invest_Mutuo - PROJETADO'!E26</f>
        <v>-5920193.5408727415</v>
      </c>
    </row>
    <row r="48" spans="2:42" ht="15" customHeight="1">
      <c r="B48" s="154" t="s">
        <v>180</v>
      </c>
      <c r="C48" s="155"/>
      <c r="D48" s="155"/>
      <c r="E48" s="155"/>
      <c r="F48" s="156"/>
      <c r="G48" s="156"/>
      <c r="H48" s="156"/>
      <c r="I48" s="157"/>
      <c r="J48" s="409">
        <v>0</v>
      </c>
      <c r="K48" s="410"/>
      <c r="L48" s="410">
        <v>0</v>
      </c>
      <c r="M48" s="410"/>
      <c r="N48" s="158">
        <f t="shared" si="0"/>
        <v>0</v>
      </c>
      <c r="O48" s="379">
        <f>SUM(O34,O36,O38,O42,O45)</f>
        <v>113092.5442974051</v>
      </c>
      <c r="P48" s="411"/>
      <c r="Q48" s="410">
        <v>0</v>
      </c>
      <c r="R48" s="410"/>
      <c r="S48" s="159">
        <f t="shared" si="1"/>
        <v>1</v>
      </c>
      <c r="T48" s="382">
        <f t="shared" si="3"/>
        <v>113092.5442974051</v>
      </c>
      <c r="U48" s="383"/>
      <c r="V48" s="382">
        <f t="shared" si="4"/>
        <v>113092.5442974051</v>
      </c>
      <c r="W48" s="383"/>
      <c r="X48" s="382">
        <f t="shared" si="5"/>
        <v>113092.5442974051</v>
      </c>
      <c r="Y48" s="383"/>
      <c r="Z48" s="160">
        <f>SUM(Z34,Z45,Z42,Z38,Z36)</f>
        <v>0.45474219702335911</v>
      </c>
      <c r="AB48" s="180" t="s">
        <v>181</v>
      </c>
      <c r="AC48" s="163"/>
      <c r="AD48" s="163"/>
      <c r="AE48" s="163"/>
      <c r="AF48" s="163"/>
      <c r="AG48" s="163"/>
      <c r="AH48" s="163"/>
      <c r="AI48" s="423">
        <f>(O55*1000/((O36+O29)*1000))</f>
        <v>0.56118792651556049</v>
      </c>
      <c r="AJ48" s="423"/>
      <c r="AK48" s="181"/>
      <c r="AL48" s="78"/>
    </row>
    <row r="49" spans="2:38" ht="18.75" customHeight="1">
      <c r="B49" s="161"/>
      <c r="C49" s="162"/>
      <c r="D49" s="162"/>
      <c r="E49" s="162"/>
      <c r="F49" s="163"/>
      <c r="G49" s="163"/>
      <c r="H49" s="163"/>
      <c r="I49" s="164"/>
      <c r="J49" s="406"/>
      <c r="K49" s="407"/>
      <c r="L49" s="407"/>
      <c r="M49" s="407"/>
      <c r="N49" s="165"/>
      <c r="O49" s="393"/>
      <c r="P49" s="408"/>
      <c r="Q49" s="407"/>
      <c r="R49" s="407"/>
      <c r="S49" s="166"/>
      <c r="T49" s="385"/>
      <c r="U49" s="386"/>
      <c r="V49" s="385"/>
      <c r="W49" s="386"/>
      <c r="X49" s="385"/>
      <c r="Y49" s="386"/>
      <c r="Z49" s="167"/>
      <c r="AB49" s="424" t="s">
        <v>182</v>
      </c>
      <c r="AC49" s="425"/>
      <c r="AD49" s="425"/>
      <c r="AE49" s="182"/>
      <c r="AF49" s="182"/>
      <c r="AG49" s="182"/>
      <c r="AH49" s="378">
        <f>W18</f>
        <v>40000000</v>
      </c>
      <c r="AI49" s="378"/>
      <c r="AJ49" s="183"/>
      <c r="AK49" s="184"/>
      <c r="AL49" s="78"/>
    </row>
    <row r="50" spans="2:38" s="75" customFormat="1" ht="15" customHeight="1">
      <c r="B50" s="168" t="s">
        <v>183</v>
      </c>
      <c r="C50" s="169"/>
      <c r="D50" s="169"/>
      <c r="E50" s="169"/>
      <c r="F50" s="170"/>
      <c r="G50" s="170"/>
      <c r="H50" s="170"/>
      <c r="I50" s="171"/>
      <c r="J50" s="416">
        <v>0</v>
      </c>
      <c r="K50" s="417"/>
      <c r="L50" s="417">
        <v>0</v>
      </c>
      <c r="M50" s="417"/>
      <c r="N50" s="172">
        <f t="shared" si="0"/>
        <v>0</v>
      </c>
      <c r="O50" s="387">
        <f>SUM(O51:P53)</f>
        <v>-2200</v>
      </c>
      <c r="P50" s="418"/>
      <c r="Q50" s="417">
        <v>0</v>
      </c>
      <c r="R50" s="417"/>
      <c r="S50" s="173">
        <f t="shared" si="1"/>
        <v>1</v>
      </c>
      <c r="T50" s="390">
        <f t="shared" ref="T50:T57" si="6">O50</f>
        <v>-2200</v>
      </c>
      <c r="U50" s="391"/>
      <c r="V50" s="390">
        <f t="shared" ref="V50:V57" si="7">T50</f>
        <v>-2200</v>
      </c>
      <c r="W50" s="391"/>
      <c r="X50" s="390">
        <f t="shared" ref="X50:X57" si="8">V50</f>
        <v>-2200</v>
      </c>
      <c r="Y50" s="391"/>
      <c r="Z50" s="125">
        <f>SUM(Z51:Z53)</f>
        <v>-8.9834810368500072E-3</v>
      </c>
      <c r="AA50" s="71"/>
      <c r="AB50" s="426" t="s">
        <v>184</v>
      </c>
      <c r="AC50" s="427"/>
      <c r="AD50" s="427"/>
      <c r="AE50" s="428">
        <f>AE53-SUM(AE49,AE51,AE52)</f>
        <v>39559423.833957359</v>
      </c>
      <c r="AF50" s="428"/>
      <c r="AG50" s="428"/>
      <c r="AH50" s="163"/>
      <c r="AI50" s="183"/>
      <c r="AJ50" s="183"/>
      <c r="AK50" s="184"/>
      <c r="AL50" s="78"/>
    </row>
    <row r="51" spans="2:38" s="75" customFormat="1" ht="15" customHeight="1">
      <c r="B51" s="128"/>
      <c r="C51" s="129" t="s">
        <v>185</v>
      </c>
      <c r="D51" s="129"/>
      <c r="E51" s="129"/>
      <c r="F51" s="130"/>
      <c r="G51" s="130"/>
      <c r="H51" s="130"/>
      <c r="I51" s="131"/>
      <c r="J51" s="413">
        <v>0</v>
      </c>
      <c r="K51" s="414"/>
      <c r="L51" s="414">
        <v>0</v>
      </c>
      <c r="M51" s="414"/>
      <c r="N51" s="132">
        <f t="shared" si="0"/>
        <v>0</v>
      </c>
      <c r="O51" s="370">
        <v>-1200</v>
      </c>
      <c r="P51" s="415"/>
      <c r="Q51" s="414">
        <v>0</v>
      </c>
      <c r="R51" s="414"/>
      <c r="S51" s="133">
        <f t="shared" si="1"/>
        <v>1</v>
      </c>
      <c r="T51" s="373">
        <f t="shared" si="6"/>
        <v>-1200</v>
      </c>
      <c r="U51" s="374"/>
      <c r="V51" s="373">
        <f t="shared" si="7"/>
        <v>-1200</v>
      </c>
      <c r="W51" s="374"/>
      <c r="X51" s="373">
        <f t="shared" si="8"/>
        <v>-1200</v>
      </c>
      <c r="Y51" s="374"/>
      <c r="Z51" s="134">
        <f>O51/O27</f>
        <v>-4.9000805655545496E-3</v>
      </c>
      <c r="AA51" s="71"/>
      <c r="AB51" s="429"/>
      <c r="AC51" s="430"/>
      <c r="AD51" s="430"/>
      <c r="AE51" s="431"/>
      <c r="AF51" s="431"/>
      <c r="AG51" s="431"/>
      <c r="AH51" s="163"/>
      <c r="AI51" s="183"/>
      <c r="AJ51" s="183"/>
      <c r="AK51" s="184"/>
      <c r="AL51" s="78"/>
    </row>
    <row r="52" spans="2:38" s="78" customFormat="1" ht="15" customHeight="1">
      <c r="B52" s="140"/>
      <c r="C52" s="141" t="s">
        <v>186</v>
      </c>
      <c r="D52" s="141"/>
      <c r="E52" s="141"/>
      <c r="F52" s="142"/>
      <c r="G52" s="142"/>
      <c r="H52" s="142"/>
      <c r="I52" s="143"/>
      <c r="J52" s="397">
        <v>0</v>
      </c>
      <c r="K52" s="398"/>
      <c r="L52" s="398">
        <v>0</v>
      </c>
      <c r="M52" s="398"/>
      <c r="N52" s="144">
        <f t="shared" si="0"/>
        <v>0</v>
      </c>
      <c r="O52" s="398">
        <v>0</v>
      </c>
      <c r="P52" s="398"/>
      <c r="Q52" s="398">
        <v>0</v>
      </c>
      <c r="R52" s="398"/>
      <c r="S52" s="145">
        <f t="shared" si="1"/>
        <v>0</v>
      </c>
      <c r="T52" s="363">
        <f t="shared" si="6"/>
        <v>0</v>
      </c>
      <c r="U52" s="364"/>
      <c r="V52" s="363">
        <f t="shared" si="7"/>
        <v>0</v>
      </c>
      <c r="W52" s="364"/>
      <c r="X52" s="363">
        <f t="shared" si="8"/>
        <v>0</v>
      </c>
      <c r="Y52" s="364"/>
      <c r="Z52" s="174">
        <f>O52/O27</f>
        <v>0</v>
      </c>
      <c r="AA52" s="71"/>
      <c r="AB52" s="432"/>
      <c r="AC52" s="433"/>
      <c r="AD52" s="433"/>
      <c r="AE52" s="436"/>
      <c r="AF52" s="436"/>
      <c r="AG52" s="436"/>
      <c r="AH52" s="378"/>
      <c r="AI52" s="378"/>
      <c r="AJ52" s="185"/>
      <c r="AK52" s="181"/>
    </row>
    <row r="53" spans="2:38" s="78" customFormat="1" ht="15" customHeight="1">
      <c r="B53" s="128"/>
      <c r="C53" s="129" t="s">
        <v>187</v>
      </c>
      <c r="D53" s="129"/>
      <c r="E53" s="129"/>
      <c r="F53" s="130"/>
      <c r="G53" s="130"/>
      <c r="H53" s="130"/>
      <c r="I53" s="131"/>
      <c r="J53" s="413">
        <v>0</v>
      </c>
      <c r="K53" s="414"/>
      <c r="L53" s="414">
        <v>0</v>
      </c>
      <c r="M53" s="414"/>
      <c r="N53" s="132">
        <f t="shared" si="0"/>
        <v>0</v>
      </c>
      <c r="O53" s="370">
        <v>-1000</v>
      </c>
      <c r="P53" s="415"/>
      <c r="Q53" s="414">
        <v>0</v>
      </c>
      <c r="R53" s="414"/>
      <c r="S53" s="133">
        <f t="shared" si="1"/>
        <v>1</v>
      </c>
      <c r="T53" s="373">
        <f t="shared" si="6"/>
        <v>-1000</v>
      </c>
      <c r="U53" s="374"/>
      <c r="V53" s="373">
        <f t="shared" si="7"/>
        <v>-1000</v>
      </c>
      <c r="W53" s="374"/>
      <c r="X53" s="373">
        <f t="shared" si="8"/>
        <v>-1000</v>
      </c>
      <c r="Y53" s="374"/>
      <c r="Z53" s="134">
        <f>O53/O27</f>
        <v>-4.0834004712954576E-3</v>
      </c>
      <c r="AA53" s="71"/>
      <c r="AB53" s="432" t="s">
        <v>203</v>
      </c>
      <c r="AC53" s="433"/>
      <c r="AD53" s="433"/>
      <c r="AE53" s="434">
        <f>SUM(O63/2*1000,-O46/2*1000,-O42*1000)</f>
        <v>39559423.833957359</v>
      </c>
      <c r="AF53" s="434"/>
      <c r="AG53" s="434"/>
      <c r="AH53" s="435"/>
      <c r="AI53" s="435"/>
      <c r="AJ53" s="185"/>
      <c r="AK53" s="181"/>
    </row>
    <row r="54" spans="2:38" s="78" customFormat="1" ht="15" customHeight="1">
      <c r="B54" s="154" t="s">
        <v>151</v>
      </c>
      <c r="C54" s="155"/>
      <c r="D54" s="155"/>
      <c r="E54" s="155"/>
      <c r="F54" s="156"/>
      <c r="G54" s="156"/>
      <c r="H54" s="156"/>
      <c r="I54" s="157"/>
      <c r="J54" s="409">
        <v>0</v>
      </c>
      <c r="K54" s="410"/>
      <c r="L54" s="410">
        <v>0</v>
      </c>
      <c r="M54" s="410"/>
      <c r="N54" s="158">
        <f t="shared" si="0"/>
        <v>0</v>
      </c>
      <c r="O54" s="379">
        <f>O48+O50</f>
        <v>110892.5442974051</v>
      </c>
      <c r="P54" s="411"/>
      <c r="Q54" s="410">
        <v>0</v>
      </c>
      <c r="R54" s="410"/>
      <c r="S54" s="159">
        <f t="shared" si="1"/>
        <v>1</v>
      </c>
      <c r="T54" s="382">
        <f t="shared" si="6"/>
        <v>110892.5442974051</v>
      </c>
      <c r="U54" s="383"/>
      <c r="V54" s="382">
        <f t="shared" si="7"/>
        <v>110892.5442974051</v>
      </c>
      <c r="W54" s="383"/>
      <c r="X54" s="382">
        <f t="shared" si="8"/>
        <v>110892.5442974051</v>
      </c>
      <c r="Y54" s="383"/>
      <c r="Z54" s="160">
        <f>Z48+Z50</f>
        <v>0.44575871598650912</v>
      </c>
      <c r="AA54" s="71"/>
      <c r="AB54" s="432"/>
      <c r="AC54" s="433"/>
      <c r="AD54" s="433"/>
      <c r="AE54" s="436"/>
      <c r="AF54" s="436"/>
      <c r="AG54" s="436"/>
      <c r="AH54" s="378"/>
      <c r="AI54" s="378"/>
      <c r="AJ54" s="185"/>
      <c r="AK54" s="181"/>
    </row>
    <row r="55" spans="2:38" s="78" customFormat="1" ht="15" customHeight="1">
      <c r="B55" s="168" t="s">
        <v>188</v>
      </c>
      <c r="C55" s="169"/>
      <c r="D55" s="169"/>
      <c r="E55" s="169"/>
      <c r="F55" s="170"/>
      <c r="G55" s="170"/>
      <c r="H55" s="170"/>
      <c r="I55" s="171"/>
      <c r="J55" s="416">
        <v>0</v>
      </c>
      <c r="K55" s="417"/>
      <c r="L55" s="417">
        <v>0</v>
      </c>
      <c r="M55" s="417"/>
      <c r="N55" s="172">
        <f>IF(ISERR(J55/(J55+O55)),0,J55/(J55+O55))</f>
        <v>0</v>
      </c>
      <c r="O55" s="387">
        <f>O56</f>
        <v>-25577.939323494382</v>
      </c>
      <c r="P55" s="418"/>
      <c r="Q55" s="417">
        <v>0</v>
      </c>
      <c r="R55" s="417"/>
      <c r="S55" s="173">
        <f>IF(ISERR(O55/(O55+J55)),0,O55/(O55+J55))</f>
        <v>1</v>
      </c>
      <c r="T55" s="390">
        <f t="shared" si="6"/>
        <v>-25577.939323494382</v>
      </c>
      <c r="U55" s="391"/>
      <c r="V55" s="390">
        <f t="shared" si="7"/>
        <v>-25577.939323494382</v>
      </c>
      <c r="W55" s="391"/>
      <c r="X55" s="390">
        <f t="shared" si="8"/>
        <v>-25577.939323494382</v>
      </c>
      <c r="Y55" s="391"/>
      <c r="Z55" s="125">
        <f>SUM(Z56)</f>
        <v>-0.10444496948832357</v>
      </c>
      <c r="AA55" s="71"/>
      <c r="AB55" s="432"/>
      <c r="AC55" s="433"/>
      <c r="AD55" s="433"/>
      <c r="AE55" s="437"/>
      <c r="AF55" s="437"/>
      <c r="AG55" s="437"/>
      <c r="AH55" s="378"/>
      <c r="AI55" s="378"/>
      <c r="AJ55" s="185"/>
      <c r="AK55" s="181"/>
    </row>
    <row r="56" spans="2:38" s="78" customFormat="1" ht="15" customHeight="1">
      <c r="B56" s="128"/>
      <c r="C56" s="129" t="s">
        <v>189</v>
      </c>
      <c r="D56" s="129"/>
      <c r="E56" s="129"/>
      <c r="F56" s="130"/>
      <c r="G56" s="130"/>
      <c r="H56" s="130"/>
      <c r="I56" s="131"/>
      <c r="J56" s="413">
        <v>0</v>
      </c>
      <c r="K56" s="414"/>
      <c r="L56" s="414">
        <v>0</v>
      </c>
      <c r="M56" s="414"/>
      <c r="N56" s="132">
        <f>IF(ISERR(J56/(J56+O56)),0,J56/(J56+O56))</f>
        <v>0</v>
      </c>
      <c r="O56" s="370">
        <f>('[9]Permuta Funding'!E53-34300000)/-1000</f>
        <v>-25577.939323494382</v>
      </c>
      <c r="P56" s="415"/>
      <c r="Q56" s="414">
        <v>0</v>
      </c>
      <c r="R56" s="414"/>
      <c r="S56" s="133">
        <f>IF(ISERR(O56/(O56+J56)),0,O56/(O56+J56))</f>
        <v>1</v>
      </c>
      <c r="T56" s="373">
        <f t="shared" si="6"/>
        <v>-25577.939323494382</v>
      </c>
      <c r="U56" s="374"/>
      <c r="V56" s="373">
        <f t="shared" si="7"/>
        <v>-25577.939323494382</v>
      </c>
      <c r="W56" s="374"/>
      <c r="X56" s="373">
        <f t="shared" si="8"/>
        <v>-25577.939323494382</v>
      </c>
      <c r="Y56" s="374"/>
      <c r="Z56" s="134">
        <f>O56/O27</f>
        <v>-0.10444496948832357</v>
      </c>
      <c r="AA56" s="71"/>
      <c r="AB56" s="445"/>
      <c r="AC56" s="446"/>
      <c r="AD56" s="446"/>
      <c r="AE56" s="447"/>
      <c r="AF56" s="447"/>
      <c r="AG56" s="447"/>
      <c r="AH56" s="438"/>
      <c r="AI56" s="439"/>
      <c r="AJ56" s="185"/>
      <c r="AK56" s="181"/>
    </row>
    <row r="57" spans="2:38" s="78" customFormat="1" ht="15" customHeight="1">
      <c r="B57" s="154" t="s">
        <v>190</v>
      </c>
      <c r="C57" s="155"/>
      <c r="D57" s="155"/>
      <c r="E57" s="155"/>
      <c r="F57" s="156"/>
      <c r="G57" s="156"/>
      <c r="H57" s="156"/>
      <c r="I57" s="157"/>
      <c r="J57" s="409">
        <v>0</v>
      </c>
      <c r="K57" s="410"/>
      <c r="L57" s="410">
        <v>0</v>
      </c>
      <c r="M57" s="410"/>
      <c r="N57" s="158">
        <f t="shared" si="0"/>
        <v>0</v>
      </c>
      <c r="O57" s="379">
        <f>O54+O55</f>
        <v>85314.604973910711</v>
      </c>
      <c r="P57" s="411"/>
      <c r="Q57" s="410">
        <v>0</v>
      </c>
      <c r="R57" s="410"/>
      <c r="S57" s="159">
        <f t="shared" si="1"/>
        <v>1</v>
      </c>
      <c r="T57" s="382">
        <f t="shared" si="6"/>
        <v>85314.604973910711</v>
      </c>
      <c r="U57" s="383"/>
      <c r="V57" s="382">
        <f t="shared" si="7"/>
        <v>85314.604973910711</v>
      </c>
      <c r="W57" s="383"/>
      <c r="X57" s="382">
        <f t="shared" si="8"/>
        <v>85314.604973910711</v>
      </c>
      <c r="Y57" s="383"/>
      <c r="Z57" s="160">
        <f>Z54+Z55</f>
        <v>0.34131374649818558</v>
      </c>
      <c r="AA57" s="71"/>
      <c r="AB57" s="440"/>
      <c r="AC57" s="441"/>
      <c r="AD57" s="441"/>
      <c r="AE57" s="442"/>
      <c r="AF57" s="442"/>
      <c r="AG57" s="442"/>
      <c r="AH57" s="443"/>
      <c r="AI57" s="444"/>
      <c r="AJ57" s="185"/>
      <c r="AK57" s="181"/>
    </row>
    <row r="58" spans="2:38" s="78" customFormat="1" ht="15" customHeight="1">
      <c r="B58" s="161"/>
      <c r="C58" s="162"/>
      <c r="D58" s="162"/>
      <c r="E58" s="162"/>
      <c r="F58" s="163"/>
      <c r="G58" s="163"/>
      <c r="H58" s="163"/>
      <c r="I58" s="164"/>
      <c r="J58" s="406"/>
      <c r="K58" s="407"/>
      <c r="L58" s="407"/>
      <c r="M58" s="407"/>
      <c r="N58" s="165"/>
      <c r="O58" s="393"/>
      <c r="P58" s="408"/>
      <c r="Q58" s="407"/>
      <c r="R58" s="407"/>
      <c r="S58" s="166"/>
      <c r="T58" s="385"/>
      <c r="U58" s="386"/>
      <c r="V58" s="385"/>
      <c r="W58" s="386"/>
      <c r="X58" s="385"/>
      <c r="Y58" s="386"/>
      <c r="Z58" s="167"/>
      <c r="AA58" s="71"/>
      <c r="AB58" s="180"/>
      <c r="AC58" s="448"/>
      <c r="AD58" s="448"/>
      <c r="AE58" s="448"/>
      <c r="AF58" s="163"/>
      <c r="AG58" s="163"/>
      <c r="AH58" s="163"/>
      <c r="AI58" s="186"/>
      <c r="AJ58" s="185"/>
      <c r="AK58" s="181"/>
    </row>
    <row r="59" spans="2:38" s="78" customFormat="1" ht="15" customHeight="1">
      <c r="B59" s="168" t="s">
        <v>148</v>
      </c>
      <c r="C59" s="169"/>
      <c r="D59" s="169"/>
      <c r="E59" s="169"/>
      <c r="F59" s="170"/>
      <c r="G59" s="170"/>
      <c r="H59" s="170"/>
      <c r="I59" s="171"/>
      <c r="J59" s="416">
        <v>0</v>
      </c>
      <c r="K59" s="417"/>
      <c r="L59" s="417">
        <v>0</v>
      </c>
      <c r="M59" s="417"/>
      <c r="N59" s="172">
        <f t="shared" si="0"/>
        <v>0</v>
      </c>
      <c r="O59" s="387">
        <f>SUM(O60:P61)</f>
        <v>-9795.7573059960032</v>
      </c>
      <c r="P59" s="418"/>
      <c r="Q59" s="417">
        <v>0</v>
      </c>
      <c r="R59" s="417"/>
      <c r="S59" s="173">
        <f t="shared" si="1"/>
        <v>1</v>
      </c>
      <c r="T59" s="390">
        <v>-2145.80332</v>
      </c>
      <c r="U59" s="391"/>
      <c r="V59" s="390">
        <v>-2145.80332</v>
      </c>
      <c r="W59" s="391"/>
      <c r="X59" s="390">
        <v>-2145.80332</v>
      </c>
      <c r="Y59" s="391"/>
      <c r="Z59" s="125">
        <f>SUM(Z60:Z61)</f>
        <v>-0.04</v>
      </c>
      <c r="AA59" s="71"/>
      <c r="AB59" s="449"/>
      <c r="AC59" s="450"/>
      <c r="AD59" s="451"/>
      <c r="AE59" s="425"/>
      <c r="AF59" s="425"/>
      <c r="AG59" s="451"/>
      <c r="AH59" s="451"/>
      <c r="AI59" s="451"/>
      <c r="AJ59" s="451"/>
      <c r="AK59" s="455"/>
    </row>
    <row r="60" spans="2:38" s="78" customFormat="1" ht="15" customHeight="1">
      <c r="B60" s="128"/>
      <c r="C60" s="129" t="s">
        <v>191</v>
      </c>
      <c r="D60" s="129"/>
      <c r="E60" s="129"/>
      <c r="F60" s="130"/>
      <c r="G60" s="130"/>
      <c r="H60" s="130"/>
      <c r="I60" s="131"/>
      <c r="J60" s="413">
        <v>0</v>
      </c>
      <c r="K60" s="414"/>
      <c r="L60" s="414">
        <v>0</v>
      </c>
      <c r="M60" s="414"/>
      <c r="N60" s="132">
        <f t="shared" si="0"/>
        <v>0</v>
      </c>
      <c r="O60" s="370">
        <f>O27*Z60</f>
        <v>-9795.7573059960032</v>
      </c>
      <c r="P60" s="415"/>
      <c r="Q60" s="414">
        <v>0</v>
      </c>
      <c r="R60" s="414"/>
      <c r="S60" s="133">
        <f t="shared" si="1"/>
        <v>1</v>
      </c>
      <c r="T60" s="373">
        <v>-1362.37059</v>
      </c>
      <c r="U60" s="374"/>
      <c r="V60" s="373">
        <v>-1362.37059</v>
      </c>
      <c r="W60" s="374"/>
      <c r="X60" s="373">
        <v>-1362.37059</v>
      </c>
      <c r="Y60" s="374"/>
      <c r="Z60" s="134">
        <v>-0.04</v>
      </c>
      <c r="AA60" s="187"/>
      <c r="AB60" s="283"/>
      <c r="AC60" s="284"/>
      <c r="AD60" s="451"/>
      <c r="AE60" s="425"/>
      <c r="AF60" s="425"/>
      <c r="AG60" s="456"/>
      <c r="AH60" s="456"/>
      <c r="AI60" s="456"/>
      <c r="AJ60" s="456"/>
      <c r="AK60" s="457"/>
    </row>
    <row r="61" spans="2:38" s="78" customFormat="1" ht="15" customHeight="1">
      <c r="B61" s="140"/>
      <c r="C61" s="141"/>
      <c r="D61" s="141"/>
      <c r="E61" s="141"/>
      <c r="F61" s="142"/>
      <c r="G61" s="142"/>
      <c r="H61" s="142"/>
      <c r="I61" s="143"/>
      <c r="J61" s="397"/>
      <c r="K61" s="398"/>
      <c r="L61" s="398"/>
      <c r="M61" s="398"/>
      <c r="N61" s="144"/>
      <c r="O61" s="398"/>
      <c r="P61" s="398"/>
      <c r="Q61" s="398"/>
      <c r="R61" s="398"/>
      <c r="S61" s="145"/>
      <c r="T61" s="363"/>
      <c r="U61" s="364"/>
      <c r="V61" s="363"/>
      <c r="W61" s="364"/>
      <c r="X61" s="363"/>
      <c r="Y61" s="364"/>
      <c r="Z61" s="188"/>
      <c r="AA61" s="187"/>
      <c r="AB61" s="458"/>
      <c r="AC61" s="284"/>
      <c r="AD61" s="451"/>
      <c r="AE61" s="425"/>
      <c r="AF61" s="425"/>
      <c r="AG61" s="456"/>
      <c r="AH61" s="456"/>
      <c r="AI61" s="456"/>
      <c r="AJ61" s="456"/>
      <c r="AK61" s="457"/>
    </row>
    <row r="62" spans="2:38" s="78" customFormat="1" ht="15" customHeight="1">
      <c r="B62" s="154" t="s">
        <v>157</v>
      </c>
      <c r="C62" s="155"/>
      <c r="D62" s="155"/>
      <c r="E62" s="155"/>
      <c r="F62" s="156"/>
      <c r="G62" s="156"/>
      <c r="H62" s="156"/>
      <c r="I62" s="157"/>
      <c r="J62" s="409">
        <v>0</v>
      </c>
      <c r="K62" s="410"/>
      <c r="L62" s="410">
        <v>0</v>
      </c>
      <c r="M62" s="410"/>
      <c r="N62" s="158">
        <f t="shared" si="0"/>
        <v>0</v>
      </c>
      <c r="O62" s="379">
        <f>O57+O59</f>
        <v>75518.847667914713</v>
      </c>
      <c r="P62" s="411"/>
      <c r="Q62" s="410">
        <v>0</v>
      </c>
      <c r="R62" s="410"/>
      <c r="S62" s="159">
        <f t="shared" si="1"/>
        <v>1</v>
      </c>
      <c r="T62" s="382">
        <f>O62</f>
        <v>75518.847667914713</v>
      </c>
      <c r="U62" s="383"/>
      <c r="V62" s="382">
        <f>T62</f>
        <v>75518.847667914713</v>
      </c>
      <c r="W62" s="383"/>
      <c r="X62" s="382">
        <f>V62</f>
        <v>75518.847667914713</v>
      </c>
      <c r="Y62" s="383"/>
      <c r="Z62" s="160">
        <f>Z57+Z59</f>
        <v>0.3013137464981856</v>
      </c>
      <c r="AA62" s="187"/>
      <c r="AB62" s="283"/>
      <c r="AC62" s="284"/>
      <c r="AE62" s="453"/>
      <c r="AF62" s="284"/>
      <c r="AG62" s="456"/>
      <c r="AH62" s="456"/>
      <c r="AI62" s="456"/>
      <c r="AJ62" s="456"/>
      <c r="AK62" s="457"/>
    </row>
    <row r="63" spans="2:38" s="78" customFormat="1" ht="15" customHeight="1">
      <c r="B63" s="154" t="s">
        <v>192</v>
      </c>
      <c r="C63" s="155"/>
      <c r="D63" s="155"/>
      <c r="E63" s="155"/>
      <c r="F63" s="156"/>
      <c r="G63" s="156"/>
      <c r="H63" s="156"/>
      <c r="I63" s="157"/>
      <c r="J63" s="409">
        <v>0</v>
      </c>
      <c r="K63" s="410"/>
      <c r="L63" s="410">
        <v>0</v>
      </c>
      <c r="M63" s="410"/>
      <c r="N63" s="158">
        <f t="shared" si="0"/>
        <v>0</v>
      </c>
      <c r="O63" s="379">
        <f>O62</f>
        <v>75518.847667914713</v>
      </c>
      <c r="P63" s="411"/>
      <c r="Q63" s="410">
        <v>0</v>
      </c>
      <c r="R63" s="410"/>
      <c r="S63" s="159">
        <f t="shared" si="1"/>
        <v>1</v>
      </c>
      <c r="T63" s="382">
        <f>T62</f>
        <v>75518.847667914713</v>
      </c>
      <c r="U63" s="383"/>
      <c r="V63" s="382">
        <f>V62</f>
        <v>75518.847667914713</v>
      </c>
      <c r="W63" s="383"/>
      <c r="X63" s="382">
        <f>X62</f>
        <v>75518.847667914713</v>
      </c>
      <c r="Y63" s="383"/>
      <c r="Z63" s="160">
        <f>Z62</f>
        <v>0.3013137464981856</v>
      </c>
      <c r="AA63" s="187"/>
      <c r="AB63" s="283"/>
      <c r="AC63" s="284"/>
      <c r="AD63" s="451"/>
      <c r="AE63" s="425"/>
      <c r="AF63" s="425"/>
      <c r="AG63" s="163"/>
      <c r="AH63" s="163"/>
      <c r="AI63" s="186"/>
      <c r="AJ63" s="185"/>
      <c r="AK63" s="181"/>
    </row>
    <row r="64" spans="2:38" s="78" customFormat="1" ht="15" customHeight="1">
      <c r="B64" s="189"/>
      <c r="C64" s="190"/>
      <c r="D64" s="190"/>
      <c r="E64" s="190"/>
      <c r="F64" s="190"/>
      <c r="G64" s="190"/>
      <c r="H64" s="190"/>
      <c r="I64" s="191"/>
      <c r="J64" s="460"/>
      <c r="K64" s="461"/>
      <c r="L64" s="461"/>
      <c r="M64" s="461"/>
      <c r="N64" s="192"/>
      <c r="O64" s="462"/>
      <c r="P64" s="463"/>
      <c r="Q64" s="461"/>
      <c r="R64" s="461"/>
      <c r="S64" s="193"/>
      <c r="T64" s="464"/>
      <c r="U64" s="465"/>
      <c r="V64" s="464"/>
      <c r="W64" s="465"/>
      <c r="X64" s="464"/>
      <c r="Y64" s="465"/>
      <c r="Z64" s="167"/>
      <c r="AA64" s="71"/>
      <c r="AB64" s="194"/>
      <c r="AC64" s="190"/>
      <c r="AD64" s="466"/>
      <c r="AE64" s="466"/>
      <c r="AF64" s="466"/>
      <c r="AG64" s="467"/>
      <c r="AH64" s="467"/>
      <c r="AI64" s="467"/>
      <c r="AJ64" s="195"/>
      <c r="AK64" s="196"/>
      <c r="AL64" s="71"/>
    </row>
    <row r="65" spans="2:38" s="78" customFormat="1" ht="15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469"/>
      <c r="Q65" s="469"/>
      <c r="R65" s="71"/>
      <c r="S65" s="452"/>
      <c r="T65" s="452"/>
      <c r="U65" s="452"/>
      <c r="V65" s="71"/>
      <c r="W65" s="71"/>
      <c r="X65" s="71"/>
      <c r="Y65" s="71"/>
      <c r="Z65" s="71"/>
      <c r="AA65" s="71"/>
      <c r="AB65" s="197"/>
      <c r="AC65" s="197"/>
      <c r="AD65" s="197"/>
      <c r="AE65" s="197"/>
      <c r="AF65" s="197"/>
      <c r="AG65" s="197"/>
      <c r="AH65" s="197"/>
      <c r="AI65" s="197"/>
      <c r="AJ65" s="197"/>
      <c r="AK65" s="71"/>
      <c r="AL65" s="71"/>
    </row>
    <row r="66" spans="2:38" s="78" customFormat="1" ht="15" customHeight="1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468">
        <f>O63*1000</f>
        <v>75518847.667914718</v>
      </c>
      <c r="Q66" s="468"/>
      <c r="R66" s="453">
        <f>O54*1000</f>
        <v>110892544.29740509</v>
      </c>
      <c r="S66" s="284"/>
      <c r="T66" s="71"/>
      <c r="U66" s="453">
        <f>O56*-1000+58500000</f>
        <v>84077939.323494375</v>
      </c>
      <c r="V66" s="284"/>
      <c r="W66" s="71"/>
      <c r="X66" s="71"/>
      <c r="Y66" s="198"/>
      <c r="Z66" s="71"/>
      <c r="AA66" s="71"/>
      <c r="AB66" s="197"/>
      <c r="AC66" s="197"/>
      <c r="AD66" s="454"/>
      <c r="AE66" s="450"/>
      <c r="AF66" s="450"/>
      <c r="AG66" s="459"/>
      <c r="AH66" s="459"/>
      <c r="AI66" s="459"/>
      <c r="AJ66" s="197"/>
      <c r="AK66" s="71"/>
      <c r="AL66" s="71"/>
    </row>
    <row r="67" spans="2:38" s="78" customFormat="1" ht="15" customHeight="1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468">
        <f>P66/2</f>
        <v>37759423.833957359</v>
      </c>
      <c r="Q67" s="468"/>
      <c r="R67" s="71"/>
      <c r="S67" s="71"/>
      <c r="T67" s="71"/>
      <c r="U67" s="71"/>
      <c r="V67" s="71"/>
      <c r="W67" s="71"/>
      <c r="X67" s="71"/>
      <c r="Y67" s="198"/>
      <c r="Z67" s="71"/>
      <c r="AA67" s="71"/>
      <c r="AB67" s="197"/>
      <c r="AC67" s="197"/>
      <c r="AD67" s="454"/>
      <c r="AE67" s="450"/>
      <c r="AF67" s="450"/>
      <c r="AG67" s="197"/>
      <c r="AH67" s="197"/>
      <c r="AI67" s="197"/>
      <c r="AJ67" s="197"/>
      <c r="AK67" s="71"/>
      <c r="AL67" s="71"/>
    </row>
    <row r="68" spans="2:38" s="78" customFormat="1" ht="15" customHeight="1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260">
        <f>ROUND(P67/8000000,1)</f>
        <v>4.7</v>
      </c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197"/>
      <c r="AC68" s="197"/>
      <c r="AD68" s="197"/>
      <c r="AE68" s="197"/>
      <c r="AF68" s="197"/>
      <c r="AG68" s="197"/>
      <c r="AH68" s="197"/>
      <c r="AI68" s="197"/>
      <c r="AJ68" s="197"/>
      <c r="AK68" s="71"/>
      <c r="AL68" s="71"/>
    </row>
    <row r="69" spans="2:38" s="78" customFormat="1" ht="15" customHeight="1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197"/>
      <c r="AC69" s="197"/>
      <c r="AD69" s="197"/>
      <c r="AE69" s="197"/>
      <c r="AF69" s="197"/>
      <c r="AG69" s="197"/>
      <c r="AH69" s="197"/>
      <c r="AI69" s="197"/>
      <c r="AJ69" s="197"/>
      <c r="AK69" s="71"/>
      <c r="AL69" s="71"/>
    </row>
    <row r="70" spans="2:38" s="78" customFormat="1" ht="15" customHeight="1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197"/>
      <c r="AC70" s="197"/>
      <c r="AD70" s="197"/>
      <c r="AE70" s="197"/>
      <c r="AF70" s="197"/>
      <c r="AG70" s="197"/>
      <c r="AH70" s="197"/>
      <c r="AI70" s="197"/>
      <c r="AJ70" s="197"/>
      <c r="AK70" s="71"/>
      <c r="AL70" s="71"/>
    </row>
    <row r="71" spans="2:38" s="78" customFormat="1" ht="15" customHeight="1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197"/>
      <c r="AC71" s="197"/>
      <c r="AD71" s="197"/>
      <c r="AE71" s="197"/>
      <c r="AF71" s="197"/>
      <c r="AG71" s="197"/>
      <c r="AH71" s="197"/>
      <c r="AI71" s="197"/>
      <c r="AJ71" s="197"/>
      <c r="AK71" s="71"/>
      <c r="AL71" s="71"/>
    </row>
    <row r="72" spans="2:38" s="78" customFormat="1" ht="15" customHeight="1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197"/>
      <c r="AC72" s="197"/>
      <c r="AD72" s="197"/>
      <c r="AE72" s="197"/>
      <c r="AF72" s="197"/>
      <c r="AG72" s="197"/>
      <c r="AH72" s="197"/>
      <c r="AI72" s="197"/>
      <c r="AJ72" s="197"/>
      <c r="AK72" s="71"/>
      <c r="AL72" s="71"/>
    </row>
    <row r="73" spans="2:38" s="78" customFormat="1" ht="15" customHeight="1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197"/>
      <c r="AC73" s="197"/>
      <c r="AD73" s="197"/>
      <c r="AE73" s="197"/>
      <c r="AF73" s="197"/>
      <c r="AG73" s="197"/>
      <c r="AH73" s="197"/>
      <c r="AI73" s="197"/>
      <c r="AJ73" s="197"/>
      <c r="AK73" s="71"/>
      <c r="AL73" s="71"/>
    </row>
    <row r="74" spans="2:38" s="78" customFormat="1" ht="15" customHeigh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197"/>
      <c r="AC74" s="197"/>
      <c r="AD74" s="197"/>
      <c r="AE74" s="197"/>
      <c r="AF74" s="197"/>
      <c r="AG74" s="197"/>
      <c r="AH74" s="197"/>
      <c r="AI74" s="197"/>
      <c r="AJ74" s="197"/>
      <c r="AK74" s="71"/>
      <c r="AL74" s="71"/>
    </row>
    <row r="75" spans="2:38" s="78" customFormat="1" ht="15" customHeigh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197"/>
      <c r="AC75" s="197"/>
      <c r="AD75" s="197"/>
      <c r="AE75" s="197"/>
      <c r="AF75" s="197"/>
      <c r="AG75" s="197"/>
      <c r="AH75" s="197"/>
      <c r="AI75" s="197"/>
      <c r="AJ75" s="197"/>
      <c r="AK75" s="71"/>
      <c r="AL75" s="71"/>
    </row>
    <row r="76" spans="2:38" s="78" customFormat="1" ht="15" customHeight="1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197"/>
      <c r="AC76" s="197"/>
      <c r="AD76" s="197"/>
      <c r="AE76" s="197"/>
      <c r="AF76" s="197"/>
      <c r="AG76" s="197"/>
      <c r="AH76" s="197"/>
      <c r="AI76" s="197"/>
      <c r="AJ76" s="197"/>
      <c r="AK76" s="71"/>
      <c r="AL76" s="71"/>
    </row>
    <row r="77" spans="2:38" s="78" customFormat="1" ht="15" customHeight="1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197"/>
      <c r="AC77" s="197"/>
      <c r="AD77" s="197"/>
      <c r="AE77" s="197"/>
      <c r="AF77" s="197"/>
      <c r="AG77" s="197"/>
      <c r="AH77" s="197"/>
      <c r="AI77" s="197"/>
      <c r="AJ77" s="197"/>
      <c r="AK77" s="71"/>
      <c r="AL77" s="71"/>
    </row>
    <row r="78" spans="2:38" s="78" customFormat="1" ht="15" customHeight="1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197"/>
      <c r="AC78" s="197"/>
      <c r="AD78" s="197"/>
      <c r="AE78" s="197"/>
      <c r="AF78" s="197"/>
      <c r="AG78" s="197"/>
      <c r="AH78" s="197"/>
      <c r="AI78" s="197"/>
      <c r="AJ78" s="197"/>
      <c r="AK78" s="71"/>
      <c r="AL78" s="71"/>
    </row>
    <row r="79" spans="2:38" s="78" customFormat="1" ht="15" customHeight="1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197"/>
      <c r="AC79" s="197"/>
      <c r="AD79" s="197"/>
      <c r="AE79" s="197"/>
      <c r="AF79" s="197"/>
      <c r="AG79" s="197"/>
      <c r="AH79" s="197"/>
      <c r="AI79" s="197"/>
      <c r="AJ79" s="197"/>
      <c r="AK79" s="71"/>
      <c r="AL79" s="71"/>
    </row>
    <row r="80" spans="2:38" s="78" customFormat="1" ht="15" customHeight="1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197"/>
      <c r="AC80" s="197"/>
      <c r="AD80" s="197"/>
      <c r="AE80" s="197"/>
      <c r="AF80" s="197"/>
      <c r="AG80" s="197"/>
      <c r="AH80" s="197"/>
      <c r="AI80" s="197"/>
      <c r="AJ80" s="197"/>
      <c r="AK80" s="71"/>
      <c r="AL80" s="71"/>
    </row>
    <row r="81" spans="2:38" s="78" customFormat="1" ht="15" customHeight="1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197"/>
      <c r="AC81" s="197"/>
      <c r="AD81" s="197"/>
      <c r="AE81" s="197"/>
      <c r="AF81" s="197"/>
      <c r="AG81" s="197"/>
      <c r="AH81" s="197"/>
      <c r="AI81" s="197"/>
      <c r="AJ81" s="197"/>
      <c r="AK81" s="71"/>
      <c r="AL81" s="71"/>
    </row>
    <row r="82" spans="2:38" s="78" customFormat="1" ht="15" customHeight="1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197"/>
      <c r="AC82" s="197"/>
      <c r="AD82" s="197"/>
      <c r="AE82" s="197"/>
      <c r="AF82" s="197"/>
      <c r="AG82" s="197"/>
      <c r="AH82" s="197"/>
      <c r="AI82" s="197"/>
      <c r="AJ82" s="197"/>
      <c r="AK82" s="71"/>
      <c r="AL82" s="71"/>
    </row>
    <row r="83" spans="2:38" s="78" customFormat="1" ht="15" customHeight="1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197"/>
      <c r="AC83" s="197"/>
      <c r="AD83" s="197"/>
      <c r="AE83" s="197"/>
      <c r="AF83" s="197"/>
      <c r="AG83" s="197"/>
      <c r="AH83" s="197"/>
      <c r="AI83" s="197"/>
      <c r="AJ83" s="197"/>
      <c r="AK83" s="71"/>
      <c r="AL83" s="71"/>
    </row>
  </sheetData>
  <mergeCells count="475">
    <mergeCell ref="AG66:AI66"/>
    <mergeCell ref="AD67:AF67"/>
    <mergeCell ref="AD63:AF63"/>
    <mergeCell ref="J64:K64"/>
    <mergeCell ref="L64:M64"/>
    <mergeCell ref="O64:P64"/>
    <mergeCell ref="Q64:R64"/>
    <mergeCell ref="T64:U64"/>
    <mergeCell ref="V64:W64"/>
    <mergeCell ref="X64:Y64"/>
    <mergeCell ref="AD64:AF64"/>
    <mergeCell ref="J63:K63"/>
    <mergeCell ref="L63:M63"/>
    <mergeCell ref="O63:P63"/>
    <mergeCell ref="Q63:R63"/>
    <mergeCell ref="T63:U63"/>
    <mergeCell ref="V63:W63"/>
    <mergeCell ref="X63:Y63"/>
    <mergeCell ref="AB63:AC63"/>
    <mergeCell ref="AG64:AI64"/>
    <mergeCell ref="P66:Q66"/>
    <mergeCell ref="P67:Q67"/>
    <mergeCell ref="R66:S66"/>
    <mergeCell ref="P65:Q65"/>
    <mergeCell ref="AB61:AC61"/>
    <mergeCell ref="AD61:AF61"/>
    <mergeCell ref="J62:K62"/>
    <mergeCell ref="L62:M62"/>
    <mergeCell ref="O62:P62"/>
    <mergeCell ref="Q62:R62"/>
    <mergeCell ref="T62:U62"/>
    <mergeCell ref="V62:W62"/>
    <mergeCell ref="X62:Y62"/>
    <mergeCell ref="AB62:AC62"/>
    <mergeCell ref="AE62:AF62"/>
    <mergeCell ref="T61:U61"/>
    <mergeCell ref="V61:W61"/>
    <mergeCell ref="X61:Y61"/>
    <mergeCell ref="S65:U65"/>
    <mergeCell ref="U66:V66"/>
    <mergeCell ref="AD66:AF66"/>
    <mergeCell ref="AG59:AK59"/>
    <mergeCell ref="J60:K60"/>
    <mergeCell ref="L60:M60"/>
    <mergeCell ref="O60:P60"/>
    <mergeCell ref="Q60:R60"/>
    <mergeCell ref="T60:U60"/>
    <mergeCell ref="V60:W60"/>
    <mergeCell ref="J59:K59"/>
    <mergeCell ref="L59:M59"/>
    <mergeCell ref="O59:P59"/>
    <mergeCell ref="Q59:R59"/>
    <mergeCell ref="T59:U59"/>
    <mergeCell ref="V59:W59"/>
    <mergeCell ref="X60:Y60"/>
    <mergeCell ref="AB60:AC60"/>
    <mergeCell ref="AD60:AF60"/>
    <mergeCell ref="AG60:AK62"/>
    <mergeCell ref="J61:K61"/>
    <mergeCell ref="L61:M61"/>
    <mergeCell ref="O61:P61"/>
    <mergeCell ref="Q61:R61"/>
    <mergeCell ref="J58:K58"/>
    <mergeCell ref="L58:M58"/>
    <mergeCell ref="O58:P58"/>
    <mergeCell ref="Q58:R58"/>
    <mergeCell ref="T58:U58"/>
    <mergeCell ref="V58:W58"/>
    <mergeCell ref="X58:Y58"/>
    <mergeCell ref="AC58:AE58"/>
    <mergeCell ref="X59:Y59"/>
    <mergeCell ref="AB59:AC59"/>
    <mergeCell ref="AD59:AF59"/>
    <mergeCell ref="AH56:AI56"/>
    <mergeCell ref="J57:K57"/>
    <mergeCell ref="L57:M57"/>
    <mergeCell ref="O57:P57"/>
    <mergeCell ref="Q57:R57"/>
    <mergeCell ref="T57:U57"/>
    <mergeCell ref="V57:W57"/>
    <mergeCell ref="X57:Y57"/>
    <mergeCell ref="AB57:AD57"/>
    <mergeCell ref="AE57:AG57"/>
    <mergeCell ref="AH57:AI57"/>
    <mergeCell ref="J56:K56"/>
    <mergeCell ref="L56:M56"/>
    <mergeCell ref="O56:P56"/>
    <mergeCell ref="Q56:R56"/>
    <mergeCell ref="T56:U56"/>
    <mergeCell ref="V56:W56"/>
    <mergeCell ref="X56:Y56"/>
    <mergeCell ref="AB56:AD56"/>
    <mergeCell ref="AE56:AG56"/>
    <mergeCell ref="AH54:AI54"/>
    <mergeCell ref="J55:K55"/>
    <mergeCell ref="L55:M55"/>
    <mergeCell ref="O55:P55"/>
    <mergeCell ref="Q55:R55"/>
    <mergeCell ref="T55:U55"/>
    <mergeCell ref="V55:W55"/>
    <mergeCell ref="X55:Y55"/>
    <mergeCell ref="AB55:AD55"/>
    <mergeCell ref="AE55:AG55"/>
    <mergeCell ref="AH55:AI55"/>
    <mergeCell ref="J54:K54"/>
    <mergeCell ref="L54:M54"/>
    <mergeCell ref="O54:P54"/>
    <mergeCell ref="Q54:R54"/>
    <mergeCell ref="T54:U54"/>
    <mergeCell ref="V54:W54"/>
    <mergeCell ref="X54:Y54"/>
    <mergeCell ref="AB54:AD54"/>
    <mergeCell ref="AE54:AG54"/>
    <mergeCell ref="AH52:AI52"/>
    <mergeCell ref="J53:K53"/>
    <mergeCell ref="L53:M53"/>
    <mergeCell ref="O53:P53"/>
    <mergeCell ref="Q53:R53"/>
    <mergeCell ref="T53:U53"/>
    <mergeCell ref="V53:W53"/>
    <mergeCell ref="X53:Y53"/>
    <mergeCell ref="AB53:AD53"/>
    <mergeCell ref="AE53:AG53"/>
    <mergeCell ref="AH53:AI53"/>
    <mergeCell ref="J52:K52"/>
    <mergeCell ref="L52:M52"/>
    <mergeCell ref="O52:P52"/>
    <mergeCell ref="Q52:R52"/>
    <mergeCell ref="T52:U52"/>
    <mergeCell ref="V52:W52"/>
    <mergeCell ref="X52:Y52"/>
    <mergeCell ref="AB52:AD52"/>
    <mergeCell ref="AE52:AG52"/>
    <mergeCell ref="X50:Y50"/>
    <mergeCell ref="AB50:AD50"/>
    <mergeCell ref="AE50:AG50"/>
    <mergeCell ref="J51:K51"/>
    <mergeCell ref="L51:M51"/>
    <mergeCell ref="O51:P51"/>
    <mergeCell ref="Q51:R51"/>
    <mergeCell ref="T51:U51"/>
    <mergeCell ref="V51:W51"/>
    <mergeCell ref="X51:Y51"/>
    <mergeCell ref="J50:K50"/>
    <mergeCell ref="L50:M50"/>
    <mergeCell ref="O50:P50"/>
    <mergeCell ref="Q50:R50"/>
    <mergeCell ref="T50:U50"/>
    <mergeCell ref="V50:W50"/>
    <mergeCell ref="AB51:AD51"/>
    <mergeCell ref="AE51:AG51"/>
    <mergeCell ref="J49:K49"/>
    <mergeCell ref="L49:M49"/>
    <mergeCell ref="O49:P49"/>
    <mergeCell ref="Q49:R49"/>
    <mergeCell ref="T49:U49"/>
    <mergeCell ref="V49:W49"/>
    <mergeCell ref="X49:Y49"/>
    <mergeCell ref="AB49:AD49"/>
    <mergeCell ref="AH49:AI49"/>
    <mergeCell ref="X47:Y47"/>
    <mergeCell ref="AH47:AI47"/>
    <mergeCell ref="AJ47:AK47"/>
    <mergeCell ref="J48:K48"/>
    <mergeCell ref="L48:M48"/>
    <mergeCell ref="O48:P48"/>
    <mergeCell ref="Q48:R48"/>
    <mergeCell ref="T48:U48"/>
    <mergeCell ref="V48:W48"/>
    <mergeCell ref="X48:Y48"/>
    <mergeCell ref="J47:K47"/>
    <mergeCell ref="L47:M47"/>
    <mergeCell ref="O47:P47"/>
    <mergeCell ref="Q47:R47"/>
    <mergeCell ref="T47:U47"/>
    <mergeCell ref="V47:W47"/>
    <mergeCell ref="AI48:AJ48"/>
    <mergeCell ref="X45:Y45"/>
    <mergeCell ref="AH45:AI45"/>
    <mergeCell ref="J46:K46"/>
    <mergeCell ref="L46:M46"/>
    <mergeCell ref="O46:P46"/>
    <mergeCell ref="Q46:R46"/>
    <mergeCell ref="T46:U46"/>
    <mergeCell ref="V46:W46"/>
    <mergeCell ref="X46:Y46"/>
    <mergeCell ref="J45:K45"/>
    <mergeCell ref="L45:M45"/>
    <mergeCell ref="O45:P45"/>
    <mergeCell ref="Q45:R45"/>
    <mergeCell ref="T45:U45"/>
    <mergeCell ref="V45:W45"/>
    <mergeCell ref="X43:Y43"/>
    <mergeCell ref="AH43:AI43"/>
    <mergeCell ref="J44:K44"/>
    <mergeCell ref="L44:M44"/>
    <mergeCell ref="O44:P44"/>
    <mergeCell ref="Q44:R44"/>
    <mergeCell ref="T44:U44"/>
    <mergeCell ref="V44:W44"/>
    <mergeCell ref="X44:Y44"/>
    <mergeCell ref="AH44:AI44"/>
    <mergeCell ref="J43:K43"/>
    <mergeCell ref="L43:M43"/>
    <mergeCell ref="O43:P43"/>
    <mergeCell ref="Q43:R43"/>
    <mergeCell ref="T43:U43"/>
    <mergeCell ref="V43:W43"/>
    <mergeCell ref="J42:K42"/>
    <mergeCell ref="L42:M42"/>
    <mergeCell ref="O42:P42"/>
    <mergeCell ref="Q42:R42"/>
    <mergeCell ref="T42:U42"/>
    <mergeCell ref="V42:W42"/>
    <mergeCell ref="X42:Y42"/>
    <mergeCell ref="AH42:AI42"/>
    <mergeCell ref="J41:K41"/>
    <mergeCell ref="L41:M41"/>
    <mergeCell ref="O41:P41"/>
    <mergeCell ref="Q41:R41"/>
    <mergeCell ref="T41:U41"/>
    <mergeCell ref="V41:W41"/>
    <mergeCell ref="J40:K40"/>
    <mergeCell ref="L40:M40"/>
    <mergeCell ref="O40:P40"/>
    <mergeCell ref="Q40:R40"/>
    <mergeCell ref="T40:U40"/>
    <mergeCell ref="V40:W40"/>
    <mergeCell ref="X40:Y40"/>
    <mergeCell ref="AH40:AI40"/>
    <mergeCell ref="X41:Y41"/>
    <mergeCell ref="AH41:AI41"/>
    <mergeCell ref="X38:Y38"/>
    <mergeCell ref="AB38:AG38"/>
    <mergeCell ref="AH38:AI38"/>
    <mergeCell ref="J39:K39"/>
    <mergeCell ref="L39:M39"/>
    <mergeCell ref="O39:P39"/>
    <mergeCell ref="Q39:R39"/>
    <mergeCell ref="T39:U39"/>
    <mergeCell ref="V39:W39"/>
    <mergeCell ref="X39:Y39"/>
    <mergeCell ref="J38:K38"/>
    <mergeCell ref="L38:M38"/>
    <mergeCell ref="O38:P38"/>
    <mergeCell ref="Q38:R38"/>
    <mergeCell ref="T38:U38"/>
    <mergeCell ref="V38:W38"/>
    <mergeCell ref="AH39:AI39"/>
    <mergeCell ref="X36:Y36"/>
    <mergeCell ref="AH36:AI36"/>
    <mergeCell ref="J37:K37"/>
    <mergeCell ref="L37:M37"/>
    <mergeCell ref="O37:P37"/>
    <mergeCell ref="Q37:R37"/>
    <mergeCell ref="T37:U37"/>
    <mergeCell ref="V37:W37"/>
    <mergeCell ref="X37:Y37"/>
    <mergeCell ref="AH37:AI37"/>
    <mergeCell ref="J36:K36"/>
    <mergeCell ref="L36:M36"/>
    <mergeCell ref="O36:P36"/>
    <mergeCell ref="Q36:R36"/>
    <mergeCell ref="T36:U36"/>
    <mergeCell ref="V36:W36"/>
    <mergeCell ref="X34:Y34"/>
    <mergeCell ref="AB34:AK34"/>
    <mergeCell ref="J35:K35"/>
    <mergeCell ref="L35:M35"/>
    <mergeCell ref="O35:P35"/>
    <mergeCell ref="Q35:R35"/>
    <mergeCell ref="T35:U35"/>
    <mergeCell ref="V35:W35"/>
    <mergeCell ref="X35:Y35"/>
    <mergeCell ref="AH35:AI35"/>
    <mergeCell ref="J34:K34"/>
    <mergeCell ref="L34:M34"/>
    <mergeCell ref="O34:P34"/>
    <mergeCell ref="Q34:R34"/>
    <mergeCell ref="T34:U34"/>
    <mergeCell ref="V34:W34"/>
    <mergeCell ref="X32:Y32"/>
    <mergeCell ref="AH32:AI32"/>
    <mergeCell ref="J33:K33"/>
    <mergeCell ref="L33:M33"/>
    <mergeCell ref="O33:P33"/>
    <mergeCell ref="Q33:R33"/>
    <mergeCell ref="T33:U33"/>
    <mergeCell ref="V33:W33"/>
    <mergeCell ref="X33:Y33"/>
    <mergeCell ref="AH33:AI33"/>
    <mergeCell ref="J32:K32"/>
    <mergeCell ref="L32:M32"/>
    <mergeCell ref="O32:P32"/>
    <mergeCell ref="Q32:R32"/>
    <mergeCell ref="T32:U32"/>
    <mergeCell ref="V32:W32"/>
    <mergeCell ref="X30:Y30"/>
    <mergeCell ref="AH30:AI30"/>
    <mergeCell ref="J31:K31"/>
    <mergeCell ref="L31:M31"/>
    <mergeCell ref="O31:P31"/>
    <mergeCell ref="Q31:R31"/>
    <mergeCell ref="T31:U31"/>
    <mergeCell ref="V31:W31"/>
    <mergeCell ref="X31:Y31"/>
    <mergeCell ref="AH31:AI31"/>
    <mergeCell ref="J30:K30"/>
    <mergeCell ref="L30:M30"/>
    <mergeCell ref="O30:P30"/>
    <mergeCell ref="Q30:R30"/>
    <mergeCell ref="T30:U30"/>
    <mergeCell ref="V30:W30"/>
    <mergeCell ref="X28:Y28"/>
    <mergeCell ref="AH28:AI28"/>
    <mergeCell ref="J29:K29"/>
    <mergeCell ref="L29:M29"/>
    <mergeCell ref="O29:P29"/>
    <mergeCell ref="Q29:R29"/>
    <mergeCell ref="T29:U29"/>
    <mergeCell ref="V29:W29"/>
    <mergeCell ref="X29:Y29"/>
    <mergeCell ref="AH29:AI29"/>
    <mergeCell ref="J28:K28"/>
    <mergeCell ref="L28:M28"/>
    <mergeCell ref="O28:P28"/>
    <mergeCell ref="Q28:R28"/>
    <mergeCell ref="T28:U28"/>
    <mergeCell ref="V28:W28"/>
    <mergeCell ref="X26:Y26"/>
    <mergeCell ref="AH26:AI26"/>
    <mergeCell ref="J27:K27"/>
    <mergeCell ref="L27:M27"/>
    <mergeCell ref="O27:P27"/>
    <mergeCell ref="Q27:R27"/>
    <mergeCell ref="T27:U27"/>
    <mergeCell ref="V27:W27"/>
    <mergeCell ref="X27:Y27"/>
    <mergeCell ref="AH27:AI27"/>
    <mergeCell ref="J26:K26"/>
    <mergeCell ref="L26:M26"/>
    <mergeCell ref="O26:P26"/>
    <mergeCell ref="Q26:R26"/>
    <mergeCell ref="T26:U26"/>
    <mergeCell ref="V26:W26"/>
    <mergeCell ref="AH24:AI24"/>
    <mergeCell ref="J25:K25"/>
    <mergeCell ref="L25:M25"/>
    <mergeCell ref="O25:P25"/>
    <mergeCell ref="Q25:R25"/>
    <mergeCell ref="T25:U25"/>
    <mergeCell ref="V25:W25"/>
    <mergeCell ref="X25:Y25"/>
    <mergeCell ref="X23:Y23"/>
    <mergeCell ref="AB23:AF23"/>
    <mergeCell ref="AG23:AI23"/>
    <mergeCell ref="J24:K24"/>
    <mergeCell ref="L24:M24"/>
    <mergeCell ref="O24:P24"/>
    <mergeCell ref="Q24:R24"/>
    <mergeCell ref="T24:U24"/>
    <mergeCell ref="V24:W24"/>
    <mergeCell ref="X24:Y24"/>
    <mergeCell ref="J23:K23"/>
    <mergeCell ref="L23:M23"/>
    <mergeCell ref="O23:P23"/>
    <mergeCell ref="Q23:R23"/>
    <mergeCell ref="T23:U23"/>
    <mergeCell ref="V23:W23"/>
    <mergeCell ref="AB21:AK21"/>
    <mergeCell ref="J22:K22"/>
    <mergeCell ref="L22:M22"/>
    <mergeCell ref="O22:P22"/>
    <mergeCell ref="Q22:R22"/>
    <mergeCell ref="T22:U22"/>
    <mergeCell ref="V22:W22"/>
    <mergeCell ref="X22:Y22"/>
    <mergeCell ref="AE22:AG22"/>
    <mergeCell ref="AI22:AK22"/>
    <mergeCell ref="AG18:AI18"/>
    <mergeCell ref="B20:E20"/>
    <mergeCell ref="W20:Y20"/>
    <mergeCell ref="H21:V21"/>
    <mergeCell ref="S18:U18"/>
    <mergeCell ref="W18:Y18"/>
    <mergeCell ref="L18:M18"/>
    <mergeCell ref="O18:Q18"/>
    <mergeCell ref="V16:V19"/>
    <mergeCell ref="W16:Y16"/>
    <mergeCell ref="B17:C17"/>
    <mergeCell ref="D17:E17"/>
    <mergeCell ref="F17:G17"/>
    <mergeCell ref="J17:K17"/>
    <mergeCell ref="F18:G18"/>
    <mergeCell ref="H18:I18"/>
    <mergeCell ref="J18:K18"/>
    <mergeCell ref="B19:C19"/>
    <mergeCell ref="D19:E19"/>
    <mergeCell ref="F19:G19"/>
    <mergeCell ref="H19:I19"/>
    <mergeCell ref="J19:K19"/>
    <mergeCell ref="L19:M19"/>
    <mergeCell ref="D18:E18"/>
    <mergeCell ref="L17:M17"/>
    <mergeCell ref="O17:Q17"/>
    <mergeCell ref="S17:U17"/>
    <mergeCell ref="B18:C18"/>
    <mergeCell ref="AC18:AE18"/>
    <mergeCell ref="B14:E14"/>
    <mergeCell ref="G14:I14"/>
    <mergeCell ref="K14:M14"/>
    <mergeCell ref="O14:Q14"/>
    <mergeCell ref="S14:U14"/>
    <mergeCell ref="AC15:AE15"/>
    <mergeCell ref="B16:C16"/>
    <mergeCell ref="D16:E16"/>
    <mergeCell ref="F16:G16"/>
    <mergeCell ref="J16:K16"/>
    <mergeCell ref="L16:M16"/>
    <mergeCell ref="O16:Q16"/>
    <mergeCell ref="R16:R19"/>
    <mergeCell ref="S16:U16"/>
    <mergeCell ref="O19:Q19"/>
    <mergeCell ref="S19:U19"/>
    <mergeCell ref="W19:Y19"/>
    <mergeCell ref="W14:Y14"/>
    <mergeCell ref="B15:E15"/>
    <mergeCell ref="G15:I15"/>
    <mergeCell ref="K15:M15"/>
    <mergeCell ref="O15:Q15"/>
    <mergeCell ref="S15:U15"/>
    <mergeCell ref="W15:Y15"/>
    <mergeCell ref="AG12:AI12"/>
    <mergeCell ref="B13:E13"/>
    <mergeCell ref="S12:U12"/>
    <mergeCell ref="AG15:AI15"/>
    <mergeCell ref="G13:I13"/>
    <mergeCell ref="K13:M13"/>
    <mergeCell ref="O13:Q13"/>
    <mergeCell ref="R13:R14"/>
    <mergeCell ref="S13:U13"/>
    <mergeCell ref="V13:V14"/>
    <mergeCell ref="B12:E12"/>
    <mergeCell ref="G12:I12"/>
    <mergeCell ref="J12:J15"/>
    <mergeCell ref="K12:M12"/>
    <mergeCell ref="N12:N15"/>
    <mergeCell ref="AC12:AE12"/>
    <mergeCell ref="O12:Q12"/>
    <mergeCell ref="B2:E5"/>
    <mergeCell ref="AG2:AK5"/>
    <mergeCell ref="U3:V3"/>
    <mergeCell ref="W3:X3"/>
    <mergeCell ref="F4:AF5"/>
    <mergeCell ref="B6:AK6"/>
    <mergeCell ref="Y8:Z8"/>
    <mergeCell ref="B9:Y9"/>
    <mergeCell ref="AB9:AK9"/>
    <mergeCell ref="U10:U11"/>
    <mergeCell ref="V10:Z10"/>
    <mergeCell ref="C11:E11"/>
    <mergeCell ref="G11:I11"/>
    <mergeCell ref="K11:M11"/>
    <mergeCell ref="O11:P11"/>
    <mergeCell ref="R11:T11"/>
    <mergeCell ref="W11:Y11"/>
    <mergeCell ref="C10:E10"/>
    <mergeCell ref="F10:F11"/>
    <mergeCell ref="G10:I10"/>
    <mergeCell ref="J10:J11"/>
    <mergeCell ref="K10:M10"/>
    <mergeCell ref="N10:N11"/>
    <mergeCell ref="O10:P10"/>
    <mergeCell ref="Q10:Q11"/>
    <mergeCell ref="R10:T10"/>
  </mergeCells>
  <conditionalFormatting sqref="AJ25">
    <cfRule type="iconSet" priority="4">
      <iconSet showValue="0">
        <cfvo type="percent" val="0"/>
        <cfvo type="num" val="0"/>
        <cfvo type="num" val="1"/>
      </iconSet>
    </cfRule>
  </conditionalFormatting>
  <conditionalFormatting sqref="AJ26">
    <cfRule type="iconSet" priority="5">
      <iconSet showValue="0">
        <cfvo type="percent" val="0"/>
        <cfvo type="num" val="0"/>
        <cfvo type="num" val="1"/>
      </iconSet>
    </cfRule>
  </conditionalFormatting>
  <conditionalFormatting sqref="AJ27">
    <cfRule type="iconSet" priority="6">
      <iconSet showValue="0">
        <cfvo type="percent" val="0"/>
        <cfvo type="num" val="0"/>
        <cfvo type="num" val="1"/>
      </iconSet>
    </cfRule>
  </conditionalFormatting>
  <conditionalFormatting sqref="AJ28">
    <cfRule type="iconSet" priority="7">
      <iconSet showValue="0">
        <cfvo type="percent" val="0"/>
        <cfvo type="num" val="0"/>
        <cfvo type="num" val="1"/>
      </iconSet>
    </cfRule>
  </conditionalFormatting>
  <conditionalFormatting sqref="AJ29">
    <cfRule type="iconSet" priority="8">
      <iconSet showValue="0">
        <cfvo type="percent" val="0"/>
        <cfvo type="num" val="0"/>
        <cfvo type="num" val="1"/>
      </iconSet>
    </cfRule>
  </conditionalFormatting>
  <conditionalFormatting sqref="AJ30">
    <cfRule type="iconSet" priority="9">
      <iconSet showValue="0">
        <cfvo type="percent" val="0"/>
        <cfvo type="num" val="0"/>
        <cfvo type="num" val="1"/>
      </iconSet>
    </cfRule>
  </conditionalFormatting>
  <conditionalFormatting sqref="AJ31">
    <cfRule type="iconSet" priority="10">
      <iconSet showValue="0">
        <cfvo type="percent" val="0"/>
        <cfvo type="num" val="0"/>
        <cfvo type="num" val="1"/>
      </iconSet>
    </cfRule>
  </conditionalFormatting>
  <conditionalFormatting sqref="AJ32">
    <cfRule type="iconSet" priority="11">
      <iconSet showValue="0">
        <cfvo type="percent" val="0"/>
        <cfvo type="num" val="0"/>
        <cfvo type="num" val="1"/>
      </iconSet>
    </cfRule>
  </conditionalFormatting>
  <conditionalFormatting sqref="AJ33 AJ24 AJ35:AJ46">
    <cfRule type="iconSet" priority="12">
      <iconSet showValue="0">
        <cfvo type="percent" val="0"/>
        <cfvo type="num" val="0"/>
        <cfvo type="num" val="1"/>
      </iconSet>
    </cfRule>
  </conditionalFormatting>
  <conditionalFormatting sqref="AJ53">
    <cfRule type="iconSet" priority="2">
      <iconSet showValue="0">
        <cfvo type="percent" val="0"/>
        <cfvo type="num" val="0"/>
        <cfvo type="num" val="1"/>
      </iconSet>
    </cfRule>
  </conditionalFormatting>
  <conditionalFormatting sqref="AJ54:AJ56">
    <cfRule type="iconSet" priority="1">
      <iconSet showValue="0">
        <cfvo type="percent" val="0"/>
        <cfvo type="num" val="0"/>
        <cfvo type="num" val="1"/>
      </iconSet>
    </cfRule>
  </conditionalFormatting>
  <conditionalFormatting sqref="AJ57:AJ58 AJ63:AJ64 AJ52">
    <cfRule type="iconSet" priority="3">
      <iconSet showValue="0">
        <cfvo type="percent" val="0"/>
        <cfvo type="num" val="0"/>
        <cfvo type="num" val="1"/>
      </iconSet>
    </cfRule>
  </conditionalFormatting>
  <printOptions horizontalCentered="1" verticalCentered="1"/>
  <pageMargins left="0" right="0" top="0.39370078740157483" bottom="0" header="0.19685039370078741" footer="0.19685039370078741"/>
  <pageSetup paperSize="9" scale="50" orientation="landscape" r:id="rId1"/>
  <headerFooter alignWithMargins="0">
    <oddFooter>&amp;L&amp;1#&amp;"Calibri"&amp;10&amp;K000000Internal Use Only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966C-0B42-0F43-932D-4FBA6200AAE7}">
  <sheetPr>
    <tabColor rgb="FF00B050"/>
    <pageSetUpPr fitToPage="1"/>
  </sheetPr>
  <dimension ref="A1:AE2337"/>
  <sheetViews>
    <sheetView showGridLines="0" zoomScale="150" zoomScaleNormal="100" workbookViewId="0">
      <selection activeCell="A5" sqref="A5"/>
    </sheetView>
  </sheetViews>
  <sheetFormatPr baseColWidth="10" defaultColWidth="9.1640625" defaultRowHeight="15"/>
  <cols>
    <col min="1" max="1" width="13.5" style="216" bestFit="1" customWidth="1"/>
    <col min="2" max="2" width="20" style="217" customWidth="1"/>
    <col min="3" max="3" width="15.6640625" style="204" customWidth="1"/>
    <col min="4" max="4" width="11.1640625" style="218" customWidth="1"/>
    <col min="5" max="5" width="13.33203125" style="218" customWidth="1"/>
    <col min="6" max="6" width="3.33203125" style="204" customWidth="1"/>
    <col min="7" max="17" width="9.1640625" style="204"/>
    <col min="18" max="18" width="18.6640625" style="204" customWidth="1"/>
    <col min="19" max="19" width="17.1640625" style="208" bestFit="1" customWidth="1"/>
    <col min="20" max="20" width="15.33203125" style="204" customWidth="1"/>
    <col min="21" max="16384" width="9.1640625" style="204"/>
  </cols>
  <sheetData>
    <row r="1" spans="1:31">
      <c r="A1" s="199" t="s">
        <v>194</v>
      </c>
      <c r="B1" s="200" t="s">
        <v>195</v>
      </c>
      <c r="C1" s="201"/>
      <c r="D1" s="202"/>
      <c r="E1" s="203"/>
      <c r="G1" s="205"/>
      <c r="H1" s="206"/>
      <c r="I1" s="206"/>
      <c r="J1" s="206"/>
      <c r="K1" s="206"/>
      <c r="L1" s="206"/>
      <c r="M1" s="206"/>
      <c r="N1" s="206"/>
      <c r="O1" s="206"/>
      <c r="P1" s="207"/>
    </row>
    <row r="2" spans="1:31">
      <c r="A2" s="209" t="s">
        <v>196</v>
      </c>
      <c r="B2" s="210">
        <f>SUM(B5:B33)</f>
        <v>68768484.999999955</v>
      </c>
      <c r="C2" s="211"/>
      <c r="D2" s="212"/>
      <c r="E2" s="213"/>
      <c r="F2" s="214"/>
      <c r="P2" s="215"/>
    </row>
    <row r="3" spans="1:31" ht="8.25" customHeight="1">
      <c r="E3" s="219"/>
      <c r="F3" s="214"/>
      <c r="P3" s="220"/>
    </row>
    <row r="4" spans="1:31">
      <c r="A4" s="221" t="s">
        <v>76</v>
      </c>
      <c r="B4" s="222" t="s">
        <v>197</v>
      </c>
      <c r="C4" s="222" t="s">
        <v>198</v>
      </c>
      <c r="D4" s="223" t="s">
        <v>199</v>
      </c>
      <c r="E4" s="224" t="s">
        <v>200</v>
      </c>
      <c r="G4" s="470" t="s">
        <v>201</v>
      </c>
      <c r="H4" s="471"/>
      <c r="I4" s="471"/>
      <c r="J4" s="471"/>
      <c r="K4" s="471"/>
      <c r="L4" s="471"/>
      <c r="M4" s="471"/>
      <c r="N4" s="471"/>
      <c r="O4" s="471"/>
      <c r="P4" s="472"/>
      <c r="R4" s="210"/>
      <c r="S4" s="225"/>
    </row>
    <row r="5" spans="1:31" ht="15" customHeight="1">
      <c r="A5" s="226">
        <f ca="1">EOMONTH('Cidade Jardim III'!B19,0)</f>
        <v>45412</v>
      </c>
      <c r="B5" s="227">
        <v>1349473.4692561033</v>
      </c>
      <c r="C5" s="228">
        <f>B5</f>
        <v>1349473.4692561033</v>
      </c>
      <c r="D5" s="229">
        <f>B5/$B$2</f>
        <v>1.9623428802540935E-2</v>
      </c>
      <c r="E5" s="230">
        <f>D5</f>
        <v>1.9623428802540935E-2</v>
      </c>
      <c r="G5" s="231"/>
      <c r="P5" s="215"/>
      <c r="R5" s="232"/>
      <c r="S5" s="232"/>
      <c r="T5" s="233"/>
    </row>
    <row r="6" spans="1:31" ht="15" customHeight="1">
      <c r="A6" s="226">
        <f ca="1">EOMONTH(A5,1)</f>
        <v>45443</v>
      </c>
      <c r="B6" s="227">
        <v>2194883.288489291</v>
      </c>
      <c r="C6" s="228">
        <f>B6+C5</f>
        <v>3544356.7577453945</v>
      </c>
      <c r="D6" s="229">
        <f t="shared" ref="D6:D28" si="0">B6/$B$2</f>
        <v>3.1916993496211125E-2</v>
      </c>
      <c r="E6" s="230">
        <f>D6+E5</f>
        <v>5.154042229875206E-2</v>
      </c>
      <c r="G6" s="231"/>
      <c r="P6" s="215"/>
      <c r="R6" s="232"/>
      <c r="S6" s="232"/>
      <c r="T6" s="233"/>
    </row>
    <row r="7" spans="1:31" ht="15" customHeight="1">
      <c r="A7" s="226">
        <f t="shared" ref="A7:A28" ca="1" si="1">EOMONTH(A6,1)</f>
        <v>45473</v>
      </c>
      <c r="B7" s="227">
        <v>1127213.0972322372</v>
      </c>
      <c r="C7" s="228">
        <f t="shared" ref="C7:C28" si="2">B7+C6</f>
        <v>4671569.8549776319</v>
      </c>
      <c r="D7" s="229">
        <f t="shared" si="0"/>
        <v>1.6391419663123855E-2</v>
      </c>
      <c r="E7" s="234">
        <f t="shared" ref="E7:E28" si="3">D7+E6</f>
        <v>6.7931841961875919E-2</v>
      </c>
      <c r="G7" s="235"/>
      <c r="H7" s="236"/>
      <c r="I7" s="236"/>
      <c r="J7" s="236"/>
      <c r="K7" s="236"/>
      <c r="L7" s="236"/>
      <c r="M7" s="236"/>
      <c r="N7" s="236"/>
      <c r="O7" s="236"/>
      <c r="P7" s="237"/>
      <c r="Q7" s="236"/>
      <c r="R7" s="232"/>
      <c r="S7" s="232"/>
      <c r="T7" s="233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</row>
    <row r="8" spans="1:31" ht="15" customHeight="1">
      <c r="A8" s="226">
        <f t="shared" ca="1" si="1"/>
        <v>45504</v>
      </c>
      <c r="B8" s="227">
        <v>1708076.4325521199</v>
      </c>
      <c r="C8" s="228">
        <f t="shared" si="2"/>
        <v>6379646.2875297517</v>
      </c>
      <c r="D8" s="229">
        <f t="shared" si="0"/>
        <v>2.4838069830273576E-2</v>
      </c>
      <c r="E8" s="234">
        <f t="shared" si="3"/>
        <v>9.2769911792149495E-2</v>
      </c>
      <c r="G8" s="231"/>
      <c r="P8" s="215"/>
      <c r="R8" s="232"/>
      <c r="S8" s="232"/>
      <c r="T8" s="233"/>
    </row>
    <row r="9" spans="1:31" ht="15" customHeight="1">
      <c r="A9" s="226">
        <f t="shared" ca="1" si="1"/>
        <v>45535</v>
      </c>
      <c r="B9" s="227">
        <v>2233853.9443821497</v>
      </c>
      <c r="C9" s="238">
        <f t="shared" si="2"/>
        <v>8613500.2319119014</v>
      </c>
      <c r="D9" s="229">
        <f t="shared" si="0"/>
        <v>3.2483687031670844E-2</v>
      </c>
      <c r="E9" s="239">
        <f t="shared" si="3"/>
        <v>0.12525359882382034</v>
      </c>
      <c r="G9" s="231"/>
      <c r="H9" s="236"/>
      <c r="P9" s="215"/>
      <c r="R9" s="232"/>
      <c r="S9" s="232"/>
      <c r="T9" s="233"/>
    </row>
    <row r="10" spans="1:31" ht="15" customHeight="1">
      <c r="A10" s="226">
        <f t="shared" ca="1" si="1"/>
        <v>45565</v>
      </c>
      <c r="B10" s="227">
        <v>2056781.0021313122</v>
      </c>
      <c r="C10" s="238">
        <f t="shared" si="2"/>
        <v>10670281.234043214</v>
      </c>
      <c r="D10" s="229">
        <f t="shared" si="0"/>
        <v>2.9908772923110252E-2</v>
      </c>
      <c r="E10" s="239">
        <f t="shared" si="3"/>
        <v>0.15516237174693059</v>
      </c>
      <c r="G10" s="231"/>
      <c r="H10" s="236"/>
      <c r="P10" s="215"/>
      <c r="R10" s="232"/>
      <c r="S10" s="232"/>
      <c r="T10" s="233"/>
    </row>
    <row r="11" spans="1:31" ht="15" customHeight="1">
      <c r="A11" s="226">
        <f t="shared" ca="1" si="1"/>
        <v>45596</v>
      </c>
      <c r="B11" s="227">
        <v>4155671.222495629</v>
      </c>
      <c r="C11" s="238">
        <f t="shared" si="2"/>
        <v>14825952.456538843</v>
      </c>
      <c r="D11" s="229">
        <f t="shared" si="0"/>
        <v>6.0429878926308057E-2</v>
      </c>
      <c r="E11" s="239">
        <f t="shared" si="3"/>
        <v>0.21559225067323864</v>
      </c>
      <c r="G11" s="231"/>
      <c r="H11" s="236"/>
      <c r="P11" s="215"/>
      <c r="R11" s="232"/>
      <c r="S11" s="232"/>
      <c r="T11" s="233"/>
    </row>
    <row r="12" spans="1:31" ht="15" customHeight="1">
      <c r="A12" s="226">
        <f t="shared" ca="1" si="1"/>
        <v>45626</v>
      </c>
      <c r="B12" s="227">
        <v>6369377.4933091747</v>
      </c>
      <c r="C12" s="238">
        <f t="shared" si="2"/>
        <v>21195329.949848019</v>
      </c>
      <c r="D12" s="229">
        <f t="shared" si="0"/>
        <v>9.2620587661763648E-2</v>
      </c>
      <c r="E12" s="239">
        <f t="shared" si="3"/>
        <v>0.30821283833500229</v>
      </c>
      <c r="G12" s="231"/>
      <c r="H12" s="236"/>
      <c r="P12" s="215"/>
      <c r="R12" s="232"/>
      <c r="S12" s="232"/>
      <c r="T12" s="233"/>
    </row>
    <row r="13" spans="1:31" ht="15" customHeight="1">
      <c r="A13" s="226">
        <f t="shared" ca="1" si="1"/>
        <v>45657</v>
      </c>
      <c r="B13" s="227">
        <v>7176993.0397733338</v>
      </c>
      <c r="C13" s="238">
        <f t="shared" si="2"/>
        <v>28372322.989621352</v>
      </c>
      <c r="D13" s="229">
        <f t="shared" si="0"/>
        <v>0.10436456524777794</v>
      </c>
      <c r="E13" s="239">
        <f t="shared" si="3"/>
        <v>0.41257740358278022</v>
      </c>
      <c r="G13" s="231"/>
      <c r="H13" s="236"/>
      <c r="P13" s="215"/>
      <c r="R13" s="232"/>
      <c r="S13" s="232"/>
      <c r="T13" s="233"/>
    </row>
    <row r="14" spans="1:31" ht="15" customHeight="1">
      <c r="A14" s="226">
        <f t="shared" ca="1" si="1"/>
        <v>45688</v>
      </c>
      <c r="B14" s="227">
        <v>8435629.450075049</v>
      </c>
      <c r="C14" s="238">
        <f t="shared" si="2"/>
        <v>36807952.439696401</v>
      </c>
      <c r="D14" s="229">
        <f t="shared" si="0"/>
        <v>0.1226670828952398</v>
      </c>
      <c r="E14" s="239">
        <f t="shared" si="3"/>
        <v>0.53524448647802003</v>
      </c>
      <c r="G14" s="231"/>
      <c r="H14" s="236"/>
      <c r="P14" s="215"/>
      <c r="R14" s="232"/>
      <c r="S14" s="232"/>
      <c r="T14" s="233"/>
    </row>
    <row r="15" spans="1:31" ht="15" customHeight="1">
      <c r="A15" s="226">
        <f t="shared" ca="1" si="1"/>
        <v>45716</v>
      </c>
      <c r="B15" s="227">
        <v>9795891.162721714</v>
      </c>
      <c r="C15" s="238">
        <f t="shared" si="2"/>
        <v>46603843.602418117</v>
      </c>
      <c r="D15" s="229">
        <f t="shared" si="0"/>
        <v>0.14244738942150201</v>
      </c>
      <c r="E15" s="239">
        <f t="shared" si="3"/>
        <v>0.67769187589952207</v>
      </c>
      <c r="G15" s="231"/>
      <c r="H15" s="236"/>
      <c r="P15" s="215"/>
      <c r="R15" s="232"/>
      <c r="S15" s="232"/>
      <c r="T15" s="233"/>
    </row>
    <row r="16" spans="1:31" ht="15" customHeight="1">
      <c r="A16" s="226">
        <f t="shared" ca="1" si="1"/>
        <v>45747</v>
      </c>
      <c r="B16" s="227">
        <v>7198891.9033662453</v>
      </c>
      <c r="C16" s="238">
        <f t="shared" si="2"/>
        <v>53802735.505784363</v>
      </c>
      <c r="D16" s="229">
        <f t="shared" si="0"/>
        <v>0.10468300855204604</v>
      </c>
      <c r="E16" s="239">
        <f t="shared" si="3"/>
        <v>0.78237488445156811</v>
      </c>
      <c r="G16" s="231"/>
      <c r="H16" s="236"/>
      <c r="P16" s="215"/>
      <c r="R16" s="232"/>
      <c r="S16" s="232"/>
      <c r="T16" s="233"/>
    </row>
    <row r="17" spans="1:20" ht="15" customHeight="1">
      <c r="A17" s="226">
        <f t="shared" ca="1" si="1"/>
        <v>45777</v>
      </c>
      <c r="B17" s="227">
        <v>5482575.4132245788</v>
      </c>
      <c r="C17" s="238">
        <f t="shared" si="2"/>
        <v>59285310.91900894</v>
      </c>
      <c r="D17" s="229">
        <f t="shared" si="0"/>
        <v>7.9725115555833198E-2</v>
      </c>
      <c r="E17" s="239">
        <f t="shared" si="3"/>
        <v>0.86210000000740128</v>
      </c>
      <c r="G17" s="231"/>
      <c r="H17" s="236"/>
      <c r="P17" s="215"/>
      <c r="R17" s="232"/>
      <c r="S17" s="232"/>
      <c r="T17" s="233"/>
    </row>
    <row r="18" spans="1:20" ht="15" customHeight="1">
      <c r="A18" s="226">
        <f t="shared" ca="1" si="1"/>
        <v>45808</v>
      </c>
      <c r="B18" s="227">
        <v>3747882.4322988391</v>
      </c>
      <c r="C18" s="238">
        <f t="shared" si="2"/>
        <v>63033193.35130778</v>
      </c>
      <c r="D18" s="229">
        <f t="shared" si="0"/>
        <v>5.4499999997074847E-2</v>
      </c>
      <c r="E18" s="239">
        <f t="shared" si="3"/>
        <v>0.91660000000447617</v>
      </c>
      <c r="G18" s="231"/>
      <c r="H18" s="236"/>
      <c r="P18" s="215"/>
      <c r="R18" s="232"/>
      <c r="S18" s="232"/>
      <c r="T18" s="233"/>
    </row>
    <row r="19" spans="1:20" ht="15" customHeight="1">
      <c r="A19" s="226">
        <f t="shared" ca="1" si="1"/>
        <v>45838</v>
      </c>
      <c r="B19" s="227">
        <v>2571941.3388619553</v>
      </c>
      <c r="C19" s="238">
        <f t="shared" si="2"/>
        <v>65605134.690169737</v>
      </c>
      <c r="D19" s="229">
        <f t="shared" si="0"/>
        <v>3.7399999997992643E-2</v>
      </c>
      <c r="E19" s="239">
        <f t="shared" si="3"/>
        <v>0.95400000000246876</v>
      </c>
      <c r="G19" s="231"/>
      <c r="H19" s="236"/>
      <c r="P19" s="215"/>
      <c r="R19" s="232"/>
      <c r="S19" s="232"/>
      <c r="T19" s="233"/>
    </row>
    <row r="20" spans="1:20" ht="15" customHeight="1">
      <c r="A20" s="226">
        <f t="shared" ca="1" si="1"/>
        <v>45869</v>
      </c>
      <c r="B20" s="227">
        <v>1224079.0329342997</v>
      </c>
      <c r="C20" s="238">
        <f t="shared" si="2"/>
        <v>66829213.723104037</v>
      </c>
      <c r="D20" s="229">
        <f t="shared" si="0"/>
        <v>1.7799999999044629E-2</v>
      </c>
      <c r="E20" s="239">
        <f t="shared" si="3"/>
        <v>0.97180000000151334</v>
      </c>
      <c r="G20" s="231"/>
      <c r="H20" s="236"/>
      <c r="P20" s="215"/>
      <c r="R20" s="232"/>
      <c r="S20" s="232"/>
      <c r="T20" s="233"/>
    </row>
    <row r="21" spans="1:20" ht="15" customHeight="1">
      <c r="A21" s="226">
        <f t="shared" ca="1" si="1"/>
        <v>45900</v>
      </c>
      <c r="B21" s="227">
        <v>618916.36496678053</v>
      </c>
      <c r="C21" s="238">
        <f t="shared" si="2"/>
        <v>67448130.088070825</v>
      </c>
      <c r="D21" s="229">
        <f t="shared" si="0"/>
        <v>8.999999999516943E-3</v>
      </c>
      <c r="E21" s="239">
        <f t="shared" si="3"/>
        <v>0.98080000000103029</v>
      </c>
      <c r="G21" s="231"/>
      <c r="H21" s="236"/>
      <c r="P21" s="215"/>
      <c r="R21" s="232"/>
      <c r="S21" s="232"/>
      <c r="T21" s="233"/>
    </row>
    <row r="22" spans="1:20" ht="15" customHeight="1">
      <c r="A22" s="226">
        <f t="shared" ca="1" si="1"/>
        <v>45930</v>
      </c>
      <c r="B22" s="227">
        <v>412610.90997785376</v>
      </c>
      <c r="C22" s="238">
        <f t="shared" si="2"/>
        <v>67860740.998048678</v>
      </c>
      <c r="D22" s="229">
        <f t="shared" si="0"/>
        <v>5.9999999996779635E-3</v>
      </c>
      <c r="E22" s="239">
        <f t="shared" si="3"/>
        <v>0.98680000000070822</v>
      </c>
      <c r="G22" s="231"/>
      <c r="H22" s="236"/>
      <c r="P22" s="215"/>
      <c r="R22" s="232"/>
      <c r="S22" s="232"/>
      <c r="T22" s="233"/>
    </row>
    <row r="23" spans="1:20" ht="15" customHeight="1">
      <c r="A23" s="226">
        <f t="shared" ca="1" si="1"/>
        <v>45961</v>
      </c>
      <c r="B23" s="227">
        <v>275073.93998523586</v>
      </c>
      <c r="C23" s="238">
        <f t="shared" si="2"/>
        <v>68135814.938033909</v>
      </c>
      <c r="D23" s="229">
        <f t="shared" si="0"/>
        <v>3.999999999785309E-3</v>
      </c>
      <c r="E23" s="239">
        <f t="shared" si="3"/>
        <v>0.99080000000049351</v>
      </c>
      <c r="G23" s="231"/>
      <c r="H23" s="236"/>
      <c r="P23" s="215"/>
      <c r="R23" s="232"/>
      <c r="S23" s="232"/>
      <c r="T23" s="233"/>
    </row>
    <row r="24" spans="1:20" ht="15" customHeight="1">
      <c r="A24" s="226">
        <f t="shared" ca="1" si="1"/>
        <v>45991</v>
      </c>
      <c r="B24" s="227">
        <v>220059.15198818871</v>
      </c>
      <c r="C24" s="238">
        <f t="shared" si="2"/>
        <v>68355874.090022102</v>
      </c>
      <c r="D24" s="229">
        <f t="shared" si="0"/>
        <v>3.1999999998282478E-3</v>
      </c>
      <c r="E24" s="239">
        <f t="shared" si="3"/>
        <v>0.99400000000032174</v>
      </c>
      <c r="G24" s="231"/>
      <c r="H24" s="236"/>
      <c r="P24" s="215"/>
      <c r="R24" s="232"/>
      <c r="S24" s="232"/>
    </row>
    <row r="25" spans="1:20" ht="15" customHeight="1">
      <c r="A25" s="226">
        <f t="shared" ca="1" si="1"/>
        <v>46022</v>
      </c>
      <c r="B25" s="227">
        <v>165044.36399114144</v>
      </c>
      <c r="C25" s="238">
        <f t="shared" si="2"/>
        <v>68520918.454013243</v>
      </c>
      <c r="D25" s="229">
        <f t="shared" si="0"/>
        <v>2.3999999998711844E-3</v>
      </c>
      <c r="E25" s="239">
        <f t="shared" si="3"/>
        <v>0.99640000000019291</v>
      </c>
      <c r="G25" s="231"/>
      <c r="H25" s="236"/>
      <c r="P25" s="215"/>
      <c r="R25" s="232"/>
      <c r="S25" s="232"/>
    </row>
    <row r="26" spans="1:20" ht="15" customHeight="1">
      <c r="A26" s="226">
        <f t="shared" ca="1" si="1"/>
        <v>46053</v>
      </c>
      <c r="B26" s="227">
        <v>103152.72749446344</v>
      </c>
      <c r="C26" s="238">
        <f t="shared" si="2"/>
        <v>68624071.181507707</v>
      </c>
      <c r="D26" s="229">
        <f t="shared" si="0"/>
        <v>1.4999999999194909E-3</v>
      </c>
      <c r="E26" s="239">
        <f t="shared" si="3"/>
        <v>0.99790000000011236</v>
      </c>
      <c r="G26" s="231"/>
      <c r="H26" s="236"/>
      <c r="P26" s="215"/>
      <c r="R26" s="232"/>
      <c r="S26" s="232"/>
    </row>
    <row r="27" spans="1:20" ht="15" customHeight="1">
      <c r="A27" s="226">
        <f t="shared" ca="1" si="1"/>
        <v>46081</v>
      </c>
      <c r="B27" s="227">
        <v>96275.878994832528</v>
      </c>
      <c r="C27" s="238">
        <f t="shared" si="2"/>
        <v>68720347.060502544</v>
      </c>
      <c r="D27" s="229">
        <f t="shared" si="0"/>
        <v>1.3999999999248578E-3</v>
      </c>
      <c r="E27" s="239">
        <f t="shared" si="3"/>
        <v>0.99930000000003727</v>
      </c>
      <c r="G27" s="231"/>
      <c r="H27" s="236"/>
      <c r="P27" s="215"/>
      <c r="R27" s="232"/>
      <c r="S27" s="232"/>
    </row>
    <row r="28" spans="1:20" ht="15" customHeight="1">
      <c r="A28" s="226">
        <f t="shared" ca="1" si="1"/>
        <v>46112</v>
      </c>
      <c r="B28" s="227">
        <v>48137.939497416264</v>
      </c>
      <c r="C28" s="238">
        <f t="shared" si="2"/>
        <v>68768484.999999955</v>
      </c>
      <c r="D28" s="229">
        <f t="shared" si="0"/>
        <v>6.9999999996242892E-4</v>
      </c>
      <c r="E28" s="239">
        <f t="shared" si="3"/>
        <v>0.99999999999999967</v>
      </c>
      <c r="G28" s="231"/>
      <c r="H28" s="236"/>
      <c r="P28" s="215"/>
      <c r="R28" s="232"/>
      <c r="S28" s="232"/>
    </row>
    <row r="29" spans="1:20" ht="15" customHeight="1">
      <c r="A29" s="226"/>
      <c r="B29" s="227"/>
      <c r="C29" s="238"/>
      <c r="D29" s="240"/>
      <c r="E29" s="239"/>
      <c r="G29" s="231"/>
      <c r="H29" s="236"/>
      <c r="P29" s="215"/>
      <c r="R29" s="225"/>
      <c r="S29" s="225"/>
    </row>
    <row r="30" spans="1:20" ht="15" customHeight="1">
      <c r="A30" s="226"/>
      <c r="B30" s="227"/>
      <c r="C30" s="238"/>
      <c r="D30" s="240"/>
      <c r="E30" s="239"/>
      <c r="G30" s="231"/>
      <c r="H30" s="236"/>
      <c r="P30" s="215"/>
    </row>
    <row r="31" spans="1:20" ht="15" customHeight="1">
      <c r="A31" s="226"/>
      <c r="B31" s="227"/>
      <c r="C31" s="238"/>
      <c r="D31" s="240"/>
      <c r="E31" s="239"/>
      <c r="G31" s="231"/>
      <c r="H31" s="236"/>
      <c r="P31" s="215"/>
    </row>
    <row r="32" spans="1:20" ht="15" customHeight="1">
      <c r="A32" s="226"/>
      <c r="B32" s="227"/>
      <c r="C32" s="238"/>
      <c r="D32" s="240"/>
      <c r="E32" s="239"/>
      <c r="G32" s="231"/>
      <c r="H32" s="236"/>
      <c r="P32" s="215"/>
    </row>
    <row r="33" spans="1:16" ht="15" customHeight="1">
      <c r="A33" s="241"/>
      <c r="B33" s="242"/>
      <c r="C33" s="243"/>
      <c r="D33" s="244"/>
      <c r="E33" s="245"/>
      <c r="G33" s="246"/>
      <c r="H33" s="247"/>
      <c r="I33" s="248"/>
      <c r="J33" s="248"/>
      <c r="K33" s="248"/>
      <c r="L33" s="248"/>
      <c r="M33" s="248"/>
      <c r="N33" s="248"/>
      <c r="O33" s="248"/>
      <c r="P33" s="220"/>
    </row>
    <row r="34" spans="1:16" ht="15" customHeight="1">
      <c r="A34" s="249"/>
      <c r="B34" s="250"/>
      <c r="C34" s="250"/>
      <c r="D34" s="251"/>
      <c r="E34" s="251"/>
      <c r="H34" s="236"/>
    </row>
    <row r="35" spans="1:16" ht="15" customHeight="1">
      <c r="A35" s="249"/>
      <c r="B35" s="250"/>
      <c r="C35" s="250"/>
      <c r="D35" s="251"/>
      <c r="E35" s="251"/>
      <c r="H35" s="236"/>
    </row>
    <row r="36" spans="1:16" ht="15" customHeight="1">
      <c r="A36" s="249"/>
      <c r="B36" s="250"/>
      <c r="C36" s="250"/>
      <c r="D36" s="251"/>
      <c r="E36" s="251"/>
      <c r="H36" s="236"/>
    </row>
    <row r="37" spans="1:16" ht="15" customHeight="1">
      <c r="A37" s="249"/>
      <c r="B37" s="250"/>
      <c r="C37" s="250"/>
      <c r="D37" s="251"/>
      <c r="E37" s="251"/>
      <c r="H37" s="236"/>
    </row>
    <row r="38" spans="1:16" ht="15" customHeight="1">
      <c r="A38" s="249"/>
      <c r="B38" s="250"/>
      <c r="C38" s="250"/>
      <c r="D38" s="251"/>
      <c r="E38" s="251"/>
    </row>
    <row r="39" spans="1:16" ht="15" customHeight="1">
      <c r="A39" s="249"/>
      <c r="B39" s="250"/>
      <c r="C39" s="250"/>
      <c r="D39" s="251"/>
      <c r="E39" s="251"/>
    </row>
    <row r="40" spans="1:16" ht="15" customHeight="1">
      <c r="A40" s="249"/>
      <c r="B40" s="250"/>
      <c r="C40" s="250"/>
      <c r="D40" s="251"/>
      <c r="E40" s="251"/>
    </row>
    <row r="41" spans="1:16" ht="15" customHeight="1">
      <c r="A41" s="249"/>
      <c r="B41" s="250"/>
      <c r="C41" s="250"/>
      <c r="D41" s="251"/>
      <c r="E41" s="251"/>
    </row>
    <row r="42" spans="1:16" ht="15" customHeight="1">
      <c r="A42" s="249"/>
      <c r="B42" s="250"/>
      <c r="C42" s="250"/>
      <c r="D42" s="251"/>
      <c r="E42" s="251"/>
    </row>
    <row r="43" spans="1:16" ht="15" customHeight="1">
      <c r="A43" s="249"/>
      <c r="B43" s="250"/>
      <c r="C43" s="250"/>
      <c r="D43" s="251"/>
      <c r="E43" s="251"/>
    </row>
    <row r="44" spans="1:16" ht="15" customHeight="1">
      <c r="A44" s="249"/>
      <c r="B44" s="250"/>
      <c r="C44" s="250"/>
      <c r="D44" s="251"/>
      <c r="E44" s="251"/>
    </row>
    <row r="45" spans="1:16" ht="15" customHeight="1">
      <c r="A45" s="249"/>
      <c r="B45" s="250"/>
      <c r="C45" s="250"/>
      <c r="D45" s="251"/>
      <c r="E45" s="251"/>
    </row>
    <row r="46" spans="1:16" ht="15" customHeight="1">
      <c r="A46" s="249"/>
      <c r="B46" s="250"/>
      <c r="C46" s="250"/>
      <c r="D46" s="251"/>
      <c r="E46" s="251"/>
    </row>
    <row r="47" spans="1:16" ht="15" customHeight="1">
      <c r="A47" s="249"/>
      <c r="B47" s="250"/>
      <c r="C47" s="250"/>
      <c r="D47" s="251"/>
      <c r="E47" s="251"/>
    </row>
    <row r="48" spans="1:16" ht="15" customHeight="1">
      <c r="A48" s="249"/>
      <c r="B48" s="250"/>
      <c r="C48" s="250"/>
      <c r="D48" s="251"/>
      <c r="E48" s="251"/>
    </row>
    <row r="49" spans="1:5" ht="15" customHeight="1">
      <c r="A49" s="249"/>
      <c r="B49" s="250"/>
      <c r="C49" s="250"/>
      <c r="D49" s="251"/>
      <c r="E49" s="251"/>
    </row>
    <row r="50" spans="1:5" ht="15" customHeight="1">
      <c r="A50" s="249"/>
      <c r="B50" s="250"/>
      <c r="C50" s="250"/>
      <c r="D50" s="251"/>
      <c r="E50" s="251"/>
    </row>
    <row r="51" spans="1:5" ht="15" customHeight="1">
      <c r="A51" s="249"/>
      <c r="B51" s="250"/>
      <c r="C51" s="250"/>
      <c r="D51" s="251"/>
      <c r="E51" s="251"/>
    </row>
    <row r="52" spans="1:5" ht="15" customHeight="1">
      <c r="A52" s="249"/>
      <c r="B52" s="250"/>
      <c r="C52" s="250"/>
      <c r="D52" s="251"/>
      <c r="E52" s="251"/>
    </row>
    <row r="53" spans="1:5" ht="15" customHeight="1">
      <c r="A53" s="249"/>
      <c r="B53" s="250"/>
      <c r="C53" s="250"/>
      <c r="D53" s="251"/>
      <c r="E53" s="251"/>
    </row>
    <row r="54" spans="1:5" ht="15" customHeight="1">
      <c r="A54" s="249"/>
      <c r="B54" s="250"/>
      <c r="C54" s="250"/>
      <c r="D54" s="251"/>
      <c r="E54" s="251"/>
    </row>
    <row r="55" spans="1:5" ht="15" customHeight="1">
      <c r="A55" s="249"/>
      <c r="B55" s="250"/>
      <c r="C55" s="250"/>
      <c r="D55" s="251"/>
      <c r="E55" s="251"/>
    </row>
    <row r="56" spans="1:5" ht="15" customHeight="1">
      <c r="A56" s="249"/>
      <c r="B56" s="250"/>
      <c r="C56" s="250"/>
      <c r="D56" s="251"/>
      <c r="E56" s="251"/>
    </row>
    <row r="57" spans="1:5">
      <c r="A57" s="249"/>
      <c r="B57" s="250"/>
      <c r="C57" s="250"/>
      <c r="D57" s="251"/>
      <c r="E57" s="251"/>
    </row>
    <row r="58" spans="1:5">
      <c r="A58" s="249"/>
      <c r="B58" s="250"/>
      <c r="C58" s="250"/>
      <c r="D58" s="251"/>
      <c r="E58" s="251"/>
    </row>
    <row r="59" spans="1:5">
      <c r="A59" s="249"/>
      <c r="B59" s="250"/>
      <c r="C59" s="250"/>
      <c r="D59" s="251"/>
      <c r="E59" s="251"/>
    </row>
    <row r="60" spans="1:5">
      <c r="A60" s="249"/>
      <c r="B60" s="250"/>
      <c r="C60" s="250"/>
      <c r="D60" s="251"/>
      <c r="E60" s="251"/>
    </row>
    <row r="61" spans="1:5">
      <c r="A61" s="249"/>
      <c r="B61" s="250"/>
      <c r="C61" s="250"/>
      <c r="D61" s="251"/>
      <c r="E61" s="251"/>
    </row>
    <row r="62" spans="1:5">
      <c r="A62" s="249"/>
      <c r="B62" s="250"/>
      <c r="C62" s="250"/>
      <c r="D62" s="251"/>
      <c r="E62" s="251"/>
    </row>
    <row r="63" spans="1:5">
      <c r="A63" s="249"/>
      <c r="B63" s="250"/>
      <c r="C63" s="250"/>
      <c r="D63" s="251"/>
      <c r="E63" s="251"/>
    </row>
    <row r="64" spans="1:5">
      <c r="A64" s="249"/>
      <c r="B64" s="250"/>
      <c r="C64" s="250"/>
      <c r="D64" s="251"/>
      <c r="E64" s="251"/>
    </row>
    <row r="65" spans="1:5">
      <c r="A65" s="249"/>
      <c r="B65" s="250"/>
      <c r="C65" s="250"/>
      <c r="D65" s="251"/>
      <c r="E65" s="251"/>
    </row>
    <row r="66" spans="1:5">
      <c r="A66" s="249"/>
      <c r="B66" s="250"/>
      <c r="C66" s="250"/>
      <c r="D66" s="251"/>
      <c r="E66" s="251"/>
    </row>
    <row r="67" spans="1:5">
      <c r="A67" s="249"/>
      <c r="B67" s="250"/>
      <c r="C67" s="250"/>
      <c r="D67" s="251"/>
      <c r="E67" s="251"/>
    </row>
    <row r="68" spans="1:5">
      <c r="A68" s="249"/>
      <c r="B68" s="250"/>
      <c r="C68" s="250"/>
      <c r="D68" s="251"/>
      <c r="E68" s="251"/>
    </row>
    <row r="69" spans="1:5">
      <c r="A69" s="249"/>
      <c r="B69" s="250"/>
      <c r="C69" s="250"/>
      <c r="D69" s="251"/>
      <c r="E69" s="251"/>
    </row>
    <row r="70" spans="1:5">
      <c r="A70" s="249"/>
      <c r="B70" s="250"/>
      <c r="C70" s="250"/>
      <c r="D70" s="251"/>
      <c r="E70" s="251"/>
    </row>
    <row r="71" spans="1:5">
      <c r="A71" s="249"/>
      <c r="B71" s="250"/>
      <c r="C71" s="250"/>
      <c r="D71" s="251"/>
      <c r="E71" s="251"/>
    </row>
    <row r="72" spans="1:5">
      <c r="A72" s="249"/>
      <c r="B72" s="250"/>
      <c r="C72" s="250"/>
      <c r="D72" s="251"/>
      <c r="E72" s="251"/>
    </row>
    <row r="73" spans="1:5">
      <c r="A73" s="249"/>
      <c r="B73" s="250"/>
      <c r="C73" s="250"/>
      <c r="D73" s="251"/>
      <c r="E73" s="251"/>
    </row>
    <row r="74" spans="1:5">
      <c r="A74" s="249"/>
      <c r="B74" s="250"/>
      <c r="C74" s="250"/>
      <c r="D74" s="251"/>
      <c r="E74" s="251"/>
    </row>
    <row r="75" spans="1:5">
      <c r="A75" s="249"/>
      <c r="B75" s="250"/>
      <c r="C75" s="250"/>
      <c r="D75" s="251"/>
      <c r="E75" s="251"/>
    </row>
    <row r="76" spans="1:5">
      <c r="A76" s="249"/>
      <c r="B76" s="250"/>
      <c r="C76" s="250"/>
      <c r="D76" s="251"/>
      <c r="E76" s="251"/>
    </row>
    <row r="77" spans="1:5">
      <c r="A77" s="249"/>
      <c r="B77" s="250"/>
      <c r="C77" s="250"/>
      <c r="D77" s="251"/>
      <c r="E77" s="251"/>
    </row>
    <row r="78" spans="1:5">
      <c r="A78" s="249"/>
      <c r="B78" s="250"/>
      <c r="C78" s="250"/>
      <c r="D78" s="251"/>
      <c r="E78" s="251"/>
    </row>
    <row r="79" spans="1:5">
      <c r="A79" s="249"/>
      <c r="B79" s="250"/>
      <c r="C79" s="250"/>
      <c r="D79" s="251"/>
      <c r="E79" s="251"/>
    </row>
    <row r="80" spans="1:5">
      <c r="A80" s="249"/>
      <c r="B80" s="250"/>
      <c r="C80" s="250"/>
      <c r="D80" s="251"/>
      <c r="E80" s="251"/>
    </row>
    <row r="81" spans="1:5">
      <c r="A81" s="249"/>
      <c r="B81" s="250"/>
      <c r="C81" s="250"/>
      <c r="D81" s="251"/>
      <c r="E81" s="251"/>
    </row>
    <row r="82" spans="1:5">
      <c r="A82" s="249"/>
      <c r="B82" s="250"/>
      <c r="C82" s="250"/>
      <c r="D82" s="251"/>
      <c r="E82" s="251"/>
    </row>
    <row r="83" spans="1:5">
      <c r="A83" s="249"/>
      <c r="B83" s="250"/>
      <c r="C83" s="250"/>
      <c r="D83" s="251"/>
      <c r="E83" s="251"/>
    </row>
    <row r="84" spans="1:5">
      <c r="A84" s="249"/>
      <c r="B84" s="250"/>
      <c r="C84" s="250"/>
      <c r="D84" s="251"/>
      <c r="E84" s="251"/>
    </row>
    <row r="85" spans="1:5">
      <c r="A85" s="249"/>
      <c r="B85" s="250"/>
      <c r="C85" s="250"/>
      <c r="D85" s="251"/>
      <c r="E85" s="251"/>
    </row>
    <row r="86" spans="1:5">
      <c r="A86" s="249"/>
      <c r="B86" s="250"/>
      <c r="C86" s="250"/>
      <c r="D86" s="251"/>
      <c r="E86" s="251"/>
    </row>
    <row r="87" spans="1:5">
      <c r="A87" s="249"/>
      <c r="B87" s="250"/>
      <c r="C87" s="250"/>
      <c r="D87" s="251"/>
      <c r="E87" s="251"/>
    </row>
    <row r="88" spans="1:5">
      <c r="A88" s="249"/>
      <c r="B88" s="250"/>
      <c r="C88" s="250"/>
      <c r="D88" s="251"/>
      <c r="E88" s="251"/>
    </row>
    <row r="89" spans="1:5">
      <c r="A89" s="249"/>
      <c r="B89" s="250"/>
      <c r="C89" s="250"/>
      <c r="D89" s="251"/>
      <c r="E89" s="251"/>
    </row>
    <row r="90" spans="1:5">
      <c r="A90" s="249"/>
      <c r="B90" s="250"/>
      <c r="C90" s="250"/>
      <c r="D90" s="251"/>
      <c r="E90" s="251"/>
    </row>
    <row r="91" spans="1:5">
      <c r="A91" s="249"/>
      <c r="B91" s="250"/>
      <c r="C91" s="250"/>
      <c r="D91" s="251"/>
      <c r="E91" s="251"/>
    </row>
    <row r="92" spans="1:5">
      <c r="A92" s="249"/>
      <c r="B92" s="250"/>
      <c r="C92" s="250"/>
      <c r="D92" s="251"/>
      <c r="E92" s="251"/>
    </row>
    <row r="93" spans="1:5">
      <c r="A93" s="249"/>
      <c r="B93" s="250"/>
      <c r="C93" s="250"/>
      <c r="D93" s="251"/>
      <c r="E93" s="251"/>
    </row>
    <row r="94" spans="1:5">
      <c r="A94" s="249"/>
      <c r="B94" s="250"/>
      <c r="C94" s="250"/>
      <c r="D94" s="251"/>
      <c r="E94" s="251"/>
    </row>
    <row r="95" spans="1:5">
      <c r="A95" s="249"/>
      <c r="B95" s="250"/>
      <c r="C95" s="250"/>
      <c r="D95" s="251"/>
      <c r="E95" s="251"/>
    </row>
    <row r="96" spans="1:5">
      <c r="A96" s="249"/>
      <c r="B96" s="250"/>
      <c r="C96" s="250"/>
      <c r="D96" s="251"/>
      <c r="E96" s="251"/>
    </row>
    <row r="97" spans="1:5">
      <c r="A97" s="249"/>
      <c r="B97" s="250"/>
      <c r="C97" s="250"/>
      <c r="D97" s="251"/>
      <c r="E97" s="251"/>
    </row>
    <row r="98" spans="1:5">
      <c r="A98" s="249"/>
      <c r="B98" s="250"/>
      <c r="C98" s="250"/>
      <c r="D98" s="251"/>
      <c r="E98" s="251"/>
    </row>
    <row r="99" spans="1:5">
      <c r="A99" s="249"/>
      <c r="B99" s="250"/>
      <c r="C99" s="250"/>
      <c r="D99" s="251"/>
      <c r="E99" s="251"/>
    </row>
    <row r="100" spans="1:5">
      <c r="A100" s="249"/>
      <c r="B100" s="250"/>
      <c r="C100" s="250"/>
      <c r="D100" s="251"/>
      <c r="E100" s="251"/>
    </row>
    <row r="101" spans="1:5">
      <c r="A101" s="249"/>
      <c r="B101" s="250"/>
      <c r="C101" s="250"/>
      <c r="D101" s="251"/>
      <c r="E101" s="251"/>
    </row>
    <row r="102" spans="1:5">
      <c r="A102" s="249"/>
      <c r="B102" s="250"/>
      <c r="C102" s="250"/>
      <c r="D102" s="251"/>
      <c r="E102" s="251"/>
    </row>
    <row r="103" spans="1:5">
      <c r="A103" s="249"/>
      <c r="B103" s="250"/>
      <c r="C103" s="250"/>
      <c r="D103" s="251"/>
      <c r="E103" s="251"/>
    </row>
    <row r="104" spans="1:5">
      <c r="A104" s="249"/>
      <c r="B104" s="250"/>
      <c r="C104" s="250"/>
      <c r="D104" s="251"/>
      <c r="E104" s="251"/>
    </row>
    <row r="105" spans="1:5">
      <c r="A105" s="249"/>
      <c r="B105" s="250"/>
      <c r="C105" s="250"/>
      <c r="D105" s="251"/>
      <c r="E105" s="251"/>
    </row>
    <row r="106" spans="1:5">
      <c r="A106" s="249"/>
      <c r="B106" s="250"/>
      <c r="C106" s="250"/>
      <c r="D106" s="251"/>
      <c r="E106" s="251"/>
    </row>
    <row r="107" spans="1:5">
      <c r="A107" s="249"/>
      <c r="B107" s="250"/>
      <c r="C107" s="250"/>
      <c r="D107" s="251"/>
      <c r="E107" s="251"/>
    </row>
    <row r="108" spans="1:5">
      <c r="A108" s="249"/>
      <c r="B108" s="250"/>
      <c r="C108" s="250"/>
      <c r="D108" s="251"/>
      <c r="E108" s="251"/>
    </row>
    <row r="109" spans="1:5">
      <c r="A109" s="249"/>
      <c r="B109" s="250"/>
      <c r="C109" s="250"/>
      <c r="D109" s="251"/>
      <c r="E109" s="251"/>
    </row>
    <row r="110" spans="1:5">
      <c r="A110" s="249"/>
      <c r="B110" s="250"/>
      <c r="C110" s="250"/>
      <c r="D110" s="251"/>
      <c r="E110" s="251"/>
    </row>
    <row r="111" spans="1:5">
      <c r="A111" s="249"/>
      <c r="B111" s="250"/>
      <c r="C111" s="250"/>
      <c r="D111" s="251"/>
      <c r="E111" s="251"/>
    </row>
    <row r="112" spans="1:5">
      <c r="A112" s="249"/>
      <c r="B112" s="250"/>
      <c r="C112" s="250"/>
      <c r="D112" s="251"/>
      <c r="E112" s="251"/>
    </row>
    <row r="113" spans="1:5">
      <c r="A113" s="249"/>
      <c r="B113" s="250"/>
      <c r="C113" s="250"/>
      <c r="D113" s="251"/>
      <c r="E113" s="251"/>
    </row>
    <row r="114" spans="1:5">
      <c r="A114" s="249"/>
      <c r="B114" s="250"/>
      <c r="C114" s="250"/>
      <c r="D114" s="251"/>
      <c r="E114" s="251"/>
    </row>
    <row r="115" spans="1:5">
      <c r="A115" s="249"/>
      <c r="B115" s="250"/>
      <c r="C115" s="250"/>
      <c r="D115" s="251"/>
      <c r="E115" s="251"/>
    </row>
    <row r="116" spans="1:5">
      <c r="A116" s="249"/>
      <c r="B116" s="250"/>
      <c r="C116" s="250"/>
      <c r="D116" s="251"/>
      <c r="E116" s="251"/>
    </row>
    <row r="117" spans="1:5">
      <c r="A117" s="249"/>
      <c r="B117" s="250"/>
      <c r="C117" s="250"/>
      <c r="D117" s="251"/>
      <c r="E117" s="251"/>
    </row>
    <row r="118" spans="1:5">
      <c r="A118" s="249"/>
      <c r="B118" s="250"/>
      <c r="C118" s="250"/>
      <c r="D118" s="251"/>
      <c r="E118" s="251"/>
    </row>
    <row r="119" spans="1:5">
      <c r="A119" s="249"/>
      <c r="B119" s="250"/>
      <c r="C119" s="250"/>
      <c r="D119" s="251"/>
      <c r="E119" s="251"/>
    </row>
    <row r="120" spans="1:5">
      <c r="A120" s="249"/>
      <c r="B120" s="250"/>
      <c r="C120" s="250"/>
      <c r="D120" s="251"/>
      <c r="E120" s="251"/>
    </row>
    <row r="121" spans="1:5">
      <c r="A121" s="249"/>
      <c r="B121" s="250"/>
      <c r="C121" s="250"/>
      <c r="D121" s="251"/>
      <c r="E121" s="251"/>
    </row>
    <row r="122" spans="1:5">
      <c r="A122" s="249"/>
      <c r="B122" s="250"/>
      <c r="C122" s="250"/>
      <c r="D122" s="251"/>
      <c r="E122" s="251"/>
    </row>
    <row r="123" spans="1:5">
      <c r="A123" s="249"/>
      <c r="B123" s="250"/>
      <c r="C123" s="250"/>
      <c r="D123" s="251"/>
      <c r="E123" s="251"/>
    </row>
    <row r="124" spans="1:5">
      <c r="A124" s="249"/>
      <c r="B124" s="250"/>
      <c r="C124" s="250"/>
      <c r="D124" s="251"/>
      <c r="E124" s="251"/>
    </row>
    <row r="125" spans="1:5">
      <c r="A125" s="249"/>
      <c r="B125" s="250"/>
      <c r="C125" s="250"/>
      <c r="D125" s="251"/>
      <c r="E125" s="251"/>
    </row>
    <row r="126" spans="1:5">
      <c r="A126" s="249"/>
      <c r="B126" s="250"/>
      <c r="C126" s="250"/>
      <c r="D126" s="251"/>
      <c r="E126" s="251"/>
    </row>
    <row r="127" spans="1:5">
      <c r="A127" s="249"/>
      <c r="B127" s="250"/>
      <c r="C127" s="250"/>
      <c r="D127" s="251"/>
      <c r="E127" s="251"/>
    </row>
    <row r="128" spans="1:5">
      <c r="A128" s="249"/>
      <c r="B128" s="250"/>
      <c r="C128" s="250"/>
      <c r="D128" s="251"/>
      <c r="E128" s="251"/>
    </row>
    <row r="129" spans="1:5">
      <c r="A129" s="249"/>
      <c r="B129" s="250"/>
      <c r="C129" s="250"/>
      <c r="D129" s="251"/>
      <c r="E129" s="251"/>
    </row>
    <row r="130" spans="1:5">
      <c r="A130" s="249"/>
      <c r="B130" s="250"/>
      <c r="C130" s="250"/>
      <c r="D130" s="251"/>
      <c r="E130" s="251"/>
    </row>
    <row r="131" spans="1:5">
      <c r="A131" s="249"/>
      <c r="B131" s="250"/>
      <c r="C131" s="250"/>
      <c r="D131" s="251"/>
      <c r="E131" s="251"/>
    </row>
    <row r="132" spans="1:5">
      <c r="A132" s="249"/>
      <c r="B132" s="250"/>
      <c r="C132" s="250"/>
      <c r="D132" s="251"/>
      <c r="E132" s="251"/>
    </row>
    <row r="133" spans="1:5">
      <c r="A133" s="249"/>
      <c r="B133" s="250"/>
      <c r="C133" s="250"/>
      <c r="D133" s="251"/>
      <c r="E133" s="251"/>
    </row>
    <row r="134" spans="1:5">
      <c r="A134" s="249"/>
      <c r="B134" s="250"/>
      <c r="C134" s="250"/>
      <c r="D134" s="251"/>
      <c r="E134" s="251"/>
    </row>
    <row r="135" spans="1:5">
      <c r="A135" s="249"/>
      <c r="B135" s="250"/>
      <c r="C135" s="250"/>
      <c r="D135" s="251"/>
      <c r="E135" s="251"/>
    </row>
    <row r="136" spans="1:5">
      <c r="A136" s="249"/>
      <c r="B136" s="250"/>
      <c r="C136" s="250"/>
      <c r="D136" s="251"/>
      <c r="E136" s="251"/>
    </row>
    <row r="137" spans="1:5">
      <c r="A137" s="249"/>
      <c r="B137" s="250"/>
      <c r="C137" s="250"/>
      <c r="D137" s="251"/>
      <c r="E137" s="251"/>
    </row>
    <row r="138" spans="1:5">
      <c r="A138" s="249"/>
      <c r="B138" s="250"/>
      <c r="C138" s="250"/>
      <c r="D138" s="251"/>
      <c r="E138" s="251"/>
    </row>
    <row r="139" spans="1:5">
      <c r="A139" s="249"/>
      <c r="B139" s="250"/>
      <c r="C139" s="250"/>
      <c r="D139" s="251"/>
      <c r="E139" s="251"/>
    </row>
    <row r="140" spans="1:5">
      <c r="A140" s="249"/>
      <c r="B140" s="250"/>
      <c r="C140" s="250"/>
      <c r="D140" s="251"/>
      <c r="E140" s="251"/>
    </row>
    <row r="141" spans="1:5">
      <c r="A141" s="249"/>
      <c r="B141" s="250"/>
      <c r="C141" s="250"/>
      <c r="D141" s="251"/>
      <c r="E141" s="251"/>
    </row>
    <row r="142" spans="1:5">
      <c r="A142" s="249"/>
      <c r="B142" s="250"/>
      <c r="C142" s="250"/>
      <c r="D142" s="251"/>
      <c r="E142" s="251"/>
    </row>
    <row r="143" spans="1:5">
      <c r="A143" s="249"/>
      <c r="B143" s="250"/>
      <c r="C143" s="250"/>
      <c r="D143" s="251"/>
      <c r="E143" s="251"/>
    </row>
    <row r="144" spans="1:5">
      <c r="A144" s="249"/>
      <c r="B144" s="250"/>
      <c r="C144" s="250"/>
      <c r="D144" s="251"/>
      <c r="E144" s="251"/>
    </row>
    <row r="145" spans="1:5">
      <c r="A145" s="249"/>
      <c r="B145" s="250"/>
      <c r="C145" s="250"/>
      <c r="D145" s="251"/>
      <c r="E145" s="251"/>
    </row>
    <row r="146" spans="1:5">
      <c r="A146" s="249"/>
      <c r="B146" s="250"/>
      <c r="C146" s="250"/>
      <c r="D146" s="251"/>
      <c r="E146" s="251"/>
    </row>
    <row r="147" spans="1:5">
      <c r="A147" s="249"/>
      <c r="B147" s="250"/>
      <c r="C147" s="250"/>
      <c r="D147" s="251"/>
      <c r="E147" s="251"/>
    </row>
    <row r="148" spans="1:5">
      <c r="A148" s="249"/>
      <c r="B148" s="250"/>
      <c r="C148" s="250"/>
      <c r="D148" s="251"/>
      <c r="E148" s="251"/>
    </row>
    <row r="149" spans="1:5">
      <c r="A149" s="249"/>
      <c r="B149" s="250"/>
      <c r="C149" s="250"/>
      <c r="D149" s="251"/>
      <c r="E149" s="251"/>
    </row>
    <row r="150" spans="1:5">
      <c r="A150" s="249"/>
      <c r="B150" s="250"/>
      <c r="C150" s="250"/>
      <c r="D150" s="251"/>
      <c r="E150" s="251"/>
    </row>
    <row r="151" spans="1:5">
      <c r="A151" s="249"/>
      <c r="B151" s="250"/>
      <c r="C151" s="250"/>
      <c r="D151" s="251"/>
      <c r="E151" s="251"/>
    </row>
    <row r="152" spans="1:5">
      <c r="A152" s="249"/>
      <c r="B152" s="250"/>
      <c r="C152" s="250"/>
      <c r="D152" s="251"/>
      <c r="E152" s="251"/>
    </row>
    <row r="153" spans="1:5">
      <c r="A153" s="249"/>
      <c r="B153" s="250"/>
      <c r="C153" s="250"/>
      <c r="D153" s="251"/>
      <c r="E153" s="251"/>
    </row>
    <row r="154" spans="1:5">
      <c r="A154" s="249"/>
      <c r="B154" s="250"/>
      <c r="C154" s="250"/>
      <c r="D154" s="251"/>
      <c r="E154" s="251"/>
    </row>
    <row r="155" spans="1:5">
      <c r="A155" s="249"/>
      <c r="B155" s="250"/>
      <c r="C155" s="250"/>
      <c r="D155" s="251"/>
      <c r="E155" s="251"/>
    </row>
    <row r="156" spans="1:5">
      <c r="A156" s="249"/>
      <c r="B156" s="250"/>
      <c r="C156" s="250"/>
      <c r="D156" s="251"/>
      <c r="E156" s="251"/>
    </row>
    <row r="157" spans="1:5">
      <c r="A157" s="249"/>
      <c r="B157" s="250"/>
      <c r="C157" s="250"/>
      <c r="D157" s="251"/>
      <c r="E157" s="251"/>
    </row>
    <row r="158" spans="1:5">
      <c r="A158" s="249"/>
      <c r="B158" s="250"/>
      <c r="C158" s="250"/>
      <c r="D158" s="251"/>
      <c r="E158" s="251"/>
    </row>
    <row r="159" spans="1:5">
      <c r="A159" s="249"/>
      <c r="B159" s="250"/>
      <c r="C159" s="250"/>
      <c r="D159" s="251"/>
      <c r="E159" s="251"/>
    </row>
    <row r="160" spans="1:5">
      <c r="A160" s="249"/>
      <c r="B160" s="250"/>
      <c r="C160" s="250"/>
      <c r="D160" s="251"/>
      <c r="E160" s="251"/>
    </row>
    <row r="161" spans="1:5">
      <c r="A161" s="249"/>
      <c r="B161" s="250"/>
      <c r="C161" s="250"/>
      <c r="D161" s="251"/>
      <c r="E161" s="251"/>
    </row>
    <row r="162" spans="1:5">
      <c r="A162" s="249"/>
      <c r="B162" s="250"/>
      <c r="C162" s="250"/>
      <c r="D162" s="251"/>
      <c r="E162" s="251"/>
    </row>
    <row r="163" spans="1:5">
      <c r="A163" s="249"/>
      <c r="B163" s="250"/>
      <c r="C163" s="250"/>
      <c r="D163" s="251"/>
      <c r="E163" s="251"/>
    </row>
    <row r="164" spans="1:5">
      <c r="A164" s="249"/>
      <c r="B164" s="250"/>
      <c r="C164" s="250"/>
      <c r="D164" s="251"/>
      <c r="E164" s="251"/>
    </row>
    <row r="165" spans="1:5">
      <c r="A165" s="249"/>
      <c r="B165" s="250"/>
      <c r="C165" s="250"/>
      <c r="D165" s="251"/>
      <c r="E165" s="251"/>
    </row>
    <row r="166" spans="1:5">
      <c r="A166" s="249"/>
      <c r="B166" s="250"/>
      <c r="C166" s="250"/>
      <c r="D166" s="251"/>
      <c r="E166" s="251"/>
    </row>
    <row r="167" spans="1:5">
      <c r="A167" s="249"/>
      <c r="B167" s="250"/>
      <c r="C167" s="250"/>
      <c r="D167" s="251"/>
      <c r="E167" s="251"/>
    </row>
    <row r="168" spans="1:5">
      <c r="A168" s="249"/>
      <c r="B168" s="250"/>
      <c r="C168" s="250"/>
      <c r="D168" s="251"/>
      <c r="E168" s="251"/>
    </row>
    <row r="169" spans="1:5">
      <c r="A169" s="249"/>
      <c r="B169" s="250"/>
      <c r="C169" s="250"/>
      <c r="D169" s="251"/>
      <c r="E169" s="251"/>
    </row>
    <row r="170" spans="1:5">
      <c r="A170" s="249"/>
      <c r="B170" s="250"/>
      <c r="C170" s="250"/>
      <c r="D170" s="251"/>
      <c r="E170" s="251"/>
    </row>
    <row r="171" spans="1:5">
      <c r="A171" s="249"/>
      <c r="B171" s="250"/>
      <c r="C171" s="250"/>
      <c r="D171" s="251"/>
      <c r="E171" s="251"/>
    </row>
    <row r="172" spans="1:5">
      <c r="A172" s="249"/>
      <c r="B172" s="250"/>
      <c r="C172" s="250"/>
      <c r="D172" s="251"/>
      <c r="E172" s="251"/>
    </row>
    <row r="173" spans="1:5">
      <c r="A173" s="249"/>
      <c r="B173" s="250"/>
      <c r="C173" s="250"/>
      <c r="D173" s="251"/>
      <c r="E173" s="251"/>
    </row>
    <row r="174" spans="1:5">
      <c r="A174" s="249"/>
      <c r="B174" s="250"/>
      <c r="C174" s="250"/>
      <c r="D174" s="251"/>
      <c r="E174" s="251"/>
    </row>
    <row r="175" spans="1:5">
      <c r="A175" s="249"/>
      <c r="B175" s="250"/>
      <c r="C175" s="250"/>
      <c r="D175" s="251"/>
      <c r="E175" s="251"/>
    </row>
    <row r="176" spans="1:5">
      <c r="A176" s="249"/>
      <c r="B176" s="250"/>
      <c r="C176" s="250"/>
      <c r="D176" s="251"/>
      <c r="E176" s="251"/>
    </row>
    <row r="177" spans="1:5">
      <c r="A177" s="249"/>
      <c r="B177" s="250"/>
      <c r="C177" s="250"/>
      <c r="D177" s="251"/>
      <c r="E177" s="251"/>
    </row>
    <row r="178" spans="1:5">
      <c r="A178" s="249"/>
      <c r="B178" s="250"/>
      <c r="C178" s="250"/>
      <c r="D178" s="251"/>
      <c r="E178" s="251"/>
    </row>
    <row r="179" spans="1:5">
      <c r="A179" s="249"/>
      <c r="B179" s="250"/>
      <c r="C179" s="250"/>
      <c r="D179" s="251"/>
      <c r="E179" s="251"/>
    </row>
    <row r="180" spans="1:5">
      <c r="A180" s="249"/>
      <c r="B180" s="250"/>
      <c r="C180" s="250"/>
      <c r="D180" s="251"/>
      <c r="E180" s="251"/>
    </row>
    <row r="181" spans="1:5">
      <c r="A181" s="249"/>
      <c r="B181" s="250"/>
      <c r="C181" s="250"/>
      <c r="D181" s="251"/>
      <c r="E181" s="251"/>
    </row>
    <row r="182" spans="1:5">
      <c r="A182" s="249"/>
      <c r="B182" s="250"/>
      <c r="C182" s="250"/>
      <c r="D182" s="251"/>
      <c r="E182" s="251"/>
    </row>
    <row r="183" spans="1:5">
      <c r="A183" s="249"/>
      <c r="B183" s="250"/>
      <c r="C183" s="250"/>
      <c r="D183" s="251"/>
      <c r="E183" s="251"/>
    </row>
    <row r="184" spans="1:5">
      <c r="A184" s="249"/>
      <c r="B184" s="250"/>
      <c r="C184" s="250"/>
      <c r="D184" s="251"/>
      <c r="E184" s="251"/>
    </row>
    <row r="185" spans="1:5">
      <c r="A185" s="249"/>
      <c r="B185" s="250"/>
      <c r="C185" s="250"/>
      <c r="D185" s="251"/>
      <c r="E185" s="251"/>
    </row>
    <row r="186" spans="1:5">
      <c r="A186" s="249"/>
      <c r="B186" s="250"/>
      <c r="C186" s="250"/>
      <c r="D186" s="251"/>
      <c r="E186" s="251"/>
    </row>
    <row r="187" spans="1:5">
      <c r="A187" s="249"/>
      <c r="B187" s="250"/>
      <c r="C187" s="250"/>
      <c r="D187" s="251"/>
      <c r="E187" s="251"/>
    </row>
    <row r="188" spans="1:5">
      <c r="A188" s="249"/>
      <c r="B188" s="250"/>
      <c r="C188" s="250"/>
      <c r="D188" s="251"/>
      <c r="E188" s="251"/>
    </row>
    <row r="189" spans="1:5">
      <c r="A189" s="249"/>
      <c r="B189" s="250"/>
      <c r="C189" s="250"/>
      <c r="D189" s="251"/>
      <c r="E189" s="251"/>
    </row>
    <row r="190" spans="1:5">
      <c r="A190" s="249"/>
      <c r="B190" s="250"/>
      <c r="C190" s="250"/>
      <c r="D190" s="251"/>
      <c r="E190" s="251"/>
    </row>
    <row r="191" spans="1:5">
      <c r="A191" s="249"/>
      <c r="B191" s="250"/>
      <c r="C191" s="250"/>
      <c r="D191" s="251"/>
      <c r="E191" s="251"/>
    </row>
    <row r="192" spans="1:5">
      <c r="A192" s="249"/>
      <c r="B192" s="250"/>
      <c r="C192" s="250"/>
      <c r="D192" s="251"/>
      <c r="E192" s="251"/>
    </row>
    <row r="193" spans="1:5">
      <c r="A193" s="249"/>
      <c r="B193" s="250"/>
      <c r="C193" s="250"/>
      <c r="D193" s="251"/>
      <c r="E193" s="251"/>
    </row>
    <row r="194" spans="1:5">
      <c r="A194" s="249"/>
      <c r="B194" s="250"/>
      <c r="C194" s="250"/>
      <c r="D194" s="251"/>
      <c r="E194" s="251"/>
    </row>
    <row r="195" spans="1:5">
      <c r="A195" s="249"/>
      <c r="B195" s="250"/>
      <c r="C195" s="250"/>
      <c r="D195" s="251"/>
      <c r="E195" s="251"/>
    </row>
    <row r="196" spans="1:5">
      <c r="A196" s="249"/>
      <c r="B196" s="250"/>
      <c r="C196" s="250"/>
      <c r="D196" s="251"/>
      <c r="E196" s="251"/>
    </row>
    <row r="197" spans="1:5">
      <c r="A197" s="249"/>
      <c r="B197" s="250"/>
      <c r="C197" s="250"/>
      <c r="D197" s="251"/>
      <c r="E197" s="251"/>
    </row>
    <row r="198" spans="1:5">
      <c r="A198" s="249"/>
      <c r="B198" s="250"/>
      <c r="C198" s="250"/>
      <c r="D198" s="251"/>
      <c r="E198" s="251"/>
    </row>
    <row r="199" spans="1:5">
      <c r="A199" s="249"/>
      <c r="B199" s="250"/>
      <c r="C199" s="250"/>
      <c r="D199" s="251"/>
      <c r="E199" s="251"/>
    </row>
    <row r="200" spans="1:5">
      <c r="A200" s="249"/>
      <c r="B200" s="250"/>
      <c r="C200" s="250"/>
      <c r="D200" s="251"/>
      <c r="E200" s="251"/>
    </row>
    <row r="201" spans="1:5">
      <c r="A201" s="249"/>
      <c r="B201" s="250"/>
      <c r="C201" s="250"/>
      <c r="D201" s="251"/>
      <c r="E201" s="251"/>
    </row>
    <row r="202" spans="1:5">
      <c r="A202" s="249"/>
      <c r="B202" s="250"/>
      <c r="C202" s="250"/>
      <c r="D202" s="251"/>
      <c r="E202" s="251"/>
    </row>
    <row r="203" spans="1:5">
      <c r="A203" s="249"/>
      <c r="B203" s="250"/>
      <c r="C203" s="250"/>
      <c r="D203" s="251"/>
      <c r="E203" s="251"/>
    </row>
    <row r="204" spans="1:5">
      <c r="A204" s="249"/>
      <c r="B204" s="250"/>
      <c r="C204" s="250"/>
      <c r="D204" s="251"/>
      <c r="E204" s="251"/>
    </row>
    <row r="205" spans="1:5">
      <c r="A205" s="249"/>
      <c r="B205" s="250"/>
      <c r="C205" s="250"/>
      <c r="D205" s="251"/>
      <c r="E205" s="251"/>
    </row>
    <row r="206" spans="1:5">
      <c r="A206" s="249"/>
      <c r="B206" s="250"/>
      <c r="C206" s="250"/>
      <c r="D206" s="251"/>
      <c r="E206" s="251"/>
    </row>
    <row r="207" spans="1:5">
      <c r="A207" s="249"/>
      <c r="B207" s="250"/>
      <c r="C207" s="250"/>
      <c r="D207" s="251"/>
      <c r="E207" s="251"/>
    </row>
    <row r="208" spans="1:5">
      <c r="A208" s="249"/>
      <c r="B208" s="250"/>
      <c r="C208" s="250"/>
      <c r="D208" s="251"/>
      <c r="E208" s="251"/>
    </row>
    <row r="209" spans="1:5">
      <c r="A209" s="249"/>
      <c r="B209" s="250"/>
      <c r="C209" s="250"/>
      <c r="D209" s="251"/>
      <c r="E209" s="251"/>
    </row>
    <row r="210" spans="1:5">
      <c r="A210" s="249"/>
      <c r="B210" s="250"/>
      <c r="C210" s="250"/>
      <c r="D210" s="251"/>
      <c r="E210" s="251"/>
    </row>
    <row r="211" spans="1:5">
      <c r="A211" s="249"/>
      <c r="B211" s="250"/>
      <c r="C211" s="250"/>
      <c r="D211" s="251"/>
      <c r="E211" s="251"/>
    </row>
    <row r="212" spans="1:5">
      <c r="A212" s="249"/>
      <c r="B212" s="250"/>
      <c r="C212" s="250"/>
      <c r="D212" s="251"/>
      <c r="E212" s="251"/>
    </row>
    <row r="213" spans="1:5">
      <c r="A213" s="249"/>
      <c r="B213" s="250"/>
      <c r="C213" s="250"/>
      <c r="D213" s="251"/>
      <c r="E213" s="251"/>
    </row>
    <row r="214" spans="1:5">
      <c r="A214" s="249"/>
      <c r="B214" s="250"/>
      <c r="C214" s="250"/>
      <c r="D214" s="251"/>
      <c r="E214" s="251"/>
    </row>
    <row r="215" spans="1:5">
      <c r="A215" s="249"/>
      <c r="B215" s="250"/>
      <c r="C215" s="250"/>
      <c r="D215" s="251"/>
      <c r="E215" s="251"/>
    </row>
    <row r="216" spans="1:5">
      <c r="A216" s="249"/>
      <c r="B216" s="250"/>
      <c r="C216" s="250"/>
      <c r="D216" s="251"/>
      <c r="E216" s="251"/>
    </row>
    <row r="217" spans="1:5">
      <c r="A217" s="249"/>
      <c r="B217" s="250"/>
      <c r="C217" s="250"/>
      <c r="D217" s="251"/>
      <c r="E217" s="251"/>
    </row>
    <row r="218" spans="1:5">
      <c r="A218" s="249"/>
      <c r="B218" s="250"/>
      <c r="C218" s="250"/>
      <c r="D218" s="251"/>
      <c r="E218" s="251"/>
    </row>
    <row r="219" spans="1:5">
      <c r="A219" s="249"/>
      <c r="B219" s="250"/>
      <c r="C219" s="250"/>
      <c r="D219" s="251"/>
      <c r="E219" s="251"/>
    </row>
    <row r="220" spans="1:5">
      <c r="A220" s="249"/>
      <c r="B220" s="250"/>
      <c r="C220" s="250"/>
      <c r="D220" s="251"/>
      <c r="E220" s="251"/>
    </row>
    <row r="221" spans="1:5">
      <c r="A221" s="249"/>
      <c r="B221" s="250"/>
      <c r="C221" s="250"/>
      <c r="D221" s="251"/>
      <c r="E221" s="251"/>
    </row>
    <row r="222" spans="1:5">
      <c r="A222" s="249"/>
      <c r="B222" s="250"/>
      <c r="C222" s="250"/>
      <c r="D222" s="251"/>
      <c r="E222" s="251"/>
    </row>
    <row r="223" spans="1:5">
      <c r="A223" s="249"/>
      <c r="B223" s="250"/>
      <c r="C223" s="250"/>
      <c r="D223" s="251"/>
      <c r="E223" s="251"/>
    </row>
    <row r="224" spans="1:5">
      <c r="A224" s="249"/>
      <c r="B224" s="250"/>
      <c r="C224" s="250"/>
      <c r="D224" s="251"/>
      <c r="E224" s="251"/>
    </row>
    <row r="225" spans="1:5">
      <c r="A225" s="249"/>
      <c r="B225" s="250"/>
      <c r="C225" s="250"/>
      <c r="D225" s="251"/>
      <c r="E225" s="251"/>
    </row>
    <row r="226" spans="1:5">
      <c r="A226" s="249"/>
      <c r="B226" s="250"/>
      <c r="C226" s="250"/>
      <c r="D226" s="251"/>
      <c r="E226" s="251"/>
    </row>
    <row r="227" spans="1:5">
      <c r="A227" s="249"/>
      <c r="B227" s="250"/>
      <c r="C227" s="250"/>
      <c r="D227" s="251"/>
      <c r="E227" s="251"/>
    </row>
    <row r="228" spans="1:5">
      <c r="A228" s="249"/>
      <c r="B228" s="250"/>
      <c r="C228" s="250"/>
      <c r="D228" s="251"/>
      <c r="E228" s="251"/>
    </row>
    <row r="229" spans="1:5">
      <c r="A229" s="249"/>
      <c r="B229" s="250"/>
      <c r="C229" s="250"/>
      <c r="D229" s="251"/>
      <c r="E229" s="251"/>
    </row>
    <row r="230" spans="1:5">
      <c r="A230" s="249"/>
      <c r="B230" s="250"/>
      <c r="C230" s="250"/>
      <c r="D230" s="251"/>
      <c r="E230" s="251"/>
    </row>
    <row r="231" spans="1:5">
      <c r="A231" s="249"/>
      <c r="B231" s="250"/>
      <c r="C231" s="250"/>
      <c r="D231" s="251"/>
      <c r="E231" s="251"/>
    </row>
    <row r="232" spans="1:5">
      <c r="A232" s="249"/>
      <c r="B232" s="250"/>
      <c r="C232" s="250"/>
      <c r="D232" s="251"/>
      <c r="E232" s="251"/>
    </row>
    <row r="233" spans="1:5">
      <c r="A233" s="249"/>
      <c r="B233" s="250"/>
      <c r="C233" s="250"/>
      <c r="D233" s="251"/>
      <c r="E233" s="251"/>
    </row>
    <row r="234" spans="1:5">
      <c r="A234" s="249"/>
      <c r="B234" s="250"/>
      <c r="C234" s="250"/>
      <c r="D234" s="251"/>
      <c r="E234" s="251"/>
    </row>
    <row r="235" spans="1:5">
      <c r="A235" s="249"/>
      <c r="B235" s="250"/>
      <c r="C235" s="250"/>
      <c r="D235" s="251"/>
      <c r="E235" s="251"/>
    </row>
    <row r="236" spans="1:5">
      <c r="A236" s="249"/>
      <c r="B236" s="250"/>
      <c r="C236" s="250"/>
      <c r="D236" s="251"/>
      <c r="E236" s="251"/>
    </row>
    <row r="237" spans="1:5">
      <c r="A237" s="249"/>
      <c r="B237" s="250"/>
      <c r="C237" s="250"/>
      <c r="D237" s="251"/>
      <c r="E237" s="251"/>
    </row>
    <row r="238" spans="1:5">
      <c r="A238" s="249"/>
      <c r="B238" s="250"/>
      <c r="C238" s="250"/>
      <c r="D238" s="251"/>
      <c r="E238" s="251"/>
    </row>
    <row r="239" spans="1:5">
      <c r="A239" s="249"/>
      <c r="B239" s="250"/>
      <c r="C239" s="250"/>
      <c r="D239" s="251"/>
      <c r="E239" s="251"/>
    </row>
    <row r="240" spans="1:5">
      <c r="A240" s="249"/>
      <c r="B240" s="250"/>
      <c r="C240" s="250"/>
      <c r="D240" s="251"/>
      <c r="E240" s="251"/>
    </row>
    <row r="241" spans="1:5">
      <c r="A241" s="249"/>
      <c r="B241" s="250"/>
      <c r="C241" s="250"/>
      <c r="D241" s="251"/>
      <c r="E241" s="251"/>
    </row>
    <row r="242" spans="1:5">
      <c r="A242" s="249"/>
      <c r="B242" s="250"/>
      <c r="C242" s="250"/>
      <c r="D242" s="251"/>
      <c r="E242" s="251"/>
    </row>
    <row r="243" spans="1:5">
      <c r="A243" s="249"/>
      <c r="B243" s="250"/>
      <c r="C243" s="250"/>
      <c r="D243" s="251"/>
      <c r="E243" s="251"/>
    </row>
    <row r="244" spans="1:5">
      <c r="A244" s="249"/>
      <c r="B244" s="250"/>
      <c r="C244" s="250"/>
      <c r="D244" s="251"/>
      <c r="E244" s="251"/>
    </row>
    <row r="245" spans="1:5">
      <c r="A245" s="249"/>
      <c r="B245" s="250"/>
      <c r="C245" s="250"/>
      <c r="D245" s="251"/>
      <c r="E245" s="251"/>
    </row>
    <row r="246" spans="1:5">
      <c r="A246" s="249"/>
      <c r="B246" s="250"/>
      <c r="C246" s="250"/>
      <c r="D246" s="251"/>
      <c r="E246" s="251"/>
    </row>
    <row r="247" spans="1:5">
      <c r="A247" s="249"/>
      <c r="B247" s="250"/>
      <c r="C247" s="250"/>
      <c r="D247" s="251"/>
      <c r="E247" s="251"/>
    </row>
    <row r="248" spans="1:5">
      <c r="A248" s="249"/>
      <c r="B248" s="250"/>
      <c r="C248" s="250"/>
      <c r="D248" s="251"/>
      <c r="E248" s="251"/>
    </row>
    <row r="249" spans="1:5">
      <c r="A249" s="249"/>
      <c r="B249" s="250"/>
      <c r="C249" s="250"/>
      <c r="D249" s="251"/>
      <c r="E249" s="251"/>
    </row>
    <row r="250" spans="1:5">
      <c r="A250" s="249"/>
      <c r="B250" s="250"/>
      <c r="C250" s="250"/>
      <c r="D250" s="251"/>
      <c r="E250" s="251"/>
    </row>
    <row r="251" spans="1:5">
      <c r="A251" s="249"/>
      <c r="B251" s="250"/>
      <c r="C251" s="250"/>
      <c r="D251" s="251"/>
      <c r="E251" s="251"/>
    </row>
    <row r="252" spans="1:5">
      <c r="A252" s="249"/>
      <c r="B252" s="250"/>
      <c r="C252" s="250"/>
      <c r="D252" s="251"/>
      <c r="E252" s="251"/>
    </row>
    <row r="253" spans="1:5">
      <c r="A253" s="249"/>
      <c r="B253" s="250"/>
      <c r="C253" s="250"/>
      <c r="D253" s="251"/>
      <c r="E253" s="251"/>
    </row>
    <row r="254" spans="1:5">
      <c r="A254" s="249"/>
      <c r="B254" s="250"/>
      <c r="C254" s="250"/>
      <c r="D254" s="251"/>
      <c r="E254" s="251"/>
    </row>
    <row r="255" spans="1:5">
      <c r="A255" s="249"/>
      <c r="B255" s="250"/>
      <c r="C255" s="250"/>
      <c r="D255" s="251"/>
      <c r="E255" s="251"/>
    </row>
    <row r="256" spans="1:5">
      <c r="A256" s="249"/>
      <c r="B256" s="250"/>
      <c r="C256" s="250"/>
      <c r="D256" s="251"/>
      <c r="E256" s="251"/>
    </row>
    <row r="257" spans="1:5">
      <c r="A257" s="249"/>
      <c r="B257" s="250"/>
      <c r="C257" s="250"/>
      <c r="D257" s="251"/>
      <c r="E257" s="251"/>
    </row>
    <row r="258" spans="1:5">
      <c r="A258" s="249"/>
      <c r="B258" s="250"/>
      <c r="C258" s="250"/>
      <c r="D258" s="251"/>
      <c r="E258" s="251"/>
    </row>
    <row r="259" spans="1:5">
      <c r="A259" s="249"/>
      <c r="B259" s="250"/>
      <c r="C259" s="250"/>
      <c r="D259" s="251"/>
      <c r="E259" s="251"/>
    </row>
    <row r="260" spans="1:5">
      <c r="A260" s="249"/>
      <c r="B260" s="250"/>
      <c r="C260" s="250"/>
      <c r="D260" s="251"/>
      <c r="E260" s="251"/>
    </row>
    <row r="261" spans="1:5">
      <c r="A261" s="249"/>
      <c r="B261" s="250"/>
      <c r="C261" s="250"/>
      <c r="D261" s="251"/>
      <c r="E261" s="251"/>
    </row>
    <row r="262" spans="1:5">
      <c r="A262" s="249"/>
      <c r="B262" s="250"/>
      <c r="C262" s="250"/>
      <c r="D262" s="251"/>
      <c r="E262" s="251"/>
    </row>
    <row r="263" spans="1:5">
      <c r="A263" s="249"/>
      <c r="B263" s="250"/>
      <c r="C263" s="250"/>
      <c r="D263" s="251"/>
      <c r="E263" s="251"/>
    </row>
    <row r="264" spans="1:5">
      <c r="A264" s="249"/>
      <c r="B264" s="250"/>
      <c r="C264" s="250"/>
      <c r="D264" s="251"/>
      <c r="E264" s="251"/>
    </row>
    <row r="265" spans="1:5">
      <c r="A265" s="249"/>
      <c r="B265" s="250"/>
      <c r="C265" s="250"/>
      <c r="D265" s="251"/>
      <c r="E265" s="251"/>
    </row>
    <row r="266" spans="1:5">
      <c r="A266" s="249"/>
      <c r="B266" s="250"/>
      <c r="C266" s="250"/>
      <c r="D266" s="251"/>
      <c r="E266" s="251"/>
    </row>
    <row r="267" spans="1:5">
      <c r="A267" s="249"/>
      <c r="B267" s="250"/>
      <c r="C267" s="250"/>
      <c r="D267" s="251"/>
      <c r="E267" s="251"/>
    </row>
    <row r="268" spans="1:5">
      <c r="A268" s="249"/>
      <c r="B268" s="250"/>
      <c r="C268" s="250"/>
      <c r="D268" s="251"/>
      <c r="E268" s="251"/>
    </row>
    <row r="269" spans="1:5">
      <c r="A269" s="249"/>
      <c r="B269" s="250"/>
      <c r="C269" s="250"/>
      <c r="D269" s="251"/>
      <c r="E269" s="251"/>
    </row>
    <row r="270" spans="1:5">
      <c r="A270" s="249"/>
      <c r="B270" s="250"/>
      <c r="C270" s="250"/>
      <c r="D270" s="251"/>
      <c r="E270" s="251"/>
    </row>
    <row r="271" spans="1:5">
      <c r="A271" s="249"/>
      <c r="B271" s="250"/>
      <c r="C271" s="250"/>
      <c r="D271" s="251"/>
      <c r="E271" s="251"/>
    </row>
    <row r="272" spans="1:5">
      <c r="A272" s="249"/>
      <c r="B272" s="250"/>
      <c r="C272" s="250"/>
      <c r="D272" s="251"/>
      <c r="E272" s="251"/>
    </row>
    <row r="273" spans="1:5">
      <c r="A273" s="249"/>
      <c r="B273" s="250"/>
      <c r="C273" s="250"/>
      <c r="D273" s="251"/>
      <c r="E273" s="251"/>
    </row>
    <row r="274" spans="1:5">
      <c r="A274" s="249"/>
      <c r="B274" s="250"/>
      <c r="C274" s="250"/>
      <c r="D274" s="251"/>
      <c r="E274" s="251"/>
    </row>
    <row r="275" spans="1:5">
      <c r="A275" s="249"/>
      <c r="B275" s="250"/>
      <c r="C275" s="250"/>
      <c r="D275" s="251"/>
      <c r="E275" s="251"/>
    </row>
    <row r="276" spans="1:5">
      <c r="A276" s="249"/>
      <c r="B276" s="250"/>
      <c r="C276" s="250"/>
      <c r="D276" s="251"/>
      <c r="E276" s="251"/>
    </row>
    <row r="277" spans="1:5">
      <c r="A277" s="249"/>
      <c r="B277" s="250"/>
      <c r="C277" s="250"/>
      <c r="D277" s="251"/>
      <c r="E277" s="251"/>
    </row>
    <row r="278" spans="1:5">
      <c r="A278" s="249"/>
      <c r="B278" s="250"/>
      <c r="C278" s="250"/>
      <c r="D278" s="251"/>
      <c r="E278" s="251"/>
    </row>
    <row r="279" spans="1:5">
      <c r="A279" s="249"/>
      <c r="B279" s="250"/>
      <c r="C279" s="250"/>
      <c r="D279" s="251"/>
      <c r="E279" s="251"/>
    </row>
    <row r="280" spans="1:5">
      <c r="A280" s="249"/>
      <c r="B280" s="250"/>
      <c r="C280" s="250"/>
      <c r="D280" s="251"/>
      <c r="E280" s="251"/>
    </row>
    <row r="281" spans="1:5">
      <c r="A281" s="249"/>
      <c r="B281" s="250"/>
      <c r="C281" s="250"/>
      <c r="D281" s="251"/>
      <c r="E281" s="251"/>
    </row>
    <row r="282" spans="1:5">
      <c r="A282" s="252"/>
      <c r="B282" s="250"/>
      <c r="C282" s="250"/>
      <c r="D282" s="251"/>
      <c r="E282" s="251"/>
    </row>
    <row r="283" spans="1:5">
      <c r="A283" s="252"/>
      <c r="B283" s="250"/>
      <c r="C283" s="250"/>
      <c r="D283" s="251"/>
      <c r="E283" s="251"/>
    </row>
    <row r="284" spans="1:5">
      <c r="A284" s="252"/>
      <c r="B284" s="250"/>
      <c r="C284" s="250"/>
      <c r="D284" s="251"/>
      <c r="E284" s="251"/>
    </row>
    <row r="285" spans="1:5">
      <c r="A285" s="252"/>
      <c r="B285" s="250"/>
      <c r="C285" s="250"/>
      <c r="D285" s="251"/>
      <c r="E285" s="251"/>
    </row>
    <row r="286" spans="1:5">
      <c r="A286" s="252"/>
      <c r="B286" s="250"/>
      <c r="C286" s="250"/>
      <c r="D286" s="251"/>
      <c r="E286" s="251"/>
    </row>
    <row r="287" spans="1:5">
      <c r="A287" s="252"/>
      <c r="B287" s="250"/>
      <c r="C287" s="250"/>
      <c r="D287" s="251"/>
      <c r="E287" s="251"/>
    </row>
    <row r="288" spans="1:5">
      <c r="A288" s="252"/>
      <c r="B288" s="250"/>
      <c r="C288" s="250"/>
      <c r="D288" s="251"/>
      <c r="E288" s="251"/>
    </row>
    <row r="289" spans="1:5">
      <c r="A289" s="252"/>
      <c r="B289" s="250"/>
      <c r="C289" s="250"/>
      <c r="D289" s="251"/>
      <c r="E289" s="251"/>
    </row>
    <row r="290" spans="1:5">
      <c r="A290" s="252"/>
      <c r="B290" s="250"/>
      <c r="C290" s="250"/>
      <c r="D290" s="251"/>
      <c r="E290" s="251"/>
    </row>
    <row r="291" spans="1:5">
      <c r="A291" s="252"/>
      <c r="B291" s="250"/>
      <c r="C291" s="250"/>
      <c r="D291" s="251"/>
      <c r="E291" s="251"/>
    </row>
    <row r="292" spans="1:5">
      <c r="A292" s="252"/>
      <c r="B292" s="250"/>
      <c r="C292" s="250"/>
      <c r="D292" s="251"/>
      <c r="E292" s="251"/>
    </row>
    <row r="293" spans="1:5">
      <c r="A293" s="252"/>
      <c r="B293" s="250"/>
      <c r="C293" s="250"/>
      <c r="D293" s="251"/>
      <c r="E293" s="251"/>
    </row>
    <row r="294" spans="1:5">
      <c r="A294" s="252"/>
      <c r="B294" s="250"/>
      <c r="C294" s="250"/>
      <c r="D294" s="251"/>
      <c r="E294" s="251"/>
    </row>
    <row r="295" spans="1:5">
      <c r="A295" s="252"/>
      <c r="B295" s="250"/>
      <c r="C295" s="250"/>
      <c r="D295" s="251"/>
      <c r="E295" s="251"/>
    </row>
    <row r="296" spans="1:5">
      <c r="A296" s="252"/>
      <c r="B296" s="250"/>
      <c r="C296" s="250"/>
      <c r="D296" s="251"/>
      <c r="E296" s="251"/>
    </row>
    <row r="297" spans="1:5">
      <c r="A297" s="252"/>
      <c r="B297" s="250"/>
      <c r="C297" s="250"/>
      <c r="D297" s="251"/>
      <c r="E297" s="251"/>
    </row>
    <row r="298" spans="1:5">
      <c r="A298" s="252"/>
      <c r="B298" s="250"/>
      <c r="C298" s="250"/>
      <c r="D298" s="251"/>
      <c r="E298" s="251"/>
    </row>
    <row r="299" spans="1:5">
      <c r="A299" s="252"/>
      <c r="B299" s="250"/>
      <c r="C299" s="250"/>
      <c r="D299" s="251"/>
      <c r="E299" s="251"/>
    </row>
    <row r="300" spans="1:5">
      <c r="A300" s="252"/>
      <c r="B300" s="250"/>
      <c r="C300" s="250"/>
      <c r="D300" s="251"/>
      <c r="E300" s="251"/>
    </row>
    <row r="301" spans="1:5">
      <c r="A301" s="252"/>
      <c r="B301" s="250"/>
      <c r="C301" s="250"/>
      <c r="D301" s="251"/>
      <c r="E301" s="251"/>
    </row>
    <row r="302" spans="1:5">
      <c r="A302" s="252"/>
      <c r="B302" s="250"/>
      <c r="C302" s="250"/>
      <c r="D302" s="251"/>
      <c r="E302" s="251"/>
    </row>
    <row r="303" spans="1:5">
      <c r="A303" s="252"/>
      <c r="B303" s="250"/>
      <c r="C303" s="250"/>
      <c r="D303" s="251"/>
      <c r="E303" s="251"/>
    </row>
    <row r="304" spans="1:5">
      <c r="A304" s="252"/>
      <c r="B304" s="250"/>
      <c r="C304" s="250"/>
      <c r="D304" s="251"/>
      <c r="E304" s="251"/>
    </row>
    <row r="305" spans="1:5">
      <c r="A305" s="252"/>
      <c r="B305" s="250"/>
      <c r="C305" s="250"/>
      <c r="D305" s="251"/>
      <c r="E305" s="251"/>
    </row>
    <row r="306" spans="1:5">
      <c r="A306" s="252"/>
      <c r="B306" s="250"/>
      <c r="C306" s="250"/>
      <c r="D306" s="251"/>
      <c r="E306" s="251"/>
    </row>
    <row r="307" spans="1:5">
      <c r="A307" s="252"/>
      <c r="B307" s="250"/>
      <c r="C307" s="250"/>
      <c r="D307" s="251"/>
      <c r="E307" s="251"/>
    </row>
    <row r="308" spans="1:5">
      <c r="A308" s="252"/>
      <c r="B308" s="250"/>
      <c r="C308" s="250"/>
      <c r="D308" s="251"/>
      <c r="E308" s="251"/>
    </row>
    <row r="309" spans="1:5">
      <c r="A309" s="252"/>
      <c r="B309" s="250"/>
      <c r="C309" s="250"/>
      <c r="D309" s="251"/>
      <c r="E309" s="251"/>
    </row>
    <row r="310" spans="1:5">
      <c r="A310" s="252"/>
      <c r="B310" s="250"/>
      <c r="C310" s="250"/>
      <c r="D310" s="251"/>
      <c r="E310" s="251"/>
    </row>
    <row r="311" spans="1:5">
      <c r="A311" s="252"/>
      <c r="B311" s="250"/>
      <c r="C311" s="250"/>
      <c r="D311" s="251"/>
      <c r="E311" s="251"/>
    </row>
    <row r="312" spans="1:5">
      <c r="A312" s="252"/>
      <c r="B312" s="250"/>
      <c r="C312" s="250"/>
      <c r="D312" s="251"/>
      <c r="E312" s="251"/>
    </row>
    <row r="313" spans="1:5">
      <c r="A313" s="252"/>
      <c r="B313" s="250"/>
      <c r="C313" s="250"/>
      <c r="D313" s="251"/>
      <c r="E313" s="251"/>
    </row>
    <row r="314" spans="1:5">
      <c r="A314" s="252"/>
      <c r="B314" s="250"/>
      <c r="C314" s="250"/>
      <c r="D314" s="251"/>
      <c r="E314" s="251"/>
    </row>
    <row r="315" spans="1:5">
      <c r="A315" s="252"/>
      <c r="B315" s="250"/>
      <c r="C315" s="250"/>
      <c r="D315" s="251"/>
      <c r="E315" s="251"/>
    </row>
    <row r="316" spans="1:5">
      <c r="A316" s="252"/>
      <c r="B316" s="250"/>
      <c r="C316" s="250"/>
      <c r="D316" s="251"/>
      <c r="E316" s="251"/>
    </row>
    <row r="317" spans="1:5">
      <c r="A317" s="252"/>
      <c r="B317" s="250"/>
      <c r="C317" s="250"/>
      <c r="D317" s="251"/>
      <c r="E317" s="251"/>
    </row>
    <row r="318" spans="1:5">
      <c r="A318" s="252"/>
      <c r="B318" s="250"/>
      <c r="C318" s="250"/>
      <c r="D318" s="251"/>
      <c r="E318" s="251"/>
    </row>
    <row r="319" spans="1:5">
      <c r="A319" s="252"/>
      <c r="B319" s="250"/>
      <c r="C319" s="250"/>
      <c r="D319" s="251"/>
      <c r="E319" s="251"/>
    </row>
    <row r="320" spans="1:5">
      <c r="A320" s="252"/>
      <c r="B320" s="250"/>
      <c r="C320" s="250"/>
      <c r="D320" s="251"/>
      <c r="E320" s="251"/>
    </row>
    <row r="321" spans="1:5">
      <c r="A321" s="252"/>
      <c r="B321" s="250"/>
      <c r="C321" s="250"/>
      <c r="D321" s="251"/>
      <c r="E321" s="251"/>
    </row>
    <row r="322" spans="1:5">
      <c r="A322" s="252"/>
      <c r="B322" s="250"/>
      <c r="C322" s="250"/>
      <c r="D322" s="251"/>
      <c r="E322" s="251"/>
    </row>
    <row r="323" spans="1:5">
      <c r="A323" s="252"/>
      <c r="B323" s="250"/>
      <c r="C323" s="250"/>
      <c r="D323" s="251"/>
      <c r="E323" s="251"/>
    </row>
    <row r="324" spans="1:5">
      <c r="A324" s="252"/>
      <c r="B324" s="250"/>
      <c r="C324" s="250"/>
      <c r="D324" s="251"/>
      <c r="E324" s="251"/>
    </row>
    <row r="325" spans="1:5">
      <c r="A325" s="252"/>
      <c r="B325" s="250"/>
      <c r="C325" s="250"/>
      <c r="D325" s="251"/>
      <c r="E325" s="251"/>
    </row>
    <row r="326" spans="1:5">
      <c r="A326" s="252"/>
      <c r="B326" s="250"/>
      <c r="C326" s="250"/>
      <c r="D326" s="251"/>
      <c r="E326" s="251"/>
    </row>
    <row r="327" spans="1:5">
      <c r="A327" s="252"/>
      <c r="B327" s="250"/>
      <c r="C327" s="250"/>
      <c r="D327" s="251"/>
      <c r="E327" s="251"/>
    </row>
    <row r="328" spans="1:5">
      <c r="A328" s="252"/>
      <c r="B328" s="250"/>
      <c r="C328" s="250"/>
      <c r="D328" s="251"/>
      <c r="E328" s="251"/>
    </row>
    <row r="329" spans="1:5">
      <c r="A329" s="252"/>
      <c r="B329" s="250"/>
      <c r="C329" s="250"/>
      <c r="D329" s="251"/>
      <c r="E329" s="251"/>
    </row>
    <row r="330" spans="1:5">
      <c r="A330" s="252"/>
      <c r="B330" s="250"/>
      <c r="C330" s="250"/>
      <c r="D330" s="251"/>
      <c r="E330" s="251"/>
    </row>
    <row r="331" spans="1:5">
      <c r="A331" s="252"/>
      <c r="B331" s="250"/>
      <c r="C331" s="250"/>
      <c r="D331" s="251"/>
      <c r="E331" s="251"/>
    </row>
    <row r="332" spans="1:5">
      <c r="A332" s="252"/>
      <c r="B332" s="250"/>
      <c r="C332" s="250"/>
      <c r="D332" s="251"/>
      <c r="E332" s="251"/>
    </row>
    <row r="333" spans="1:5">
      <c r="A333" s="252"/>
      <c r="B333" s="250"/>
      <c r="C333" s="250"/>
      <c r="D333" s="251"/>
      <c r="E333" s="251"/>
    </row>
    <row r="334" spans="1:5">
      <c r="A334" s="252"/>
      <c r="B334" s="250"/>
      <c r="C334" s="250"/>
      <c r="D334" s="251"/>
      <c r="E334" s="251"/>
    </row>
    <row r="335" spans="1:5">
      <c r="A335" s="252"/>
      <c r="B335" s="250"/>
      <c r="C335" s="250"/>
      <c r="D335" s="251"/>
      <c r="E335" s="251"/>
    </row>
    <row r="336" spans="1:5">
      <c r="A336" s="252"/>
      <c r="B336" s="250"/>
      <c r="C336" s="250"/>
      <c r="D336" s="251"/>
      <c r="E336" s="251"/>
    </row>
    <row r="337" spans="1:5">
      <c r="A337" s="252"/>
      <c r="B337" s="250"/>
      <c r="C337" s="250"/>
      <c r="D337" s="251"/>
      <c r="E337" s="251"/>
    </row>
    <row r="338" spans="1:5">
      <c r="A338" s="252"/>
      <c r="B338" s="250"/>
      <c r="C338" s="250"/>
      <c r="D338" s="251"/>
      <c r="E338" s="251"/>
    </row>
    <row r="339" spans="1:5">
      <c r="A339" s="252"/>
      <c r="B339" s="250"/>
      <c r="C339" s="250"/>
      <c r="D339" s="251"/>
      <c r="E339" s="251"/>
    </row>
    <row r="340" spans="1:5">
      <c r="A340" s="252"/>
      <c r="B340" s="250"/>
      <c r="C340" s="250"/>
      <c r="D340" s="251"/>
      <c r="E340" s="251"/>
    </row>
    <row r="341" spans="1:5">
      <c r="A341" s="252"/>
      <c r="B341" s="250"/>
      <c r="C341" s="250"/>
      <c r="D341" s="251"/>
      <c r="E341" s="251"/>
    </row>
    <row r="342" spans="1:5">
      <c r="A342" s="252"/>
      <c r="B342" s="250"/>
      <c r="C342" s="250"/>
      <c r="D342" s="251"/>
      <c r="E342" s="251"/>
    </row>
    <row r="343" spans="1:5">
      <c r="A343" s="252"/>
      <c r="B343" s="250"/>
      <c r="C343" s="250"/>
      <c r="D343" s="251"/>
      <c r="E343" s="251"/>
    </row>
    <row r="344" spans="1:5">
      <c r="A344" s="252"/>
      <c r="B344" s="250"/>
      <c r="C344" s="250"/>
      <c r="D344" s="251"/>
      <c r="E344" s="251"/>
    </row>
    <row r="345" spans="1:5">
      <c r="A345" s="252"/>
      <c r="B345" s="250"/>
      <c r="C345" s="250"/>
      <c r="D345" s="251"/>
      <c r="E345" s="251"/>
    </row>
    <row r="346" spans="1:5">
      <c r="A346" s="252"/>
      <c r="B346" s="250"/>
      <c r="C346" s="250"/>
      <c r="D346" s="251"/>
      <c r="E346" s="251"/>
    </row>
    <row r="347" spans="1:5">
      <c r="A347" s="252"/>
      <c r="B347" s="250"/>
      <c r="C347" s="250"/>
      <c r="D347" s="251"/>
      <c r="E347" s="251"/>
    </row>
    <row r="348" spans="1:5">
      <c r="A348" s="252"/>
      <c r="B348" s="250"/>
      <c r="C348" s="250"/>
      <c r="D348" s="251"/>
      <c r="E348" s="251"/>
    </row>
    <row r="349" spans="1:5">
      <c r="A349" s="252"/>
      <c r="B349" s="250"/>
      <c r="C349" s="250"/>
      <c r="D349" s="251"/>
      <c r="E349" s="251"/>
    </row>
    <row r="350" spans="1:5">
      <c r="A350" s="252"/>
      <c r="B350" s="250"/>
      <c r="C350" s="250"/>
      <c r="D350" s="251"/>
      <c r="E350" s="251"/>
    </row>
    <row r="351" spans="1:5">
      <c r="A351" s="252"/>
      <c r="B351" s="250"/>
      <c r="C351" s="250"/>
      <c r="D351" s="251"/>
      <c r="E351" s="251"/>
    </row>
    <row r="352" spans="1:5">
      <c r="A352" s="252"/>
      <c r="B352" s="250"/>
      <c r="C352" s="250"/>
      <c r="D352" s="251"/>
      <c r="E352" s="251"/>
    </row>
    <row r="353" spans="1:5">
      <c r="A353" s="252"/>
      <c r="B353" s="250"/>
      <c r="C353" s="250"/>
      <c r="D353" s="251"/>
      <c r="E353" s="251"/>
    </row>
    <row r="354" spans="1:5">
      <c r="A354" s="252"/>
      <c r="B354" s="250"/>
      <c r="C354" s="250"/>
      <c r="D354" s="251"/>
      <c r="E354" s="251"/>
    </row>
    <row r="355" spans="1:5">
      <c r="A355" s="252"/>
      <c r="B355" s="250"/>
      <c r="C355" s="250"/>
      <c r="D355" s="251"/>
      <c r="E355" s="251"/>
    </row>
    <row r="356" spans="1:5">
      <c r="A356" s="252"/>
      <c r="B356" s="250"/>
      <c r="C356" s="250"/>
      <c r="D356" s="251"/>
      <c r="E356" s="251"/>
    </row>
    <row r="357" spans="1:5">
      <c r="A357" s="252"/>
      <c r="B357" s="250"/>
      <c r="C357" s="250"/>
      <c r="D357" s="251"/>
      <c r="E357" s="251"/>
    </row>
    <row r="358" spans="1:5">
      <c r="A358" s="252"/>
      <c r="B358" s="250"/>
      <c r="C358" s="250"/>
      <c r="D358" s="251"/>
      <c r="E358" s="251"/>
    </row>
    <row r="359" spans="1:5">
      <c r="A359" s="252"/>
      <c r="B359" s="250"/>
      <c r="C359" s="250"/>
      <c r="D359" s="251"/>
      <c r="E359" s="251"/>
    </row>
    <row r="360" spans="1:5">
      <c r="A360" s="252"/>
      <c r="B360" s="250"/>
      <c r="C360" s="250"/>
      <c r="D360" s="251"/>
      <c r="E360" s="251"/>
    </row>
    <row r="361" spans="1:5">
      <c r="A361" s="252"/>
      <c r="B361" s="250"/>
      <c r="C361" s="250"/>
      <c r="D361" s="251"/>
      <c r="E361" s="251"/>
    </row>
    <row r="362" spans="1:5">
      <c r="A362" s="252"/>
      <c r="B362" s="250"/>
      <c r="C362" s="250"/>
      <c r="D362" s="251"/>
      <c r="E362" s="251"/>
    </row>
    <row r="363" spans="1:5">
      <c r="A363" s="252"/>
      <c r="B363" s="250"/>
      <c r="C363" s="250"/>
      <c r="D363" s="251"/>
      <c r="E363" s="251"/>
    </row>
    <row r="364" spans="1:5">
      <c r="A364" s="252"/>
      <c r="B364" s="250"/>
      <c r="C364" s="250"/>
      <c r="D364" s="251"/>
      <c r="E364" s="251"/>
    </row>
    <row r="365" spans="1:5">
      <c r="A365" s="252"/>
      <c r="B365" s="250"/>
      <c r="C365" s="250"/>
      <c r="D365" s="251"/>
      <c r="E365" s="251"/>
    </row>
    <row r="366" spans="1:5">
      <c r="A366" s="252"/>
      <c r="B366" s="250"/>
      <c r="C366" s="250"/>
      <c r="D366" s="251"/>
      <c r="E366" s="251"/>
    </row>
    <row r="367" spans="1:5">
      <c r="A367" s="252"/>
      <c r="B367" s="250"/>
      <c r="C367" s="250"/>
      <c r="D367" s="251"/>
      <c r="E367" s="251"/>
    </row>
    <row r="368" spans="1:5">
      <c r="A368" s="252"/>
      <c r="B368" s="250"/>
      <c r="C368" s="250"/>
      <c r="D368" s="251"/>
      <c r="E368" s="251"/>
    </row>
    <row r="369" spans="1:5">
      <c r="A369" s="252"/>
      <c r="B369" s="250"/>
      <c r="C369" s="250"/>
      <c r="D369" s="251"/>
      <c r="E369" s="251"/>
    </row>
    <row r="370" spans="1:5">
      <c r="A370" s="252"/>
      <c r="B370" s="250"/>
      <c r="C370" s="250"/>
      <c r="D370" s="251"/>
      <c r="E370" s="251"/>
    </row>
    <row r="371" spans="1:5">
      <c r="A371" s="252"/>
      <c r="B371" s="250"/>
      <c r="C371" s="250"/>
      <c r="D371" s="251"/>
      <c r="E371" s="251"/>
    </row>
    <row r="372" spans="1:5">
      <c r="A372" s="252"/>
      <c r="B372" s="250"/>
      <c r="C372" s="250"/>
      <c r="D372" s="251"/>
      <c r="E372" s="251"/>
    </row>
    <row r="373" spans="1:5">
      <c r="A373" s="252"/>
      <c r="B373" s="250"/>
      <c r="C373" s="250"/>
      <c r="D373" s="251"/>
      <c r="E373" s="251"/>
    </row>
    <row r="374" spans="1:5">
      <c r="A374" s="252"/>
      <c r="B374" s="250"/>
      <c r="C374" s="250"/>
      <c r="D374" s="251"/>
      <c r="E374" s="251"/>
    </row>
    <row r="375" spans="1:5">
      <c r="A375" s="252"/>
      <c r="B375" s="250"/>
      <c r="C375" s="250"/>
      <c r="D375" s="251"/>
      <c r="E375" s="251"/>
    </row>
    <row r="376" spans="1:5">
      <c r="A376" s="252"/>
      <c r="B376" s="250"/>
      <c r="C376" s="250"/>
      <c r="D376" s="251"/>
      <c r="E376" s="251"/>
    </row>
    <row r="377" spans="1:5">
      <c r="A377" s="252"/>
      <c r="B377" s="250"/>
      <c r="C377" s="250"/>
      <c r="D377" s="251"/>
      <c r="E377" s="251"/>
    </row>
    <row r="378" spans="1:5">
      <c r="A378" s="252"/>
      <c r="B378" s="250"/>
      <c r="C378" s="250"/>
      <c r="D378" s="251"/>
      <c r="E378" s="251"/>
    </row>
    <row r="379" spans="1:5">
      <c r="A379" s="252"/>
      <c r="B379" s="250"/>
      <c r="C379" s="250"/>
      <c r="D379" s="251"/>
      <c r="E379" s="251"/>
    </row>
    <row r="380" spans="1:5">
      <c r="A380" s="252"/>
      <c r="B380" s="250"/>
      <c r="C380" s="250"/>
      <c r="D380" s="251"/>
      <c r="E380" s="251"/>
    </row>
    <row r="381" spans="1:5">
      <c r="A381" s="252"/>
      <c r="B381" s="250"/>
      <c r="C381" s="250"/>
      <c r="D381" s="251"/>
      <c r="E381" s="251"/>
    </row>
    <row r="382" spans="1:5">
      <c r="A382" s="252"/>
      <c r="B382" s="250"/>
      <c r="C382" s="250"/>
      <c r="D382" s="251"/>
      <c r="E382" s="251"/>
    </row>
    <row r="383" spans="1:5">
      <c r="A383" s="252"/>
      <c r="B383" s="250"/>
      <c r="C383" s="250"/>
      <c r="D383" s="251"/>
      <c r="E383" s="251"/>
    </row>
    <row r="384" spans="1:5">
      <c r="A384" s="252"/>
      <c r="B384" s="250"/>
      <c r="C384" s="250"/>
      <c r="D384" s="251"/>
      <c r="E384" s="251"/>
    </row>
    <row r="385" spans="1:5">
      <c r="A385" s="252"/>
      <c r="B385" s="250"/>
      <c r="C385" s="250"/>
      <c r="D385" s="251"/>
      <c r="E385" s="251"/>
    </row>
    <row r="386" spans="1:5">
      <c r="A386" s="252"/>
      <c r="B386" s="250"/>
      <c r="C386" s="250"/>
      <c r="D386" s="251"/>
      <c r="E386" s="251"/>
    </row>
    <row r="387" spans="1:5">
      <c r="A387" s="252"/>
      <c r="B387" s="250"/>
      <c r="C387" s="250"/>
      <c r="D387" s="251"/>
      <c r="E387" s="251"/>
    </row>
    <row r="388" spans="1:5">
      <c r="A388" s="252"/>
      <c r="B388" s="250"/>
      <c r="C388" s="250"/>
      <c r="D388" s="251"/>
      <c r="E388" s="251"/>
    </row>
    <row r="389" spans="1:5">
      <c r="A389" s="252"/>
      <c r="B389" s="250"/>
      <c r="C389" s="250"/>
      <c r="D389" s="251"/>
      <c r="E389" s="251"/>
    </row>
    <row r="390" spans="1:5">
      <c r="A390" s="252"/>
      <c r="B390" s="250"/>
      <c r="C390" s="250"/>
      <c r="D390" s="251"/>
      <c r="E390" s="251"/>
    </row>
    <row r="391" spans="1:5">
      <c r="A391" s="252"/>
      <c r="B391" s="250"/>
      <c r="C391" s="250"/>
      <c r="D391" s="251"/>
      <c r="E391" s="251"/>
    </row>
    <row r="392" spans="1:5">
      <c r="A392" s="252"/>
      <c r="B392" s="250"/>
      <c r="C392" s="250"/>
      <c r="D392" s="251"/>
      <c r="E392" s="251"/>
    </row>
    <row r="393" spans="1:5">
      <c r="A393" s="252"/>
      <c r="B393" s="250"/>
      <c r="C393" s="250"/>
      <c r="D393" s="251"/>
      <c r="E393" s="251"/>
    </row>
    <row r="394" spans="1:5">
      <c r="A394" s="252"/>
      <c r="B394" s="250"/>
      <c r="C394" s="250"/>
      <c r="D394" s="251"/>
      <c r="E394" s="251"/>
    </row>
    <row r="395" spans="1:5">
      <c r="A395" s="252"/>
      <c r="B395" s="250"/>
      <c r="C395" s="250"/>
      <c r="D395" s="251"/>
      <c r="E395" s="251"/>
    </row>
    <row r="396" spans="1:5">
      <c r="A396" s="252"/>
      <c r="B396" s="250"/>
      <c r="C396" s="250"/>
      <c r="D396" s="251"/>
      <c r="E396" s="251"/>
    </row>
    <row r="397" spans="1:5">
      <c r="A397" s="252"/>
      <c r="B397" s="250"/>
      <c r="C397" s="250"/>
      <c r="D397" s="251"/>
      <c r="E397" s="251"/>
    </row>
    <row r="398" spans="1:5">
      <c r="A398" s="252"/>
      <c r="B398" s="250"/>
      <c r="C398" s="250"/>
      <c r="D398" s="251"/>
      <c r="E398" s="251"/>
    </row>
    <row r="399" spans="1:5">
      <c r="A399" s="252"/>
      <c r="B399" s="250"/>
      <c r="C399" s="250"/>
      <c r="D399" s="251"/>
      <c r="E399" s="251"/>
    </row>
    <row r="400" spans="1:5">
      <c r="A400" s="252"/>
      <c r="B400" s="250"/>
      <c r="C400" s="250"/>
      <c r="D400" s="251"/>
      <c r="E400" s="251"/>
    </row>
    <row r="401" spans="1:5">
      <c r="A401" s="252"/>
      <c r="B401" s="250"/>
      <c r="C401" s="250"/>
      <c r="D401" s="251"/>
      <c r="E401" s="251"/>
    </row>
    <row r="402" spans="1:5">
      <c r="A402" s="252"/>
      <c r="B402" s="250"/>
      <c r="C402" s="250"/>
      <c r="D402" s="251"/>
      <c r="E402" s="251"/>
    </row>
    <row r="403" spans="1:5">
      <c r="A403" s="252"/>
      <c r="B403" s="250"/>
      <c r="C403" s="250"/>
      <c r="D403" s="251"/>
      <c r="E403" s="251"/>
    </row>
    <row r="404" spans="1:5">
      <c r="A404" s="252"/>
      <c r="B404" s="250"/>
      <c r="C404" s="250"/>
      <c r="D404" s="251"/>
      <c r="E404" s="251"/>
    </row>
    <row r="405" spans="1:5">
      <c r="A405" s="252"/>
      <c r="B405" s="250"/>
      <c r="C405" s="250"/>
      <c r="D405" s="251"/>
      <c r="E405" s="251"/>
    </row>
    <row r="406" spans="1:5">
      <c r="A406" s="252"/>
      <c r="B406" s="250"/>
      <c r="C406" s="250"/>
      <c r="D406" s="251"/>
      <c r="E406" s="251"/>
    </row>
    <row r="407" spans="1:5">
      <c r="A407" s="252"/>
      <c r="B407" s="250"/>
      <c r="C407" s="250"/>
      <c r="D407" s="251"/>
      <c r="E407" s="251"/>
    </row>
    <row r="408" spans="1:5">
      <c r="A408" s="252"/>
      <c r="B408" s="250"/>
      <c r="C408" s="250"/>
      <c r="D408" s="251"/>
      <c r="E408" s="251"/>
    </row>
    <row r="409" spans="1:5">
      <c r="A409" s="252"/>
      <c r="B409" s="250"/>
      <c r="C409" s="250"/>
      <c r="D409" s="251"/>
      <c r="E409" s="251"/>
    </row>
    <row r="410" spans="1:5">
      <c r="A410" s="252"/>
      <c r="B410" s="250"/>
      <c r="C410" s="250"/>
      <c r="D410" s="251"/>
      <c r="E410" s="251"/>
    </row>
    <row r="411" spans="1:5">
      <c r="A411" s="252"/>
      <c r="B411" s="250"/>
      <c r="C411" s="250"/>
      <c r="D411" s="251"/>
      <c r="E411" s="251"/>
    </row>
    <row r="412" spans="1:5">
      <c r="A412" s="252"/>
      <c r="B412" s="250"/>
      <c r="C412" s="250"/>
      <c r="D412" s="251"/>
      <c r="E412" s="251"/>
    </row>
    <row r="413" spans="1:5">
      <c r="A413" s="252"/>
      <c r="B413" s="250"/>
      <c r="C413" s="250"/>
      <c r="D413" s="251"/>
      <c r="E413" s="251"/>
    </row>
    <row r="414" spans="1:5">
      <c r="A414" s="252"/>
      <c r="B414" s="250"/>
      <c r="C414" s="250"/>
      <c r="D414" s="251"/>
      <c r="E414" s="251"/>
    </row>
    <row r="415" spans="1:5">
      <c r="A415" s="252"/>
      <c r="B415" s="250"/>
      <c r="C415" s="250"/>
      <c r="D415" s="251"/>
      <c r="E415" s="251"/>
    </row>
    <row r="416" spans="1:5">
      <c r="A416" s="252"/>
      <c r="B416" s="250"/>
      <c r="C416" s="250"/>
      <c r="D416" s="251"/>
      <c r="E416" s="251"/>
    </row>
    <row r="417" spans="1:5">
      <c r="A417" s="252"/>
      <c r="B417" s="250"/>
      <c r="C417" s="250"/>
      <c r="D417" s="251"/>
      <c r="E417" s="251"/>
    </row>
    <row r="418" spans="1:5">
      <c r="A418" s="252"/>
      <c r="B418" s="250"/>
      <c r="C418" s="250"/>
      <c r="D418" s="251"/>
      <c r="E418" s="251"/>
    </row>
    <row r="419" spans="1:5">
      <c r="A419" s="252"/>
      <c r="B419" s="250"/>
      <c r="C419" s="250"/>
      <c r="D419" s="251"/>
      <c r="E419" s="251"/>
    </row>
    <row r="420" spans="1:5">
      <c r="A420" s="252"/>
      <c r="B420" s="250"/>
      <c r="C420" s="250"/>
      <c r="D420" s="251"/>
      <c r="E420" s="251"/>
    </row>
    <row r="421" spans="1:5">
      <c r="A421" s="252"/>
      <c r="B421" s="250"/>
      <c r="C421" s="250"/>
      <c r="D421" s="251"/>
      <c r="E421" s="251"/>
    </row>
    <row r="422" spans="1:5">
      <c r="A422" s="252"/>
      <c r="B422" s="250"/>
      <c r="C422" s="250"/>
      <c r="D422" s="251"/>
      <c r="E422" s="251"/>
    </row>
    <row r="423" spans="1:5">
      <c r="A423" s="252"/>
      <c r="B423" s="250"/>
      <c r="C423" s="250"/>
      <c r="D423" s="251"/>
      <c r="E423" s="251"/>
    </row>
    <row r="424" spans="1:5">
      <c r="A424" s="252"/>
      <c r="B424" s="250"/>
      <c r="C424" s="250"/>
      <c r="D424" s="251"/>
      <c r="E424" s="251"/>
    </row>
    <row r="425" spans="1:5">
      <c r="A425" s="252"/>
      <c r="B425" s="250"/>
      <c r="C425" s="250"/>
      <c r="D425" s="251"/>
      <c r="E425" s="251"/>
    </row>
    <row r="426" spans="1:5">
      <c r="A426" s="252"/>
      <c r="B426" s="250"/>
      <c r="C426" s="250"/>
      <c r="D426" s="251"/>
      <c r="E426" s="251"/>
    </row>
    <row r="427" spans="1:5">
      <c r="A427" s="252"/>
      <c r="B427" s="250"/>
      <c r="C427" s="250"/>
      <c r="D427" s="251"/>
      <c r="E427" s="251"/>
    </row>
    <row r="428" spans="1:5">
      <c r="A428" s="252"/>
      <c r="B428" s="250"/>
      <c r="C428" s="250"/>
      <c r="D428" s="251"/>
      <c r="E428" s="251"/>
    </row>
    <row r="429" spans="1:5">
      <c r="A429" s="252"/>
      <c r="B429" s="250"/>
      <c r="C429" s="250"/>
      <c r="D429" s="251"/>
      <c r="E429" s="251"/>
    </row>
    <row r="430" spans="1:5">
      <c r="A430" s="252"/>
      <c r="B430" s="250"/>
      <c r="C430" s="250"/>
      <c r="D430" s="251"/>
      <c r="E430" s="251"/>
    </row>
    <row r="431" spans="1:5">
      <c r="A431" s="252"/>
      <c r="B431" s="250"/>
      <c r="C431" s="250"/>
      <c r="D431" s="251"/>
      <c r="E431" s="251"/>
    </row>
    <row r="432" spans="1:5">
      <c r="A432" s="252"/>
      <c r="B432" s="250"/>
      <c r="C432" s="250"/>
      <c r="D432" s="251"/>
      <c r="E432" s="251"/>
    </row>
    <row r="433" spans="1:5">
      <c r="A433" s="252"/>
      <c r="B433" s="250"/>
      <c r="C433" s="250"/>
      <c r="D433" s="251"/>
      <c r="E433" s="251"/>
    </row>
    <row r="434" spans="1:5">
      <c r="A434" s="252"/>
      <c r="B434" s="250"/>
      <c r="C434" s="250"/>
      <c r="D434" s="251"/>
      <c r="E434" s="251"/>
    </row>
    <row r="435" spans="1:5">
      <c r="A435" s="252"/>
      <c r="B435" s="250"/>
      <c r="C435" s="250"/>
      <c r="D435" s="251"/>
      <c r="E435" s="251"/>
    </row>
    <row r="436" spans="1:5">
      <c r="A436" s="252"/>
      <c r="B436" s="250"/>
      <c r="C436" s="250"/>
      <c r="D436" s="251"/>
      <c r="E436" s="251"/>
    </row>
    <row r="437" spans="1:5">
      <c r="A437" s="252"/>
      <c r="B437" s="250"/>
      <c r="C437" s="250"/>
      <c r="D437" s="251"/>
      <c r="E437" s="251"/>
    </row>
    <row r="438" spans="1:5">
      <c r="A438" s="252"/>
      <c r="B438" s="250"/>
      <c r="C438" s="250"/>
      <c r="D438" s="251"/>
      <c r="E438" s="251"/>
    </row>
    <row r="439" spans="1:5">
      <c r="A439" s="252"/>
      <c r="B439" s="250"/>
      <c r="C439" s="250"/>
      <c r="D439" s="251"/>
      <c r="E439" s="251"/>
    </row>
    <row r="440" spans="1:5">
      <c r="A440" s="252"/>
      <c r="B440" s="250"/>
      <c r="C440" s="250"/>
      <c r="D440" s="251"/>
      <c r="E440" s="251"/>
    </row>
    <row r="441" spans="1:5">
      <c r="A441" s="252"/>
      <c r="B441" s="250"/>
      <c r="C441" s="250"/>
      <c r="D441" s="251"/>
      <c r="E441" s="251"/>
    </row>
    <row r="442" spans="1:5">
      <c r="A442" s="252"/>
      <c r="B442" s="250"/>
      <c r="C442" s="250"/>
      <c r="D442" s="251"/>
      <c r="E442" s="251"/>
    </row>
    <row r="443" spans="1:5">
      <c r="A443" s="252"/>
      <c r="B443" s="250"/>
      <c r="C443" s="250"/>
      <c r="D443" s="251"/>
      <c r="E443" s="251"/>
    </row>
    <row r="444" spans="1:5">
      <c r="A444" s="252"/>
      <c r="B444" s="250"/>
      <c r="C444" s="250"/>
      <c r="D444" s="251"/>
      <c r="E444" s="251"/>
    </row>
    <row r="445" spans="1:5">
      <c r="A445" s="252"/>
      <c r="B445" s="250"/>
      <c r="C445" s="250"/>
      <c r="D445" s="251"/>
      <c r="E445" s="251"/>
    </row>
    <row r="446" spans="1:5">
      <c r="A446" s="252"/>
      <c r="B446" s="250"/>
      <c r="C446" s="250"/>
      <c r="D446" s="251"/>
      <c r="E446" s="251"/>
    </row>
    <row r="447" spans="1:5">
      <c r="A447" s="252"/>
      <c r="B447" s="250"/>
      <c r="C447" s="250"/>
      <c r="D447" s="251"/>
      <c r="E447" s="251"/>
    </row>
    <row r="448" spans="1:5">
      <c r="A448" s="252"/>
      <c r="B448" s="250"/>
      <c r="C448" s="250"/>
      <c r="D448" s="251"/>
      <c r="E448" s="251"/>
    </row>
    <row r="449" spans="1:5">
      <c r="A449" s="252"/>
      <c r="B449" s="250"/>
      <c r="C449" s="250"/>
      <c r="D449" s="251"/>
      <c r="E449" s="251"/>
    </row>
    <row r="450" spans="1:5">
      <c r="A450" s="252"/>
      <c r="B450" s="250"/>
      <c r="C450" s="250"/>
      <c r="D450" s="251"/>
      <c r="E450" s="251"/>
    </row>
    <row r="451" spans="1:5">
      <c r="A451" s="252"/>
      <c r="B451" s="250"/>
      <c r="C451" s="250"/>
      <c r="D451" s="251"/>
      <c r="E451" s="251"/>
    </row>
    <row r="452" spans="1:5">
      <c r="A452" s="252"/>
      <c r="B452" s="250"/>
      <c r="C452" s="250"/>
      <c r="D452" s="251"/>
      <c r="E452" s="251"/>
    </row>
    <row r="453" spans="1:5">
      <c r="A453" s="252"/>
      <c r="B453" s="250"/>
      <c r="C453" s="250"/>
      <c r="D453" s="251"/>
      <c r="E453" s="251"/>
    </row>
    <row r="454" spans="1:5">
      <c r="A454" s="252"/>
      <c r="B454" s="250"/>
      <c r="C454" s="250"/>
      <c r="D454" s="251"/>
      <c r="E454" s="251"/>
    </row>
    <row r="455" spans="1:5">
      <c r="A455" s="252"/>
      <c r="B455" s="250"/>
      <c r="C455" s="250"/>
      <c r="D455" s="251"/>
      <c r="E455" s="251"/>
    </row>
    <row r="456" spans="1:5">
      <c r="A456" s="252"/>
      <c r="B456" s="250"/>
      <c r="C456" s="250"/>
      <c r="D456" s="251"/>
      <c r="E456" s="251"/>
    </row>
    <row r="457" spans="1:5">
      <c r="A457" s="252"/>
      <c r="B457" s="250"/>
      <c r="C457" s="250"/>
      <c r="D457" s="251"/>
      <c r="E457" s="251"/>
    </row>
    <row r="458" spans="1:5">
      <c r="A458" s="252"/>
      <c r="B458" s="250"/>
      <c r="C458" s="250"/>
      <c r="D458" s="251"/>
      <c r="E458" s="251"/>
    </row>
    <row r="459" spans="1:5">
      <c r="A459" s="252"/>
      <c r="B459" s="250"/>
      <c r="C459" s="250"/>
      <c r="D459" s="251"/>
      <c r="E459" s="251"/>
    </row>
    <row r="460" spans="1:5">
      <c r="A460" s="252"/>
      <c r="B460" s="250"/>
      <c r="C460" s="250"/>
      <c r="D460" s="251"/>
      <c r="E460" s="251"/>
    </row>
    <row r="461" spans="1:5">
      <c r="A461" s="252"/>
      <c r="B461" s="250"/>
      <c r="C461" s="250"/>
      <c r="D461" s="251"/>
      <c r="E461" s="251"/>
    </row>
    <row r="462" spans="1:5">
      <c r="A462" s="252"/>
      <c r="B462" s="250"/>
      <c r="C462" s="250"/>
      <c r="D462" s="251"/>
      <c r="E462" s="251"/>
    </row>
    <row r="463" spans="1:5">
      <c r="A463" s="252"/>
      <c r="B463" s="250"/>
      <c r="C463" s="250"/>
      <c r="D463" s="251"/>
      <c r="E463" s="251"/>
    </row>
    <row r="464" spans="1:5">
      <c r="A464" s="252"/>
      <c r="B464" s="250"/>
      <c r="C464" s="250"/>
      <c r="D464" s="251"/>
      <c r="E464" s="251"/>
    </row>
    <row r="465" spans="1:5">
      <c r="A465" s="252"/>
      <c r="B465" s="250"/>
      <c r="C465" s="250"/>
      <c r="D465" s="251"/>
      <c r="E465" s="251"/>
    </row>
    <row r="466" spans="1:5">
      <c r="A466" s="252"/>
      <c r="B466" s="250"/>
      <c r="C466" s="250"/>
      <c r="D466" s="251"/>
      <c r="E466" s="251"/>
    </row>
    <row r="467" spans="1:5">
      <c r="A467" s="252"/>
      <c r="B467" s="250"/>
      <c r="C467" s="250"/>
      <c r="D467" s="251"/>
      <c r="E467" s="251"/>
    </row>
    <row r="468" spans="1:5">
      <c r="A468" s="252"/>
      <c r="B468" s="250"/>
      <c r="C468" s="250"/>
      <c r="D468" s="251"/>
      <c r="E468" s="251"/>
    </row>
    <row r="469" spans="1:5">
      <c r="A469" s="252"/>
      <c r="B469" s="250"/>
      <c r="C469" s="250"/>
      <c r="D469" s="251"/>
      <c r="E469" s="251"/>
    </row>
    <row r="470" spans="1:5">
      <c r="A470" s="252"/>
      <c r="B470" s="250"/>
      <c r="C470" s="250"/>
      <c r="D470" s="251"/>
      <c r="E470" s="251"/>
    </row>
    <row r="471" spans="1:5">
      <c r="A471" s="252"/>
      <c r="B471" s="250"/>
      <c r="C471" s="250"/>
      <c r="D471" s="251"/>
      <c r="E471" s="251"/>
    </row>
    <row r="472" spans="1:5">
      <c r="A472" s="252"/>
      <c r="B472" s="250"/>
      <c r="C472" s="250"/>
      <c r="D472" s="251"/>
      <c r="E472" s="251"/>
    </row>
    <row r="473" spans="1:5">
      <c r="A473" s="252"/>
      <c r="B473" s="250"/>
      <c r="C473" s="250"/>
      <c r="D473" s="251"/>
      <c r="E473" s="251"/>
    </row>
    <row r="474" spans="1:5">
      <c r="A474" s="252"/>
      <c r="B474" s="250"/>
      <c r="C474" s="250"/>
      <c r="D474" s="251"/>
      <c r="E474" s="251"/>
    </row>
    <row r="475" spans="1:5">
      <c r="A475" s="252"/>
      <c r="B475" s="250"/>
      <c r="C475" s="250"/>
      <c r="D475" s="251"/>
      <c r="E475" s="251"/>
    </row>
    <row r="476" spans="1:5">
      <c r="A476" s="252"/>
      <c r="B476" s="250"/>
      <c r="C476" s="250"/>
      <c r="D476" s="251"/>
      <c r="E476" s="251"/>
    </row>
    <row r="477" spans="1:5">
      <c r="A477" s="252"/>
      <c r="B477" s="250"/>
      <c r="C477" s="250"/>
      <c r="D477" s="251"/>
      <c r="E477" s="251"/>
    </row>
    <row r="478" spans="1:5">
      <c r="A478" s="252"/>
      <c r="B478" s="250"/>
      <c r="C478" s="250"/>
      <c r="D478" s="251"/>
      <c r="E478" s="251"/>
    </row>
    <row r="479" spans="1:5">
      <c r="A479" s="252"/>
      <c r="B479" s="250"/>
      <c r="C479" s="250"/>
      <c r="D479" s="251"/>
      <c r="E479" s="251"/>
    </row>
    <row r="480" spans="1:5">
      <c r="A480" s="252"/>
      <c r="B480" s="250"/>
      <c r="C480" s="250"/>
      <c r="D480" s="251"/>
      <c r="E480" s="251"/>
    </row>
    <row r="481" spans="1:5">
      <c r="A481" s="252"/>
      <c r="B481" s="250"/>
      <c r="C481" s="250"/>
      <c r="D481" s="251"/>
      <c r="E481" s="251"/>
    </row>
    <row r="482" spans="1:5">
      <c r="A482" s="252"/>
      <c r="B482" s="250"/>
      <c r="C482" s="250"/>
      <c r="D482" s="251"/>
      <c r="E482" s="251"/>
    </row>
    <row r="483" spans="1:5">
      <c r="A483" s="252"/>
      <c r="B483" s="250"/>
      <c r="C483" s="250"/>
      <c r="D483" s="251"/>
      <c r="E483" s="251"/>
    </row>
    <row r="484" spans="1:5">
      <c r="A484" s="252"/>
      <c r="B484" s="250"/>
      <c r="C484" s="250"/>
      <c r="D484" s="251"/>
      <c r="E484" s="251"/>
    </row>
    <row r="485" spans="1:5">
      <c r="A485" s="252"/>
      <c r="B485" s="250"/>
      <c r="C485" s="250"/>
      <c r="D485" s="251"/>
      <c r="E485" s="251"/>
    </row>
    <row r="486" spans="1:5">
      <c r="A486" s="252"/>
      <c r="B486" s="250"/>
      <c r="C486" s="250"/>
      <c r="D486" s="251"/>
      <c r="E486" s="251"/>
    </row>
    <row r="487" spans="1:5">
      <c r="A487" s="252"/>
      <c r="B487" s="250"/>
      <c r="C487" s="250"/>
      <c r="D487" s="251"/>
      <c r="E487" s="251"/>
    </row>
    <row r="488" spans="1:5">
      <c r="A488" s="252"/>
      <c r="B488" s="250"/>
      <c r="C488" s="250"/>
      <c r="D488" s="251"/>
      <c r="E488" s="251"/>
    </row>
    <row r="489" spans="1:5">
      <c r="A489" s="252"/>
      <c r="B489" s="250"/>
      <c r="C489" s="250"/>
      <c r="D489" s="251"/>
      <c r="E489" s="251"/>
    </row>
    <row r="490" spans="1:5">
      <c r="A490" s="252"/>
      <c r="B490" s="250"/>
      <c r="C490" s="250"/>
      <c r="D490" s="251"/>
      <c r="E490" s="251"/>
    </row>
    <row r="491" spans="1:5">
      <c r="A491" s="252"/>
      <c r="B491" s="250"/>
      <c r="C491" s="250"/>
      <c r="D491" s="251"/>
      <c r="E491" s="251"/>
    </row>
    <row r="492" spans="1:5">
      <c r="A492" s="252"/>
      <c r="B492" s="250"/>
      <c r="C492" s="250"/>
      <c r="D492" s="251"/>
      <c r="E492" s="251"/>
    </row>
    <row r="493" spans="1:5">
      <c r="A493" s="252"/>
      <c r="B493" s="250"/>
      <c r="C493" s="250"/>
      <c r="D493" s="251"/>
      <c r="E493" s="251"/>
    </row>
    <row r="494" spans="1:5">
      <c r="A494" s="252"/>
      <c r="B494" s="250"/>
      <c r="C494" s="250"/>
      <c r="D494" s="251"/>
      <c r="E494" s="251"/>
    </row>
    <row r="495" spans="1:5">
      <c r="A495" s="252"/>
      <c r="B495" s="250"/>
      <c r="C495" s="250"/>
      <c r="D495" s="251"/>
      <c r="E495" s="251"/>
    </row>
    <row r="496" spans="1:5">
      <c r="A496" s="252"/>
      <c r="B496" s="250"/>
      <c r="C496" s="250"/>
      <c r="D496" s="251"/>
      <c r="E496" s="251"/>
    </row>
    <row r="497" spans="1:5">
      <c r="A497" s="252"/>
      <c r="B497" s="250"/>
      <c r="C497" s="250"/>
      <c r="D497" s="251"/>
      <c r="E497" s="251"/>
    </row>
    <row r="498" spans="1:5">
      <c r="A498" s="252"/>
      <c r="B498" s="250"/>
      <c r="C498" s="250"/>
      <c r="D498" s="251"/>
      <c r="E498" s="251"/>
    </row>
    <row r="499" spans="1:5">
      <c r="A499" s="252"/>
      <c r="B499" s="250"/>
      <c r="C499" s="250"/>
      <c r="D499" s="251"/>
      <c r="E499" s="251"/>
    </row>
    <row r="500" spans="1:5">
      <c r="A500" s="252"/>
      <c r="B500" s="250"/>
      <c r="C500" s="250"/>
      <c r="D500" s="251"/>
      <c r="E500" s="251"/>
    </row>
    <row r="501" spans="1:5">
      <c r="A501" s="252"/>
      <c r="B501" s="250"/>
      <c r="C501" s="250"/>
      <c r="D501" s="251"/>
      <c r="E501" s="251"/>
    </row>
    <row r="502" spans="1:5">
      <c r="A502" s="252"/>
      <c r="B502" s="250"/>
      <c r="C502" s="250"/>
      <c r="D502" s="251"/>
      <c r="E502" s="251"/>
    </row>
    <row r="503" spans="1:5">
      <c r="A503" s="252"/>
      <c r="B503" s="250"/>
      <c r="C503" s="250"/>
      <c r="D503" s="251"/>
      <c r="E503" s="251"/>
    </row>
    <row r="504" spans="1:5">
      <c r="A504" s="252"/>
      <c r="B504" s="250"/>
      <c r="C504" s="250"/>
      <c r="D504" s="251"/>
      <c r="E504" s="251"/>
    </row>
    <row r="505" spans="1:5">
      <c r="A505" s="252"/>
      <c r="B505" s="250"/>
      <c r="C505" s="250"/>
      <c r="D505" s="251"/>
      <c r="E505" s="251"/>
    </row>
    <row r="506" spans="1:5">
      <c r="A506" s="252"/>
      <c r="B506" s="250"/>
      <c r="C506" s="250"/>
      <c r="D506" s="251"/>
      <c r="E506" s="251"/>
    </row>
    <row r="507" spans="1:5">
      <c r="A507" s="252"/>
      <c r="B507" s="250"/>
      <c r="C507" s="250"/>
      <c r="D507" s="251"/>
      <c r="E507" s="251"/>
    </row>
    <row r="508" spans="1:5">
      <c r="A508" s="252"/>
      <c r="B508" s="250"/>
      <c r="C508" s="250"/>
      <c r="D508" s="251"/>
      <c r="E508" s="251"/>
    </row>
    <row r="509" spans="1:5">
      <c r="A509" s="252"/>
      <c r="B509" s="250"/>
      <c r="C509" s="250"/>
      <c r="D509" s="251"/>
      <c r="E509" s="251"/>
    </row>
    <row r="510" spans="1:5">
      <c r="A510" s="252"/>
      <c r="B510" s="250"/>
      <c r="C510" s="250"/>
      <c r="D510" s="251"/>
      <c r="E510" s="251"/>
    </row>
    <row r="511" spans="1:5">
      <c r="A511" s="252"/>
      <c r="B511" s="250"/>
      <c r="C511" s="250"/>
      <c r="D511" s="251"/>
      <c r="E511" s="251"/>
    </row>
    <row r="512" spans="1:5">
      <c r="A512" s="252"/>
      <c r="B512" s="250"/>
      <c r="C512" s="250"/>
      <c r="D512" s="251"/>
      <c r="E512" s="251"/>
    </row>
    <row r="513" spans="1:5">
      <c r="A513" s="252"/>
      <c r="B513" s="250"/>
      <c r="C513" s="250"/>
      <c r="D513" s="251"/>
      <c r="E513" s="251"/>
    </row>
    <row r="514" spans="1:5">
      <c r="A514" s="252"/>
      <c r="B514" s="250"/>
      <c r="C514" s="250"/>
      <c r="D514" s="251"/>
      <c r="E514" s="251"/>
    </row>
    <row r="515" spans="1:5">
      <c r="A515" s="252"/>
      <c r="B515" s="250"/>
      <c r="C515" s="250"/>
      <c r="D515" s="251"/>
      <c r="E515" s="251"/>
    </row>
    <row r="516" spans="1:5">
      <c r="A516" s="252"/>
      <c r="B516" s="250"/>
      <c r="C516" s="250"/>
      <c r="D516" s="251"/>
      <c r="E516" s="251"/>
    </row>
    <row r="517" spans="1:5">
      <c r="A517" s="252"/>
      <c r="B517" s="250"/>
      <c r="C517" s="250"/>
      <c r="D517" s="251"/>
      <c r="E517" s="251"/>
    </row>
    <row r="518" spans="1:5">
      <c r="A518" s="252"/>
      <c r="B518" s="250"/>
      <c r="C518" s="250"/>
      <c r="D518" s="251"/>
      <c r="E518" s="251"/>
    </row>
    <row r="519" spans="1:5">
      <c r="A519" s="252"/>
      <c r="B519" s="250"/>
      <c r="C519" s="250"/>
      <c r="D519" s="251"/>
      <c r="E519" s="251"/>
    </row>
    <row r="520" spans="1:5">
      <c r="A520" s="252"/>
      <c r="B520" s="250"/>
      <c r="C520" s="250"/>
      <c r="D520" s="251"/>
      <c r="E520" s="251"/>
    </row>
    <row r="521" spans="1:5">
      <c r="A521" s="252"/>
      <c r="B521" s="250"/>
      <c r="C521" s="250"/>
      <c r="D521" s="251"/>
      <c r="E521" s="251"/>
    </row>
    <row r="522" spans="1:5">
      <c r="A522" s="252"/>
      <c r="B522" s="250"/>
      <c r="C522" s="250"/>
      <c r="D522" s="251"/>
      <c r="E522" s="251"/>
    </row>
    <row r="523" spans="1:5">
      <c r="A523" s="252"/>
      <c r="B523" s="250"/>
      <c r="C523" s="250"/>
      <c r="D523" s="251"/>
      <c r="E523" s="251"/>
    </row>
    <row r="524" spans="1:5">
      <c r="A524" s="252"/>
      <c r="B524" s="250"/>
      <c r="C524" s="250"/>
      <c r="D524" s="251"/>
      <c r="E524" s="251"/>
    </row>
    <row r="525" spans="1:5">
      <c r="A525" s="252"/>
      <c r="B525" s="250"/>
      <c r="C525" s="250"/>
      <c r="D525" s="251"/>
      <c r="E525" s="251"/>
    </row>
    <row r="526" spans="1:5">
      <c r="A526" s="252"/>
      <c r="B526" s="250"/>
      <c r="C526" s="250"/>
      <c r="D526" s="251"/>
      <c r="E526" s="251"/>
    </row>
    <row r="527" spans="1:5">
      <c r="A527" s="252"/>
      <c r="B527" s="250"/>
      <c r="C527" s="250"/>
      <c r="D527" s="251"/>
      <c r="E527" s="251"/>
    </row>
    <row r="528" spans="1:5">
      <c r="A528" s="252"/>
      <c r="B528" s="250"/>
      <c r="C528" s="250"/>
      <c r="D528" s="251"/>
      <c r="E528" s="251"/>
    </row>
    <row r="529" spans="1:5">
      <c r="A529" s="252"/>
      <c r="B529" s="250"/>
      <c r="C529" s="250"/>
      <c r="D529" s="251"/>
      <c r="E529" s="251"/>
    </row>
    <row r="530" spans="1:5">
      <c r="A530" s="252"/>
      <c r="B530" s="250"/>
      <c r="C530" s="250"/>
      <c r="D530" s="251"/>
      <c r="E530" s="251"/>
    </row>
    <row r="531" spans="1:5">
      <c r="A531" s="252"/>
      <c r="B531" s="250"/>
      <c r="C531" s="250"/>
      <c r="D531" s="251"/>
      <c r="E531" s="251"/>
    </row>
    <row r="532" spans="1:5">
      <c r="A532" s="252"/>
      <c r="B532" s="250"/>
      <c r="C532" s="250"/>
      <c r="D532" s="251"/>
      <c r="E532" s="251"/>
    </row>
    <row r="533" spans="1:5">
      <c r="A533" s="252"/>
      <c r="B533" s="250"/>
      <c r="C533" s="250"/>
      <c r="D533" s="251"/>
      <c r="E533" s="251"/>
    </row>
    <row r="534" spans="1:5">
      <c r="A534" s="252"/>
      <c r="B534" s="250"/>
      <c r="C534" s="250"/>
      <c r="D534" s="251"/>
      <c r="E534" s="251"/>
    </row>
    <row r="535" spans="1:5">
      <c r="A535" s="252"/>
      <c r="B535" s="250"/>
      <c r="C535" s="250"/>
      <c r="D535" s="251"/>
      <c r="E535" s="251"/>
    </row>
    <row r="536" spans="1:5">
      <c r="A536" s="252"/>
      <c r="B536" s="250"/>
      <c r="C536" s="250"/>
      <c r="D536" s="251"/>
      <c r="E536" s="251"/>
    </row>
    <row r="537" spans="1:5">
      <c r="A537" s="252"/>
      <c r="B537" s="250"/>
      <c r="C537" s="250"/>
      <c r="D537" s="251"/>
      <c r="E537" s="251"/>
    </row>
    <row r="538" spans="1:5">
      <c r="A538" s="252"/>
      <c r="B538" s="250"/>
      <c r="C538" s="250"/>
      <c r="D538" s="251"/>
      <c r="E538" s="251"/>
    </row>
    <row r="539" spans="1:5">
      <c r="A539" s="252"/>
      <c r="B539" s="250"/>
      <c r="C539" s="250"/>
      <c r="D539" s="251"/>
      <c r="E539" s="251"/>
    </row>
    <row r="540" spans="1:5">
      <c r="A540" s="252"/>
      <c r="B540" s="250"/>
      <c r="C540" s="250"/>
      <c r="D540" s="251"/>
      <c r="E540" s="251"/>
    </row>
    <row r="541" spans="1:5">
      <c r="A541" s="252"/>
      <c r="B541" s="250"/>
      <c r="C541" s="250"/>
      <c r="D541" s="251"/>
      <c r="E541" s="251"/>
    </row>
    <row r="542" spans="1:5">
      <c r="A542" s="252"/>
      <c r="B542" s="250"/>
      <c r="C542" s="250"/>
      <c r="D542" s="251"/>
      <c r="E542" s="251"/>
    </row>
    <row r="543" spans="1:5">
      <c r="A543" s="252"/>
      <c r="B543" s="250"/>
      <c r="C543" s="250"/>
      <c r="D543" s="251"/>
      <c r="E543" s="251"/>
    </row>
    <row r="544" spans="1:5">
      <c r="A544" s="252"/>
      <c r="B544" s="250"/>
      <c r="C544" s="250"/>
      <c r="D544" s="251"/>
      <c r="E544" s="251"/>
    </row>
    <row r="545" spans="1:5">
      <c r="A545" s="252"/>
      <c r="B545" s="250"/>
      <c r="C545" s="250"/>
      <c r="D545" s="251"/>
      <c r="E545" s="251"/>
    </row>
    <row r="546" spans="1:5">
      <c r="A546" s="252"/>
      <c r="B546" s="250"/>
      <c r="C546" s="250"/>
      <c r="D546" s="251"/>
      <c r="E546" s="251"/>
    </row>
    <row r="547" spans="1:5">
      <c r="A547" s="252"/>
      <c r="B547" s="250"/>
      <c r="C547" s="250"/>
      <c r="D547" s="251"/>
      <c r="E547" s="251"/>
    </row>
    <row r="548" spans="1:5">
      <c r="A548" s="252"/>
      <c r="B548" s="250"/>
      <c r="C548" s="250"/>
      <c r="D548" s="251"/>
      <c r="E548" s="251"/>
    </row>
    <row r="549" spans="1:5">
      <c r="A549" s="252"/>
      <c r="B549" s="250"/>
      <c r="C549" s="250"/>
      <c r="D549" s="251"/>
      <c r="E549" s="251"/>
    </row>
    <row r="550" spans="1:5">
      <c r="A550" s="252"/>
      <c r="B550" s="250"/>
      <c r="C550" s="250"/>
      <c r="D550" s="251"/>
      <c r="E550" s="251"/>
    </row>
    <row r="551" spans="1:5">
      <c r="A551" s="252"/>
      <c r="B551" s="250"/>
      <c r="C551" s="250"/>
      <c r="D551" s="251"/>
      <c r="E551" s="251"/>
    </row>
    <row r="552" spans="1:5">
      <c r="A552" s="252"/>
      <c r="B552" s="250"/>
      <c r="C552" s="250"/>
      <c r="D552" s="251"/>
      <c r="E552" s="251"/>
    </row>
    <row r="553" spans="1:5">
      <c r="A553" s="252"/>
      <c r="B553" s="250"/>
      <c r="C553" s="250"/>
      <c r="D553" s="251"/>
      <c r="E553" s="251"/>
    </row>
    <row r="554" spans="1:5">
      <c r="A554" s="252"/>
      <c r="B554" s="250"/>
      <c r="C554" s="250"/>
      <c r="D554" s="251"/>
      <c r="E554" s="251"/>
    </row>
    <row r="555" spans="1:5">
      <c r="A555" s="252"/>
      <c r="B555" s="250"/>
      <c r="C555" s="250"/>
      <c r="D555" s="251"/>
      <c r="E555" s="251"/>
    </row>
    <row r="556" spans="1:5">
      <c r="A556" s="252"/>
      <c r="B556" s="250"/>
      <c r="C556" s="250"/>
      <c r="D556" s="251"/>
      <c r="E556" s="251"/>
    </row>
    <row r="557" spans="1:5">
      <c r="A557" s="252"/>
      <c r="B557" s="250"/>
      <c r="C557" s="250"/>
      <c r="D557" s="251"/>
      <c r="E557" s="251"/>
    </row>
    <row r="558" spans="1:5">
      <c r="A558" s="252"/>
      <c r="B558" s="250"/>
      <c r="C558" s="250"/>
      <c r="D558" s="251"/>
      <c r="E558" s="251"/>
    </row>
    <row r="559" spans="1:5">
      <c r="A559" s="252"/>
      <c r="B559" s="250"/>
      <c r="C559" s="250"/>
      <c r="D559" s="251"/>
      <c r="E559" s="251"/>
    </row>
    <row r="560" spans="1:5">
      <c r="A560" s="252"/>
      <c r="B560" s="250"/>
      <c r="C560" s="250"/>
      <c r="D560" s="251"/>
      <c r="E560" s="251"/>
    </row>
    <row r="561" spans="1:5">
      <c r="A561" s="252"/>
      <c r="B561" s="250"/>
      <c r="C561" s="250"/>
      <c r="D561" s="251"/>
      <c r="E561" s="251"/>
    </row>
    <row r="562" spans="1:5">
      <c r="A562" s="252"/>
      <c r="B562" s="250"/>
      <c r="C562" s="250"/>
      <c r="D562" s="251"/>
      <c r="E562" s="251"/>
    </row>
    <row r="563" spans="1:5">
      <c r="A563" s="252"/>
      <c r="B563" s="250"/>
      <c r="C563" s="250"/>
      <c r="D563" s="251"/>
      <c r="E563" s="251"/>
    </row>
    <row r="564" spans="1:5">
      <c r="A564" s="252"/>
      <c r="B564" s="250"/>
      <c r="C564" s="250"/>
      <c r="D564" s="251"/>
      <c r="E564" s="251"/>
    </row>
    <row r="565" spans="1:5">
      <c r="A565" s="252"/>
      <c r="B565" s="250"/>
      <c r="C565" s="250"/>
      <c r="D565" s="251"/>
      <c r="E565" s="251"/>
    </row>
    <row r="566" spans="1:5">
      <c r="A566" s="252"/>
      <c r="B566" s="250"/>
      <c r="C566" s="250"/>
      <c r="D566" s="251"/>
      <c r="E566" s="251"/>
    </row>
    <row r="567" spans="1:5">
      <c r="A567" s="252"/>
      <c r="B567" s="250"/>
      <c r="C567" s="250"/>
      <c r="D567" s="251"/>
      <c r="E567" s="251"/>
    </row>
    <row r="568" spans="1:5">
      <c r="A568" s="252"/>
      <c r="B568" s="250"/>
      <c r="C568" s="250"/>
      <c r="D568" s="251"/>
      <c r="E568" s="251"/>
    </row>
    <row r="569" spans="1:5">
      <c r="A569" s="252"/>
      <c r="B569" s="250"/>
      <c r="C569" s="250"/>
      <c r="D569" s="251"/>
      <c r="E569" s="251"/>
    </row>
    <row r="570" spans="1:5">
      <c r="A570" s="252"/>
      <c r="B570" s="250"/>
      <c r="C570" s="250"/>
      <c r="D570" s="251"/>
      <c r="E570" s="251"/>
    </row>
    <row r="571" spans="1:5">
      <c r="A571" s="252"/>
      <c r="B571" s="250"/>
      <c r="C571" s="250"/>
      <c r="D571" s="251"/>
      <c r="E571" s="251"/>
    </row>
    <row r="572" spans="1:5">
      <c r="A572" s="252"/>
      <c r="B572" s="250"/>
      <c r="C572" s="250"/>
      <c r="D572" s="251"/>
      <c r="E572" s="251"/>
    </row>
    <row r="573" spans="1:5">
      <c r="A573" s="252"/>
      <c r="B573" s="250"/>
      <c r="C573" s="250"/>
      <c r="D573" s="251"/>
      <c r="E573" s="251"/>
    </row>
    <row r="574" spans="1:5">
      <c r="A574" s="252"/>
      <c r="B574" s="250"/>
      <c r="C574" s="250"/>
      <c r="D574" s="251"/>
      <c r="E574" s="251"/>
    </row>
    <row r="575" spans="1:5">
      <c r="A575" s="252"/>
      <c r="B575" s="250"/>
      <c r="C575" s="250"/>
      <c r="D575" s="251"/>
      <c r="E575" s="251"/>
    </row>
    <row r="576" spans="1:5">
      <c r="A576" s="252"/>
      <c r="B576" s="250"/>
      <c r="C576" s="250"/>
      <c r="D576" s="251"/>
      <c r="E576" s="251"/>
    </row>
    <row r="577" spans="1:5">
      <c r="A577" s="252"/>
      <c r="B577" s="250"/>
      <c r="C577" s="250"/>
      <c r="D577" s="251"/>
      <c r="E577" s="251"/>
    </row>
    <row r="578" spans="1:5">
      <c r="A578" s="252"/>
      <c r="B578" s="250"/>
      <c r="C578" s="250"/>
      <c r="D578" s="251"/>
      <c r="E578" s="251"/>
    </row>
    <row r="579" spans="1:5">
      <c r="A579" s="252"/>
      <c r="B579" s="250"/>
      <c r="C579" s="250"/>
      <c r="D579" s="251"/>
      <c r="E579" s="251"/>
    </row>
    <row r="580" spans="1:5">
      <c r="A580" s="252"/>
      <c r="B580" s="250"/>
      <c r="C580" s="250"/>
      <c r="D580" s="251"/>
      <c r="E580" s="251"/>
    </row>
    <row r="581" spans="1:5">
      <c r="A581" s="252"/>
      <c r="B581" s="250"/>
      <c r="C581" s="250"/>
      <c r="D581" s="251"/>
      <c r="E581" s="251"/>
    </row>
    <row r="582" spans="1:5">
      <c r="A582" s="252"/>
      <c r="B582" s="250"/>
      <c r="C582" s="250"/>
      <c r="D582" s="251"/>
      <c r="E582" s="251"/>
    </row>
    <row r="583" spans="1:5">
      <c r="A583" s="252"/>
      <c r="B583" s="250"/>
      <c r="C583" s="250"/>
      <c r="D583" s="251"/>
      <c r="E583" s="251"/>
    </row>
    <row r="584" spans="1:5">
      <c r="A584" s="252"/>
      <c r="B584" s="250"/>
      <c r="C584" s="250"/>
      <c r="D584" s="251"/>
      <c r="E584" s="251"/>
    </row>
    <row r="585" spans="1:5">
      <c r="A585" s="252"/>
      <c r="B585" s="250"/>
      <c r="C585" s="250"/>
      <c r="D585" s="251"/>
      <c r="E585" s="251"/>
    </row>
    <row r="586" spans="1:5">
      <c r="A586" s="252"/>
      <c r="B586" s="250"/>
      <c r="C586" s="250"/>
      <c r="D586" s="251"/>
      <c r="E586" s="251"/>
    </row>
    <row r="587" spans="1:5">
      <c r="A587" s="252"/>
      <c r="B587" s="250"/>
      <c r="C587" s="250"/>
      <c r="D587" s="251"/>
      <c r="E587" s="251"/>
    </row>
    <row r="588" spans="1:5">
      <c r="A588" s="252"/>
      <c r="B588" s="250"/>
      <c r="C588" s="250"/>
      <c r="D588" s="251"/>
      <c r="E588" s="251"/>
    </row>
    <row r="589" spans="1:5">
      <c r="A589" s="252"/>
      <c r="B589" s="250"/>
      <c r="C589" s="250"/>
      <c r="D589" s="251"/>
      <c r="E589" s="251"/>
    </row>
    <row r="590" spans="1:5">
      <c r="A590" s="252"/>
      <c r="B590" s="250"/>
      <c r="C590" s="250"/>
      <c r="D590" s="251"/>
      <c r="E590" s="251"/>
    </row>
    <row r="591" spans="1:5">
      <c r="A591" s="252"/>
      <c r="B591" s="250"/>
      <c r="C591" s="250"/>
      <c r="D591" s="251"/>
      <c r="E591" s="251"/>
    </row>
    <row r="592" spans="1:5">
      <c r="A592" s="252"/>
      <c r="B592" s="250"/>
      <c r="C592" s="250"/>
      <c r="D592" s="251"/>
      <c r="E592" s="251"/>
    </row>
    <row r="593" spans="1:5">
      <c r="A593" s="252"/>
      <c r="B593" s="250"/>
      <c r="C593" s="250"/>
      <c r="D593" s="251"/>
      <c r="E593" s="251"/>
    </row>
    <row r="594" spans="1:5">
      <c r="A594" s="252"/>
      <c r="B594" s="250"/>
      <c r="C594" s="250"/>
      <c r="D594" s="251"/>
      <c r="E594" s="251"/>
    </row>
    <row r="595" spans="1:5">
      <c r="A595" s="252"/>
      <c r="B595" s="250"/>
      <c r="C595" s="250"/>
      <c r="D595" s="251"/>
      <c r="E595" s="251"/>
    </row>
    <row r="596" spans="1:5">
      <c r="A596" s="252"/>
      <c r="B596" s="250"/>
      <c r="C596" s="250"/>
      <c r="D596" s="251"/>
      <c r="E596" s="251"/>
    </row>
    <row r="597" spans="1:5">
      <c r="A597" s="252"/>
      <c r="B597" s="250"/>
      <c r="C597" s="250"/>
      <c r="D597" s="251"/>
      <c r="E597" s="251"/>
    </row>
    <row r="598" spans="1:5">
      <c r="A598" s="252"/>
      <c r="B598" s="250"/>
      <c r="C598" s="250"/>
      <c r="D598" s="251"/>
      <c r="E598" s="251"/>
    </row>
    <row r="599" spans="1:5">
      <c r="A599" s="252"/>
      <c r="B599" s="250"/>
      <c r="C599" s="250"/>
      <c r="D599" s="251"/>
      <c r="E599" s="251"/>
    </row>
    <row r="600" spans="1:5">
      <c r="A600" s="252"/>
      <c r="B600" s="250"/>
      <c r="C600" s="250"/>
      <c r="D600" s="251"/>
      <c r="E600" s="251"/>
    </row>
    <row r="601" spans="1:5">
      <c r="A601" s="252"/>
      <c r="B601" s="250"/>
      <c r="C601" s="250"/>
      <c r="D601" s="251"/>
      <c r="E601" s="251"/>
    </row>
    <row r="602" spans="1:5">
      <c r="A602" s="252"/>
      <c r="B602" s="250"/>
      <c r="C602" s="250"/>
      <c r="D602" s="251"/>
      <c r="E602" s="251"/>
    </row>
    <row r="603" spans="1:5">
      <c r="A603" s="252"/>
      <c r="B603" s="250"/>
      <c r="C603" s="250"/>
      <c r="D603" s="251"/>
      <c r="E603" s="251"/>
    </row>
    <row r="604" spans="1:5">
      <c r="A604" s="252"/>
      <c r="B604" s="250"/>
      <c r="C604" s="250"/>
      <c r="D604" s="251"/>
      <c r="E604" s="251"/>
    </row>
    <row r="605" spans="1:5">
      <c r="A605" s="252"/>
      <c r="B605" s="250"/>
      <c r="C605" s="250"/>
      <c r="D605" s="251"/>
      <c r="E605" s="251"/>
    </row>
    <row r="606" spans="1:5">
      <c r="A606" s="252"/>
      <c r="B606" s="250"/>
      <c r="C606" s="250"/>
      <c r="D606" s="251"/>
      <c r="E606" s="251"/>
    </row>
    <row r="607" spans="1:5">
      <c r="A607" s="252"/>
      <c r="B607" s="250"/>
      <c r="C607" s="250"/>
      <c r="D607" s="251"/>
      <c r="E607" s="251"/>
    </row>
    <row r="608" spans="1:5">
      <c r="A608" s="252"/>
      <c r="B608" s="250"/>
      <c r="C608" s="250"/>
      <c r="D608" s="251"/>
      <c r="E608" s="251"/>
    </row>
    <row r="609" spans="1:5">
      <c r="A609" s="252"/>
      <c r="B609" s="250"/>
      <c r="C609" s="250"/>
      <c r="D609" s="251"/>
      <c r="E609" s="251"/>
    </row>
    <row r="610" spans="1:5">
      <c r="A610" s="252"/>
      <c r="B610" s="250"/>
      <c r="C610" s="250"/>
      <c r="D610" s="251"/>
      <c r="E610" s="251"/>
    </row>
    <row r="611" spans="1:5">
      <c r="A611" s="252"/>
      <c r="B611" s="250"/>
      <c r="C611" s="250"/>
      <c r="D611" s="251"/>
      <c r="E611" s="251"/>
    </row>
    <row r="612" spans="1:5">
      <c r="A612" s="252"/>
      <c r="B612" s="250"/>
      <c r="C612" s="250"/>
      <c r="D612" s="251"/>
      <c r="E612" s="251"/>
    </row>
    <row r="613" spans="1:5">
      <c r="A613" s="252"/>
      <c r="B613" s="250"/>
      <c r="C613" s="250"/>
      <c r="D613" s="251"/>
      <c r="E613" s="251"/>
    </row>
    <row r="614" spans="1:5">
      <c r="A614" s="252"/>
      <c r="B614" s="250"/>
      <c r="C614" s="250"/>
      <c r="D614" s="251"/>
      <c r="E614" s="251"/>
    </row>
    <row r="615" spans="1:5">
      <c r="A615" s="252"/>
      <c r="B615" s="250"/>
      <c r="C615" s="250"/>
      <c r="D615" s="251"/>
      <c r="E615" s="251"/>
    </row>
    <row r="616" spans="1:5">
      <c r="A616" s="252"/>
      <c r="B616" s="250"/>
      <c r="C616" s="250"/>
      <c r="D616" s="251"/>
      <c r="E616" s="251"/>
    </row>
    <row r="617" spans="1:5">
      <c r="A617" s="252"/>
      <c r="B617" s="250"/>
      <c r="C617" s="250"/>
      <c r="D617" s="251"/>
      <c r="E617" s="251"/>
    </row>
    <row r="618" spans="1:5">
      <c r="A618" s="252"/>
      <c r="B618" s="250"/>
      <c r="C618" s="250"/>
      <c r="D618" s="251"/>
      <c r="E618" s="251"/>
    </row>
    <row r="619" spans="1:5">
      <c r="A619" s="252"/>
      <c r="B619" s="250"/>
      <c r="C619" s="250"/>
      <c r="D619" s="251"/>
      <c r="E619" s="251"/>
    </row>
    <row r="620" spans="1:5">
      <c r="A620" s="252"/>
      <c r="B620" s="250"/>
      <c r="C620" s="250"/>
      <c r="D620" s="251"/>
      <c r="E620" s="251"/>
    </row>
    <row r="621" spans="1:5">
      <c r="A621" s="252"/>
      <c r="B621" s="250"/>
      <c r="C621" s="250"/>
      <c r="D621" s="251"/>
      <c r="E621" s="251"/>
    </row>
    <row r="622" spans="1:5">
      <c r="A622" s="252"/>
      <c r="B622" s="250"/>
      <c r="C622" s="250"/>
      <c r="D622" s="251"/>
      <c r="E622" s="251"/>
    </row>
    <row r="623" spans="1:5">
      <c r="A623" s="252"/>
      <c r="B623" s="250"/>
      <c r="C623" s="250"/>
      <c r="D623" s="251"/>
      <c r="E623" s="251"/>
    </row>
    <row r="624" spans="1:5">
      <c r="A624" s="252"/>
      <c r="B624" s="250"/>
      <c r="C624" s="250"/>
      <c r="D624" s="251"/>
      <c r="E624" s="251"/>
    </row>
    <row r="625" spans="1:5">
      <c r="A625" s="252"/>
      <c r="B625" s="250"/>
      <c r="C625" s="250"/>
      <c r="D625" s="251"/>
      <c r="E625" s="251"/>
    </row>
    <row r="626" spans="1:5">
      <c r="A626" s="252"/>
      <c r="B626" s="250"/>
      <c r="C626" s="250"/>
      <c r="D626" s="251"/>
      <c r="E626" s="251"/>
    </row>
    <row r="627" spans="1:5">
      <c r="A627" s="252"/>
      <c r="B627" s="250"/>
      <c r="C627" s="250"/>
      <c r="D627" s="251"/>
      <c r="E627" s="251"/>
    </row>
    <row r="628" spans="1:5">
      <c r="A628" s="252"/>
      <c r="B628" s="250"/>
      <c r="C628" s="250"/>
      <c r="D628" s="251"/>
      <c r="E628" s="251"/>
    </row>
    <row r="629" spans="1:5">
      <c r="A629" s="252"/>
      <c r="B629" s="250"/>
      <c r="C629" s="250"/>
      <c r="D629" s="251"/>
      <c r="E629" s="251"/>
    </row>
    <row r="630" spans="1:5">
      <c r="A630" s="252"/>
      <c r="B630" s="250"/>
      <c r="C630" s="250"/>
      <c r="D630" s="251"/>
      <c r="E630" s="251"/>
    </row>
    <row r="631" spans="1:5">
      <c r="A631" s="252"/>
      <c r="B631" s="250"/>
      <c r="C631" s="250"/>
      <c r="D631" s="251"/>
      <c r="E631" s="251"/>
    </row>
    <row r="632" spans="1:5">
      <c r="A632" s="252"/>
      <c r="B632" s="250"/>
      <c r="C632" s="250"/>
      <c r="D632" s="251"/>
      <c r="E632" s="251"/>
    </row>
    <row r="633" spans="1:5">
      <c r="A633" s="252"/>
      <c r="B633" s="250"/>
      <c r="C633" s="250"/>
      <c r="D633" s="251"/>
      <c r="E633" s="251"/>
    </row>
    <row r="634" spans="1:5">
      <c r="A634" s="252"/>
      <c r="B634" s="250"/>
      <c r="C634" s="250"/>
      <c r="D634" s="251"/>
      <c r="E634" s="251"/>
    </row>
    <row r="635" spans="1:5">
      <c r="A635" s="252"/>
      <c r="B635" s="250"/>
      <c r="C635" s="250"/>
      <c r="D635" s="251"/>
      <c r="E635" s="251"/>
    </row>
    <row r="636" spans="1:5">
      <c r="A636" s="252"/>
      <c r="B636" s="250"/>
      <c r="C636" s="250"/>
      <c r="D636" s="251"/>
      <c r="E636" s="251"/>
    </row>
    <row r="637" spans="1:5">
      <c r="A637" s="252"/>
      <c r="B637" s="250"/>
      <c r="C637" s="250"/>
      <c r="D637" s="251"/>
      <c r="E637" s="251"/>
    </row>
    <row r="638" spans="1:5">
      <c r="A638" s="252"/>
      <c r="B638" s="250"/>
      <c r="C638" s="250"/>
      <c r="D638" s="251"/>
      <c r="E638" s="251"/>
    </row>
    <row r="639" spans="1:5">
      <c r="A639" s="252"/>
      <c r="B639" s="250"/>
      <c r="C639" s="250"/>
      <c r="D639" s="251"/>
      <c r="E639" s="251"/>
    </row>
    <row r="640" spans="1:5">
      <c r="A640" s="252"/>
      <c r="B640" s="250"/>
      <c r="C640" s="250"/>
      <c r="D640" s="251"/>
      <c r="E640" s="251"/>
    </row>
    <row r="641" spans="1:5">
      <c r="A641" s="252"/>
      <c r="B641" s="250"/>
      <c r="C641" s="250"/>
      <c r="D641" s="251"/>
      <c r="E641" s="251"/>
    </row>
    <row r="642" spans="1:5">
      <c r="A642" s="252"/>
      <c r="B642" s="250"/>
      <c r="C642" s="250"/>
      <c r="D642" s="251"/>
      <c r="E642" s="251"/>
    </row>
    <row r="643" spans="1:5">
      <c r="A643" s="252"/>
      <c r="B643" s="250"/>
      <c r="C643" s="250"/>
      <c r="D643" s="251"/>
      <c r="E643" s="251"/>
    </row>
    <row r="644" spans="1:5">
      <c r="A644" s="252"/>
      <c r="B644" s="250"/>
      <c r="C644" s="250"/>
      <c r="D644" s="251"/>
      <c r="E644" s="251"/>
    </row>
    <row r="645" spans="1:5">
      <c r="A645" s="252"/>
      <c r="B645" s="250"/>
      <c r="C645" s="250"/>
      <c r="D645" s="251"/>
      <c r="E645" s="251"/>
    </row>
    <row r="646" spans="1:5">
      <c r="A646" s="252"/>
      <c r="B646" s="250"/>
      <c r="C646" s="250"/>
      <c r="D646" s="251"/>
      <c r="E646" s="251"/>
    </row>
    <row r="647" spans="1:5">
      <c r="A647" s="252"/>
      <c r="B647" s="250"/>
      <c r="C647" s="250"/>
      <c r="D647" s="251"/>
      <c r="E647" s="251"/>
    </row>
    <row r="648" spans="1:5">
      <c r="A648" s="252"/>
      <c r="B648" s="250"/>
      <c r="C648" s="250"/>
      <c r="D648" s="251"/>
      <c r="E648" s="251"/>
    </row>
    <row r="649" spans="1:5">
      <c r="A649" s="252"/>
      <c r="B649" s="250"/>
      <c r="C649" s="250"/>
      <c r="D649" s="251"/>
      <c r="E649" s="251"/>
    </row>
    <row r="650" spans="1:5">
      <c r="A650" s="252"/>
      <c r="B650" s="250"/>
      <c r="C650" s="250"/>
      <c r="D650" s="251"/>
      <c r="E650" s="251"/>
    </row>
    <row r="651" spans="1:5">
      <c r="A651" s="252"/>
      <c r="B651" s="250"/>
      <c r="C651" s="250"/>
      <c r="D651" s="251"/>
      <c r="E651" s="251"/>
    </row>
    <row r="652" spans="1:5">
      <c r="A652" s="252"/>
      <c r="B652" s="250"/>
      <c r="C652" s="250"/>
      <c r="D652" s="251"/>
      <c r="E652" s="251"/>
    </row>
    <row r="653" spans="1:5">
      <c r="A653" s="252"/>
      <c r="B653" s="250"/>
      <c r="C653" s="250"/>
      <c r="D653" s="251"/>
      <c r="E653" s="251"/>
    </row>
    <row r="654" spans="1:5">
      <c r="A654" s="252"/>
      <c r="B654" s="250"/>
      <c r="C654" s="250"/>
      <c r="D654" s="251"/>
      <c r="E654" s="251"/>
    </row>
    <row r="655" spans="1:5">
      <c r="A655" s="252"/>
      <c r="B655" s="250"/>
      <c r="C655" s="250"/>
      <c r="D655" s="251"/>
      <c r="E655" s="251"/>
    </row>
    <row r="656" spans="1:5">
      <c r="A656" s="252"/>
      <c r="B656" s="250"/>
      <c r="C656" s="250"/>
      <c r="D656" s="251"/>
      <c r="E656" s="251"/>
    </row>
    <row r="657" spans="1:5">
      <c r="A657" s="252"/>
      <c r="B657" s="250"/>
      <c r="C657" s="250"/>
      <c r="D657" s="251"/>
      <c r="E657" s="251"/>
    </row>
    <row r="658" spans="1:5">
      <c r="A658" s="252"/>
      <c r="B658" s="250"/>
      <c r="C658" s="250"/>
      <c r="D658" s="251"/>
      <c r="E658" s="251"/>
    </row>
    <row r="659" spans="1:5">
      <c r="A659" s="252"/>
      <c r="B659" s="250"/>
      <c r="C659" s="250"/>
      <c r="D659" s="251"/>
      <c r="E659" s="251"/>
    </row>
    <row r="660" spans="1:5">
      <c r="A660" s="252"/>
      <c r="B660" s="250"/>
      <c r="C660" s="250"/>
      <c r="D660" s="251"/>
      <c r="E660" s="251"/>
    </row>
    <row r="661" spans="1:5">
      <c r="A661" s="252"/>
      <c r="B661" s="250"/>
      <c r="C661" s="250"/>
      <c r="D661" s="251"/>
      <c r="E661" s="251"/>
    </row>
    <row r="662" spans="1:5">
      <c r="A662" s="252"/>
      <c r="B662" s="250"/>
      <c r="C662" s="250"/>
      <c r="D662" s="251"/>
      <c r="E662" s="251"/>
    </row>
    <row r="663" spans="1:5">
      <c r="A663" s="252"/>
      <c r="B663" s="250"/>
      <c r="C663" s="250"/>
      <c r="D663" s="251"/>
      <c r="E663" s="251"/>
    </row>
    <row r="664" spans="1:5">
      <c r="A664" s="252"/>
      <c r="B664" s="250"/>
      <c r="C664" s="250"/>
      <c r="D664" s="251"/>
      <c r="E664" s="251"/>
    </row>
    <row r="665" spans="1:5">
      <c r="A665" s="252"/>
      <c r="B665" s="250"/>
      <c r="C665" s="250"/>
      <c r="D665" s="251"/>
      <c r="E665" s="251"/>
    </row>
    <row r="666" spans="1:5">
      <c r="A666" s="252"/>
      <c r="B666" s="250"/>
      <c r="C666" s="250"/>
      <c r="D666" s="251"/>
      <c r="E666" s="251"/>
    </row>
    <row r="667" spans="1:5">
      <c r="A667" s="252"/>
      <c r="B667" s="250"/>
      <c r="C667" s="250"/>
      <c r="D667" s="251"/>
      <c r="E667" s="251"/>
    </row>
    <row r="668" spans="1:5">
      <c r="A668" s="252"/>
      <c r="B668" s="250"/>
      <c r="C668" s="250"/>
      <c r="D668" s="251"/>
      <c r="E668" s="251"/>
    </row>
    <row r="669" spans="1:5">
      <c r="A669" s="252"/>
      <c r="B669" s="250"/>
      <c r="C669" s="250"/>
      <c r="D669" s="251"/>
      <c r="E669" s="251"/>
    </row>
    <row r="670" spans="1:5">
      <c r="A670" s="252"/>
      <c r="B670" s="250"/>
      <c r="C670" s="250"/>
      <c r="D670" s="251"/>
      <c r="E670" s="251"/>
    </row>
    <row r="671" spans="1:5">
      <c r="A671" s="252"/>
      <c r="B671" s="250"/>
      <c r="C671" s="250"/>
      <c r="D671" s="251"/>
      <c r="E671" s="251"/>
    </row>
    <row r="672" spans="1:5">
      <c r="A672" s="252"/>
      <c r="B672" s="250"/>
      <c r="C672" s="250"/>
      <c r="D672" s="251"/>
      <c r="E672" s="251"/>
    </row>
    <row r="673" spans="1:5">
      <c r="A673" s="252"/>
      <c r="B673" s="250"/>
      <c r="C673" s="250"/>
      <c r="D673" s="251"/>
      <c r="E673" s="251"/>
    </row>
    <row r="674" spans="1:5">
      <c r="A674" s="252"/>
      <c r="B674" s="250"/>
      <c r="C674" s="250"/>
      <c r="D674" s="251"/>
      <c r="E674" s="251"/>
    </row>
    <row r="675" spans="1:5">
      <c r="A675" s="252"/>
      <c r="B675" s="250"/>
      <c r="C675" s="250"/>
      <c r="D675" s="251"/>
      <c r="E675" s="251"/>
    </row>
    <row r="676" spans="1:5">
      <c r="A676" s="252"/>
      <c r="B676" s="250"/>
      <c r="C676" s="250"/>
      <c r="D676" s="251"/>
      <c r="E676" s="251"/>
    </row>
    <row r="677" spans="1:5">
      <c r="A677" s="252"/>
      <c r="B677" s="250"/>
      <c r="C677" s="250"/>
      <c r="D677" s="251"/>
      <c r="E677" s="251"/>
    </row>
    <row r="678" spans="1:5">
      <c r="A678" s="252"/>
      <c r="B678" s="250"/>
      <c r="C678" s="250"/>
      <c r="D678" s="251"/>
      <c r="E678" s="251"/>
    </row>
    <row r="679" spans="1:5">
      <c r="A679" s="252"/>
      <c r="B679" s="250"/>
      <c r="C679" s="250"/>
      <c r="D679" s="251"/>
      <c r="E679" s="251"/>
    </row>
    <row r="680" spans="1:5">
      <c r="A680" s="252"/>
      <c r="B680" s="250"/>
      <c r="C680" s="250"/>
      <c r="D680" s="251"/>
      <c r="E680" s="251"/>
    </row>
    <row r="681" spans="1:5">
      <c r="A681" s="252"/>
      <c r="B681" s="250"/>
      <c r="C681" s="250"/>
      <c r="D681" s="251"/>
      <c r="E681" s="251"/>
    </row>
    <row r="682" spans="1:5">
      <c r="A682" s="252"/>
      <c r="B682" s="250"/>
      <c r="C682" s="250"/>
      <c r="D682" s="251"/>
      <c r="E682" s="251"/>
    </row>
    <row r="683" spans="1:5">
      <c r="A683" s="252"/>
      <c r="B683" s="250"/>
      <c r="C683" s="250"/>
      <c r="D683" s="251"/>
      <c r="E683" s="251"/>
    </row>
    <row r="684" spans="1:5">
      <c r="A684" s="252"/>
      <c r="B684" s="250"/>
      <c r="C684" s="250"/>
      <c r="D684" s="251"/>
      <c r="E684" s="251"/>
    </row>
    <row r="685" spans="1:5">
      <c r="A685" s="252"/>
      <c r="B685" s="250"/>
      <c r="C685" s="250"/>
      <c r="D685" s="251"/>
      <c r="E685" s="251"/>
    </row>
    <row r="686" spans="1:5">
      <c r="A686" s="252"/>
      <c r="B686" s="250"/>
      <c r="C686" s="250"/>
      <c r="D686" s="251"/>
      <c r="E686" s="251"/>
    </row>
    <row r="687" spans="1:5">
      <c r="A687" s="252"/>
      <c r="B687" s="250"/>
      <c r="C687" s="250"/>
      <c r="D687" s="251"/>
      <c r="E687" s="251"/>
    </row>
    <row r="688" spans="1:5">
      <c r="A688" s="252"/>
      <c r="B688" s="250"/>
      <c r="C688" s="250"/>
      <c r="D688" s="251"/>
      <c r="E688" s="251"/>
    </row>
    <row r="689" spans="1:5">
      <c r="A689" s="252"/>
      <c r="B689" s="250"/>
      <c r="C689" s="250"/>
      <c r="D689" s="251"/>
      <c r="E689" s="251"/>
    </row>
    <row r="690" spans="1:5">
      <c r="A690" s="252"/>
      <c r="B690" s="250"/>
      <c r="C690" s="250"/>
      <c r="D690" s="251"/>
      <c r="E690" s="251"/>
    </row>
    <row r="691" spans="1:5">
      <c r="A691" s="252"/>
      <c r="B691" s="250"/>
      <c r="C691" s="250"/>
      <c r="D691" s="251"/>
      <c r="E691" s="251"/>
    </row>
    <row r="692" spans="1:5">
      <c r="A692" s="252"/>
      <c r="B692" s="250"/>
      <c r="C692" s="250"/>
      <c r="D692" s="251"/>
      <c r="E692" s="251"/>
    </row>
    <row r="693" spans="1:5">
      <c r="A693" s="252"/>
      <c r="B693" s="250"/>
      <c r="C693" s="250"/>
      <c r="D693" s="251"/>
      <c r="E693" s="251"/>
    </row>
    <row r="694" spans="1:5">
      <c r="A694" s="252"/>
      <c r="B694" s="250"/>
      <c r="C694" s="250"/>
      <c r="D694" s="251"/>
      <c r="E694" s="251"/>
    </row>
    <row r="695" spans="1:5">
      <c r="A695" s="252"/>
      <c r="B695" s="250"/>
      <c r="C695" s="250"/>
      <c r="D695" s="251"/>
      <c r="E695" s="251"/>
    </row>
    <row r="696" spans="1:5">
      <c r="A696" s="252"/>
      <c r="B696" s="250"/>
      <c r="C696" s="250"/>
      <c r="D696" s="251"/>
      <c r="E696" s="251"/>
    </row>
    <row r="697" spans="1:5">
      <c r="A697" s="252"/>
      <c r="B697" s="250"/>
      <c r="C697" s="250"/>
      <c r="D697" s="251"/>
      <c r="E697" s="251"/>
    </row>
    <row r="698" spans="1:5">
      <c r="A698" s="252"/>
      <c r="B698" s="250"/>
      <c r="C698" s="250"/>
      <c r="D698" s="251"/>
      <c r="E698" s="251"/>
    </row>
    <row r="699" spans="1:5">
      <c r="A699" s="252"/>
      <c r="B699" s="250"/>
      <c r="C699" s="250"/>
      <c r="D699" s="251"/>
      <c r="E699" s="251"/>
    </row>
    <row r="700" spans="1:5">
      <c r="A700" s="252"/>
      <c r="B700" s="250"/>
      <c r="C700" s="250"/>
      <c r="D700" s="251"/>
      <c r="E700" s="251"/>
    </row>
    <row r="701" spans="1:5">
      <c r="A701" s="252"/>
      <c r="B701" s="250"/>
      <c r="C701" s="250"/>
      <c r="D701" s="251"/>
      <c r="E701" s="251"/>
    </row>
    <row r="702" spans="1:5">
      <c r="A702" s="252"/>
      <c r="B702" s="250"/>
      <c r="C702" s="250"/>
      <c r="D702" s="251"/>
      <c r="E702" s="251"/>
    </row>
    <row r="703" spans="1:5">
      <c r="A703" s="252"/>
      <c r="B703" s="250"/>
      <c r="C703" s="250"/>
      <c r="D703" s="251"/>
      <c r="E703" s="251"/>
    </row>
    <row r="704" spans="1:5">
      <c r="A704" s="252"/>
      <c r="B704" s="250"/>
      <c r="C704" s="250"/>
      <c r="D704" s="251"/>
      <c r="E704" s="251"/>
    </row>
    <row r="705" spans="1:5">
      <c r="A705" s="252"/>
      <c r="B705" s="250"/>
      <c r="C705" s="250"/>
      <c r="D705" s="251"/>
      <c r="E705" s="251"/>
    </row>
    <row r="706" spans="1:5">
      <c r="A706" s="252"/>
      <c r="B706" s="250"/>
      <c r="C706" s="250"/>
      <c r="D706" s="251"/>
      <c r="E706" s="251"/>
    </row>
    <row r="707" spans="1:5">
      <c r="A707" s="252"/>
      <c r="B707" s="250"/>
      <c r="C707" s="250"/>
      <c r="D707" s="251"/>
      <c r="E707" s="251"/>
    </row>
    <row r="708" spans="1:5">
      <c r="A708" s="252"/>
      <c r="B708" s="250"/>
      <c r="C708" s="250"/>
      <c r="D708" s="251"/>
      <c r="E708" s="251"/>
    </row>
    <row r="709" spans="1:5">
      <c r="A709" s="252"/>
      <c r="B709" s="250"/>
      <c r="C709" s="250"/>
      <c r="D709" s="251"/>
      <c r="E709" s="251"/>
    </row>
    <row r="710" spans="1:5">
      <c r="A710" s="252"/>
      <c r="B710" s="250"/>
      <c r="C710" s="250"/>
      <c r="D710" s="251"/>
      <c r="E710" s="251"/>
    </row>
    <row r="711" spans="1:5">
      <c r="A711" s="252"/>
      <c r="B711" s="250"/>
      <c r="C711" s="250"/>
      <c r="D711" s="251"/>
      <c r="E711" s="251"/>
    </row>
    <row r="712" spans="1:5">
      <c r="A712" s="252"/>
      <c r="B712" s="250"/>
      <c r="C712" s="250"/>
      <c r="D712" s="251"/>
      <c r="E712" s="251"/>
    </row>
    <row r="713" spans="1:5">
      <c r="A713" s="252"/>
      <c r="B713" s="250"/>
      <c r="C713" s="250"/>
      <c r="D713" s="251"/>
      <c r="E713" s="251"/>
    </row>
    <row r="714" spans="1:5">
      <c r="A714" s="252"/>
      <c r="B714" s="250"/>
      <c r="C714" s="250"/>
      <c r="D714" s="251"/>
      <c r="E714" s="251"/>
    </row>
    <row r="715" spans="1:5">
      <c r="A715" s="252"/>
      <c r="B715" s="250"/>
      <c r="C715" s="250"/>
      <c r="D715" s="251"/>
      <c r="E715" s="251"/>
    </row>
    <row r="716" spans="1:5">
      <c r="A716" s="252"/>
      <c r="B716" s="250"/>
      <c r="C716" s="250"/>
      <c r="D716" s="251"/>
      <c r="E716" s="251"/>
    </row>
    <row r="717" spans="1:5">
      <c r="A717" s="252"/>
      <c r="B717" s="250"/>
      <c r="C717" s="250"/>
      <c r="D717" s="251"/>
      <c r="E717" s="251"/>
    </row>
    <row r="718" spans="1:5">
      <c r="A718" s="252"/>
      <c r="B718" s="250"/>
      <c r="C718" s="250"/>
      <c r="D718" s="251"/>
      <c r="E718" s="251"/>
    </row>
    <row r="719" spans="1:5">
      <c r="A719" s="252"/>
      <c r="B719" s="250"/>
      <c r="C719" s="250"/>
      <c r="D719" s="251"/>
      <c r="E719" s="251"/>
    </row>
    <row r="720" spans="1:5">
      <c r="A720" s="252"/>
      <c r="B720" s="250"/>
      <c r="C720" s="250"/>
      <c r="D720" s="251"/>
      <c r="E720" s="251"/>
    </row>
    <row r="721" spans="1:5">
      <c r="A721" s="252"/>
      <c r="B721" s="250"/>
      <c r="C721" s="250"/>
      <c r="D721" s="251"/>
      <c r="E721" s="251"/>
    </row>
    <row r="722" spans="1:5">
      <c r="A722" s="252"/>
      <c r="B722" s="250"/>
      <c r="C722" s="250"/>
      <c r="D722" s="251"/>
      <c r="E722" s="251"/>
    </row>
    <row r="723" spans="1:5">
      <c r="A723" s="252"/>
      <c r="B723" s="250"/>
      <c r="C723" s="250"/>
      <c r="D723" s="251"/>
      <c r="E723" s="251"/>
    </row>
    <row r="724" spans="1:5">
      <c r="A724" s="252"/>
      <c r="B724" s="250"/>
      <c r="C724" s="250"/>
      <c r="D724" s="251"/>
      <c r="E724" s="251"/>
    </row>
    <row r="725" spans="1:5">
      <c r="A725" s="252"/>
      <c r="B725" s="250"/>
      <c r="C725" s="250"/>
      <c r="D725" s="251"/>
      <c r="E725" s="251"/>
    </row>
    <row r="726" spans="1:5">
      <c r="A726" s="252"/>
      <c r="B726" s="250"/>
      <c r="C726" s="250"/>
      <c r="D726" s="251"/>
      <c r="E726" s="251"/>
    </row>
    <row r="727" spans="1:5">
      <c r="A727" s="252"/>
      <c r="B727" s="250"/>
      <c r="C727" s="250"/>
      <c r="D727" s="251"/>
      <c r="E727" s="251"/>
    </row>
    <row r="728" spans="1:5">
      <c r="A728" s="252"/>
      <c r="B728" s="250"/>
      <c r="C728" s="250"/>
      <c r="D728" s="251"/>
      <c r="E728" s="251"/>
    </row>
    <row r="729" spans="1:5">
      <c r="A729" s="252"/>
      <c r="B729" s="250"/>
      <c r="C729" s="250"/>
      <c r="D729" s="251"/>
      <c r="E729" s="251"/>
    </row>
    <row r="730" spans="1:5">
      <c r="A730" s="252"/>
      <c r="B730" s="250"/>
      <c r="C730" s="250"/>
      <c r="D730" s="251"/>
      <c r="E730" s="251"/>
    </row>
    <row r="731" spans="1:5">
      <c r="A731" s="252"/>
      <c r="B731" s="250"/>
      <c r="C731" s="250"/>
      <c r="D731" s="251"/>
      <c r="E731" s="251"/>
    </row>
    <row r="732" spans="1:5">
      <c r="A732" s="252"/>
      <c r="B732" s="250"/>
      <c r="C732" s="250"/>
      <c r="D732" s="251"/>
      <c r="E732" s="251"/>
    </row>
    <row r="733" spans="1:5">
      <c r="A733" s="252"/>
      <c r="B733" s="250"/>
      <c r="C733" s="250"/>
      <c r="D733" s="251"/>
      <c r="E733" s="251"/>
    </row>
    <row r="734" spans="1:5">
      <c r="A734" s="252"/>
      <c r="B734" s="250"/>
      <c r="C734" s="250"/>
      <c r="D734" s="251"/>
      <c r="E734" s="251"/>
    </row>
    <row r="735" spans="1:5">
      <c r="A735" s="252"/>
      <c r="B735" s="250"/>
      <c r="C735" s="250"/>
      <c r="D735" s="251"/>
      <c r="E735" s="251"/>
    </row>
    <row r="736" spans="1:5">
      <c r="A736" s="252"/>
      <c r="B736" s="250"/>
      <c r="C736" s="250"/>
      <c r="D736" s="251"/>
      <c r="E736" s="251"/>
    </row>
    <row r="737" spans="1:5">
      <c r="A737" s="252"/>
      <c r="B737" s="250"/>
      <c r="C737" s="250"/>
      <c r="D737" s="251"/>
      <c r="E737" s="251"/>
    </row>
    <row r="738" spans="1:5">
      <c r="A738" s="252"/>
      <c r="B738" s="250"/>
      <c r="C738" s="250"/>
      <c r="D738" s="251"/>
      <c r="E738" s="251"/>
    </row>
    <row r="739" spans="1:5">
      <c r="A739" s="252"/>
      <c r="B739" s="250"/>
      <c r="C739" s="250"/>
      <c r="D739" s="251"/>
      <c r="E739" s="251"/>
    </row>
    <row r="740" spans="1:5">
      <c r="A740" s="252"/>
      <c r="B740" s="250"/>
      <c r="C740" s="250"/>
      <c r="D740" s="251"/>
      <c r="E740" s="251"/>
    </row>
    <row r="741" spans="1:5">
      <c r="A741" s="252"/>
      <c r="B741" s="250"/>
      <c r="C741" s="250"/>
      <c r="D741" s="251"/>
      <c r="E741" s="251"/>
    </row>
    <row r="742" spans="1:5">
      <c r="A742" s="252"/>
      <c r="B742" s="250"/>
      <c r="C742" s="250"/>
      <c r="D742" s="251"/>
      <c r="E742" s="251"/>
    </row>
    <row r="743" spans="1:5">
      <c r="A743" s="252"/>
      <c r="B743" s="250"/>
      <c r="C743" s="250"/>
      <c r="D743" s="251"/>
      <c r="E743" s="251"/>
    </row>
    <row r="744" spans="1:5">
      <c r="A744" s="252"/>
      <c r="B744" s="250"/>
      <c r="C744" s="250"/>
      <c r="D744" s="251"/>
      <c r="E744" s="251"/>
    </row>
    <row r="745" spans="1:5">
      <c r="A745" s="252"/>
      <c r="B745" s="250"/>
      <c r="C745" s="250"/>
      <c r="D745" s="251"/>
      <c r="E745" s="251"/>
    </row>
    <row r="746" spans="1:5">
      <c r="A746" s="252"/>
      <c r="B746" s="250"/>
      <c r="C746" s="250"/>
      <c r="D746" s="251"/>
      <c r="E746" s="251"/>
    </row>
    <row r="747" spans="1:5">
      <c r="A747" s="252"/>
      <c r="B747" s="250"/>
      <c r="C747" s="250"/>
      <c r="D747" s="251"/>
      <c r="E747" s="251"/>
    </row>
    <row r="748" spans="1:5">
      <c r="A748" s="252"/>
      <c r="B748" s="250"/>
      <c r="C748" s="250"/>
      <c r="D748" s="251"/>
      <c r="E748" s="251"/>
    </row>
    <row r="749" spans="1:5">
      <c r="A749" s="252"/>
      <c r="B749" s="250"/>
      <c r="C749" s="250"/>
      <c r="D749" s="251"/>
      <c r="E749" s="251"/>
    </row>
    <row r="750" spans="1:5">
      <c r="A750" s="252"/>
      <c r="B750" s="250"/>
      <c r="C750" s="250"/>
      <c r="D750" s="251"/>
      <c r="E750" s="251"/>
    </row>
    <row r="751" spans="1:5">
      <c r="A751" s="252"/>
      <c r="B751" s="250"/>
      <c r="C751" s="250"/>
      <c r="D751" s="251"/>
      <c r="E751" s="251"/>
    </row>
    <row r="752" spans="1:5">
      <c r="A752" s="252"/>
      <c r="B752" s="250"/>
      <c r="C752" s="250"/>
      <c r="D752" s="251"/>
      <c r="E752" s="251"/>
    </row>
    <row r="753" spans="1:5">
      <c r="A753" s="252"/>
      <c r="B753" s="250"/>
      <c r="C753" s="250"/>
      <c r="D753" s="251"/>
      <c r="E753" s="251"/>
    </row>
    <row r="754" spans="1:5">
      <c r="A754" s="252"/>
      <c r="B754" s="250"/>
      <c r="C754" s="250"/>
      <c r="D754" s="251"/>
      <c r="E754" s="251"/>
    </row>
    <row r="755" spans="1:5">
      <c r="A755" s="252"/>
      <c r="B755" s="250"/>
      <c r="C755" s="250"/>
      <c r="D755" s="251"/>
      <c r="E755" s="251"/>
    </row>
    <row r="756" spans="1:5">
      <c r="A756" s="252"/>
      <c r="B756" s="250"/>
      <c r="C756" s="250"/>
      <c r="D756" s="251"/>
      <c r="E756" s="251"/>
    </row>
    <row r="757" spans="1:5">
      <c r="A757" s="252"/>
      <c r="B757" s="250"/>
      <c r="C757" s="250"/>
      <c r="D757" s="251"/>
      <c r="E757" s="251"/>
    </row>
    <row r="758" spans="1:5">
      <c r="A758" s="252"/>
      <c r="B758" s="250"/>
      <c r="C758" s="250"/>
      <c r="D758" s="251"/>
      <c r="E758" s="251"/>
    </row>
    <row r="759" spans="1:5">
      <c r="A759" s="252"/>
      <c r="B759" s="250"/>
      <c r="C759" s="250"/>
      <c r="D759" s="251"/>
      <c r="E759" s="251"/>
    </row>
    <row r="760" spans="1:5">
      <c r="A760" s="252"/>
      <c r="B760" s="250"/>
      <c r="C760" s="250"/>
      <c r="D760" s="251"/>
      <c r="E760" s="251"/>
    </row>
    <row r="761" spans="1:5">
      <c r="A761" s="252"/>
      <c r="B761" s="250"/>
      <c r="C761" s="250"/>
      <c r="D761" s="251"/>
      <c r="E761" s="251"/>
    </row>
    <row r="762" spans="1:5">
      <c r="A762" s="252"/>
      <c r="B762" s="250"/>
      <c r="C762" s="250"/>
      <c r="D762" s="251"/>
      <c r="E762" s="251"/>
    </row>
    <row r="763" spans="1:5">
      <c r="A763" s="252"/>
      <c r="B763" s="250"/>
      <c r="C763" s="250"/>
      <c r="D763" s="251"/>
      <c r="E763" s="251"/>
    </row>
    <row r="764" spans="1:5">
      <c r="A764" s="252"/>
      <c r="B764" s="250"/>
      <c r="C764" s="250"/>
      <c r="D764" s="251"/>
      <c r="E764" s="251"/>
    </row>
    <row r="765" spans="1:5">
      <c r="A765" s="252"/>
      <c r="B765" s="250"/>
      <c r="C765" s="250"/>
      <c r="D765" s="251"/>
      <c r="E765" s="251"/>
    </row>
    <row r="766" spans="1:5">
      <c r="A766" s="252"/>
      <c r="B766" s="250"/>
      <c r="C766" s="250"/>
      <c r="D766" s="251"/>
      <c r="E766" s="251"/>
    </row>
    <row r="767" spans="1:5">
      <c r="A767" s="252"/>
      <c r="B767" s="250"/>
      <c r="C767" s="250"/>
      <c r="D767" s="251"/>
      <c r="E767" s="251"/>
    </row>
    <row r="768" spans="1:5">
      <c r="A768" s="252"/>
      <c r="B768" s="250"/>
      <c r="C768" s="250"/>
      <c r="D768" s="251"/>
      <c r="E768" s="251"/>
    </row>
    <row r="769" spans="1:5">
      <c r="A769" s="252"/>
      <c r="B769" s="250"/>
      <c r="C769" s="250"/>
      <c r="D769" s="251"/>
      <c r="E769" s="251"/>
    </row>
    <row r="770" spans="1:5">
      <c r="A770" s="252"/>
      <c r="B770" s="250"/>
      <c r="C770" s="250"/>
      <c r="D770" s="251"/>
      <c r="E770" s="251"/>
    </row>
    <row r="771" spans="1:5">
      <c r="A771" s="252"/>
      <c r="B771" s="250"/>
      <c r="C771" s="250"/>
      <c r="D771" s="251"/>
      <c r="E771" s="251"/>
    </row>
    <row r="772" spans="1:5">
      <c r="A772" s="252"/>
      <c r="B772" s="250"/>
      <c r="C772" s="250"/>
      <c r="D772" s="251"/>
      <c r="E772" s="251"/>
    </row>
    <row r="773" spans="1:5">
      <c r="A773" s="252"/>
      <c r="B773" s="250"/>
      <c r="C773" s="250"/>
      <c r="D773" s="251"/>
      <c r="E773" s="251"/>
    </row>
    <row r="774" spans="1:5">
      <c r="A774" s="252"/>
      <c r="B774" s="250"/>
      <c r="C774" s="250"/>
      <c r="D774" s="251"/>
      <c r="E774" s="251"/>
    </row>
    <row r="775" spans="1:5">
      <c r="A775" s="252"/>
      <c r="B775" s="250"/>
      <c r="C775" s="250"/>
      <c r="D775" s="251"/>
      <c r="E775" s="251"/>
    </row>
    <row r="776" spans="1:5">
      <c r="A776" s="252"/>
      <c r="B776" s="250"/>
      <c r="C776" s="250"/>
      <c r="D776" s="251"/>
      <c r="E776" s="251"/>
    </row>
    <row r="777" spans="1:5">
      <c r="A777" s="252"/>
      <c r="B777" s="250"/>
      <c r="C777" s="250"/>
      <c r="D777" s="251"/>
      <c r="E777" s="251"/>
    </row>
    <row r="778" spans="1:5">
      <c r="A778" s="252"/>
      <c r="B778" s="250"/>
      <c r="C778" s="250"/>
      <c r="D778" s="251"/>
      <c r="E778" s="251"/>
    </row>
    <row r="779" spans="1:5">
      <c r="A779" s="252"/>
      <c r="B779" s="250"/>
      <c r="C779" s="250"/>
      <c r="D779" s="251"/>
      <c r="E779" s="251"/>
    </row>
    <row r="780" spans="1:5">
      <c r="A780" s="252"/>
      <c r="B780" s="250"/>
      <c r="C780" s="250"/>
      <c r="D780" s="251"/>
      <c r="E780" s="251"/>
    </row>
    <row r="781" spans="1:5">
      <c r="A781" s="252"/>
      <c r="B781" s="250"/>
      <c r="C781" s="250"/>
      <c r="D781" s="251"/>
      <c r="E781" s="251"/>
    </row>
    <row r="782" spans="1:5">
      <c r="A782" s="252"/>
      <c r="B782" s="250"/>
      <c r="C782" s="250"/>
      <c r="D782" s="251"/>
      <c r="E782" s="251"/>
    </row>
    <row r="783" spans="1:5">
      <c r="A783" s="252"/>
      <c r="B783" s="250"/>
      <c r="C783" s="250"/>
      <c r="D783" s="251"/>
      <c r="E783" s="251"/>
    </row>
    <row r="784" spans="1:5">
      <c r="A784" s="252"/>
      <c r="B784" s="250"/>
      <c r="C784" s="250"/>
      <c r="D784" s="251"/>
      <c r="E784" s="251"/>
    </row>
    <row r="785" spans="1:5">
      <c r="A785" s="252"/>
      <c r="B785" s="250"/>
      <c r="C785" s="250"/>
      <c r="D785" s="251"/>
      <c r="E785" s="251"/>
    </row>
    <row r="786" spans="1:5">
      <c r="A786" s="252"/>
      <c r="B786" s="250"/>
      <c r="C786" s="250"/>
      <c r="D786" s="251"/>
      <c r="E786" s="251"/>
    </row>
    <row r="787" spans="1:5">
      <c r="A787" s="252"/>
      <c r="B787" s="250"/>
      <c r="C787" s="250"/>
      <c r="D787" s="251"/>
      <c r="E787" s="251"/>
    </row>
    <row r="788" spans="1:5">
      <c r="A788" s="252"/>
      <c r="B788" s="250"/>
      <c r="C788" s="250"/>
      <c r="D788" s="251"/>
      <c r="E788" s="251"/>
    </row>
    <row r="789" spans="1:5">
      <c r="A789" s="252"/>
      <c r="B789" s="250"/>
      <c r="C789" s="250"/>
      <c r="D789" s="251"/>
      <c r="E789" s="251"/>
    </row>
    <row r="790" spans="1:5">
      <c r="A790" s="252"/>
      <c r="B790" s="250"/>
      <c r="C790" s="250"/>
      <c r="D790" s="251"/>
      <c r="E790" s="251"/>
    </row>
    <row r="791" spans="1:5">
      <c r="A791" s="252"/>
      <c r="B791" s="250"/>
      <c r="C791" s="250"/>
      <c r="D791" s="251"/>
      <c r="E791" s="251"/>
    </row>
    <row r="792" spans="1:5">
      <c r="A792" s="252"/>
      <c r="B792" s="250"/>
      <c r="C792" s="250"/>
      <c r="D792" s="251"/>
      <c r="E792" s="251"/>
    </row>
    <row r="793" spans="1:5">
      <c r="A793" s="252"/>
      <c r="B793" s="250"/>
      <c r="C793" s="250"/>
      <c r="D793" s="251"/>
      <c r="E793" s="251"/>
    </row>
    <row r="794" spans="1:5">
      <c r="A794" s="252"/>
      <c r="B794" s="250"/>
      <c r="C794" s="250"/>
      <c r="D794" s="251"/>
      <c r="E794" s="251"/>
    </row>
    <row r="795" spans="1:5">
      <c r="A795" s="252"/>
      <c r="B795" s="250"/>
      <c r="C795" s="250"/>
      <c r="D795" s="251"/>
      <c r="E795" s="251"/>
    </row>
    <row r="796" spans="1:5">
      <c r="A796" s="252"/>
      <c r="B796" s="250"/>
      <c r="C796" s="250"/>
      <c r="D796" s="251"/>
      <c r="E796" s="251"/>
    </row>
    <row r="797" spans="1:5">
      <c r="A797" s="252"/>
      <c r="B797" s="250"/>
      <c r="C797" s="250"/>
      <c r="D797" s="251"/>
      <c r="E797" s="251"/>
    </row>
    <row r="798" spans="1:5">
      <c r="A798" s="252"/>
      <c r="B798" s="250"/>
      <c r="C798" s="250"/>
      <c r="D798" s="251"/>
      <c r="E798" s="251"/>
    </row>
    <row r="799" spans="1:5">
      <c r="A799" s="252"/>
      <c r="B799" s="250"/>
      <c r="C799" s="250"/>
      <c r="D799" s="251"/>
      <c r="E799" s="251"/>
    </row>
    <row r="800" spans="1:5">
      <c r="A800" s="252"/>
      <c r="B800" s="250"/>
      <c r="C800" s="250"/>
      <c r="D800" s="251"/>
      <c r="E800" s="251"/>
    </row>
    <row r="801" spans="1:5">
      <c r="A801" s="252"/>
      <c r="B801" s="250"/>
      <c r="C801" s="250"/>
      <c r="D801" s="251"/>
      <c r="E801" s="251"/>
    </row>
    <row r="802" spans="1:5">
      <c r="A802" s="252"/>
      <c r="B802" s="250"/>
      <c r="C802" s="250"/>
      <c r="D802" s="251"/>
      <c r="E802" s="251"/>
    </row>
    <row r="803" spans="1:5">
      <c r="A803" s="252"/>
      <c r="B803" s="250"/>
      <c r="C803" s="250"/>
      <c r="D803" s="251"/>
      <c r="E803" s="251"/>
    </row>
    <row r="804" spans="1:5">
      <c r="A804" s="252"/>
      <c r="B804" s="250"/>
      <c r="C804" s="250"/>
      <c r="D804" s="251"/>
      <c r="E804" s="251"/>
    </row>
    <row r="805" spans="1:5">
      <c r="A805" s="252"/>
      <c r="B805" s="250"/>
      <c r="C805" s="250"/>
      <c r="D805" s="251"/>
      <c r="E805" s="251"/>
    </row>
    <row r="806" spans="1:5">
      <c r="A806" s="252"/>
      <c r="B806" s="250"/>
      <c r="C806" s="250"/>
      <c r="D806" s="251"/>
      <c r="E806" s="251"/>
    </row>
    <row r="807" spans="1:5">
      <c r="A807" s="252"/>
      <c r="B807" s="250"/>
      <c r="C807" s="250"/>
      <c r="D807" s="251"/>
      <c r="E807" s="251"/>
    </row>
    <row r="808" spans="1:5">
      <c r="A808" s="252"/>
      <c r="B808" s="250"/>
      <c r="C808" s="250"/>
      <c r="D808" s="251"/>
      <c r="E808" s="251"/>
    </row>
    <row r="809" spans="1:5">
      <c r="A809" s="252"/>
      <c r="B809" s="250"/>
      <c r="C809" s="250"/>
      <c r="D809" s="251"/>
      <c r="E809" s="251"/>
    </row>
    <row r="810" spans="1:5">
      <c r="A810" s="252"/>
      <c r="B810" s="250"/>
      <c r="C810" s="250"/>
      <c r="D810" s="251"/>
      <c r="E810" s="251"/>
    </row>
    <row r="811" spans="1:5">
      <c r="A811" s="252"/>
      <c r="B811" s="250"/>
      <c r="C811" s="250"/>
      <c r="D811" s="251"/>
      <c r="E811" s="251"/>
    </row>
    <row r="812" spans="1:5">
      <c r="A812" s="252"/>
      <c r="B812" s="250"/>
      <c r="C812" s="250"/>
      <c r="D812" s="251"/>
      <c r="E812" s="251"/>
    </row>
    <row r="813" spans="1:5">
      <c r="A813" s="252"/>
      <c r="B813" s="250"/>
      <c r="C813" s="250"/>
      <c r="D813" s="251"/>
      <c r="E813" s="251"/>
    </row>
    <row r="814" spans="1:5">
      <c r="A814" s="252"/>
      <c r="B814" s="250"/>
      <c r="C814" s="250"/>
      <c r="D814" s="251"/>
      <c r="E814" s="251"/>
    </row>
    <row r="815" spans="1:5">
      <c r="A815" s="252"/>
      <c r="B815" s="250"/>
      <c r="C815" s="250"/>
      <c r="D815" s="251"/>
      <c r="E815" s="251"/>
    </row>
    <row r="816" spans="1:5">
      <c r="A816" s="252"/>
      <c r="B816" s="250"/>
      <c r="C816" s="250"/>
      <c r="D816" s="251"/>
      <c r="E816" s="251"/>
    </row>
    <row r="817" spans="1:5">
      <c r="A817" s="252"/>
      <c r="B817" s="250"/>
      <c r="C817" s="250"/>
      <c r="D817" s="251"/>
      <c r="E817" s="251"/>
    </row>
    <row r="818" spans="1:5">
      <c r="A818" s="252"/>
      <c r="B818" s="250"/>
      <c r="C818" s="250"/>
      <c r="D818" s="251"/>
      <c r="E818" s="251"/>
    </row>
    <row r="819" spans="1:5">
      <c r="A819" s="252"/>
      <c r="B819" s="250"/>
      <c r="C819" s="250"/>
      <c r="D819" s="251"/>
      <c r="E819" s="251"/>
    </row>
    <row r="820" spans="1:5">
      <c r="A820" s="252"/>
      <c r="B820" s="250"/>
      <c r="C820" s="250"/>
      <c r="D820" s="251"/>
      <c r="E820" s="251"/>
    </row>
    <row r="821" spans="1:5">
      <c r="A821" s="252"/>
      <c r="B821" s="250"/>
      <c r="C821" s="250"/>
      <c r="D821" s="251"/>
      <c r="E821" s="251"/>
    </row>
    <row r="822" spans="1:5">
      <c r="A822" s="252"/>
      <c r="B822" s="250"/>
      <c r="C822" s="250"/>
      <c r="D822" s="251"/>
      <c r="E822" s="251"/>
    </row>
    <row r="823" spans="1:5">
      <c r="A823" s="252"/>
      <c r="B823" s="250"/>
      <c r="C823" s="250"/>
      <c r="D823" s="251"/>
      <c r="E823" s="251"/>
    </row>
    <row r="824" spans="1:5">
      <c r="A824" s="252"/>
      <c r="B824" s="250"/>
      <c r="C824" s="250"/>
      <c r="D824" s="251"/>
      <c r="E824" s="251"/>
    </row>
    <row r="825" spans="1:5">
      <c r="A825" s="252"/>
      <c r="B825" s="250"/>
      <c r="C825" s="250"/>
      <c r="D825" s="251"/>
      <c r="E825" s="251"/>
    </row>
    <row r="826" spans="1:5">
      <c r="A826" s="252"/>
      <c r="B826" s="250"/>
      <c r="C826" s="250"/>
      <c r="D826" s="251"/>
      <c r="E826" s="251"/>
    </row>
    <row r="827" spans="1:5">
      <c r="A827" s="252"/>
      <c r="B827" s="250"/>
      <c r="C827" s="250"/>
      <c r="D827" s="251"/>
      <c r="E827" s="251"/>
    </row>
    <row r="828" spans="1:5">
      <c r="A828" s="252"/>
      <c r="B828" s="250"/>
      <c r="C828" s="250"/>
      <c r="D828" s="251"/>
      <c r="E828" s="251"/>
    </row>
    <row r="829" spans="1:5">
      <c r="A829" s="252"/>
      <c r="B829" s="250"/>
      <c r="C829" s="250"/>
      <c r="D829" s="251"/>
      <c r="E829" s="251"/>
    </row>
    <row r="830" spans="1:5">
      <c r="A830" s="252"/>
      <c r="B830" s="250"/>
      <c r="C830" s="250"/>
      <c r="D830" s="251"/>
      <c r="E830" s="251"/>
    </row>
    <row r="831" spans="1:5">
      <c r="A831" s="252"/>
      <c r="B831" s="250"/>
      <c r="C831" s="250"/>
      <c r="D831" s="251"/>
      <c r="E831" s="251"/>
    </row>
    <row r="832" spans="1:5">
      <c r="A832" s="252"/>
      <c r="B832" s="250"/>
      <c r="C832" s="250"/>
      <c r="D832" s="251"/>
      <c r="E832" s="251"/>
    </row>
    <row r="833" spans="1:5">
      <c r="A833" s="252"/>
      <c r="B833" s="250"/>
      <c r="C833" s="250"/>
      <c r="D833" s="251"/>
      <c r="E833" s="251"/>
    </row>
    <row r="834" spans="1:5">
      <c r="A834" s="252"/>
      <c r="B834" s="250"/>
      <c r="C834" s="250"/>
      <c r="D834" s="251"/>
      <c r="E834" s="251"/>
    </row>
    <row r="835" spans="1:5">
      <c r="A835" s="252"/>
      <c r="B835" s="250"/>
      <c r="C835" s="250"/>
      <c r="D835" s="251"/>
      <c r="E835" s="251"/>
    </row>
    <row r="836" spans="1:5">
      <c r="A836" s="252"/>
      <c r="B836" s="250"/>
      <c r="C836" s="250"/>
      <c r="D836" s="251"/>
      <c r="E836" s="251"/>
    </row>
    <row r="837" spans="1:5">
      <c r="A837" s="252"/>
      <c r="B837" s="250"/>
      <c r="C837" s="250"/>
      <c r="D837" s="251"/>
      <c r="E837" s="251"/>
    </row>
    <row r="838" spans="1:5">
      <c r="A838" s="252"/>
      <c r="B838" s="250"/>
      <c r="C838" s="250"/>
      <c r="D838" s="251"/>
      <c r="E838" s="251"/>
    </row>
    <row r="839" spans="1:5">
      <c r="A839" s="252"/>
      <c r="B839" s="250"/>
      <c r="C839" s="250"/>
      <c r="D839" s="251"/>
      <c r="E839" s="251"/>
    </row>
    <row r="840" spans="1:5">
      <c r="A840" s="252"/>
      <c r="B840" s="250"/>
      <c r="C840" s="250"/>
      <c r="D840" s="251"/>
      <c r="E840" s="251"/>
    </row>
    <row r="841" spans="1:5">
      <c r="A841" s="252"/>
      <c r="B841" s="250"/>
      <c r="C841" s="250"/>
      <c r="D841" s="251"/>
      <c r="E841" s="251"/>
    </row>
    <row r="842" spans="1:5">
      <c r="A842" s="252"/>
      <c r="B842" s="250"/>
      <c r="C842" s="250"/>
      <c r="D842" s="251"/>
      <c r="E842" s="251"/>
    </row>
    <row r="843" spans="1:5">
      <c r="A843" s="252"/>
      <c r="B843" s="250"/>
      <c r="C843" s="250"/>
      <c r="D843" s="251"/>
      <c r="E843" s="251"/>
    </row>
    <row r="844" spans="1:5">
      <c r="A844" s="252"/>
      <c r="B844" s="250"/>
      <c r="C844" s="250"/>
      <c r="D844" s="251"/>
      <c r="E844" s="251"/>
    </row>
    <row r="845" spans="1:5">
      <c r="A845" s="252"/>
      <c r="B845" s="250"/>
      <c r="C845" s="250"/>
      <c r="D845" s="251"/>
      <c r="E845" s="251"/>
    </row>
    <row r="846" spans="1:5">
      <c r="A846" s="252"/>
      <c r="B846" s="250"/>
      <c r="C846" s="250"/>
      <c r="D846" s="251"/>
      <c r="E846" s="251"/>
    </row>
    <row r="847" spans="1:5">
      <c r="A847" s="252"/>
      <c r="B847" s="250"/>
      <c r="C847" s="250"/>
      <c r="D847" s="251"/>
      <c r="E847" s="251"/>
    </row>
    <row r="848" spans="1:5">
      <c r="A848" s="252"/>
      <c r="B848" s="250"/>
      <c r="C848" s="250"/>
      <c r="D848" s="251"/>
      <c r="E848" s="251"/>
    </row>
    <row r="849" spans="1:5">
      <c r="A849" s="252"/>
      <c r="B849" s="250"/>
      <c r="C849" s="250"/>
      <c r="D849" s="251"/>
      <c r="E849" s="251"/>
    </row>
    <row r="850" spans="1:5">
      <c r="A850" s="252"/>
      <c r="B850" s="250"/>
      <c r="C850" s="250"/>
      <c r="D850" s="251"/>
      <c r="E850" s="251"/>
    </row>
    <row r="851" spans="1:5">
      <c r="A851" s="252"/>
      <c r="B851" s="250"/>
      <c r="C851" s="250"/>
      <c r="D851" s="251"/>
      <c r="E851" s="251"/>
    </row>
    <row r="852" spans="1:5">
      <c r="A852" s="252"/>
      <c r="B852" s="250"/>
      <c r="C852" s="250"/>
      <c r="D852" s="251"/>
      <c r="E852" s="251"/>
    </row>
    <row r="853" spans="1:5">
      <c r="A853" s="252"/>
      <c r="B853" s="250"/>
      <c r="C853" s="250"/>
      <c r="D853" s="251"/>
      <c r="E853" s="251"/>
    </row>
    <row r="854" spans="1:5">
      <c r="A854" s="252"/>
      <c r="B854" s="250"/>
      <c r="C854" s="250"/>
      <c r="D854" s="251"/>
      <c r="E854" s="251"/>
    </row>
    <row r="855" spans="1:5">
      <c r="A855" s="252"/>
      <c r="B855" s="250"/>
      <c r="C855" s="250"/>
      <c r="D855" s="251"/>
      <c r="E855" s="251"/>
    </row>
    <row r="856" spans="1:5">
      <c r="A856" s="252"/>
      <c r="B856" s="250"/>
      <c r="C856" s="250"/>
      <c r="D856" s="251"/>
      <c r="E856" s="251"/>
    </row>
    <row r="857" spans="1:5">
      <c r="A857" s="252"/>
      <c r="B857" s="250"/>
      <c r="C857" s="250"/>
      <c r="D857" s="251"/>
      <c r="E857" s="251"/>
    </row>
    <row r="858" spans="1:5">
      <c r="A858" s="252"/>
      <c r="B858" s="250"/>
      <c r="C858" s="250"/>
      <c r="D858" s="251"/>
      <c r="E858" s="251"/>
    </row>
    <row r="859" spans="1:5">
      <c r="A859" s="252"/>
      <c r="B859" s="250"/>
      <c r="C859" s="250"/>
      <c r="D859" s="251"/>
      <c r="E859" s="251"/>
    </row>
    <row r="860" spans="1:5">
      <c r="A860" s="252"/>
      <c r="B860" s="250"/>
      <c r="C860" s="250"/>
      <c r="D860" s="251"/>
      <c r="E860" s="251"/>
    </row>
    <row r="861" spans="1:5">
      <c r="A861" s="252"/>
      <c r="B861" s="250"/>
      <c r="C861" s="250"/>
      <c r="D861" s="251"/>
      <c r="E861" s="251"/>
    </row>
    <row r="862" spans="1:5">
      <c r="A862" s="252"/>
      <c r="B862" s="250"/>
      <c r="C862" s="250"/>
      <c r="D862" s="251"/>
      <c r="E862" s="251"/>
    </row>
    <row r="863" spans="1:5">
      <c r="A863" s="252"/>
      <c r="B863" s="250"/>
      <c r="C863" s="250"/>
      <c r="D863" s="251"/>
      <c r="E863" s="251"/>
    </row>
    <row r="864" spans="1:5">
      <c r="A864" s="252"/>
      <c r="B864" s="250"/>
      <c r="C864" s="250"/>
      <c r="D864" s="251"/>
      <c r="E864" s="251"/>
    </row>
    <row r="865" spans="1:5">
      <c r="A865" s="252"/>
      <c r="B865" s="250"/>
      <c r="C865" s="250"/>
      <c r="D865" s="251"/>
      <c r="E865" s="251"/>
    </row>
    <row r="866" spans="1:5">
      <c r="A866" s="252"/>
      <c r="B866" s="250"/>
      <c r="C866" s="250"/>
      <c r="D866" s="251"/>
      <c r="E866" s="251"/>
    </row>
    <row r="867" spans="1:5">
      <c r="A867" s="252"/>
      <c r="B867" s="250"/>
      <c r="C867" s="250"/>
      <c r="D867" s="251"/>
      <c r="E867" s="251"/>
    </row>
    <row r="868" spans="1:5">
      <c r="A868" s="252"/>
      <c r="B868" s="250"/>
      <c r="C868" s="250"/>
      <c r="D868" s="251"/>
      <c r="E868" s="251"/>
    </row>
    <row r="869" spans="1:5">
      <c r="A869" s="252"/>
      <c r="B869" s="250"/>
      <c r="C869" s="250"/>
      <c r="D869" s="251"/>
      <c r="E869" s="251"/>
    </row>
    <row r="870" spans="1:5">
      <c r="A870" s="252"/>
      <c r="B870" s="250"/>
      <c r="C870" s="250"/>
      <c r="D870" s="251"/>
      <c r="E870" s="251"/>
    </row>
    <row r="871" spans="1:5">
      <c r="A871" s="252"/>
      <c r="B871" s="250"/>
      <c r="C871" s="250"/>
      <c r="D871" s="251"/>
      <c r="E871" s="251"/>
    </row>
    <row r="872" spans="1:5">
      <c r="A872" s="252"/>
      <c r="B872" s="250"/>
      <c r="C872" s="250"/>
      <c r="D872" s="251"/>
      <c r="E872" s="251"/>
    </row>
    <row r="873" spans="1:5">
      <c r="A873" s="252"/>
      <c r="B873" s="250"/>
      <c r="C873" s="250"/>
      <c r="D873" s="251"/>
      <c r="E873" s="251"/>
    </row>
    <row r="874" spans="1:5">
      <c r="A874" s="252"/>
      <c r="B874" s="250"/>
      <c r="C874" s="250"/>
      <c r="D874" s="251"/>
      <c r="E874" s="251"/>
    </row>
    <row r="875" spans="1:5">
      <c r="A875" s="252"/>
      <c r="B875" s="250"/>
      <c r="C875" s="250"/>
      <c r="D875" s="251"/>
      <c r="E875" s="251"/>
    </row>
    <row r="876" spans="1:5">
      <c r="A876" s="252"/>
      <c r="B876" s="250"/>
      <c r="C876" s="250"/>
      <c r="D876" s="251"/>
      <c r="E876" s="251"/>
    </row>
    <row r="877" spans="1:5">
      <c r="A877" s="252"/>
      <c r="B877" s="250"/>
      <c r="C877" s="250"/>
      <c r="D877" s="251"/>
      <c r="E877" s="251"/>
    </row>
    <row r="878" spans="1:5">
      <c r="A878" s="252"/>
      <c r="B878" s="250"/>
      <c r="C878" s="250"/>
      <c r="D878" s="251"/>
      <c r="E878" s="251"/>
    </row>
    <row r="879" spans="1:5">
      <c r="A879" s="252"/>
      <c r="B879" s="250"/>
      <c r="C879" s="250"/>
      <c r="D879" s="251"/>
      <c r="E879" s="251"/>
    </row>
    <row r="880" spans="1:5">
      <c r="A880" s="252"/>
      <c r="B880" s="250"/>
      <c r="C880" s="250"/>
      <c r="D880" s="251"/>
      <c r="E880" s="251"/>
    </row>
    <row r="881" spans="1:5">
      <c r="A881" s="252"/>
      <c r="B881" s="250"/>
      <c r="C881" s="250"/>
      <c r="D881" s="251"/>
      <c r="E881" s="251"/>
    </row>
    <row r="882" spans="1:5">
      <c r="A882" s="252"/>
      <c r="B882" s="250"/>
      <c r="C882" s="250"/>
      <c r="D882" s="251"/>
      <c r="E882" s="251"/>
    </row>
    <row r="883" spans="1:5">
      <c r="A883" s="252"/>
      <c r="B883" s="250"/>
      <c r="C883" s="250"/>
      <c r="D883" s="251"/>
      <c r="E883" s="251"/>
    </row>
    <row r="884" spans="1:5">
      <c r="A884" s="252"/>
      <c r="B884" s="250"/>
      <c r="C884" s="250"/>
      <c r="D884" s="251"/>
      <c r="E884" s="251"/>
    </row>
    <row r="885" spans="1:5">
      <c r="A885" s="252"/>
      <c r="B885" s="250"/>
      <c r="C885" s="250"/>
      <c r="D885" s="251"/>
      <c r="E885" s="251"/>
    </row>
    <row r="886" spans="1:5">
      <c r="A886" s="252"/>
      <c r="B886" s="250"/>
      <c r="C886" s="250"/>
      <c r="D886" s="251"/>
      <c r="E886" s="251"/>
    </row>
    <row r="887" spans="1:5">
      <c r="A887" s="252"/>
      <c r="B887" s="250"/>
      <c r="C887" s="250"/>
      <c r="D887" s="251"/>
      <c r="E887" s="251"/>
    </row>
    <row r="888" spans="1:5">
      <c r="A888" s="252"/>
      <c r="B888" s="250"/>
      <c r="C888" s="250"/>
      <c r="D888" s="251"/>
      <c r="E888" s="251"/>
    </row>
    <row r="889" spans="1:5">
      <c r="A889" s="252"/>
      <c r="B889" s="250"/>
      <c r="C889" s="250"/>
      <c r="D889" s="251"/>
      <c r="E889" s="251"/>
    </row>
    <row r="890" spans="1:5">
      <c r="A890" s="252"/>
      <c r="B890" s="250"/>
      <c r="C890" s="250"/>
      <c r="D890" s="251"/>
      <c r="E890" s="251"/>
    </row>
    <row r="891" spans="1:5">
      <c r="A891" s="252"/>
      <c r="B891" s="250"/>
      <c r="C891" s="250"/>
      <c r="D891" s="251"/>
      <c r="E891" s="251"/>
    </row>
    <row r="892" spans="1:5">
      <c r="A892" s="252"/>
      <c r="B892" s="250"/>
      <c r="C892" s="250"/>
      <c r="D892" s="251"/>
      <c r="E892" s="251"/>
    </row>
    <row r="893" spans="1:5">
      <c r="A893" s="252"/>
      <c r="B893" s="250"/>
      <c r="C893" s="250"/>
      <c r="D893" s="251"/>
      <c r="E893" s="251"/>
    </row>
    <row r="894" spans="1:5">
      <c r="A894" s="252"/>
      <c r="B894" s="250"/>
      <c r="C894" s="250"/>
      <c r="D894" s="251"/>
      <c r="E894" s="251"/>
    </row>
    <row r="895" spans="1:5">
      <c r="A895" s="252"/>
      <c r="B895" s="250"/>
      <c r="C895" s="250"/>
      <c r="D895" s="251"/>
      <c r="E895" s="251"/>
    </row>
    <row r="896" spans="1:5">
      <c r="A896" s="252"/>
      <c r="B896" s="250"/>
      <c r="C896" s="250"/>
      <c r="D896" s="251"/>
      <c r="E896" s="251"/>
    </row>
    <row r="897" spans="1:5">
      <c r="A897" s="252"/>
      <c r="B897" s="250"/>
      <c r="C897" s="250"/>
      <c r="D897" s="251"/>
      <c r="E897" s="251"/>
    </row>
    <row r="898" spans="1:5">
      <c r="A898" s="252"/>
      <c r="B898" s="250"/>
      <c r="C898" s="250"/>
      <c r="D898" s="251"/>
      <c r="E898" s="251"/>
    </row>
    <row r="899" spans="1:5">
      <c r="A899" s="252"/>
      <c r="B899" s="250"/>
      <c r="C899" s="250"/>
      <c r="D899" s="251"/>
      <c r="E899" s="251"/>
    </row>
    <row r="900" spans="1:5">
      <c r="A900" s="252"/>
      <c r="B900" s="250"/>
      <c r="C900" s="250"/>
      <c r="D900" s="251"/>
      <c r="E900" s="251"/>
    </row>
    <row r="901" spans="1:5">
      <c r="A901" s="252"/>
      <c r="B901" s="250"/>
      <c r="C901" s="250"/>
      <c r="D901" s="251"/>
      <c r="E901" s="251"/>
    </row>
    <row r="902" spans="1:5">
      <c r="A902" s="252"/>
      <c r="B902" s="250"/>
      <c r="C902" s="250"/>
      <c r="D902" s="251"/>
      <c r="E902" s="251"/>
    </row>
    <row r="903" spans="1:5">
      <c r="A903" s="252"/>
      <c r="B903" s="250"/>
      <c r="C903" s="250"/>
      <c r="D903" s="251"/>
      <c r="E903" s="251"/>
    </row>
    <row r="904" spans="1:5">
      <c r="A904" s="252"/>
      <c r="B904" s="250"/>
      <c r="C904" s="250"/>
      <c r="D904" s="251"/>
      <c r="E904" s="251"/>
    </row>
    <row r="905" spans="1:5">
      <c r="A905" s="252"/>
      <c r="B905" s="250"/>
      <c r="C905" s="250"/>
      <c r="D905" s="251"/>
      <c r="E905" s="251"/>
    </row>
    <row r="906" spans="1:5">
      <c r="A906" s="252"/>
      <c r="B906" s="250"/>
      <c r="C906" s="250"/>
      <c r="D906" s="251"/>
      <c r="E906" s="251"/>
    </row>
    <row r="907" spans="1:5">
      <c r="A907" s="252"/>
      <c r="B907" s="250"/>
      <c r="C907" s="250"/>
      <c r="D907" s="251"/>
      <c r="E907" s="251"/>
    </row>
    <row r="908" spans="1:5">
      <c r="A908" s="252"/>
      <c r="B908" s="250"/>
      <c r="C908" s="250"/>
      <c r="D908" s="251"/>
      <c r="E908" s="251"/>
    </row>
    <row r="909" spans="1:5">
      <c r="A909" s="252"/>
      <c r="B909" s="250"/>
      <c r="C909" s="250"/>
      <c r="D909" s="251"/>
      <c r="E909" s="251"/>
    </row>
    <row r="910" spans="1:5">
      <c r="A910" s="252"/>
      <c r="B910" s="250"/>
      <c r="C910" s="250"/>
      <c r="D910" s="251"/>
      <c r="E910" s="251"/>
    </row>
    <row r="911" spans="1:5">
      <c r="A911" s="252"/>
      <c r="B911" s="250"/>
      <c r="C911" s="250"/>
      <c r="D911" s="251"/>
      <c r="E911" s="251"/>
    </row>
    <row r="912" spans="1:5">
      <c r="A912" s="252"/>
      <c r="B912" s="250"/>
      <c r="C912" s="250"/>
      <c r="D912" s="251"/>
      <c r="E912" s="251"/>
    </row>
    <row r="913" spans="1:5">
      <c r="A913" s="252"/>
      <c r="B913" s="250"/>
      <c r="C913" s="250"/>
      <c r="D913" s="251"/>
      <c r="E913" s="251"/>
    </row>
    <row r="914" spans="1:5">
      <c r="A914" s="252"/>
      <c r="B914" s="250"/>
      <c r="C914" s="250"/>
      <c r="D914" s="251"/>
      <c r="E914" s="251"/>
    </row>
    <row r="915" spans="1:5">
      <c r="A915" s="252"/>
      <c r="B915" s="250"/>
      <c r="C915" s="250"/>
      <c r="D915" s="251"/>
      <c r="E915" s="251"/>
    </row>
    <row r="916" spans="1:5">
      <c r="A916" s="252"/>
      <c r="B916" s="250"/>
      <c r="C916" s="250"/>
      <c r="D916" s="251"/>
      <c r="E916" s="251"/>
    </row>
    <row r="917" spans="1:5">
      <c r="A917" s="252"/>
      <c r="B917" s="250"/>
      <c r="C917" s="250"/>
      <c r="D917" s="251"/>
      <c r="E917" s="251"/>
    </row>
    <row r="918" spans="1:5">
      <c r="A918" s="252"/>
      <c r="B918" s="250"/>
      <c r="C918" s="250"/>
      <c r="D918" s="251"/>
      <c r="E918" s="251"/>
    </row>
    <row r="919" spans="1:5">
      <c r="A919" s="252"/>
      <c r="B919" s="250"/>
      <c r="C919" s="250"/>
      <c r="D919" s="251"/>
      <c r="E919" s="251"/>
    </row>
    <row r="920" spans="1:5">
      <c r="A920" s="252"/>
      <c r="B920" s="250"/>
      <c r="C920" s="250"/>
      <c r="D920" s="251"/>
      <c r="E920" s="251"/>
    </row>
    <row r="921" spans="1:5">
      <c r="A921" s="252"/>
      <c r="B921" s="250"/>
      <c r="C921" s="250"/>
      <c r="D921" s="251"/>
      <c r="E921" s="251"/>
    </row>
    <row r="922" spans="1:5">
      <c r="A922" s="252"/>
      <c r="B922" s="250"/>
      <c r="C922" s="250"/>
      <c r="D922" s="251"/>
      <c r="E922" s="251"/>
    </row>
    <row r="923" spans="1:5">
      <c r="A923" s="252"/>
      <c r="B923" s="250"/>
      <c r="C923" s="250"/>
      <c r="D923" s="251"/>
      <c r="E923" s="251"/>
    </row>
    <row r="924" spans="1:5">
      <c r="A924" s="252"/>
      <c r="B924" s="250"/>
      <c r="C924" s="250"/>
      <c r="D924" s="251"/>
      <c r="E924" s="251"/>
    </row>
    <row r="925" spans="1:5">
      <c r="A925" s="252"/>
      <c r="B925" s="250"/>
      <c r="C925" s="250"/>
      <c r="D925" s="251"/>
      <c r="E925" s="251"/>
    </row>
    <row r="926" spans="1:5">
      <c r="A926" s="252"/>
      <c r="B926" s="250"/>
      <c r="C926" s="250"/>
      <c r="D926" s="251"/>
      <c r="E926" s="251"/>
    </row>
    <row r="927" spans="1:5">
      <c r="A927" s="252"/>
      <c r="B927" s="250"/>
      <c r="C927" s="250"/>
      <c r="D927" s="251"/>
      <c r="E927" s="251"/>
    </row>
    <row r="928" spans="1:5">
      <c r="A928" s="252"/>
      <c r="B928" s="250"/>
      <c r="C928" s="250"/>
      <c r="D928" s="251"/>
      <c r="E928" s="251"/>
    </row>
    <row r="929" spans="1:5">
      <c r="A929" s="252"/>
      <c r="B929" s="250"/>
      <c r="C929" s="250"/>
      <c r="D929" s="251"/>
      <c r="E929" s="251"/>
    </row>
    <row r="930" spans="1:5">
      <c r="A930" s="252"/>
      <c r="B930" s="250"/>
      <c r="C930" s="250"/>
      <c r="D930" s="251"/>
      <c r="E930" s="251"/>
    </row>
    <row r="931" spans="1:5">
      <c r="A931" s="252"/>
      <c r="B931" s="250"/>
      <c r="C931" s="250"/>
      <c r="D931" s="251"/>
      <c r="E931" s="251"/>
    </row>
    <row r="932" spans="1:5">
      <c r="A932" s="252"/>
      <c r="B932" s="250"/>
      <c r="C932" s="250"/>
      <c r="D932" s="251"/>
      <c r="E932" s="251"/>
    </row>
    <row r="933" spans="1:5">
      <c r="A933" s="252"/>
      <c r="B933" s="250"/>
      <c r="C933" s="250"/>
      <c r="D933" s="251"/>
      <c r="E933" s="251"/>
    </row>
    <row r="934" spans="1:5">
      <c r="A934" s="252"/>
      <c r="B934" s="250"/>
      <c r="C934" s="250"/>
      <c r="D934" s="251"/>
      <c r="E934" s="251"/>
    </row>
    <row r="935" spans="1:5">
      <c r="A935" s="252"/>
      <c r="B935" s="250"/>
      <c r="C935" s="250"/>
      <c r="D935" s="251"/>
      <c r="E935" s="251"/>
    </row>
    <row r="936" spans="1:5">
      <c r="A936" s="252"/>
      <c r="B936" s="250"/>
      <c r="C936" s="250"/>
      <c r="D936" s="251"/>
      <c r="E936" s="251"/>
    </row>
    <row r="937" spans="1:5">
      <c r="A937" s="252"/>
      <c r="B937" s="250"/>
      <c r="C937" s="250"/>
      <c r="D937" s="251"/>
      <c r="E937" s="251"/>
    </row>
    <row r="938" spans="1:5">
      <c r="A938" s="252"/>
      <c r="B938" s="250"/>
      <c r="C938" s="250"/>
      <c r="D938" s="251"/>
      <c r="E938" s="251"/>
    </row>
    <row r="939" spans="1:5">
      <c r="A939" s="252"/>
      <c r="B939" s="250"/>
      <c r="C939" s="250"/>
      <c r="D939" s="251"/>
      <c r="E939" s="251"/>
    </row>
    <row r="940" spans="1:5">
      <c r="A940" s="252"/>
      <c r="B940" s="250"/>
      <c r="C940" s="250"/>
      <c r="D940" s="251"/>
      <c r="E940" s="251"/>
    </row>
    <row r="941" spans="1:5">
      <c r="A941" s="252"/>
      <c r="B941" s="250"/>
      <c r="C941" s="250"/>
      <c r="D941" s="251"/>
      <c r="E941" s="251"/>
    </row>
    <row r="942" spans="1:5">
      <c r="A942" s="252"/>
      <c r="B942" s="250"/>
      <c r="C942" s="250"/>
      <c r="D942" s="251"/>
      <c r="E942" s="251"/>
    </row>
    <row r="943" spans="1:5">
      <c r="A943" s="252"/>
      <c r="B943" s="250"/>
      <c r="C943" s="250"/>
      <c r="D943" s="251"/>
      <c r="E943" s="251"/>
    </row>
    <row r="944" spans="1:5">
      <c r="A944" s="252"/>
      <c r="B944" s="250"/>
      <c r="C944" s="250"/>
      <c r="D944" s="251"/>
      <c r="E944" s="251"/>
    </row>
    <row r="945" spans="1:5">
      <c r="A945" s="252"/>
      <c r="B945" s="250"/>
      <c r="C945" s="250"/>
      <c r="D945" s="251"/>
      <c r="E945" s="251"/>
    </row>
    <row r="946" spans="1:5">
      <c r="A946" s="252"/>
      <c r="B946" s="250"/>
      <c r="C946" s="250"/>
      <c r="D946" s="251"/>
      <c r="E946" s="251"/>
    </row>
    <row r="947" spans="1:5">
      <c r="A947" s="252"/>
      <c r="B947" s="250"/>
      <c r="C947" s="250"/>
      <c r="D947" s="251"/>
      <c r="E947" s="251"/>
    </row>
    <row r="948" spans="1:5">
      <c r="A948" s="252"/>
      <c r="B948" s="250"/>
      <c r="C948" s="250"/>
      <c r="D948" s="251"/>
      <c r="E948" s="251"/>
    </row>
    <row r="949" spans="1:5">
      <c r="A949" s="252"/>
      <c r="B949" s="250"/>
      <c r="C949" s="250"/>
      <c r="D949" s="251"/>
      <c r="E949" s="251"/>
    </row>
    <row r="950" spans="1:5">
      <c r="A950" s="252"/>
      <c r="B950" s="250"/>
      <c r="C950" s="250"/>
      <c r="D950" s="251"/>
      <c r="E950" s="251"/>
    </row>
    <row r="951" spans="1:5">
      <c r="A951" s="252"/>
      <c r="B951" s="250"/>
      <c r="C951" s="250"/>
      <c r="D951" s="251"/>
      <c r="E951" s="251"/>
    </row>
    <row r="952" spans="1:5">
      <c r="A952" s="252"/>
      <c r="B952" s="250"/>
      <c r="C952" s="250"/>
      <c r="D952" s="251"/>
      <c r="E952" s="251"/>
    </row>
    <row r="953" spans="1:5">
      <c r="A953" s="252"/>
      <c r="B953" s="250"/>
      <c r="C953" s="250"/>
      <c r="D953" s="251"/>
      <c r="E953" s="251"/>
    </row>
    <row r="954" spans="1:5">
      <c r="A954" s="252"/>
      <c r="B954" s="250"/>
      <c r="C954" s="250"/>
      <c r="D954" s="251"/>
      <c r="E954" s="251"/>
    </row>
    <row r="955" spans="1:5">
      <c r="A955" s="252"/>
      <c r="B955" s="250"/>
      <c r="C955" s="250"/>
      <c r="D955" s="251"/>
      <c r="E955" s="251"/>
    </row>
    <row r="956" spans="1:5">
      <c r="A956" s="252"/>
      <c r="B956" s="250"/>
      <c r="C956" s="250"/>
      <c r="D956" s="251"/>
      <c r="E956" s="251"/>
    </row>
    <row r="957" spans="1:5">
      <c r="A957" s="252"/>
      <c r="B957" s="250"/>
      <c r="C957" s="250"/>
      <c r="D957" s="251"/>
      <c r="E957" s="251"/>
    </row>
    <row r="958" spans="1:5">
      <c r="A958" s="252"/>
      <c r="B958" s="250"/>
      <c r="C958" s="250"/>
      <c r="D958" s="251"/>
      <c r="E958" s="251"/>
    </row>
    <row r="959" spans="1:5">
      <c r="A959" s="252"/>
      <c r="B959" s="250"/>
      <c r="C959" s="250"/>
      <c r="D959" s="251"/>
      <c r="E959" s="251"/>
    </row>
    <row r="960" spans="1:5">
      <c r="A960" s="252"/>
      <c r="B960" s="250"/>
      <c r="C960" s="250"/>
      <c r="D960" s="251"/>
      <c r="E960" s="251"/>
    </row>
    <row r="961" spans="1:5">
      <c r="A961" s="252"/>
      <c r="B961" s="250"/>
      <c r="C961" s="250"/>
      <c r="D961" s="251"/>
      <c r="E961" s="251"/>
    </row>
    <row r="962" spans="1:5">
      <c r="A962" s="252"/>
      <c r="B962" s="250"/>
      <c r="C962" s="250"/>
      <c r="D962" s="251"/>
      <c r="E962" s="251"/>
    </row>
    <row r="963" spans="1:5">
      <c r="A963" s="252"/>
      <c r="B963" s="250"/>
      <c r="C963" s="250"/>
      <c r="D963" s="251"/>
      <c r="E963" s="251"/>
    </row>
    <row r="964" spans="1:5">
      <c r="A964" s="252"/>
      <c r="B964" s="250"/>
      <c r="C964" s="250"/>
      <c r="D964" s="251"/>
      <c r="E964" s="251"/>
    </row>
    <row r="965" spans="1:5">
      <c r="A965" s="252"/>
      <c r="B965" s="250"/>
      <c r="C965" s="250"/>
      <c r="D965" s="251"/>
      <c r="E965" s="251"/>
    </row>
    <row r="966" spans="1:5">
      <c r="A966" s="253"/>
      <c r="D966" s="254"/>
      <c r="E966" s="254"/>
    </row>
    <row r="967" spans="1:5">
      <c r="A967" s="253"/>
      <c r="D967" s="254"/>
      <c r="E967" s="254"/>
    </row>
    <row r="968" spans="1:5">
      <c r="A968" s="253"/>
      <c r="D968" s="254"/>
      <c r="E968" s="254"/>
    </row>
    <row r="969" spans="1:5">
      <c r="A969" s="253"/>
      <c r="D969" s="254"/>
      <c r="E969" s="254"/>
    </row>
    <row r="970" spans="1:5">
      <c r="A970" s="253"/>
      <c r="D970" s="254"/>
      <c r="E970" s="254"/>
    </row>
    <row r="971" spans="1:5">
      <c r="A971" s="253"/>
      <c r="D971" s="254"/>
      <c r="E971" s="254"/>
    </row>
    <row r="972" spans="1:5">
      <c r="A972" s="253"/>
      <c r="D972" s="254"/>
      <c r="E972" s="254"/>
    </row>
    <row r="973" spans="1:5">
      <c r="A973" s="253"/>
      <c r="D973" s="254"/>
      <c r="E973" s="254"/>
    </row>
    <row r="974" spans="1:5">
      <c r="A974" s="253"/>
      <c r="D974" s="254"/>
      <c r="E974" s="254"/>
    </row>
    <row r="975" spans="1:5">
      <c r="A975" s="253"/>
      <c r="D975" s="254"/>
      <c r="E975" s="254"/>
    </row>
    <row r="976" spans="1:5">
      <c r="A976" s="253"/>
      <c r="D976" s="254"/>
      <c r="E976" s="254"/>
    </row>
    <row r="977" spans="1:5">
      <c r="A977" s="253"/>
      <c r="D977" s="254"/>
      <c r="E977" s="254"/>
    </row>
    <row r="978" spans="1:5">
      <c r="A978" s="253"/>
      <c r="D978" s="254"/>
      <c r="E978" s="254"/>
    </row>
    <row r="979" spans="1:5">
      <c r="A979" s="253"/>
      <c r="D979" s="254"/>
      <c r="E979" s="254"/>
    </row>
    <row r="980" spans="1:5">
      <c r="A980" s="253"/>
      <c r="D980" s="254"/>
      <c r="E980" s="254"/>
    </row>
    <row r="981" spans="1:5">
      <c r="A981" s="253"/>
      <c r="D981" s="254"/>
      <c r="E981" s="254"/>
    </row>
    <row r="982" spans="1:5">
      <c r="A982" s="253"/>
      <c r="D982" s="254"/>
      <c r="E982" s="254"/>
    </row>
    <row r="983" spans="1:5">
      <c r="A983" s="253"/>
      <c r="D983" s="254"/>
      <c r="E983" s="254"/>
    </row>
    <row r="984" spans="1:5">
      <c r="A984" s="253"/>
      <c r="D984" s="254"/>
      <c r="E984" s="254"/>
    </row>
    <row r="985" spans="1:5">
      <c r="A985" s="253"/>
      <c r="D985" s="254"/>
      <c r="E985" s="254"/>
    </row>
    <row r="986" spans="1:5">
      <c r="A986" s="253"/>
      <c r="D986" s="254"/>
      <c r="E986" s="254"/>
    </row>
    <row r="987" spans="1:5">
      <c r="A987" s="253"/>
      <c r="D987" s="254"/>
      <c r="E987" s="254"/>
    </row>
    <row r="988" spans="1:5">
      <c r="A988" s="253"/>
      <c r="D988" s="254"/>
      <c r="E988" s="254"/>
    </row>
    <row r="989" spans="1:5">
      <c r="A989" s="253"/>
      <c r="D989" s="254"/>
      <c r="E989" s="254"/>
    </row>
    <row r="990" spans="1:5">
      <c r="A990" s="253"/>
      <c r="D990" s="254"/>
      <c r="E990" s="254"/>
    </row>
    <row r="991" spans="1:5">
      <c r="A991" s="253"/>
      <c r="D991" s="254"/>
      <c r="E991" s="254"/>
    </row>
    <row r="992" spans="1:5">
      <c r="A992" s="253"/>
      <c r="D992" s="254"/>
      <c r="E992" s="254"/>
    </row>
    <row r="993" spans="1:5">
      <c r="A993" s="253"/>
      <c r="D993" s="254"/>
      <c r="E993" s="254"/>
    </row>
    <row r="994" spans="1:5">
      <c r="A994" s="253"/>
      <c r="D994" s="254"/>
      <c r="E994" s="254"/>
    </row>
    <row r="995" spans="1:5">
      <c r="A995" s="253"/>
      <c r="D995" s="254"/>
      <c r="E995" s="254"/>
    </row>
    <row r="996" spans="1:5">
      <c r="A996" s="253"/>
      <c r="D996" s="254"/>
      <c r="E996" s="254"/>
    </row>
    <row r="997" spans="1:5">
      <c r="A997" s="253"/>
      <c r="D997" s="254"/>
      <c r="E997" s="254"/>
    </row>
    <row r="998" spans="1:5">
      <c r="A998" s="253"/>
      <c r="D998" s="254"/>
      <c r="E998" s="254"/>
    </row>
    <row r="999" spans="1:5">
      <c r="A999" s="253"/>
      <c r="D999" s="254"/>
      <c r="E999" s="254"/>
    </row>
    <row r="1000" spans="1:5">
      <c r="A1000" s="253"/>
      <c r="D1000" s="254"/>
      <c r="E1000" s="254"/>
    </row>
    <row r="1001" spans="1:5">
      <c r="A1001" s="253"/>
      <c r="D1001" s="254"/>
      <c r="E1001" s="254"/>
    </row>
    <row r="1002" spans="1:5">
      <c r="A1002" s="253"/>
      <c r="D1002" s="254"/>
      <c r="E1002" s="254"/>
    </row>
    <row r="1003" spans="1:5">
      <c r="A1003" s="253"/>
      <c r="D1003" s="254"/>
      <c r="E1003" s="254"/>
    </row>
    <row r="1004" spans="1:5">
      <c r="A1004" s="253"/>
      <c r="D1004" s="254"/>
      <c r="E1004" s="254"/>
    </row>
    <row r="1005" spans="1:5">
      <c r="A1005" s="253"/>
      <c r="D1005" s="254"/>
      <c r="E1005" s="254"/>
    </row>
    <row r="1006" spans="1:5">
      <c r="A1006" s="253"/>
      <c r="D1006" s="254"/>
      <c r="E1006" s="254"/>
    </row>
    <row r="1007" spans="1:5">
      <c r="A1007" s="253"/>
      <c r="D1007" s="254"/>
      <c r="E1007" s="254"/>
    </row>
    <row r="1008" spans="1:5">
      <c r="A1008" s="253"/>
      <c r="D1008" s="254"/>
      <c r="E1008" s="254"/>
    </row>
    <row r="1009" spans="1:5">
      <c r="A1009" s="253"/>
      <c r="D1009" s="254"/>
      <c r="E1009" s="254"/>
    </row>
    <row r="1010" spans="1:5">
      <c r="A1010" s="253"/>
      <c r="D1010" s="254"/>
      <c r="E1010" s="254"/>
    </row>
    <row r="1011" spans="1:5">
      <c r="A1011" s="253"/>
      <c r="D1011" s="254"/>
      <c r="E1011" s="254"/>
    </row>
    <row r="1012" spans="1:5">
      <c r="A1012" s="253"/>
      <c r="D1012" s="254"/>
      <c r="E1012" s="254"/>
    </row>
    <row r="1013" spans="1:5">
      <c r="A1013" s="253"/>
      <c r="D1013" s="254"/>
      <c r="E1013" s="254"/>
    </row>
    <row r="1014" spans="1:5">
      <c r="A1014" s="253"/>
      <c r="D1014" s="254"/>
      <c r="E1014" s="254"/>
    </row>
    <row r="1015" spans="1:5">
      <c r="A1015" s="253"/>
      <c r="D1015" s="254"/>
      <c r="E1015" s="254"/>
    </row>
    <row r="1016" spans="1:5">
      <c r="A1016" s="253"/>
      <c r="D1016" s="254"/>
      <c r="E1016" s="254"/>
    </row>
    <row r="1017" spans="1:5">
      <c r="A1017" s="253"/>
      <c r="D1017" s="254"/>
      <c r="E1017" s="254"/>
    </row>
    <row r="1018" spans="1:5">
      <c r="A1018" s="253"/>
      <c r="D1018" s="254"/>
      <c r="E1018" s="254"/>
    </row>
    <row r="1019" spans="1:5">
      <c r="A1019" s="253"/>
      <c r="D1019" s="254"/>
      <c r="E1019" s="254"/>
    </row>
    <row r="1020" spans="1:5">
      <c r="A1020" s="253"/>
      <c r="D1020" s="254"/>
      <c r="E1020" s="254"/>
    </row>
    <row r="1021" spans="1:5">
      <c r="A1021" s="253"/>
      <c r="D1021" s="254"/>
      <c r="E1021" s="254"/>
    </row>
    <row r="1022" spans="1:5">
      <c r="A1022" s="253"/>
      <c r="D1022" s="254"/>
      <c r="E1022" s="254"/>
    </row>
    <row r="1023" spans="1:5">
      <c r="A1023" s="253"/>
      <c r="D1023" s="254"/>
      <c r="E1023" s="254"/>
    </row>
    <row r="1024" spans="1:5">
      <c r="A1024" s="253"/>
      <c r="D1024" s="254"/>
      <c r="E1024" s="254"/>
    </row>
    <row r="1025" spans="1:5">
      <c r="A1025" s="253"/>
      <c r="D1025" s="254"/>
      <c r="E1025" s="254"/>
    </row>
    <row r="1026" spans="1:5">
      <c r="A1026" s="253"/>
      <c r="D1026" s="254"/>
      <c r="E1026" s="254"/>
    </row>
    <row r="1027" spans="1:5">
      <c r="A1027" s="253"/>
      <c r="D1027" s="254"/>
      <c r="E1027" s="254"/>
    </row>
    <row r="1028" spans="1:5">
      <c r="A1028" s="253"/>
      <c r="D1028" s="254"/>
      <c r="E1028" s="254"/>
    </row>
    <row r="1029" spans="1:5">
      <c r="A1029" s="253"/>
      <c r="D1029" s="254"/>
      <c r="E1029" s="254"/>
    </row>
    <row r="1030" spans="1:5">
      <c r="A1030" s="253"/>
      <c r="D1030" s="254"/>
      <c r="E1030" s="254"/>
    </row>
    <row r="1031" spans="1:5">
      <c r="A1031" s="253"/>
      <c r="D1031" s="254"/>
      <c r="E1031" s="254"/>
    </row>
    <row r="1032" spans="1:5">
      <c r="A1032" s="253"/>
      <c r="D1032" s="254"/>
      <c r="E1032" s="254"/>
    </row>
    <row r="1033" spans="1:5">
      <c r="A1033" s="253"/>
      <c r="D1033" s="254"/>
      <c r="E1033" s="254"/>
    </row>
    <row r="1034" spans="1:5">
      <c r="A1034" s="253"/>
      <c r="D1034" s="254"/>
      <c r="E1034" s="254"/>
    </row>
    <row r="1035" spans="1:5">
      <c r="A1035" s="253"/>
      <c r="D1035" s="254"/>
      <c r="E1035" s="254"/>
    </row>
    <row r="1036" spans="1:5">
      <c r="A1036" s="253"/>
      <c r="D1036" s="254"/>
      <c r="E1036" s="254"/>
    </row>
    <row r="1037" spans="1:5">
      <c r="A1037" s="253"/>
      <c r="D1037" s="254"/>
      <c r="E1037" s="254"/>
    </row>
    <row r="1038" spans="1:5">
      <c r="A1038" s="253"/>
      <c r="D1038" s="254"/>
      <c r="E1038" s="254"/>
    </row>
    <row r="1039" spans="1:5">
      <c r="A1039" s="253"/>
      <c r="D1039" s="254"/>
      <c r="E1039" s="254"/>
    </row>
    <row r="1040" spans="1:5">
      <c r="A1040" s="253"/>
      <c r="D1040" s="254"/>
      <c r="E1040" s="254"/>
    </row>
    <row r="1041" spans="1:5">
      <c r="A1041" s="253"/>
      <c r="D1041" s="254"/>
      <c r="E1041" s="254"/>
    </row>
    <row r="1042" spans="1:5">
      <c r="A1042" s="253"/>
      <c r="D1042" s="254"/>
      <c r="E1042" s="254"/>
    </row>
    <row r="1043" spans="1:5">
      <c r="A1043" s="253"/>
      <c r="D1043" s="254"/>
      <c r="E1043" s="254"/>
    </row>
    <row r="1044" spans="1:5">
      <c r="A1044" s="253"/>
      <c r="D1044" s="254"/>
      <c r="E1044" s="254"/>
    </row>
    <row r="1045" spans="1:5">
      <c r="A1045" s="253"/>
      <c r="D1045" s="254"/>
      <c r="E1045" s="254"/>
    </row>
    <row r="1046" spans="1:5">
      <c r="A1046" s="253"/>
      <c r="D1046" s="254"/>
      <c r="E1046" s="254"/>
    </row>
    <row r="1047" spans="1:5">
      <c r="A1047" s="253"/>
      <c r="D1047" s="254"/>
      <c r="E1047" s="254"/>
    </row>
    <row r="1048" spans="1:5">
      <c r="A1048" s="253"/>
      <c r="D1048" s="254"/>
      <c r="E1048" s="254"/>
    </row>
    <row r="1049" spans="1:5">
      <c r="A1049" s="253"/>
      <c r="D1049" s="254"/>
      <c r="E1049" s="254"/>
    </row>
    <row r="1050" spans="1:5">
      <c r="A1050" s="253"/>
      <c r="D1050" s="254"/>
      <c r="E1050" s="254"/>
    </row>
    <row r="1051" spans="1:5">
      <c r="A1051" s="253"/>
      <c r="D1051" s="254"/>
      <c r="E1051" s="254"/>
    </row>
    <row r="1052" spans="1:5">
      <c r="A1052" s="253"/>
      <c r="D1052" s="254"/>
      <c r="E1052" s="254"/>
    </row>
    <row r="1053" spans="1:5">
      <c r="A1053" s="253"/>
      <c r="D1053" s="254"/>
      <c r="E1053" s="254"/>
    </row>
    <row r="1054" spans="1:5">
      <c r="A1054" s="253"/>
      <c r="D1054" s="254"/>
      <c r="E1054" s="254"/>
    </row>
    <row r="1055" spans="1:5">
      <c r="A1055" s="253"/>
      <c r="D1055" s="254"/>
      <c r="E1055" s="254"/>
    </row>
    <row r="1056" spans="1:5">
      <c r="A1056" s="253"/>
      <c r="D1056" s="254"/>
      <c r="E1056" s="254"/>
    </row>
    <row r="1057" spans="1:5">
      <c r="A1057" s="253"/>
      <c r="D1057" s="254"/>
      <c r="E1057" s="254"/>
    </row>
    <row r="1058" spans="1:5">
      <c r="A1058" s="253"/>
      <c r="D1058" s="254"/>
      <c r="E1058" s="254"/>
    </row>
    <row r="1059" spans="1:5">
      <c r="A1059" s="253"/>
      <c r="D1059" s="254"/>
      <c r="E1059" s="254"/>
    </row>
    <row r="1060" spans="1:5">
      <c r="A1060" s="253"/>
      <c r="D1060" s="254"/>
      <c r="E1060" s="254"/>
    </row>
    <row r="1061" spans="1:5">
      <c r="A1061" s="253"/>
      <c r="D1061" s="254"/>
      <c r="E1061" s="254"/>
    </row>
    <row r="1062" spans="1:5">
      <c r="A1062" s="253"/>
      <c r="D1062" s="254"/>
      <c r="E1062" s="254"/>
    </row>
    <row r="1063" spans="1:5">
      <c r="A1063" s="253"/>
      <c r="D1063" s="254"/>
      <c r="E1063" s="254"/>
    </row>
    <row r="1064" spans="1:5">
      <c r="A1064" s="253"/>
      <c r="D1064" s="254"/>
      <c r="E1064" s="254"/>
    </row>
    <row r="1065" spans="1:5">
      <c r="A1065" s="253"/>
      <c r="D1065" s="254"/>
      <c r="E1065" s="254"/>
    </row>
    <row r="1066" spans="1:5">
      <c r="A1066" s="253"/>
      <c r="D1066" s="254"/>
      <c r="E1066" s="254"/>
    </row>
    <row r="1067" spans="1:5">
      <c r="A1067" s="253"/>
      <c r="D1067" s="254"/>
      <c r="E1067" s="254"/>
    </row>
    <row r="1068" spans="1:5">
      <c r="A1068" s="253"/>
      <c r="D1068" s="254"/>
      <c r="E1068" s="254"/>
    </row>
    <row r="1069" spans="1:5">
      <c r="A1069" s="253"/>
      <c r="D1069" s="254"/>
      <c r="E1069" s="254"/>
    </row>
    <row r="1070" spans="1:5">
      <c r="A1070" s="253"/>
      <c r="D1070" s="254"/>
      <c r="E1070" s="254"/>
    </row>
    <row r="1071" spans="1:5">
      <c r="A1071" s="253"/>
      <c r="D1071" s="254"/>
      <c r="E1071" s="254"/>
    </row>
    <row r="1072" spans="1:5">
      <c r="A1072" s="253"/>
      <c r="D1072" s="254"/>
      <c r="E1072" s="254"/>
    </row>
    <row r="1073" spans="1:5">
      <c r="A1073" s="253"/>
      <c r="D1073" s="254"/>
      <c r="E1073" s="254"/>
    </row>
    <row r="1074" spans="1:5">
      <c r="A1074" s="253"/>
      <c r="D1074" s="254"/>
      <c r="E1074" s="254"/>
    </row>
    <row r="1075" spans="1:5">
      <c r="A1075" s="253"/>
      <c r="D1075" s="254"/>
      <c r="E1075" s="254"/>
    </row>
    <row r="1076" spans="1:5">
      <c r="A1076" s="253"/>
      <c r="D1076" s="254"/>
      <c r="E1076" s="254"/>
    </row>
    <row r="1077" spans="1:5">
      <c r="A1077" s="253"/>
      <c r="D1077" s="254"/>
      <c r="E1077" s="254"/>
    </row>
    <row r="1078" spans="1:5">
      <c r="A1078" s="253"/>
      <c r="D1078" s="254"/>
      <c r="E1078" s="254"/>
    </row>
    <row r="1079" spans="1:5">
      <c r="A1079" s="253"/>
      <c r="D1079" s="254"/>
      <c r="E1079" s="254"/>
    </row>
    <row r="1080" spans="1:5">
      <c r="A1080" s="253"/>
      <c r="D1080" s="254"/>
      <c r="E1080" s="254"/>
    </row>
    <row r="1081" spans="1:5">
      <c r="A1081" s="253"/>
      <c r="D1081" s="254"/>
      <c r="E1081" s="254"/>
    </row>
    <row r="1082" spans="1:5">
      <c r="A1082" s="253"/>
      <c r="D1082" s="254"/>
      <c r="E1082" s="254"/>
    </row>
    <row r="1083" spans="1:5">
      <c r="A1083" s="253"/>
      <c r="D1083" s="254"/>
      <c r="E1083" s="254"/>
    </row>
    <row r="1084" spans="1:5">
      <c r="A1084" s="253"/>
      <c r="D1084" s="254"/>
      <c r="E1084" s="254"/>
    </row>
    <row r="1085" spans="1:5">
      <c r="A1085" s="253"/>
      <c r="D1085" s="254"/>
      <c r="E1085" s="254"/>
    </row>
    <row r="1086" spans="1:5">
      <c r="A1086" s="253"/>
      <c r="D1086" s="254"/>
      <c r="E1086" s="254"/>
    </row>
    <row r="1087" spans="1:5">
      <c r="A1087" s="253"/>
      <c r="D1087" s="254"/>
      <c r="E1087" s="254"/>
    </row>
    <row r="1088" spans="1:5">
      <c r="A1088" s="253"/>
      <c r="D1088" s="254"/>
      <c r="E1088" s="254"/>
    </row>
    <row r="1089" spans="1:5">
      <c r="A1089" s="253"/>
      <c r="D1089" s="254"/>
      <c r="E1089" s="254"/>
    </row>
    <row r="1090" spans="1:5">
      <c r="A1090" s="253"/>
      <c r="D1090" s="254"/>
      <c r="E1090" s="254"/>
    </row>
    <row r="1091" spans="1:5">
      <c r="A1091" s="253"/>
      <c r="D1091" s="254"/>
      <c r="E1091" s="254"/>
    </row>
    <row r="1092" spans="1:5">
      <c r="A1092" s="253"/>
      <c r="D1092" s="254"/>
      <c r="E1092" s="254"/>
    </row>
    <row r="1093" spans="1:5">
      <c r="A1093" s="253"/>
      <c r="D1093" s="254"/>
      <c r="E1093" s="254"/>
    </row>
    <row r="1094" spans="1:5">
      <c r="A1094" s="253"/>
      <c r="D1094" s="254"/>
      <c r="E1094" s="254"/>
    </row>
    <row r="1095" spans="1:5">
      <c r="A1095" s="253"/>
      <c r="D1095" s="254"/>
      <c r="E1095" s="254"/>
    </row>
    <row r="1096" spans="1:5">
      <c r="A1096" s="253"/>
      <c r="D1096" s="254"/>
      <c r="E1096" s="254"/>
    </row>
    <row r="1097" spans="1:5">
      <c r="A1097" s="253"/>
      <c r="D1097" s="254"/>
      <c r="E1097" s="254"/>
    </row>
    <row r="1098" spans="1:5">
      <c r="A1098" s="253"/>
      <c r="D1098" s="254"/>
      <c r="E1098" s="254"/>
    </row>
    <row r="1099" spans="1:5">
      <c r="A1099" s="253"/>
      <c r="D1099" s="254"/>
      <c r="E1099" s="254"/>
    </row>
    <row r="1100" spans="1:5">
      <c r="A1100" s="253"/>
      <c r="D1100" s="254"/>
      <c r="E1100" s="254"/>
    </row>
    <row r="1101" spans="1:5">
      <c r="A1101" s="253"/>
      <c r="D1101" s="254"/>
      <c r="E1101" s="254"/>
    </row>
    <row r="1102" spans="1:5">
      <c r="A1102" s="253"/>
      <c r="D1102" s="254"/>
      <c r="E1102" s="254"/>
    </row>
    <row r="1103" spans="1:5">
      <c r="A1103" s="253"/>
      <c r="D1103" s="254"/>
      <c r="E1103" s="254"/>
    </row>
    <row r="1104" spans="1:5">
      <c r="A1104" s="253"/>
      <c r="D1104" s="254"/>
      <c r="E1104" s="254"/>
    </row>
    <row r="1105" spans="1:5">
      <c r="A1105" s="253"/>
      <c r="D1105" s="254"/>
      <c r="E1105" s="254"/>
    </row>
    <row r="1106" spans="1:5">
      <c r="A1106" s="253"/>
      <c r="D1106" s="254"/>
      <c r="E1106" s="254"/>
    </row>
    <row r="1107" spans="1:5">
      <c r="A1107" s="253"/>
      <c r="D1107" s="254"/>
      <c r="E1107" s="254"/>
    </row>
    <row r="1108" spans="1:5">
      <c r="A1108" s="253"/>
      <c r="D1108" s="254"/>
      <c r="E1108" s="254"/>
    </row>
    <row r="1109" spans="1:5">
      <c r="A1109" s="253"/>
      <c r="D1109" s="254"/>
      <c r="E1109" s="254"/>
    </row>
    <row r="1110" spans="1:5">
      <c r="A1110" s="253"/>
      <c r="D1110" s="254"/>
      <c r="E1110" s="254"/>
    </row>
    <row r="1111" spans="1:5">
      <c r="A1111" s="253"/>
      <c r="D1111" s="254"/>
      <c r="E1111" s="254"/>
    </row>
    <row r="1112" spans="1:5">
      <c r="A1112" s="253"/>
      <c r="D1112" s="254"/>
      <c r="E1112" s="254"/>
    </row>
    <row r="1113" spans="1:5">
      <c r="A1113" s="253"/>
      <c r="D1113" s="254"/>
      <c r="E1113" s="254"/>
    </row>
    <row r="1114" spans="1:5">
      <c r="A1114" s="253"/>
      <c r="D1114" s="254"/>
      <c r="E1114" s="254"/>
    </row>
    <row r="1115" spans="1:5">
      <c r="A1115" s="253"/>
      <c r="D1115" s="254"/>
      <c r="E1115" s="254"/>
    </row>
    <row r="1116" spans="1:5">
      <c r="A1116" s="253"/>
      <c r="D1116" s="254"/>
      <c r="E1116" s="254"/>
    </row>
    <row r="1117" spans="1:5">
      <c r="A1117" s="253"/>
      <c r="D1117" s="254"/>
      <c r="E1117" s="254"/>
    </row>
    <row r="1118" spans="1:5">
      <c r="A1118" s="253"/>
      <c r="D1118" s="254"/>
      <c r="E1118" s="254"/>
    </row>
    <row r="1119" spans="1:5">
      <c r="A1119" s="253"/>
      <c r="D1119" s="254"/>
      <c r="E1119" s="254"/>
    </row>
    <row r="1120" spans="1:5">
      <c r="A1120" s="253"/>
      <c r="D1120" s="254"/>
      <c r="E1120" s="254"/>
    </row>
    <row r="1121" spans="1:5">
      <c r="A1121" s="253"/>
      <c r="D1121" s="254"/>
      <c r="E1121" s="254"/>
    </row>
    <row r="1122" spans="1:5">
      <c r="A1122" s="253"/>
      <c r="D1122" s="254"/>
      <c r="E1122" s="254"/>
    </row>
    <row r="1123" spans="1:5">
      <c r="A1123" s="253"/>
      <c r="D1123" s="254"/>
      <c r="E1123" s="254"/>
    </row>
    <row r="1124" spans="1:5">
      <c r="A1124" s="253"/>
      <c r="D1124" s="254"/>
      <c r="E1124" s="254"/>
    </row>
    <row r="1125" spans="1:5">
      <c r="A1125" s="253"/>
      <c r="D1125" s="254"/>
      <c r="E1125" s="254"/>
    </row>
    <row r="1126" spans="1:5">
      <c r="A1126" s="253"/>
      <c r="D1126" s="254"/>
      <c r="E1126" s="254"/>
    </row>
    <row r="1127" spans="1:5">
      <c r="A1127" s="253"/>
      <c r="D1127" s="254"/>
      <c r="E1127" s="254"/>
    </row>
    <row r="1128" spans="1:5">
      <c r="A1128" s="253"/>
      <c r="D1128" s="254"/>
      <c r="E1128" s="254"/>
    </row>
    <row r="1129" spans="1:5">
      <c r="A1129" s="253"/>
      <c r="D1129" s="254"/>
      <c r="E1129" s="254"/>
    </row>
    <row r="1130" spans="1:5">
      <c r="A1130" s="253"/>
      <c r="D1130" s="254"/>
      <c r="E1130" s="254"/>
    </row>
    <row r="1131" spans="1:5">
      <c r="A1131" s="253"/>
      <c r="D1131" s="254"/>
      <c r="E1131" s="254"/>
    </row>
    <row r="1132" spans="1:5">
      <c r="A1132" s="253"/>
      <c r="D1132" s="254"/>
      <c r="E1132" s="254"/>
    </row>
    <row r="1133" spans="1:5">
      <c r="A1133" s="253"/>
      <c r="D1133" s="254"/>
      <c r="E1133" s="254"/>
    </row>
    <row r="1134" spans="1:5">
      <c r="A1134" s="253"/>
      <c r="D1134" s="254"/>
      <c r="E1134" s="254"/>
    </row>
    <row r="1135" spans="1:5">
      <c r="A1135" s="253"/>
      <c r="D1135" s="254"/>
      <c r="E1135" s="254"/>
    </row>
    <row r="1136" spans="1:5">
      <c r="A1136" s="253"/>
      <c r="D1136" s="254"/>
      <c r="E1136" s="254"/>
    </row>
    <row r="1137" spans="1:5">
      <c r="A1137" s="253"/>
      <c r="D1137" s="254"/>
      <c r="E1137" s="254"/>
    </row>
    <row r="1138" spans="1:5">
      <c r="A1138" s="253"/>
      <c r="D1138" s="254"/>
      <c r="E1138" s="254"/>
    </row>
    <row r="1139" spans="1:5">
      <c r="A1139" s="253"/>
      <c r="D1139" s="254"/>
      <c r="E1139" s="254"/>
    </row>
    <row r="1140" spans="1:5">
      <c r="A1140" s="253"/>
      <c r="D1140" s="254"/>
      <c r="E1140" s="254"/>
    </row>
    <row r="1141" spans="1:5">
      <c r="A1141" s="253"/>
      <c r="D1141" s="254"/>
      <c r="E1141" s="254"/>
    </row>
    <row r="1142" spans="1:5">
      <c r="A1142" s="253"/>
      <c r="D1142" s="254"/>
      <c r="E1142" s="254"/>
    </row>
    <row r="1143" spans="1:5">
      <c r="A1143" s="253"/>
      <c r="D1143" s="254"/>
      <c r="E1143" s="254"/>
    </row>
    <row r="1144" spans="1:5">
      <c r="A1144" s="253"/>
      <c r="D1144" s="254"/>
      <c r="E1144" s="254"/>
    </row>
    <row r="1145" spans="1:5">
      <c r="A1145" s="253"/>
      <c r="D1145" s="254"/>
      <c r="E1145" s="254"/>
    </row>
    <row r="1146" spans="1:5">
      <c r="A1146" s="253"/>
      <c r="D1146" s="254"/>
      <c r="E1146" s="254"/>
    </row>
    <row r="1147" spans="1:5">
      <c r="A1147" s="253"/>
      <c r="D1147" s="254"/>
      <c r="E1147" s="254"/>
    </row>
    <row r="1148" spans="1:5">
      <c r="A1148" s="253"/>
      <c r="D1148" s="254"/>
      <c r="E1148" s="254"/>
    </row>
    <row r="1149" spans="1:5">
      <c r="A1149" s="253"/>
      <c r="D1149" s="254"/>
      <c r="E1149" s="254"/>
    </row>
    <row r="1150" spans="1:5">
      <c r="A1150" s="253"/>
      <c r="D1150" s="254"/>
      <c r="E1150" s="254"/>
    </row>
    <row r="1151" spans="1:5">
      <c r="A1151" s="253"/>
      <c r="D1151" s="254"/>
      <c r="E1151" s="254"/>
    </row>
    <row r="1152" spans="1:5">
      <c r="A1152" s="253"/>
      <c r="D1152" s="254"/>
      <c r="E1152" s="254"/>
    </row>
    <row r="1153" spans="1:5">
      <c r="A1153" s="253"/>
      <c r="D1153" s="254"/>
      <c r="E1153" s="254"/>
    </row>
    <row r="1154" spans="1:5">
      <c r="A1154" s="253"/>
      <c r="D1154" s="254"/>
      <c r="E1154" s="254"/>
    </row>
    <row r="1155" spans="1:5">
      <c r="A1155" s="253"/>
      <c r="D1155" s="254"/>
      <c r="E1155" s="254"/>
    </row>
    <row r="1156" spans="1:5">
      <c r="A1156" s="253"/>
      <c r="D1156" s="254"/>
      <c r="E1156" s="254"/>
    </row>
    <row r="1157" spans="1:5">
      <c r="A1157" s="253"/>
      <c r="D1157" s="254"/>
      <c r="E1157" s="254"/>
    </row>
    <row r="1158" spans="1:5">
      <c r="A1158" s="253"/>
      <c r="D1158" s="254"/>
      <c r="E1158" s="254"/>
    </row>
    <row r="1159" spans="1:5">
      <c r="A1159" s="253"/>
      <c r="D1159" s="254"/>
      <c r="E1159" s="254"/>
    </row>
    <row r="1160" spans="1:5">
      <c r="A1160" s="253"/>
      <c r="D1160" s="254"/>
      <c r="E1160" s="254"/>
    </row>
    <row r="1161" spans="1:5">
      <c r="A1161" s="253"/>
      <c r="D1161" s="254"/>
      <c r="E1161" s="254"/>
    </row>
    <row r="1162" spans="1:5">
      <c r="A1162" s="253"/>
      <c r="D1162" s="254"/>
      <c r="E1162" s="254"/>
    </row>
    <row r="1163" spans="1:5">
      <c r="A1163" s="253"/>
      <c r="D1163" s="254"/>
      <c r="E1163" s="254"/>
    </row>
    <row r="1164" spans="1:5">
      <c r="A1164" s="253"/>
      <c r="D1164" s="254"/>
      <c r="E1164" s="254"/>
    </row>
    <row r="1165" spans="1:5">
      <c r="A1165" s="253"/>
      <c r="D1165" s="254"/>
      <c r="E1165" s="254"/>
    </row>
    <row r="1166" spans="1:5">
      <c r="A1166" s="253"/>
      <c r="D1166" s="254"/>
      <c r="E1166" s="254"/>
    </row>
    <row r="1167" spans="1:5">
      <c r="A1167" s="253"/>
      <c r="D1167" s="254"/>
      <c r="E1167" s="254"/>
    </row>
    <row r="1168" spans="1:5">
      <c r="A1168" s="253"/>
      <c r="D1168" s="254"/>
      <c r="E1168" s="254"/>
    </row>
    <row r="1169" spans="1:5">
      <c r="A1169" s="253"/>
      <c r="D1169" s="254"/>
      <c r="E1169" s="254"/>
    </row>
    <row r="1170" spans="1:5">
      <c r="A1170" s="253"/>
      <c r="D1170" s="254"/>
      <c r="E1170" s="254"/>
    </row>
    <row r="1171" spans="1:5">
      <c r="A1171" s="253"/>
      <c r="D1171" s="254"/>
      <c r="E1171" s="254"/>
    </row>
    <row r="1172" spans="1:5">
      <c r="A1172" s="253"/>
      <c r="D1172" s="254"/>
      <c r="E1172" s="254"/>
    </row>
    <row r="1173" spans="1:5">
      <c r="A1173" s="253"/>
      <c r="D1173" s="254"/>
      <c r="E1173" s="254"/>
    </row>
    <row r="1174" spans="1:5">
      <c r="A1174" s="253"/>
      <c r="D1174" s="254"/>
      <c r="E1174" s="254"/>
    </row>
    <row r="1175" spans="1:5">
      <c r="A1175" s="253"/>
      <c r="D1175" s="254"/>
      <c r="E1175" s="254"/>
    </row>
    <row r="1176" spans="1:5">
      <c r="A1176" s="253"/>
      <c r="D1176" s="254"/>
      <c r="E1176" s="254"/>
    </row>
    <row r="1177" spans="1:5">
      <c r="A1177" s="253"/>
      <c r="D1177" s="254"/>
      <c r="E1177" s="254"/>
    </row>
    <row r="1178" spans="1:5">
      <c r="A1178" s="253"/>
      <c r="D1178" s="254"/>
      <c r="E1178" s="254"/>
    </row>
    <row r="1179" spans="1:5">
      <c r="A1179" s="253"/>
      <c r="D1179" s="254"/>
      <c r="E1179" s="254"/>
    </row>
    <row r="1180" spans="1:5">
      <c r="A1180" s="253"/>
      <c r="D1180" s="254"/>
      <c r="E1180" s="254"/>
    </row>
    <row r="1181" spans="1:5">
      <c r="A1181" s="253"/>
      <c r="D1181" s="254"/>
      <c r="E1181" s="254"/>
    </row>
    <row r="1182" spans="1:5">
      <c r="A1182" s="253"/>
      <c r="D1182" s="254"/>
      <c r="E1182" s="254"/>
    </row>
    <row r="1183" spans="1:5">
      <c r="A1183" s="253"/>
      <c r="D1183" s="254"/>
      <c r="E1183" s="254"/>
    </row>
    <row r="1184" spans="1:5">
      <c r="A1184" s="253"/>
      <c r="D1184" s="254"/>
      <c r="E1184" s="254"/>
    </row>
    <row r="1185" spans="1:5">
      <c r="A1185" s="253"/>
      <c r="D1185" s="254"/>
      <c r="E1185" s="254"/>
    </row>
    <row r="1186" spans="1:5">
      <c r="A1186" s="253"/>
      <c r="D1186" s="254"/>
      <c r="E1186" s="254"/>
    </row>
    <row r="1187" spans="1:5">
      <c r="A1187" s="253"/>
      <c r="D1187" s="254"/>
      <c r="E1187" s="254"/>
    </row>
    <row r="1188" spans="1:5">
      <c r="A1188" s="253"/>
      <c r="D1188" s="254"/>
      <c r="E1188" s="254"/>
    </row>
    <row r="1189" spans="1:5">
      <c r="A1189" s="253"/>
      <c r="D1189" s="254"/>
      <c r="E1189" s="254"/>
    </row>
    <row r="1190" spans="1:5">
      <c r="A1190" s="253"/>
      <c r="D1190" s="254"/>
      <c r="E1190" s="254"/>
    </row>
    <row r="1191" spans="1:5">
      <c r="A1191" s="253"/>
      <c r="D1191" s="254"/>
      <c r="E1191" s="254"/>
    </row>
    <row r="1192" spans="1:5">
      <c r="A1192" s="253"/>
      <c r="D1192" s="254"/>
      <c r="E1192" s="254"/>
    </row>
    <row r="1193" spans="1:5">
      <c r="A1193" s="253"/>
      <c r="D1193" s="254"/>
      <c r="E1193" s="254"/>
    </row>
    <row r="1194" spans="1:5">
      <c r="A1194" s="253"/>
      <c r="D1194" s="254"/>
      <c r="E1194" s="254"/>
    </row>
    <row r="1195" spans="1:5">
      <c r="A1195" s="253"/>
      <c r="D1195" s="254"/>
      <c r="E1195" s="254"/>
    </row>
    <row r="1196" spans="1:5">
      <c r="A1196" s="253"/>
      <c r="D1196" s="254"/>
      <c r="E1196" s="254"/>
    </row>
    <row r="1197" spans="1:5">
      <c r="A1197" s="253"/>
      <c r="D1197" s="254"/>
      <c r="E1197" s="254"/>
    </row>
    <row r="1198" spans="1:5">
      <c r="A1198" s="253"/>
      <c r="D1198" s="254"/>
      <c r="E1198" s="254"/>
    </row>
    <row r="1199" spans="1:5">
      <c r="A1199" s="253"/>
      <c r="D1199" s="254"/>
      <c r="E1199" s="254"/>
    </row>
    <row r="1200" spans="1:5">
      <c r="A1200" s="253"/>
      <c r="D1200" s="254"/>
      <c r="E1200" s="254"/>
    </row>
    <row r="1201" spans="1:5">
      <c r="A1201" s="253"/>
      <c r="D1201" s="254"/>
      <c r="E1201" s="254"/>
    </row>
    <row r="1202" spans="1:5">
      <c r="A1202" s="253"/>
      <c r="D1202" s="254"/>
      <c r="E1202" s="254"/>
    </row>
    <row r="1203" spans="1:5">
      <c r="A1203" s="253"/>
      <c r="D1203" s="254"/>
      <c r="E1203" s="254"/>
    </row>
    <row r="1204" spans="1:5">
      <c r="A1204" s="253"/>
      <c r="D1204" s="254"/>
      <c r="E1204" s="254"/>
    </row>
    <row r="1205" spans="1:5">
      <c r="A1205" s="253"/>
      <c r="D1205" s="254"/>
      <c r="E1205" s="254"/>
    </row>
    <row r="1206" spans="1:5">
      <c r="A1206" s="253"/>
      <c r="D1206" s="254"/>
      <c r="E1206" s="254"/>
    </row>
    <row r="1207" spans="1:5">
      <c r="A1207" s="253"/>
      <c r="D1207" s="254"/>
      <c r="E1207" s="254"/>
    </row>
    <row r="1208" spans="1:5">
      <c r="A1208" s="253"/>
      <c r="D1208" s="254"/>
      <c r="E1208" s="254"/>
    </row>
    <row r="1209" spans="1:5">
      <c r="A1209" s="253"/>
      <c r="D1209" s="254"/>
      <c r="E1209" s="254"/>
    </row>
    <row r="1210" spans="1:5">
      <c r="A1210" s="253"/>
      <c r="D1210" s="254"/>
      <c r="E1210" s="254"/>
    </row>
    <row r="1211" spans="1:5">
      <c r="A1211" s="253"/>
      <c r="D1211" s="254"/>
      <c r="E1211" s="254"/>
    </row>
    <row r="1212" spans="1:5">
      <c r="A1212" s="253"/>
      <c r="D1212" s="254"/>
      <c r="E1212" s="254"/>
    </row>
    <row r="1213" spans="1:5">
      <c r="A1213" s="253"/>
      <c r="D1213" s="254"/>
      <c r="E1213" s="254"/>
    </row>
    <row r="1214" spans="1:5">
      <c r="A1214" s="253"/>
      <c r="D1214" s="254"/>
      <c r="E1214" s="254"/>
    </row>
    <row r="1215" spans="1:5">
      <c r="A1215" s="253"/>
      <c r="D1215" s="254"/>
      <c r="E1215" s="254"/>
    </row>
    <row r="1216" spans="1:5">
      <c r="A1216" s="253"/>
      <c r="D1216" s="254"/>
      <c r="E1216" s="254"/>
    </row>
    <row r="1217" spans="1:5">
      <c r="A1217" s="253"/>
      <c r="D1217" s="254"/>
      <c r="E1217" s="254"/>
    </row>
    <row r="1218" spans="1:5">
      <c r="A1218" s="253"/>
      <c r="D1218" s="254"/>
      <c r="E1218" s="254"/>
    </row>
    <row r="1219" spans="1:5">
      <c r="A1219" s="253"/>
      <c r="D1219" s="254"/>
      <c r="E1219" s="254"/>
    </row>
    <row r="1220" spans="1:5">
      <c r="A1220" s="253"/>
      <c r="D1220" s="254"/>
      <c r="E1220" s="254"/>
    </row>
    <row r="1221" spans="1:5">
      <c r="A1221" s="253"/>
      <c r="D1221" s="254"/>
      <c r="E1221" s="254"/>
    </row>
    <row r="1222" spans="1:5">
      <c r="A1222" s="253"/>
      <c r="D1222" s="254"/>
      <c r="E1222" s="254"/>
    </row>
    <row r="1223" spans="1:5">
      <c r="A1223" s="253"/>
      <c r="D1223" s="254"/>
      <c r="E1223" s="254"/>
    </row>
    <row r="1224" spans="1:5">
      <c r="A1224" s="253"/>
      <c r="D1224" s="254"/>
      <c r="E1224" s="254"/>
    </row>
    <row r="1225" spans="1:5">
      <c r="A1225" s="253"/>
      <c r="D1225" s="254"/>
      <c r="E1225" s="254"/>
    </row>
    <row r="1226" spans="1:5">
      <c r="A1226" s="253"/>
      <c r="D1226" s="254"/>
      <c r="E1226" s="254"/>
    </row>
    <row r="1227" spans="1:5">
      <c r="A1227" s="253"/>
      <c r="D1227" s="254"/>
      <c r="E1227" s="254"/>
    </row>
    <row r="1228" spans="1:5">
      <c r="A1228" s="253"/>
      <c r="D1228" s="254"/>
      <c r="E1228" s="254"/>
    </row>
    <row r="1229" spans="1:5">
      <c r="A1229" s="253"/>
      <c r="D1229" s="254"/>
      <c r="E1229" s="254"/>
    </row>
    <row r="1230" spans="1:5">
      <c r="A1230" s="253"/>
      <c r="D1230" s="254"/>
      <c r="E1230" s="254"/>
    </row>
    <row r="1231" spans="1:5">
      <c r="A1231" s="253"/>
      <c r="D1231" s="254"/>
      <c r="E1231" s="254"/>
    </row>
    <row r="1232" spans="1:5">
      <c r="A1232" s="253"/>
      <c r="D1232" s="254"/>
      <c r="E1232" s="254"/>
    </row>
    <row r="1233" spans="1:5">
      <c r="A1233" s="253"/>
      <c r="D1233" s="254"/>
      <c r="E1233" s="254"/>
    </row>
    <row r="1234" spans="1:5">
      <c r="A1234" s="253"/>
      <c r="D1234" s="254"/>
      <c r="E1234" s="254"/>
    </row>
    <row r="1235" spans="1:5">
      <c r="A1235" s="253"/>
      <c r="D1235" s="254"/>
      <c r="E1235" s="254"/>
    </row>
    <row r="1236" spans="1:5">
      <c r="A1236" s="253"/>
      <c r="D1236" s="254"/>
      <c r="E1236" s="254"/>
    </row>
    <row r="1237" spans="1:5">
      <c r="A1237" s="253"/>
      <c r="D1237" s="254"/>
      <c r="E1237" s="254"/>
    </row>
    <row r="1238" spans="1:5">
      <c r="A1238" s="253"/>
      <c r="D1238" s="254"/>
      <c r="E1238" s="254"/>
    </row>
    <row r="1239" spans="1:5">
      <c r="A1239" s="253"/>
      <c r="D1239" s="254"/>
      <c r="E1239" s="254"/>
    </row>
    <row r="1240" spans="1:5">
      <c r="A1240" s="253"/>
      <c r="D1240" s="254"/>
      <c r="E1240" s="254"/>
    </row>
    <row r="1241" spans="1:5">
      <c r="A1241" s="253"/>
      <c r="D1241" s="254"/>
      <c r="E1241" s="254"/>
    </row>
    <row r="1242" spans="1:5">
      <c r="A1242" s="253"/>
      <c r="D1242" s="254"/>
      <c r="E1242" s="254"/>
    </row>
    <row r="1243" spans="1:5">
      <c r="A1243" s="253"/>
      <c r="D1243" s="254"/>
      <c r="E1243" s="254"/>
    </row>
    <row r="1244" spans="1:5">
      <c r="A1244" s="253"/>
      <c r="D1244" s="254"/>
      <c r="E1244" s="254"/>
    </row>
    <row r="1245" spans="1:5">
      <c r="A1245" s="253"/>
      <c r="D1245" s="254"/>
      <c r="E1245" s="254"/>
    </row>
    <row r="1246" spans="1:5">
      <c r="A1246" s="253"/>
      <c r="D1246" s="254"/>
      <c r="E1246" s="254"/>
    </row>
    <row r="1247" spans="1:5">
      <c r="A1247" s="253"/>
      <c r="D1247" s="254"/>
      <c r="E1247" s="254"/>
    </row>
    <row r="1248" spans="1:5">
      <c r="A1248" s="253"/>
      <c r="D1248" s="254"/>
      <c r="E1248" s="254"/>
    </row>
    <row r="1249" spans="1:5">
      <c r="A1249" s="253"/>
      <c r="D1249" s="254"/>
      <c r="E1249" s="254"/>
    </row>
    <row r="1250" spans="1:5">
      <c r="A1250" s="253"/>
      <c r="D1250" s="254"/>
      <c r="E1250" s="254"/>
    </row>
    <row r="1251" spans="1:5">
      <c r="A1251" s="253"/>
      <c r="D1251" s="254"/>
      <c r="E1251" s="254"/>
    </row>
    <row r="1252" spans="1:5">
      <c r="A1252" s="253"/>
      <c r="D1252" s="254"/>
      <c r="E1252" s="254"/>
    </row>
    <row r="1253" spans="1:5">
      <c r="A1253" s="253"/>
      <c r="D1253" s="254"/>
      <c r="E1253" s="254"/>
    </row>
    <row r="1254" spans="1:5">
      <c r="A1254" s="253"/>
      <c r="D1254" s="254"/>
      <c r="E1254" s="254"/>
    </row>
    <row r="1255" spans="1:5">
      <c r="A1255" s="253"/>
      <c r="D1255" s="254"/>
      <c r="E1255" s="254"/>
    </row>
    <row r="1256" spans="1:5">
      <c r="A1256" s="253"/>
      <c r="D1256" s="254"/>
      <c r="E1256" s="254"/>
    </row>
    <row r="1257" spans="1:5">
      <c r="A1257" s="253"/>
      <c r="D1257" s="254"/>
      <c r="E1257" s="254"/>
    </row>
    <row r="1258" spans="1:5">
      <c r="A1258" s="253"/>
      <c r="D1258" s="254"/>
      <c r="E1258" s="254"/>
    </row>
    <row r="1259" spans="1:5">
      <c r="A1259" s="253"/>
      <c r="D1259" s="254"/>
      <c r="E1259" s="254"/>
    </row>
    <row r="1260" spans="1:5">
      <c r="A1260" s="253"/>
      <c r="D1260" s="254"/>
      <c r="E1260" s="254"/>
    </row>
    <row r="1261" spans="1:5">
      <c r="A1261" s="253"/>
      <c r="D1261" s="254"/>
      <c r="E1261" s="254"/>
    </row>
    <row r="1262" spans="1:5">
      <c r="A1262" s="253"/>
      <c r="D1262" s="254"/>
      <c r="E1262" s="254"/>
    </row>
    <row r="1263" spans="1:5">
      <c r="A1263" s="253"/>
      <c r="D1263" s="254"/>
      <c r="E1263" s="254"/>
    </row>
    <row r="1264" spans="1:5">
      <c r="A1264" s="253"/>
      <c r="D1264" s="254"/>
      <c r="E1264" s="254"/>
    </row>
    <row r="1265" spans="1:5">
      <c r="A1265" s="253"/>
      <c r="D1265" s="254"/>
      <c r="E1265" s="254"/>
    </row>
    <row r="1266" spans="1:5">
      <c r="A1266" s="253"/>
      <c r="D1266" s="254"/>
      <c r="E1266" s="254"/>
    </row>
    <row r="1267" spans="1:5">
      <c r="A1267" s="253"/>
      <c r="D1267" s="254"/>
      <c r="E1267" s="254"/>
    </row>
    <row r="1268" spans="1:5">
      <c r="A1268" s="253"/>
      <c r="D1268" s="254"/>
      <c r="E1268" s="254"/>
    </row>
    <row r="1269" spans="1:5">
      <c r="A1269" s="253"/>
      <c r="D1269" s="254"/>
      <c r="E1269" s="254"/>
    </row>
    <row r="1270" spans="1:5">
      <c r="A1270" s="253"/>
      <c r="D1270" s="254"/>
      <c r="E1270" s="254"/>
    </row>
    <row r="1271" spans="1:5">
      <c r="A1271" s="253"/>
      <c r="D1271" s="254"/>
      <c r="E1271" s="254"/>
    </row>
    <row r="1272" spans="1:5">
      <c r="A1272" s="253"/>
      <c r="D1272" s="254"/>
      <c r="E1272" s="254"/>
    </row>
    <row r="1273" spans="1:5">
      <c r="A1273" s="253"/>
      <c r="D1273" s="254"/>
      <c r="E1273" s="254"/>
    </row>
    <row r="1274" spans="1:5">
      <c r="A1274" s="253"/>
      <c r="D1274" s="254"/>
      <c r="E1274" s="254"/>
    </row>
    <row r="1275" spans="1:5">
      <c r="A1275" s="253"/>
      <c r="D1275" s="254"/>
      <c r="E1275" s="254"/>
    </row>
    <row r="1276" spans="1:5">
      <c r="A1276" s="253"/>
      <c r="D1276" s="254"/>
      <c r="E1276" s="254"/>
    </row>
    <row r="1277" spans="1:5">
      <c r="A1277" s="253"/>
      <c r="D1277" s="254"/>
      <c r="E1277" s="254"/>
    </row>
    <row r="1278" spans="1:5">
      <c r="A1278" s="253"/>
      <c r="D1278" s="254"/>
      <c r="E1278" s="254"/>
    </row>
    <row r="1279" spans="1:5">
      <c r="A1279" s="253"/>
      <c r="D1279" s="254"/>
      <c r="E1279" s="254"/>
    </row>
    <row r="1280" spans="1:5">
      <c r="A1280" s="253"/>
      <c r="D1280" s="254"/>
      <c r="E1280" s="254"/>
    </row>
    <row r="1281" spans="1:5">
      <c r="A1281" s="253"/>
      <c r="D1281" s="254"/>
      <c r="E1281" s="254"/>
    </row>
    <row r="1282" spans="1:5">
      <c r="A1282" s="253"/>
      <c r="D1282" s="254"/>
      <c r="E1282" s="254"/>
    </row>
    <row r="1283" spans="1:5">
      <c r="A1283" s="253"/>
      <c r="D1283" s="254"/>
      <c r="E1283" s="254"/>
    </row>
    <row r="1284" spans="1:5">
      <c r="A1284" s="253"/>
      <c r="D1284" s="254"/>
      <c r="E1284" s="254"/>
    </row>
    <row r="1285" spans="1:5">
      <c r="A1285" s="253"/>
      <c r="D1285" s="254"/>
      <c r="E1285" s="254"/>
    </row>
    <row r="1286" spans="1:5">
      <c r="A1286" s="253"/>
      <c r="D1286" s="254"/>
      <c r="E1286" s="254"/>
    </row>
    <row r="1287" spans="1:5">
      <c r="A1287" s="253"/>
      <c r="D1287" s="254"/>
      <c r="E1287" s="254"/>
    </row>
    <row r="1288" spans="1:5">
      <c r="A1288" s="253"/>
      <c r="D1288" s="254"/>
      <c r="E1288" s="254"/>
    </row>
    <row r="1289" spans="1:5">
      <c r="A1289" s="253"/>
      <c r="D1289" s="254"/>
      <c r="E1289" s="254"/>
    </row>
    <row r="1290" spans="1:5">
      <c r="A1290" s="253"/>
      <c r="D1290" s="254"/>
      <c r="E1290" s="254"/>
    </row>
    <row r="1291" spans="1:5">
      <c r="A1291" s="253"/>
      <c r="D1291" s="254"/>
      <c r="E1291" s="254"/>
    </row>
    <row r="1292" spans="1:5">
      <c r="A1292" s="253"/>
      <c r="D1292" s="254"/>
      <c r="E1292" s="254"/>
    </row>
    <row r="1293" spans="1:5">
      <c r="A1293" s="253"/>
      <c r="D1293" s="254"/>
      <c r="E1293" s="254"/>
    </row>
    <row r="1294" spans="1:5">
      <c r="A1294" s="253"/>
      <c r="D1294" s="254"/>
      <c r="E1294" s="254"/>
    </row>
    <row r="1295" spans="1:5">
      <c r="A1295" s="253"/>
      <c r="D1295" s="254"/>
      <c r="E1295" s="254"/>
    </row>
    <row r="1296" spans="1:5">
      <c r="A1296" s="253"/>
      <c r="D1296" s="254"/>
      <c r="E1296" s="254"/>
    </row>
    <row r="1297" spans="1:5">
      <c r="A1297" s="253"/>
      <c r="D1297" s="254"/>
      <c r="E1297" s="254"/>
    </row>
    <row r="1298" spans="1:5">
      <c r="A1298" s="253"/>
      <c r="D1298" s="254"/>
      <c r="E1298" s="254"/>
    </row>
    <row r="1299" spans="1:5">
      <c r="A1299" s="253"/>
      <c r="D1299" s="254"/>
      <c r="E1299" s="254"/>
    </row>
    <row r="1300" spans="1:5">
      <c r="A1300" s="253"/>
      <c r="D1300" s="254"/>
      <c r="E1300" s="254"/>
    </row>
    <row r="1301" spans="1:5">
      <c r="A1301" s="253"/>
      <c r="D1301" s="254"/>
      <c r="E1301" s="254"/>
    </row>
    <row r="1302" spans="1:5">
      <c r="A1302" s="253"/>
      <c r="D1302" s="254"/>
      <c r="E1302" s="254"/>
    </row>
    <row r="1303" spans="1:5">
      <c r="A1303" s="253"/>
      <c r="D1303" s="254"/>
      <c r="E1303" s="254"/>
    </row>
    <row r="1304" spans="1:5">
      <c r="A1304" s="253"/>
      <c r="D1304" s="254"/>
      <c r="E1304" s="254"/>
    </row>
    <row r="1305" spans="1:5">
      <c r="A1305" s="253"/>
      <c r="D1305" s="254"/>
      <c r="E1305" s="254"/>
    </row>
    <row r="1306" spans="1:5">
      <c r="A1306" s="253"/>
      <c r="D1306" s="254"/>
      <c r="E1306" s="254"/>
    </row>
    <row r="1307" spans="1:5">
      <c r="A1307" s="253"/>
      <c r="D1307" s="254"/>
      <c r="E1307" s="254"/>
    </row>
    <row r="1308" spans="1:5">
      <c r="A1308" s="253"/>
      <c r="D1308" s="254"/>
      <c r="E1308" s="254"/>
    </row>
    <row r="1309" spans="1:5">
      <c r="A1309" s="253"/>
      <c r="D1309" s="254"/>
      <c r="E1309" s="254"/>
    </row>
    <row r="1310" spans="1:5">
      <c r="A1310" s="253"/>
      <c r="D1310" s="254"/>
      <c r="E1310" s="254"/>
    </row>
    <row r="1311" spans="1:5">
      <c r="A1311" s="253"/>
      <c r="D1311" s="254"/>
      <c r="E1311" s="254"/>
    </row>
    <row r="1312" spans="1:5">
      <c r="A1312" s="253"/>
      <c r="D1312" s="254"/>
      <c r="E1312" s="254"/>
    </row>
    <row r="1313" spans="1:5">
      <c r="A1313" s="253"/>
      <c r="D1313" s="254"/>
      <c r="E1313" s="254"/>
    </row>
    <row r="1314" spans="1:5">
      <c r="A1314" s="253"/>
      <c r="D1314" s="254"/>
      <c r="E1314" s="254"/>
    </row>
    <row r="1315" spans="1:5">
      <c r="A1315" s="253"/>
      <c r="D1315" s="254"/>
      <c r="E1315" s="254"/>
    </row>
    <row r="1316" spans="1:5">
      <c r="A1316" s="253"/>
      <c r="D1316" s="254"/>
      <c r="E1316" s="254"/>
    </row>
    <row r="1317" spans="1:5">
      <c r="A1317" s="253"/>
      <c r="D1317" s="254"/>
      <c r="E1317" s="254"/>
    </row>
    <row r="1318" spans="1:5">
      <c r="A1318" s="253"/>
      <c r="D1318" s="254"/>
      <c r="E1318" s="254"/>
    </row>
    <row r="1319" spans="1:5">
      <c r="A1319" s="253"/>
      <c r="D1319" s="254"/>
      <c r="E1319" s="254"/>
    </row>
    <row r="1320" spans="1:5">
      <c r="A1320" s="253"/>
      <c r="D1320" s="254"/>
      <c r="E1320" s="254"/>
    </row>
    <row r="1321" spans="1:5">
      <c r="A1321" s="253"/>
      <c r="D1321" s="254"/>
      <c r="E1321" s="254"/>
    </row>
    <row r="1322" spans="1:5">
      <c r="A1322" s="253"/>
      <c r="D1322" s="254"/>
      <c r="E1322" s="254"/>
    </row>
    <row r="1323" spans="1:5">
      <c r="A1323" s="253"/>
      <c r="D1323" s="254"/>
      <c r="E1323" s="254"/>
    </row>
    <row r="1324" spans="1:5">
      <c r="A1324" s="253"/>
      <c r="D1324" s="254"/>
      <c r="E1324" s="254"/>
    </row>
    <row r="1325" spans="1:5">
      <c r="A1325" s="253"/>
      <c r="D1325" s="254"/>
      <c r="E1325" s="254"/>
    </row>
    <row r="1326" spans="1:5">
      <c r="A1326" s="253"/>
      <c r="D1326" s="254"/>
      <c r="E1326" s="254"/>
    </row>
    <row r="1327" spans="1:5">
      <c r="A1327" s="253"/>
      <c r="D1327" s="254"/>
      <c r="E1327" s="254"/>
    </row>
    <row r="1328" spans="1:5">
      <c r="A1328" s="253"/>
      <c r="D1328" s="254"/>
      <c r="E1328" s="254"/>
    </row>
    <row r="1329" spans="1:5">
      <c r="A1329" s="253"/>
      <c r="D1329" s="254"/>
      <c r="E1329" s="254"/>
    </row>
    <row r="1330" spans="1:5">
      <c r="A1330" s="253"/>
      <c r="D1330" s="254"/>
      <c r="E1330" s="254"/>
    </row>
    <row r="1331" spans="1:5">
      <c r="A1331" s="253"/>
      <c r="D1331" s="254"/>
      <c r="E1331" s="254"/>
    </row>
    <row r="1332" spans="1:5">
      <c r="A1332" s="253"/>
      <c r="D1332" s="254"/>
      <c r="E1332" s="254"/>
    </row>
    <row r="1333" spans="1:5">
      <c r="A1333" s="253"/>
      <c r="D1333" s="254"/>
      <c r="E1333" s="254"/>
    </row>
    <row r="1334" spans="1:5">
      <c r="A1334" s="253"/>
      <c r="D1334" s="254"/>
      <c r="E1334" s="254"/>
    </row>
    <row r="1335" spans="1:5">
      <c r="A1335" s="253"/>
      <c r="D1335" s="254"/>
      <c r="E1335" s="254"/>
    </row>
    <row r="1336" spans="1:5">
      <c r="A1336" s="253"/>
      <c r="D1336" s="254"/>
      <c r="E1336" s="254"/>
    </row>
    <row r="1337" spans="1:5">
      <c r="A1337" s="253"/>
      <c r="D1337" s="254"/>
      <c r="E1337" s="254"/>
    </row>
    <row r="1338" spans="1:5">
      <c r="A1338" s="253"/>
      <c r="D1338" s="254"/>
      <c r="E1338" s="254"/>
    </row>
    <row r="1339" spans="1:5">
      <c r="A1339" s="253"/>
      <c r="D1339" s="254"/>
      <c r="E1339" s="254"/>
    </row>
    <row r="1340" spans="1:5">
      <c r="A1340" s="253"/>
      <c r="D1340" s="254"/>
      <c r="E1340" s="254"/>
    </row>
    <row r="1341" spans="1:5">
      <c r="A1341" s="253"/>
      <c r="D1341" s="254"/>
      <c r="E1341" s="254"/>
    </row>
    <row r="1342" spans="1:5">
      <c r="A1342" s="253"/>
      <c r="D1342" s="254"/>
      <c r="E1342" s="254"/>
    </row>
    <row r="1343" spans="1:5">
      <c r="A1343" s="253"/>
      <c r="D1343" s="254"/>
      <c r="E1343" s="254"/>
    </row>
    <row r="1344" spans="1:5">
      <c r="A1344" s="253"/>
      <c r="D1344" s="254"/>
      <c r="E1344" s="254"/>
    </row>
    <row r="1345" spans="1:5">
      <c r="A1345" s="253"/>
      <c r="D1345" s="254"/>
      <c r="E1345" s="254"/>
    </row>
    <row r="1346" spans="1:5">
      <c r="A1346" s="253"/>
      <c r="D1346" s="254"/>
      <c r="E1346" s="254"/>
    </row>
    <row r="1347" spans="1:5">
      <c r="A1347" s="253"/>
      <c r="D1347" s="254"/>
      <c r="E1347" s="254"/>
    </row>
    <row r="1348" spans="1:5">
      <c r="A1348" s="253"/>
      <c r="D1348" s="254"/>
      <c r="E1348" s="254"/>
    </row>
    <row r="1349" spans="1:5">
      <c r="A1349" s="253"/>
      <c r="D1349" s="254"/>
      <c r="E1349" s="254"/>
    </row>
    <row r="1350" spans="1:5">
      <c r="A1350" s="253"/>
      <c r="D1350" s="254"/>
      <c r="E1350" s="254"/>
    </row>
    <row r="1351" spans="1:5">
      <c r="A1351" s="253"/>
      <c r="D1351" s="254"/>
      <c r="E1351" s="254"/>
    </row>
    <row r="1352" spans="1:5">
      <c r="A1352" s="253"/>
      <c r="D1352" s="254"/>
      <c r="E1352" s="254"/>
    </row>
    <row r="1353" spans="1:5">
      <c r="A1353" s="253"/>
      <c r="D1353" s="254"/>
      <c r="E1353" s="254"/>
    </row>
    <row r="1354" spans="1:5">
      <c r="A1354" s="253"/>
      <c r="D1354" s="254"/>
      <c r="E1354" s="254"/>
    </row>
    <row r="1355" spans="1:5">
      <c r="A1355" s="253"/>
      <c r="D1355" s="254"/>
      <c r="E1355" s="254"/>
    </row>
    <row r="1356" spans="1:5">
      <c r="A1356" s="253"/>
      <c r="D1356" s="254"/>
      <c r="E1356" s="254"/>
    </row>
    <row r="1357" spans="1:5">
      <c r="A1357" s="253"/>
      <c r="D1357" s="254"/>
      <c r="E1357" s="254"/>
    </row>
    <row r="1358" spans="1:5">
      <c r="A1358" s="253"/>
      <c r="D1358" s="254"/>
      <c r="E1358" s="254"/>
    </row>
    <row r="1359" spans="1:5">
      <c r="A1359" s="253"/>
      <c r="D1359" s="254"/>
      <c r="E1359" s="254"/>
    </row>
    <row r="1360" spans="1:5">
      <c r="A1360" s="253"/>
      <c r="D1360" s="254"/>
      <c r="E1360" s="254"/>
    </row>
    <row r="1361" spans="1:5">
      <c r="A1361" s="253"/>
      <c r="D1361" s="254"/>
      <c r="E1361" s="254"/>
    </row>
    <row r="1362" spans="1:5">
      <c r="A1362" s="253"/>
      <c r="D1362" s="254"/>
      <c r="E1362" s="254"/>
    </row>
    <row r="1363" spans="1:5">
      <c r="A1363" s="253"/>
      <c r="D1363" s="254"/>
      <c r="E1363" s="254"/>
    </row>
    <row r="1364" spans="1:5">
      <c r="A1364" s="253"/>
      <c r="D1364" s="254"/>
      <c r="E1364" s="254"/>
    </row>
    <row r="1365" spans="1:5">
      <c r="A1365" s="253"/>
      <c r="D1365" s="254"/>
      <c r="E1365" s="254"/>
    </row>
    <row r="1366" spans="1:5">
      <c r="A1366" s="253"/>
      <c r="D1366" s="254"/>
      <c r="E1366" s="254"/>
    </row>
    <row r="1367" spans="1:5">
      <c r="A1367" s="253"/>
      <c r="D1367" s="254"/>
      <c r="E1367" s="254"/>
    </row>
    <row r="1368" spans="1:5">
      <c r="A1368" s="253"/>
      <c r="D1368" s="254"/>
      <c r="E1368" s="254"/>
    </row>
    <row r="1369" spans="1:5">
      <c r="A1369" s="253"/>
      <c r="D1369" s="254"/>
      <c r="E1369" s="254"/>
    </row>
    <row r="1370" spans="1:5">
      <c r="A1370" s="253"/>
      <c r="D1370" s="254"/>
      <c r="E1370" s="254"/>
    </row>
    <row r="1371" spans="1:5">
      <c r="A1371" s="253"/>
      <c r="D1371" s="254"/>
      <c r="E1371" s="254"/>
    </row>
    <row r="1372" spans="1:5">
      <c r="A1372" s="253"/>
      <c r="D1372" s="254"/>
      <c r="E1372" s="254"/>
    </row>
    <row r="1373" spans="1:5">
      <c r="A1373" s="253"/>
      <c r="D1373" s="254"/>
      <c r="E1373" s="254"/>
    </row>
    <row r="1374" spans="1:5">
      <c r="A1374" s="253"/>
      <c r="D1374" s="254"/>
      <c r="E1374" s="254"/>
    </row>
    <row r="1375" spans="1:5">
      <c r="A1375" s="253"/>
      <c r="D1375" s="254"/>
      <c r="E1375" s="254"/>
    </row>
    <row r="1376" spans="1:5">
      <c r="A1376" s="253"/>
      <c r="D1376" s="254"/>
      <c r="E1376" s="254"/>
    </row>
    <row r="1377" spans="1:5">
      <c r="A1377" s="253"/>
      <c r="D1377" s="254"/>
      <c r="E1377" s="254"/>
    </row>
    <row r="1378" spans="1:5">
      <c r="A1378" s="253"/>
      <c r="D1378" s="254"/>
      <c r="E1378" s="254"/>
    </row>
    <row r="1379" spans="1:5">
      <c r="A1379" s="253"/>
      <c r="D1379" s="254"/>
      <c r="E1379" s="254"/>
    </row>
    <row r="1380" spans="1:5">
      <c r="A1380" s="253"/>
      <c r="D1380" s="254"/>
      <c r="E1380" s="254"/>
    </row>
    <row r="1381" spans="1:5">
      <c r="A1381" s="253"/>
      <c r="D1381" s="254"/>
      <c r="E1381" s="254"/>
    </row>
    <row r="1382" spans="1:5">
      <c r="A1382" s="253"/>
      <c r="D1382" s="254"/>
      <c r="E1382" s="254"/>
    </row>
    <row r="1383" spans="1:5">
      <c r="A1383" s="253"/>
      <c r="D1383" s="254"/>
      <c r="E1383" s="254"/>
    </row>
    <row r="1384" spans="1:5">
      <c r="A1384" s="253"/>
      <c r="D1384" s="254"/>
      <c r="E1384" s="254"/>
    </row>
    <row r="1385" spans="1:5">
      <c r="A1385" s="253"/>
      <c r="D1385" s="254"/>
      <c r="E1385" s="254"/>
    </row>
    <row r="1386" spans="1:5">
      <c r="A1386" s="253"/>
      <c r="D1386" s="254"/>
      <c r="E1386" s="254"/>
    </row>
    <row r="1387" spans="1:5">
      <c r="A1387" s="253"/>
      <c r="D1387" s="254"/>
      <c r="E1387" s="254"/>
    </row>
    <row r="1388" spans="1:5">
      <c r="A1388" s="253"/>
      <c r="D1388" s="254"/>
      <c r="E1388" s="254"/>
    </row>
    <row r="1389" spans="1:5">
      <c r="A1389" s="253"/>
      <c r="D1389" s="254"/>
      <c r="E1389" s="254"/>
    </row>
    <row r="1390" spans="1:5">
      <c r="A1390" s="253"/>
      <c r="D1390" s="254"/>
      <c r="E1390" s="254"/>
    </row>
    <row r="1391" spans="1:5">
      <c r="A1391" s="253"/>
      <c r="D1391" s="254"/>
      <c r="E1391" s="254"/>
    </row>
    <row r="1392" spans="1:5">
      <c r="A1392" s="253"/>
      <c r="D1392" s="254"/>
      <c r="E1392" s="254"/>
    </row>
    <row r="1393" spans="1:5">
      <c r="A1393" s="253"/>
      <c r="D1393" s="254"/>
      <c r="E1393" s="254"/>
    </row>
    <row r="1394" spans="1:5">
      <c r="A1394" s="253"/>
      <c r="D1394" s="254"/>
      <c r="E1394" s="254"/>
    </row>
    <row r="1395" spans="1:5">
      <c r="A1395" s="253"/>
      <c r="D1395" s="254"/>
      <c r="E1395" s="254"/>
    </row>
    <row r="1396" spans="1:5">
      <c r="A1396" s="253"/>
      <c r="D1396" s="254"/>
      <c r="E1396" s="254"/>
    </row>
    <row r="1397" spans="1:5">
      <c r="A1397" s="253"/>
      <c r="D1397" s="254"/>
      <c r="E1397" s="254"/>
    </row>
    <row r="1398" spans="1:5">
      <c r="A1398" s="253"/>
      <c r="D1398" s="254"/>
      <c r="E1398" s="254"/>
    </row>
    <row r="1399" spans="1:5">
      <c r="A1399" s="253"/>
      <c r="D1399" s="254"/>
      <c r="E1399" s="254"/>
    </row>
    <row r="1400" spans="1:5">
      <c r="A1400" s="253"/>
      <c r="D1400" s="254"/>
      <c r="E1400" s="254"/>
    </row>
    <row r="1401" spans="1:5">
      <c r="A1401" s="253"/>
      <c r="D1401" s="254"/>
      <c r="E1401" s="254"/>
    </row>
    <row r="1402" spans="1:5">
      <c r="A1402" s="253"/>
      <c r="D1402" s="254"/>
      <c r="E1402" s="254"/>
    </row>
    <row r="1403" spans="1:5">
      <c r="A1403" s="253"/>
      <c r="D1403" s="254"/>
      <c r="E1403" s="254"/>
    </row>
    <row r="1404" spans="1:5">
      <c r="A1404" s="253"/>
      <c r="D1404" s="254"/>
      <c r="E1404" s="254"/>
    </row>
    <row r="1405" spans="1:5">
      <c r="A1405" s="253"/>
      <c r="D1405" s="254"/>
      <c r="E1405" s="254"/>
    </row>
    <row r="1406" spans="1:5">
      <c r="A1406" s="253"/>
      <c r="D1406" s="254"/>
      <c r="E1406" s="254"/>
    </row>
    <row r="1407" spans="1:5">
      <c r="A1407" s="253"/>
      <c r="D1407" s="254"/>
      <c r="E1407" s="254"/>
    </row>
    <row r="1408" spans="1:5">
      <c r="A1408" s="253"/>
      <c r="D1408" s="254"/>
      <c r="E1408" s="254"/>
    </row>
    <row r="1409" spans="1:5">
      <c r="A1409" s="253"/>
      <c r="D1409" s="254"/>
      <c r="E1409" s="254"/>
    </row>
    <row r="1410" spans="1:5">
      <c r="A1410" s="253"/>
      <c r="D1410" s="254"/>
      <c r="E1410" s="254"/>
    </row>
    <row r="1411" spans="1:5">
      <c r="A1411" s="253"/>
      <c r="D1411" s="254"/>
      <c r="E1411" s="254"/>
    </row>
    <row r="1412" spans="1:5">
      <c r="A1412" s="253"/>
      <c r="D1412" s="254"/>
      <c r="E1412" s="254"/>
    </row>
    <row r="1413" spans="1:5">
      <c r="A1413" s="253"/>
      <c r="D1413" s="254"/>
      <c r="E1413" s="254"/>
    </row>
    <row r="1414" spans="1:5">
      <c r="A1414" s="253"/>
      <c r="D1414" s="254"/>
      <c r="E1414" s="254"/>
    </row>
    <row r="1415" spans="1:5">
      <c r="A1415" s="253"/>
      <c r="D1415" s="254"/>
      <c r="E1415" s="254"/>
    </row>
    <row r="1416" spans="1:5">
      <c r="A1416" s="253"/>
      <c r="D1416" s="254"/>
      <c r="E1416" s="254"/>
    </row>
    <row r="1417" spans="1:5">
      <c r="A1417" s="253"/>
      <c r="D1417" s="254"/>
      <c r="E1417" s="254"/>
    </row>
    <row r="1418" spans="1:5">
      <c r="A1418" s="253"/>
      <c r="D1418" s="254"/>
      <c r="E1418" s="254"/>
    </row>
    <row r="1419" spans="1:5">
      <c r="A1419" s="253"/>
      <c r="D1419" s="254"/>
      <c r="E1419" s="254"/>
    </row>
    <row r="1420" spans="1:5">
      <c r="A1420" s="253"/>
      <c r="D1420" s="254"/>
      <c r="E1420" s="254"/>
    </row>
    <row r="1421" spans="1:5">
      <c r="A1421" s="253"/>
      <c r="D1421" s="254"/>
      <c r="E1421" s="254"/>
    </row>
    <row r="1422" spans="1:5">
      <c r="A1422" s="253"/>
      <c r="D1422" s="254"/>
      <c r="E1422" s="254"/>
    </row>
    <row r="1423" spans="1:5">
      <c r="A1423" s="253"/>
      <c r="D1423" s="254"/>
      <c r="E1423" s="254"/>
    </row>
    <row r="1424" spans="1:5">
      <c r="A1424" s="253"/>
      <c r="D1424" s="254"/>
      <c r="E1424" s="254"/>
    </row>
    <row r="1425" spans="1:5">
      <c r="A1425" s="253"/>
      <c r="D1425" s="254"/>
      <c r="E1425" s="254"/>
    </row>
    <row r="1426" spans="1:5">
      <c r="A1426" s="253"/>
      <c r="D1426" s="254"/>
      <c r="E1426" s="254"/>
    </row>
    <row r="1427" spans="1:5">
      <c r="A1427" s="253"/>
      <c r="D1427" s="254"/>
      <c r="E1427" s="254"/>
    </row>
    <row r="1428" spans="1:5">
      <c r="A1428" s="253"/>
      <c r="D1428" s="254"/>
      <c r="E1428" s="254"/>
    </row>
    <row r="1429" spans="1:5">
      <c r="A1429" s="253"/>
      <c r="D1429" s="254"/>
      <c r="E1429" s="254"/>
    </row>
    <row r="1430" spans="1:5">
      <c r="A1430" s="253"/>
      <c r="D1430" s="254"/>
      <c r="E1430" s="254"/>
    </row>
    <row r="1431" spans="1:5">
      <c r="A1431" s="253"/>
      <c r="D1431" s="254"/>
      <c r="E1431" s="254"/>
    </row>
    <row r="1432" spans="1:5">
      <c r="A1432" s="253"/>
      <c r="D1432" s="254"/>
      <c r="E1432" s="254"/>
    </row>
    <row r="1433" spans="1:5">
      <c r="A1433" s="253"/>
      <c r="D1433" s="254"/>
      <c r="E1433" s="254"/>
    </row>
    <row r="1434" spans="1:5">
      <c r="A1434" s="253"/>
      <c r="D1434" s="254"/>
      <c r="E1434" s="254"/>
    </row>
    <row r="1435" spans="1:5">
      <c r="A1435" s="253"/>
      <c r="D1435" s="254"/>
      <c r="E1435" s="254"/>
    </row>
    <row r="1436" spans="1:5">
      <c r="A1436" s="253"/>
      <c r="D1436" s="254"/>
      <c r="E1436" s="254"/>
    </row>
    <row r="1437" spans="1:5">
      <c r="A1437" s="253"/>
      <c r="D1437" s="254"/>
      <c r="E1437" s="254"/>
    </row>
    <row r="1438" spans="1:5">
      <c r="A1438" s="253"/>
      <c r="D1438" s="254"/>
      <c r="E1438" s="254"/>
    </row>
    <row r="1439" spans="1:5">
      <c r="A1439" s="253"/>
      <c r="D1439" s="254"/>
      <c r="E1439" s="254"/>
    </row>
    <row r="1440" spans="1:5">
      <c r="A1440" s="253"/>
      <c r="D1440" s="254"/>
      <c r="E1440" s="254"/>
    </row>
    <row r="1441" spans="1:5">
      <c r="A1441" s="253"/>
      <c r="D1441" s="254"/>
      <c r="E1441" s="254"/>
    </row>
    <row r="1442" spans="1:5">
      <c r="A1442" s="253"/>
      <c r="D1442" s="254"/>
      <c r="E1442" s="254"/>
    </row>
    <row r="1443" spans="1:5">
      <c r="A1443" s="253"/>
      <c r="D1443" s="254"/>
      <c r="E1443" s="254"/>
    </row>
    <row r="1444" spans="1:5">
      <c r="A1444" s="253"/>
      <c r="D1444" s="254"/>
      <c r="E1444" s="254"/>
    </row>
    <row r="1445" spans="1:5">
      <c r="A1445" s="253"/>
      <c r="D1445" s="254"/>
      <c r="E1445" s="254"/>
    </row>
    <row r="1446" spans="1:5">
      <c r="A1446" s="253"/>
      <c r="D1446" s="254"/>
      <c r="E1446" s="254"/>
    </row>
    <row r="1447" spans="1:5">
      <c r="A1447" s="253"/>
      <c r="D1447" s="254"/>
      <c r="E1447" s="254"/>
    </row>
    <row r="1448" spans="1:5">
      <c r="A1448" s="253"/>
      <c r="D1448" s="254"/>
      <c r="E1448" s="254"/>
    </row>
    <row r="1449" spans="1:5">
      <c r="A1449" s="253"/>
      <c r="D1449" s="254"/>
      <c r="E1449" s="254"/>
    </row>
    <row r="1450" spans="1:5">
      <c r="A1450" s="253"/>
      <c r="D1450" s="254"/>
      <c r="E1450" s="254"/>
    </row>
    <row r="1451" spans="1:5">
      <c r="A1451" s="253"/>
      <c r="D1451" s="254"/>
      <c r="E1451" s="254"/>
    </row>
    <row r="1452" spans="1:5">
      <c r="A1452" s="253"/>
      <c r="D1452" s="254"/>
      <c r="E1452" s="254"/>
    </row>
    <row r="1453" spans="1:5">
      <c r="A1453" s="253"/>
      <c r="D1453" s="254"/>
      <c r="E1453" s="254"/>
    </row>
    <row r="1454" spans="1:5">
      <c r="A1454" s="253"/>
      <c r="D1454" s="254"/>
      <c r="E1454" s="254"/>
    </row>
    <row r="1455" spans="1:5">
      <c r="A1455" s="253"/>
      <c r="D1455" s="254"/>
      <c r="E1455" s="254"/>
    </row>
    <row r="1456" spans="1:5">
      <c r="A1456" s="253"/>
      <c r="D1456" s="254"/>
      <c r="E1456" s="254"/>
    </row>
    <row r="1457" spans="1:5">
      <c r="A1457" s="253"/>
      <c r="D1457" s="254"/>
      <c r="E1457" s="254"/>
    </row>
    <row r="1458" spans="1:5">
      <c r="A1458" s="253"/>
      <c r="D1458" s="254"/>
      <c r="E1458" s="254"/>
    </row>
    <row r="1459" spans="1:5">
      <c r="A1459" s="253"/>
      <c r="D1459" s="254"/>
      <c r="E1459" s="254"/>
    </row>
    <row r="1460" spans="1:5">
      <c r="A1460" s="253"/>
      <c r="D1460" s="254"/>
      <c r="E1460" s="254"/>
    </row>
    <row r="1461" spans="1:5">
      <c r="A1461" s="253"/>
      <c r="D1461" s="254"/>
      <c r="E1461" s="254"/>
    </row>
    <row r="1462" spans="1:5">
      <c r="A1462" s="253"/>
      <c r="D1462" s="254"/>
      <c r="E1462" s="254"/>
    </row>
    <row r="1463" spans="1:5">
      <c r="A1463" s="253"/>
      <c r="D1463" s="254"/>
      <c r="E1463" s="254"/>
    </row>
    <row r="1464" spans="1:5">
      <c r="A1464" s="253"/>
      <c r="D1464" s="254"/>
      <c r="E1464" s="254"/>
    </row>
    <row r="1465" spans="1:5">
      <c r="A1465" s="253"/>
      <c r="D1465" s="254"/>
      <c r="E1465" s="254"/>
    </row>
    <row r="1466" spans="1:5">
      <c r="A1466" s="253"/>
      <c r="D1466" s="254"/>
      <c r="E1466" s="254"/>
    </row>
    <row r="1467" spans="1:5">
      <c r="A1467" s="253"/>
      <c r="D1467" s="254"/>
      <c r="E1467" s="254"/>
    </row>
    <row r="1468" spans="1:5">
      <c r="A1468" s="253"/>
      <c r="D1468" s="254"/>
      <c r="E1468" s="254"/>
    </row>
    <row r="1469" spans="1:5">
      <c r="A1469" s="253"/>
      <c r="D1469" s="254"/>
      <c r="E1469" s="254"/>
    </row>
    <row r="1470" spans="1:5">
      <c r="A1470" s="253"/>
      <c r="D1470" s="254"/>
      <c r="E1470" s="254"/>
    </row>
    <row r="1471" spans="1:5">
      <c r="A1471" s="253"/>
      <c r="D1471" s="254"/>
      <c r="E1471" s="254"/>
    </row>
    <row r="1472" spans="1:5">
      <c r="A1472" s="253"/>
      <c r="D1472" s="254"/>
      <c r="E1472" s="254"/>
    </row>
    <row r="1473" spans="1:5">
      <c r="A1473" s="253"/>
      <c r="D1473" s="254"/>
      <c r="E1473" s="254"/>
    </row>
    <row r="1474" spans="1:5">
      <c r="A1474" s="253"/>
      <c r="D1474" s="254"/>
      <c r="E1474" s="254"/>
    </row>
    <row r="1475" spans="1:5">
      <c r="A1475" s="253"/>
      <c r="D1475" s="254"/>
      <c r="E1475" s="254"/>
    </row>
    <row r="1476" spans="1:5">
      <c r="A1476" s="253"/>
      <c r="D1476" s="254"/>
      <c r="E1476" s="254"/>
    </row>
    <row r="1477" spans="1:5">
      <c r="A1477" s="253"/>
      <c r="D1477" s="254"/>
      <c r="E1477" s="254"/>
    </row>
    <row r="1478" spans="1:5">
      <c r="A1478" s="253"/>
      <c r="D1478" s="254"/>
      <c r="E1478" s="254"/>
    </row>
    <row r="1479" spans="1:5">
      <c r="A1479" s="253"/>
      <c r="D1479" s="254"/>
      <c r="E1479" s="254"/>
    </row>
    <row r="1480" spans="1:5">
      <c r="A1480" s="253"/>
      <c r="D1480" s="254"/>
      <c r="E1480" s="254"/>
    </row>
    <row r="1481" spans="1:5">
      <c r="A1481" s="253"/>
      <c r="D1481" s="254"/>
      <c r="E1481" s="254"/>
    </row>
    <row r="1482" spans="1:5">
      <c r="A1482" s="253"/>
      <c r="D1482" s="254"/>
      <c r="E1482" s="254"/>
    </row>
    <row r="1483" spans="1:5">
      <c r="A1483" s="253"/>
      <c r="D1483" s="254"/>
      <c r="E1483" s="254"/>
    </row>
    <row r="1484" spans="1:5">
      <c r="A1484" s="253"/>
      <c r="D1484" s="254"/>
      <c r="E1484" s="254"/>
    </row>
    <row r="1485" spans="1:5">
      <c r="A1485" s="253"/>
      <c r="D1485" s="254"/>
      <c r="E1485" s="254"/>
    </row>
    <row r="1486" spans="1:5">
      <c r="A1486" s="253"/>
      <c r="D1486" s="254"/>
      <c r="E1486" s="254"/>
    </row>
    <row r="1487" spans="1:5">
      <c r="A1487" s="253"/>
      <c r="D1487" s="254"/>
      <c r="E1487" s="254"/>
    </row>
    <row r="1488" spans="1:5">
      <c r="A1488" s="253"/>
      <c r="D1488" s="254"/>
      <c r="E1488" s="254"/>
    </row>
    <row r="1489" spans="1:5">
      <c r="A1489" s="253"/>
      <c r="D1489" s="254"/>
      <c r="E1489" s="254"/>
    </row>
    <row r="1490" spans="1:5">
      <c r="A1490" s="253"/>
      <c r="D1490" s="254"/>
      <c r="E1490" s="254"/>
    </row>
    <row r="1491" spans="1:5">
      <c r="A1491" s="253"/>
      <c r="D1491" s="254"/>
      <c r="E1491" s="254"/>
    </row>
    <row r="1492" spans="1:5">
      <c r="A1492" s="253"/>
      <c r="D1492" s="254"/>
      <c r="E1492" s="254"/>
    </row>
    <row r="1493" spans="1:5">
      <c r="A1493" s="253"/>
      <c r="D1493" s="254"/>
      <c r="E1493" s="254"/>
    </row>
    <row r="1494" spans="1:5">
      <c r="A1494" s="253"/>
      <c r="D1494" s="254"/>
      <c r="E1494" s="254"/>
    </row>
    <row r="1495" spans="1:5">
      <c r="A1495" s="253"/>
      <c r="D1495" s="254"/>
      <c r="E1495" s="254"/>
    </row>
    <row r="1496" spans="1:5">
      <c r="A1496" s="253"/>
      <c r="D1496" s="254"/>
      <c r="E1496" s="254"/>
    </row>
    <row r="1497" spans="1:5">
      <c r="A1497" s="253"/>
      <c r="D1497" s="254"/>
      <c r="E1497" s="254"/>
    </row>
    <row r="1498" spans="1:5">
      <c r="A1498" s="253"/>
      <c r="D1498" s="254"/>
      <c r="E1498" s="254"/>
    </row>
    <row r="1499" spans="1:5">
      <c r="A1499" s="253"/>
      <c r="D1499" s="254"/>
      <c r="E1499" s="254"/>
    </row>
    <row r="1500" spans="1:5">
      <c r="A1500" s="253"/>
      <c r="D1500" s="254"/>
      <c r="E1500" s="254"/>
    </row>
    <row r="1501" spans="1:5">
      <c r="A1501" s="253"/>
      <c r="D1501" s="254"/>
      <c r="E1501" s="254"/>
    </row>
    <row r="1502" spans="1:5">
      <c r="A1502" s="253"/>
      <c r="D1502" s="254"/>
      <c r="E1502" s="254"/>
    </row>
    <row r="1503" spans="1:5">
      <c r="A1503" s="253"/>
      <c r="D1503" s="254"/>
      <c r="E1503" s="254"/>
    </row>
    <row r="1504" spans="1:5">
      <c r="A1504" s="253"/>
      <c r="D1504" s="254"/>
      <c r="E1504" s="254"/>
    </row>
    <row r="1505" spans="1:5">
      <c r="A1505" s="253"/>
      <c r="D1505" s="254"/>
      <c r="E1505" s="254"/>
    </row>
    <row r="1506" spans="1:5">
      <c r="A1506" s="253"/>
      <c r="D1506" s="254"/>
      <c r="E1506" s="254"/>
    </row>
    <row r="1507" spans="1:5">
      <c r="A1507" s="253"/>
      <c r="D1507" s="254"/>
      <c r="E1507" s="254"/>
    </row>
    <row r="1508" spans="1:5">
      <c r="A1508" s="253"/>
      <c r="D1508" s="254"/>
      <c r="E1508" s="254"/>
    </row>
    <row r="1509" spans="1:5">
      <c r="A1509" s="253"/>
      <c r="D1509" s="254"/>
      <c r="E1509" s="254"/>
    </row>
    <row r="1510" spans="1:5">
      <c r="A1510" s="253"/>
      <c r="D1510" s="254"/>
      <c r="E1510" s="254"/>
    </row>
    <row r="1511" spans="1:5">
      <c r="A1511" s="253"/>
      <c r="D1511" s="254"/>
      <c r="E1511" s="254"/>
    </row>
    <row r="1512" spans="1:5">
      <c r="A1512" s="253"/>
      <c r="D1512" s="254"/>
      <c r="E1512" s="254"/>
    </row>
    <row r="1513" spans="1:5">
      <c r="A1513" s="253"/>
      <c r="D1513" s="254"/>
      <c r="E1513" s="254"/>
    </row>
    <row r="1514" spans="1:5">
      <c r="A1514" s="253"/>
      <c r="D1514" s="254"/>
      <c r="E1514" s="254"/>
    </row>
    <row r="1515" spans="1:5">
      <c r="A1515" s="253"/>
      <c r="D1515" s="254"/>
      <c r="E1515" s="254"/>
    </row>
    <row r="1516" spans="1:5">
      <c r="A1516" s="253"/>
      <c r="D1516" s="254"/>
      <c r="E1516" s="254"/>
    </row>
    <row r="1517" spans="1:5">
      <c r="A1517" s="253"/>
      <c r="D1517" s="254"/>
      <c r="E1517" s="254"/>
    </row>
    <row r="1518" spans="1:5">
      <c r="A1518" s="253"/>
      <c r="D1518" s="254"/>
      <c r="E1518" s="254"/>
    </row>
    <row r="1519" spans="1:5">
      <c r="A1519" s="253"/>
      <c r="D1519" s="254"/>
      <c r="E1519" s="254"/>
    </row>
    <row r="1520" spans="1:5">
      <c r="A1520" s="253"/>
      <c r="D1520" s="254"/>
      <c r="E1520" s="254"/>
    </row>
    <row r="1521" spans="1:5">
      <c r="A1521" s="253"/>
      <c r="D1521" s="254"/>
      <c r="E1521" s="254"/>
    </row>
    <row r="1522" spans="1:5">
      <c r="A1522" s="253"/>
      <c r="D1522" s="254"/>
      <c r="E1522" s="254"/>
    </row>
    <row r="1523" spans="1:5">
      <c r="A1523" s="253"/>
      <c r="D1523" s="254"/>
      <c r="E1523" s="254"/>
    </row>
    <row r="1524" spans="1:5">
      <c r="A1524" s="253"/>
      <c r="D1524" s="254"/>
      <c r="E1524" s="254"/>
    </row>
    <row r="1525" spans="1:5">
      <c r="A1525" s="253"/>
      <c r="D1525" s="254"/>
      <c r="E1525" s="254"/>
    </row>
    <row r="1526" spans="1:5">
      <c r="A1526" s="253"/>
      <c r="D1526" s="254"/>
      <c r="E1526" s="254"/>
    </row>
    <row r="1527" spans="1:5">
      <c r="A1527" s="253"/>
      <c r="D1527" s="254"/>
      <c r="E1527" s="254"/>
    </row>
    <row r="1528" spans="1:5">
      <c r="A1528" s="253"/>
      <c r="D1528" s="254"/>
      <c r="E1528" s="254"/>
    </row>
    <row r="1529" spans="1:5">
      <c r="A1529" s="253"/>
      <c r="D1529" s="254"/>
      <c r="E1529" s="254"/>
    </row>
    <row r="1530" spans="1:5">
      <c r="A1530" s="253"/>
      <c r="D1530" s="254"/>
      <c r="E1530" s="254"/>
    </row>
    <row r="1531" spans="1:5">
      <c r="A1531" s="253"/>
      <c r="D1531" s="254"/>
      <c r="E1531" s="254"/>
    </row>
    <row r="1532" spans="1:5">
      <c r="A1532" s="253"/>
      <c r="D1532" s="254"/>
      <c r="E1532" s="254"/>
    </row>
    <row r="1533" spans="1:5">
      <c r="A1533" s="253"/>
      <c r="D1533" s="254"/>
      <c r="E1533" s="254"/>
    </row>
    <row r="1534" spans="1:5">
      <c r="A1534" s="253"/>
      <c r="D1534" s="254"/>
      <c r="E1534" s="254"/>
    </row>
    <row r="1535" spans="1:5">
      <c r="A1535" s="253"/>
      <c r="D1535" s="254"/>
      <c r="E1535" s="254"/>
    </row>
    <row r="1536" spans="1:5">
      <c r="A1536" s="253"/>
      <c r="D1536" s="254"/>
      <c r="E1536" s="254"/>
    </row>
    <row r="1537" spans="1:5">
      <c r="A1537" s="253"/>
      <c r="D1537" s="254"/>
      <c r="E1537" s="254"/>
    </row>
    <row r="1538" spans="1:5">
      <c r="A1538" s="253"/>
      <c r="D1538" s="254"/>
      <c r="E1538" s="254"/>
    </row>
    <row r="1539" spans="1:5">
      <c r="A1539" s="253"/>
      <c r="D1539" s="254"/>
      <c r="E1539" s="254"/>
    </row>
    <row r="1540" spans="1:5">
      <c r="A1540" s="253"/>
      <c r="D1540" s="254"/>
      <c r="E1540" s="254"/>
    </row>
    <row r="1541" spans="1:5">
      <c r="A1541" s="253"/>
      <c r="D1541" s="254"/>
      <c r="E1541" s="254"/>
    </row>
    <row r="1542" spans="1:5">
      <c r="A1542" s="253"/>
      <c r="D1542" s="254"/>
      <c r="E1542" s="254"/>
    </row>
    <row r="1543" spans="1:5">
      <c r="A1543" s="253"/>
      <c r="D1543" s="254"/>
      <c r="E1543" s="254"/>
    </row>
    <row r="1544" spans="1:5">
      <c r="A1544" s="253"/>
      <c r="D1544" s="254"/>
      <c r="E1544" s="254"/>
    </row>
    <row r="1545" spans="1:5">
      <c r="A1545" s="253"/>
      <c r="D1545" s="254"/>
      <c r="E1545" s="254"/>
    </row>
    <row r="1546" spans="1:5">
      <c r="A1546" s="253"/>
      <c r="D1546" s="254"/>
      <c r="E1546" s="254"/>
    </row>
    <row r="1547" spans="1:5">
      <c r="A1547" s="253"/>
      <c r="D1547" s="254"/>
      <c r="E1547" s="254"/>
    </row>
    <row r="1548" spans="1:5">
      <c r="A1548" s="253"/>
      <c r="D1548" s="254"/>
      <c r="E1548" s="254"/>
    </row>
    <row r="1549" spans="1:5">
      <c r="A1549" s="253"/>
      <c r="D1549" s="254"/>
      <c r="E1549" s="254"/>
    </row>
    <row r="1550" spans="1:5">
      <c r="A1550" s="253"/>
      <c r="D1550" s="254"/>
      <c r="E1550" s="254"/>
    </row>
    <row r="1551" spans="1:5">
      <c r="A1551" s="253"/>
      <c r="D1551" s="254"/>
      <c r="E1551" s="254"/>
    </row>
    <row r="1552" spans="1:5">
      <c r="A1552" s="253"/>
      <c r="D1552" s="254"/>
      <c r="E1552" s="254"/>
    </row>
    <row r="1553" spans="1:5">
      <c r="A1553" s="253"/>
      <c r="D1553" s="254"/>
      <c r="E1553" s="254"/>
    </row>
    <row r="1554" spans="1:5">
      <c r="A1554" s="253"/>
      <c r="D1554" s="254"/>
      <c r="E1554" s="254"/>
    </row>
    <row r="1555" spans="1:5">
      <c r="A1555" s="253"/>
      <c r="D1555" s="254"/>
      <c r="E1555" s="254"/>
    </row>
    <row r="1556" spans="1:5">
      <c r="A1556" s="253"/>
      <c r="D1556" s="254"/>
      <c r="E1556" s="254"/>
    </row>
    <row r="1557" spans="1:5">
      <c r="A1557" s="253"/>
      <c r="D1557" s="254"/>
      <c r="E1557" s="254"/>
    </row>
    <row r="1558" spans="1:5">
      <c r="A1558" s="253"/>
      <c r="D1558" s="254"/>
      <c r="E1558" s="254"/>
    </row>
    <row r="1559" spans="1:5">
      <c r="A1559" s="253"/>
      <c r="D1559" s="254"/>
      <c r="E1559" s="254"/>
    </row>
    <row r="1560" spans="1:5">
      <c r="A1560" s="253"/>
      <c r="D1560" s="254"/>
      <c r="E1560" s="254"/>
    </row>
    <row r="1561" spans="1:5">
      <c r="A1561" s="253"/>
      <c r="D1561" s="254"/>
      <c r="E1561" s="254"/>
    </row>
    <row r="1562" spans="1:5">
      <c r="A1562" s="253"/>
      <c r="D1562" s="254"/>
      <c r="E1562" s="254"/>
    </row>
    <row r="1563" spans="1:5">
      <c r="A1563" s="253"/>
      <c r="D1563" s="254"/>
      <c r="E1563" s="254"/>
    </row>
    <row r="1564" spans="1:5">
      <c r="A1564" s="253"/>
      <c r="D1564" s="254"/>
      <c r="E1564" s="254"/>
    </row>
    <row r="1565" spans="1:5">
      <c r="A1565" s="253"/>
      <c r="D1565" s="254"/>
      <c r="E1565" s="254"/>
    </row>
    <row r="1566" spans="1:5">
      <c r="A1566" s="253"/>
      <c r="D1566" s="254"/>
      <c r="E1566" s="254"/>
    </row>
    <row r="1567" spans="1:5">
      <c r="A1567" s="253"/>
      <c r="D1567" s="254"/>
      <c r="E1567" s="254"/>
    </row>
    <row r="1568" spans="1:5">
      <c r="A1568" s="253"/>
      <c r="D1568" s="254"/>
      <c r="E1568" s="254"/>
    </row>
    <row r="1569" spans="1:5">
      <c r="A1569" s="253"/>
      <c r="D1569" s="254"/>
      <c r="E1569" s="254"/>
    </row>
    <row r="1570" spans="1:5">
      <c r="A1570" s="253"/>
      <c r="D1570" s="254"/>
      <c r="E1570" s="254"/>
    </row>
    <row r="1571" spans="1:5">
      <c r="A1571" s="253"/>
      <c r="D1571" s="254"/>
      <c r="E1571" s="254"/>
    </row>
    <row r="1572" spans="1:5">
      <c r="A1572" s="253"/>
      <c r="D1572" s="254"/>
      <c r="E1572" s="254"/>
    </row>
    <row r="1573" spans="1:5">
      <c r="A1573" s="253"/>
      <c r="D1573" s="254"/>
      <c r="E1573" s="254"/>
    </row>
    <row r="1574" spans="1:5">
      <c r="A1574" s="253"/>
      <c r="D1574" s="254"/>
      <c r="E1574" s="254"/>
    </row>
    <row r="1575" spans="1:5">
      <c r="A1575" s="253"/>
      <c r="D1575" s="254"/>
      <c r="E1575" s="254"/>
    </row>
    <row r="1576" spans="1:5">
      <c r="A1576" s="253"/>
      <c r="D1576" s="254"/>
      <c r="E1576" s="254"/>
    </row>
    <row r="1577" spans="1:5">
      <c r="A1577" s="253"/>
      <c r="D1577" s="254"/>
      <c r="E1577" s="254"/>
    </row>
    <row r="1578" spans="1:5">
      <c r="A1578" s="253"/>
      <c r="D1578" s="254"/>
      <c r="E1578" s="254"/>
    </row>
    <row r="1579" spans="1:5">
      <c r="A1579" s="253"/>
      <c r="D1579" s="254"/>
      <c r="E1579" s="254"/>
    </row>
    <row r="1580" spans="1:5">
      <c r="A1580" s="253"/>
      <c r="D1580" s="254"/>
      <c r="E1580" s="254"/>
    </row>
    <row r="1581" spans="1:5">
      <c r="A1581" s="253"/>
      <c r="D1581" s="254"/>
      <c r="E1581" s="254"/>
    </row>
    <row r="1582" spans="1:5">
      <c r="A1582" s="253"/>
      <c r="D1582" s="254"/>
      <c r="E1582" s="254"/>
    </row>
    <row r="1583" spans="1:5">
      <c r="A1583" s="253"/>
      <c r="D1583" s="254"/>
      <c r="E1583" s="254"/>
    </row>
    <row r="1584" spans="1:5">
      <c r="A1584" s="253"/>
      <c r="D1584" s="254"/>
      <c r="E1584" s="254"/>
    </row>
    <row r="1585" spans="1:5">
      <c r="A1585" s="253"/>
      <c r="D1585" s="254"/>
      <c r="E1585" s="254"/>
    </row>
    <row r="1586" spans="1:5">
      <c r="A1586" s="253"/>
      <c r="D1586" s="254"/>
      <c r="E1586" s="254"/>
    </row>
    <row r="1587" spans="1:5">
      <c r="A1587" s="253"/>
      <c r="D1587" s="254"/>
      <c r="E1587" s="254"/>
    </row>
    <row r="1588" spans="1:5">
      <c r="A1588" s="253"/>
      <c r="D1588" s="254"/>
      <c r="E1588" s="254"/>
    </row>
    <row r="1589" spans="1:5">
      <c r="A1589" s="253"/>
      <c r="D1589" s="254"/>
      <c r="E1589" s="254"/>
    </row>
    <row r="1590" spans="1:5">
      <c r="A1590" s="253"/>
      <c r="D1590" s="254"/>
      <c r="E1590" s="254"/>
    </row>
    <row r="1591" spans="1:5">
      <c r="A1591" s="253"/>
      <c r="D1591" s="254"/>
      <c r="E1591" s="254"/>
    </row>
    <row r="1592" spans="1:5">
      <c r="A1592" s="253"/>
      <c r="D1592" s="254"/>
      <c r="E1592" s="254"/>
    </row>
    <row r="1593" spans="1:5">
      <c r="A1593" s="253"/>
      <c r="D1593" s="254"/>
      <c r="E1593" s="254"/>
    </row>
    <row r="1594" spans="1:5">
      <c r="A1594" s="253"/>
      <c r="D1594" s="254"/>
      <c r="E1594" s="254"/>
    </row>
    <row r="1595" spans="1:5">
      <c r="A1595" s="253"/>
      <c r="D1595" s="254"/>
      <c r="E1595" s="254"/>
    </row>
    <row r="1596" spans="1:5">
      <c r="A1596" s="253"/>
      <c r="D1596" s="254"/>
      <c r="E1596" s="254"/>
    </row>
    <row r="1597" spans="1:5">
      <c r="A1597" s="253"/>
      <c r="D1597" s="254"/>
      <c r="E1597" s="254"/>
    </row>
    <row r="1598" spans="1:5">
      <c r="A1598" s="253"/>
      <c r="D1598" s="254"/>
      <c r="E1598" s="254"/>
    </row>
    <row r="1599" spans="1:5">
      <c r="A1599" s="253"/>
      <c r="D1599" s="254"/>
      <c r="E1599" s="254"/>
    </row>
    <row r="1600" spans="1:5">
      <c r="A1600" s="253"/>
      <c r="D1600" s="254"/>
      <c r="E1600" s="254"/>
    </row>
    <row r="1601" spans="1:5">
      <c r="A1601" s="253"/>
      <c r="D1601" s="254"/>
      <c r="E1601" s="254"/>
    </row>
    <row r="1602" spans="1:5">
      <c r="A1602" s="253"/>
      <c r="D1602" s="254"/>
      <c r="E1602" s="254"/>
    </row>
    <row r="1603" spans="1:5">
      <c r="A1603" s="253"/>
      <c r="D1603" s="254"/>
      <c r="E1603" s="254"/>
    </row>
    <row r="1604" spans="1:5">
      <c r="A1604" s="253"/>
      <c r="D1604" s="254"/>
      <c r="E1604" s="254"/>
    </row>
    <row r="1605" spans="1:5">
      <c r="A1605" s="253"/>
      <c r="D1605" s="254"/>
      <c r="E1605" s="254"/>
    </row>
    <row r="1606" spans="1:5">
      <c r="A1606" s="253"/>
      <c r="D1606" s="254"/>
      <c r="E1606" s="254"/>
    </row>
    <row r="1607" spans="1:5">
      <c r="A1607" s="253"/>
      <c r="D1607" s="254"/>
      <c r="E1607" s="254"/>
    </row>
    <row r="1608" spans="1:5">
      <c r="A1608" s="253"/>
      <c r="D1608" s="254"/>
      <c r="E1608" s="254"/>
    </row>
    <row r="1609" spans="1:5">
      <c r="A1609" s="253"/>
      <c r="D1609" s="254"/>
      <c r="E1609" s="254"/>
    </row>
    <row r="1610" spans="1:5">
      <c r="A1610" s="253"/>
      <c r="D1610" s="254"/>
      <c r="E1610" s="254"/>
    </row>
    <row r="1611" spans="1:5">
      <c r="A1611" s="253"/>
      <c r="D1611" s="254"/>
      <c r="E1611" s="254"/>
    </row>
    <row r="1612" spans="1:5">
      <c r="A1612" s="253"/>
      <c r="D1612" s="254"/>
      <c r="E1612" s="254"/>
    </row>
    <row r="1613" spans="1:5">
      <c r="A1613" s="253"/>
      <c r="D1613" s="254"/>
      <c r="E1613" s="254"/>
    </row>
    <row r="1614" spans="1:5">
      <c r="A1614" s="253"/>
      <c r="D1614" s="254"/>
      <c r="E1614" s="254"/>
    </row>
    <row r="1615" spans="1:5">
      <c r="A1615" s="253"/>
      <c r="D1615" s="254"/>
      <c r="E1615" s="254"/>
    </row>
    <row r="1616" spans="1:5">
      <c r="A1616" s="253"/>
      <c r="D1616" s="254"/>
      <c r="E1616" s="254"/>
    </row>
    <row r="1617" spans="1:5">
      <c r="A1617" s="253"/>
      <c r="D1617" s="254"/>
      <c r="E1617" s="254"/>
    </row>
    <row r="1618" spans="1:5">
      <c r="A1618" s="253"/>
      <c r="D1618" s="254"/>
      <c r="E1618" s="254"/>
    </row>
    <row r="1619" spans="1:5">
      <c r="A1619" s="253"/>
      <c r="D1619" s="254"/>
      <c r="E1619" s="254"/>
    </row>
    <row r="1620" spans="1:5">
      <c r="A1620" s="253"/>
      <c r="D1620" s="254"/>
      <c r="E1620" s="254"/>
    </row>
    <row r="1621" spans="1:5">
      <c r="A1621" s="253"/>
      <c r="D1621" s="254"/>
      <c r="E1621" s="254"/>
    </row>
    <row r="1622" spans="1:5">
      <c r="A1622" s="253"/>
      <c r="D1622" s="254"/>
      <c r="E1622" s="254"/>
    </row>
    <row r="1623" spans="1:5">
      <c r="A1623" s="253"/>
      <c r="D1623" s="254"/>
      <c r="E1623" s="254"/>
    </row>
    <row r="1624" spans="1:5">
      <c r="A1624" s="253"/>
      <c r="D1624" s="254"/>
      <c r="E1624" s="254"/>
    </row>
    <row r="1625" spans="1:5">
      <c r="A1625" s="253"/>
      <c r="D1625" s="254"/>
      <c r="E1625" s="254"/>
    </row>
    <row r="1626" spans="1:5">
      <c r="A1626" s="253"/>
      <c r="D1626" s="254"/>
      <c r="E1626" s="254"/>
    </row>
    <row r="1627" spans="1:5">
      <c r="A1627" s="253"/>
      <c r="D1627" s="254"/>
      <c r="E1627" s="254"/>
    </row>
    <row r="1628" spans="1:5">
      <c r="A1628" s="253"/>
      <c r="D1628" s="254"/>
      <c r="E1628" s="254"/>
    </row>
    <row r="1629" spans="1:5">
      <c r="A1629" s="253"/>
      <c r="D1629" s="254"/>
      <c r="E1629" s="254"/>
    </row>
    <row r="1630" spans="1:5">
      <c r="A1630" s="253"/>
      <c r="D1630" s="254"/>
      <c r="E1630" s="254"/>
    </row>
    <row r="1631" spans="1:5">
      <c r="A1631" s="253"/>
      <c r="D1631" s="254"/>
      <c r="E1631" s="254"/>
    </row>
    <row r="1632" spans="1:5">
      <c r="A1632" s="253"/>
      <c r="D1632" s="254"/>
      <c r="E1632" s="254"/>
    </row>
    <row r="1633" spans="1:5">
      <c r="A1633" s="253"/>
      <c r="D1633" s="254"/>
      <c r="E1633" s="254"/>
    </row>
    <row r="1634" spans="1:5">
      <c r="A1634" s="253"/>
      <c r="D1634" s="254"/>
      <c r="E1634" s="254"/>
    </row>
    <row r="1635" spans="1:5">
      <c r="A1635" s="253"/>
      <c r="D1635" s="254"/>
      <c r="E1635" s="254"/>
    </row>
    <row r="1636" spans="1:5">
      <c r="A1636" s="253"/>
      <c r="D1636" s="254"/>
      <c r="E1636" s="254"/>
    </row>
    <row r="1637" spans="1:5">
      <c r="A1637" s="253"/>
      <c r="D1637" s="254"/>
      <c r="E1637" s="254"/>
    </row>
    <row r="1638" spans="1:5">
      <c r="A1638" s="253"/>
      <c r="D1638" s="254"/>
      <c r="E1638" s="254"/>
    </row>
    <row r="1639" spans="1:5">
      <c r="A1639" s="253"/>
      <c r="D1639" s="254"/>
      <c r="E1639" s="254"/>
    </row>
    <row r="1640" spans="1:5">
      <c r="A1640" s="253"/>
      <c r="D1640" s="254"/>
      <c r="E1640" s="254"/>
    </row>
    <row r="1641" spans="1:5">
      <c r="A1641" s="253"/>
      <c r="D1641" s="254"/>
      <c r="E1641" s="254"/>
    </row>
    <row r="1642" spans="1:5">
      <c r="A1642" s="253"/>
      <c r="D1642" s="254"/>
      <c r="E1642" s="254"/>
    </row>
    <row r="1643" spans="1:5">
      <c r="A1643" s="253"/>
      <c r="D1643" s="254"/>
      <c r="E1643" s="254"/>
    </row>
    <row r="1644" spans="1:5">
      <c r="A1644" s="253"/>
      <c r="D1644" s="254"/>
      <c r="E1644" s="254"/>
    </row>
    <row r="1645" spans="1:5">
      <c r="A1645" s="253"/>
      <c r="D1645" s="254"/>
      <c r="E1645" s="254"/>
    </row>
    <row r="1646" spans="1:5">
      <c r="A1646" s="253"/>
      <c r="D1646" s="254"/>
      <c r="E1646" s="254"/>
    </row>
    <row r="1647" spans="1:5">
      <c r="A1647" s="253"/>
      <c r="D1647" s="254"/>
      <c r="E1647" s="254"/>
    </row>
    <row r="1648" spans="1:5">
      <c r="A1648" s="253"/>
      <c r="D1648" s="254"/>
      <c r="E1648" s="254"/>
    </row>
    <row r="1649" spans="1:5">
      <c r="A1649" s="253"/>
      <c r="D1649" s="254"/>
      <c r="E1649" s="254"/>
    </row>
    <row r="1650" spans="1:5">
      <c r="A1650" s="253"/>
      <c r="D1650" s="254"/>
      <c r="E1650" s="254"/>
    </row>
    <row r="1651" spans="1:5">
      <c r="A1651" s="253"/>
      <c r="D1651" s="254"/>
      <c r="E1651" s="254"/>
    </row>
    <row r="1652" spans="1:5">
      <c r="A1652" s="253"/>
      <c r="D1652" s="254"/>
      <c r="E1652" s="254"/>
    </row>
    <row r="1653" spans="1:5">
      <c r="A1653" s="253"/>
      <c r="D1653" s="254"/>
      <c r="E1653" s="254"/>
    </row>
    <row r="1654" spans="1:5">
      <c r="A1654" s="253"/>
      <c r="D1654" s="254"/>
      <c r="E1654" s="254"/>
    </row>
    <row r="1655" spans="1:5">
      <c r="A1655" s="253"/>
      <c r="D1655" s="254"/>
      <c r="E1655" s="254"/>
    </row>
    <row r="1656" spans="1:5">
      <c r="A1656" s="253"/>
      <c r="D1656" s="254"/>
      <c r="E1656" s="254"/>
    </row>
    <row r="1657" spans="1:5">
      <c r="A1657" s="253"/>
      <c r="D1657" s="254"/>
      <c r="E1657" s="254"/>
    </row>
    <row r="1658" spans="1:5">
      <c r="A1658" s="253"/>
      <c r="D1658" s="254"/>
      <c r="E1658" s="254"/>
    </row>
    <row r="1659" spans="1:5">
      <c r="A1659" s="253"/>
      <c r="D1659" s="254"/>
      <c r="E1659" s="254"/>
    </row>
    <row r="1660" spans="1:5">
      <c r="A1660" s="253"/>
      <c r="D1660" s="254"/>
      <c r="E1660" s="254"/>
    </row>
    <row r="1661" spans="1:5">
      <c r="A1661" s="253"/>
      <c r="D1661" s="254"/>
      <c r="E1661" s="254"/>
    </row>
    <row r="1662" spans="1:5">
      <c r="A1662" s="253"/>
      <c r="D1662" s="254"/>
      <c r="E1662" s="254"/>
    </row>
    <row r="1663" spans="1:5">
      <c r="A1663" s="253"/>
      <c r="D1663" s="254"/>
      <c r="E1663" s="254"/>
    </row>
    <row r="1664" spans="1:5">
      <c r="A1664" s="253"/>
      <c r="D1664" s="254"/>
      <c r="E1664" s="254"/>
    </row>
    <row r="1665" spans="1:5">
      <c r="A1665" s="253"/>
      <c r="D1665" s="254"/>
      <c r="E1665" s="254"/>
    </row>
    <row r="1666" spans="1:5">
      <c r="A1666" s="253"/>
      <c r="D1666" s="254"/>
      <c r="E1666" s="254"/>
    </row>
    <row r="1667" spans="1:5">
      <c r="A1667" s="253"/>
      <c r="D1667" s="254"/>
      <c r="E1667" s="254"/>
    </row>
    <row r="1668" spans="1:5">
      <c r="A1668" s="253"/>
      <c r="D1668" s="254"/>
      <c r="E1668" s="254"/>
    </row>
    <row r="1669" spans="1:5">
      <c r="A1669" s="253"/>
      <c r="D1669" s="254"/>
      <c r="E1669" s="254"/>
    </row>
    <row r="1670" spans="1:5">
      <c r="A1670" s="253"/>
      <c r="D1670" s="254"/>
      <c r="E1670" s="254"/>
    </row>
    <row r="1671" spans="1:5">
      <c r="A1671" s="253"/>
      <c r="D1671" s="254"/>
      <c r="E1671" s="254"/>
    </row>
    <row r="1672" spans="1:5">
      <c r="A1672" s="253"/>
      <c r="D1672" s="254"/>
      <c r="E1672" s="254"/>
    </row>
    <row r="1673" spans="1:5">
      <c r="A1673" s="253"/>
      <c r="D1673" s="254"/>
      <c r="E1673" s="254"/>
    </row>
    <row r="1674" spans="1:5">
      <c r="A1674" s="253"/>
      <c r="D1674" s="254"/>
      <c r="E1674" s="254"/>
    </row>
    <row r="1675" spans="1:5">
      <c r="A1675" s="253"/>
      <c r="D1675" s="254"/>
      <c r="E1675" s="254"/>
    </row>
    <row r="1676" spans="1:5">
      <c r="A1676" s="253"/>
      <c r="D1676" s="254"/>
      <c r="E1676" s="254"/>
    </row>
    <row r="1677" spans="1:5">
      <c r="A1677" s="253"/>
      <c r="D1677" s="254"/>
      <c r="E1677" s="254"/>
    </row>
    <row r="1678" spans="1:5">
      <c r="A1678" s="253"/>
      <c r="D1678" s="254"/>
      <c r="E1678" s="254"/>
    </row>
    <row r="1679" spans="1:5">
      <c r="A1679" s="253"/>
      <c r="D1679" s="254"/>
      <c r="E1679" s="254"/>
    </row>
    <row r="1680" spans="1:5">
      <c r="A1680" s="253"/>
      <c r="D1680" s="254"/>
      <c r="E1680" s="254"/>
    </row>
    <row r="1681" spans="1:5">
      <c r="A1681" s="253"/>
      <c r="D1681" s="254"/>
      <c r="E1681" s="254"/>
    </row>
    <row r="1682" spans="1:5">
      <c r="A1682" s="253"/>
      <c r="D1682" s="254"/>
      <c r="E1682" s="254"/>
    </row>
    <row r="1683" spans="1:5">
      <c r="A1683" s="253"/>
      <c r="D1683" s="254"/>
      <c r="E1683" s="254"/>
    </row>
    <row r="1684" spans="1:5">
      <c r="A1684" s="253"/>
      <c r="D1684" s="254"/>
      <c r="E1684" s="254"/>
    </row>
    <row r="1685" spans="1:5">
      <c r="A1685" s="253"/>
      <c r="D1685" s="254"/>
      <c r="E1685" s="254"/>
    </row>
    <row r="1686" spans="1:5">
      <c r="A1686" s="253"/>
      <c r="D1686" s="254"/>
      <c r="E1686" s="254"/>
    </row>
    <row r="1687" spans="1:5">
      <c r="A1687" s="253"/>
      <c r="D1687" s="254"/>
      <c r="E1687" s="254"/>
    </row>
    <row r="1688" spans="1:5">
      <c r="A1688" s="253"/>
      <c r="D1688" s="254"/>
      <c r="E1688" s="254"/>
    </row>
    <row r="1689" spans="1:5">
      <c r="A1689" s="253"/>
      <c r="D1689" s="254"/>
      <c r="E1689" s="254"/>
    </row>
    <row r="1690" spans="1:5">
      <c r="A1690" s="253"/>
      <c r="D1690" s="254"/>
      <c r="E1690" s="254"/>
    </row>
    <row r="1691" spans="1:5">
      <c r="A1691" s="253"/>
      <c r="D1691" s="254"/>
      <c r="E1691" s="254"/>
    </row>
    <row r="1692" spans="1:5">
      <c r="A1692" s="253"/>
      <c r="D1692" s="254"/>
      <c r="E1692" s="254"/>
    </row>
    <row r="1693" spans="1:5">
      <c r="A1693" s="253"/>
      <c r="D1693" s="254"/>
      <c r="E1693" s="254"/>
    </row>
    <row r="1694" spans="1:5">
      <c r="A1694" s="253"/>
      <c r="D1694" s="254"/>
      <c r="E1694" s="254"/>
    </row>
    <row r="1695" spans="1:5">
      <c r="A1695" s="253"/>
      <c r="D1695" s="254"/>
      <c r="E1695" s="254"/>
    </row>
    <row r="1696" spans="1:5">
      <c r="A1696" s="253"/>
      <c r="D1696" s="254"/>
      <c r="E1696" s="254"/>
    </row>
    <row r="1697" spans="1:5">
      <c r="A1697" s="253"/>
      <c r="D1697" s="254"/>
      <c r="E1697" s="254"/>
    </row>
    <row r="1698" spans="1:5">
      <c r="A1698" s="253"/>
      <c r="D1698" s="254"/>
      <c r="E1698" s="254"/>
    </row>
    <row r="1699" spans="1:5">
      <c r="A1699" s="253"/>
      <c r="D1699" s="254"/>
      <c r="E1699" s="254"/>
    </row>
    <row r="1700" spans="1:5">
      <c r="A1700" s="253"/>
      <c r="D1700" s="254"/>
      <c r="E1700" s="254"/>
    </row>
    <row r="1701" spans="1:5">
      <c r="A1701" s="253"/>
      <c r="D1701" s="254"/>
      <c r="E1701" s="254"/>
    </row>
    <row r="1702" spans="1:5">
      <c r="A1702" s="253"/>
      <c r="D1702" s="254"/>
      <c r="E1702" s="254"/>
    </row>
    <row r="1703" spans="1:5">
      <c r="A1703" s="253"/>
      <c r="D1703" s="254"/>
      <c r="E1703" s="254"/>
    </row>
    <row r="1704" spans="1:5">
      <c r="A1704" s="253"/>
      <c r="D1704" s="254"/>
      <c r="E1704" s="254"/>
    </row>
    <row r="1705" spans="1:5">
      <c r="A1705" s="253"/>
      <c r="D1705" s="254"/>
      <c r="E1705" s="254"/>
    </row>
    <row r="1706" spans="1:5">
      <c r="A1706" s="253"/>
      <c r="D1706" s="254"/>
      <c r="E1706" s="254"/>
    </row>
    <row r="1707" spans="1:5">
      <c r="A1707" s="253"/>
      <c r="D1707" s="254"/>
      <c r="E1707" s="254"/>
    </row>
    <row r="1708" spans="1:5">
      <c r="A1708" s="253"/>
      <c r="D1708" s="254"/>
      <c r="E1708" s="254"/>
    </row>
    <row r="1709" spans="1:5">
      <c r="A1709" s="253"/>
      <c r="D1709" s="254"/>
      <c r="E1709" s="254"/>
    </row>
    <row r="1710" spans="1:5">
      <c r="A1710" s="253"/>
      <c r="D1710" s="254"/>
      <c r="E1710" s="254"/>
    </row>
    <row r="1711" spans="1:5">
      <c r="A1711" s="253"/>
      <c r="D1711" s="254"/>
      <c r="E1711" s="254"/>
    </row>
    <row r="1712" spans="1:5">
      <c r="A1712" s="253"/>
      <c r="D1712" s="254"/>
      <c r="E1712" s="254"/>
    </row>
    <row r="1713" spans="1:5">
      <c r="A1713" s="253"/>
      <c r="D1713" s="254"/>
      <c r="E1713" s="254"/>
    </row>
    <row r="1714" spans="1:5">
      <c r="A1714" s="253"/>
      <c r="D1714" s="254"/>
      <c r="E1714" s="254"/>
    </row>
    <row r="1715" spans="1:5">
      <c r="A1715" s="253"/>
      <c r="D1715" s="254"/>
      <c r="E1715" s="254"/>
    </row>
    <row r="1716" spans="1:5">
      <c r="A1716" s="253"/>
      <c r="D1716" s="254"/>
      <c r="E1716" s="254"/>
    </row>
    <row r="1717" spans="1:5">
      <c r="A1717" s="253"/>
      <c r="D1717" s="254"/>
      <c r="E1717" s="254"/>
    </row>
    <row r="1718" spans="1:5">
      <c r="A1718" s="253"/>
      <c r="D1718" s="254"/>
      <c r="E1718" s="254"/>
    </row>
    <row r="1719" spans="1:5">
      <c r="A1719" s="253"/>
      <c r="D1719" s="254"/>
      <c r="E1719" s="254"/>
    </row>
    <row r="1720" spans="1:5">
      <c r="A1720" s="253"/>
      <c r="D1720" s="254"/>
      <c r="E1720" s="254"/>
    </row>
    <row r="1721" spans="1:5">
      <c r="A1721" s="253"/>
      <c r="D1721" s="254"/>
      <c r="E1721" s="254"/>
    </row>
    <row r="1722" spans="1:5">
      <c r="A1722" s="253"/>
      <c r="D1722" s="254"/>
      <c r="E1722" s="254"/>
    </row>
    <row r="1723" spans="1:5">
      <c r="A1723" s="253"/>
      <c r="D1723" s="254"/>
      <c r="E1723" s="254"/>
    </row>
    <row r="1724" spans="1:5">
      <c r="A1724" s="253"/>
      <c r="D1724" s="254"/>
      <c r="E1724" s="254"/>
    </row>
    <row r="1725" spans="1:5">
      <c r="A1725" s="253"/>
      <c r="D1725" s="254"/>
      <c r="E1725" s="254"/>
    </row>
    <row r="1726" spans="1:5">
      <c r="A1726" s="253"/>
      <c r="D1726" s="254"/>
      <c r="E1726" s="254"/>
    </row>
    <row r="1727" spans="1:5">
      <c r="A1727" s="253"/>
      <c r="D1727" s="254"/>
      <c r="E1727" s="254"/>
    </row>
    <row r="1728" spans="1:5">
      <c r="A1728" s="253"/>
      <c r="D1728" s="254"/>
      <c r="E1728" s="254"/>
    </row>
    <row r="1729" spans="1:5">
      <c r="A1729" s="253"/>
      <c r="D1729" s="254"/>
      <c r="E1729" s="254"/>
    </row>
    <row r="1730" spans="1:5">
      <c r="A1730" s="253"/>
      <c r="D1730" s="254"/>
      <c r="E1730" s="254"/>
    </row>
    <row r="1731" spans="1:5">
      <c r="A1731" s="253"/>
      <c r="D1731" s="254"/>
      <c r="E1731" s="254"/>
    </row>
    <row r="1732" spans="1:5">
      <c r="A1732" s="253"/>
      <c r="D1732" s="254"/>
      <c r="E1732" s="254"/>
    </row>
    <row r="1733" spans="1:5">
      <c r="A1733" s="253"/>
      <c r="D1733" s="254"/>
      <c r="E1733" s="254"/>
    </row>
    <row r="1734" spans="1:5">
      <c r="A1734" s="253"/>
      <c r="D1734" s="254"/>
      <c r="E1734" s="254"/>
    </row>
    <row r="1735" spans="1:5">
      <c r="A1735" s="253"/>
      <c r="D1735" s="254"/>
      <c r="E1735" s="254"/>
    </row>
    <row r="1736" spans="1:5">
      <c r="A1736" s="253"/>
      <c r="D1736" s="254"/>
      <c r="E1736" s="254"/>
    </row>
    <row r="1737" spans="1:5">
      <c r="A1737" s="253"/>
      <c r="D1737" s="254"/>
      <c r="E1737" s="254"/>
    </row>
    <row r="1738" spans="1:5">
      <c r="A1738" s="253"/>
      <c r="D1738" s="254"/>
      <c r="E1738" s="254"/>
    </row>
    <row r="1739" spans="1:5">
      <c r="A1739" s="253"/>
      <c r="D1739" s="254"/>
      <c r="E1739" s="254"/>
    </row>
    <row r="1740" spans="1:5">
      <c r="A1740" s="253"/>
      <c r="D1740" s="254"/>
      <c r="E1740" s="254"/>
    </row>
    <row r="1741" spans="1:5">
      <c r="A1741" s="253"/>
      <c r="D1741" s="254"/>
      <c r="E1741" s="254"/>
    </row>
    <row r="1742" spans="1:5">
      <c r="A1742" s="253"/>
      <c r="D1742" s="254"/>
      <c r="E1742" s="254"/>
    </row>
    <row r="1743" spans="1:5">
      <c r="A1743" s="253"/>
      <c r="D1743" s="254"/>
      <c r="E1743" s="254"/>
    </row>
    <row r="1744" spans="1:5">
      <c r="A1744" s="253"/>
      <c r="D1744" s="254"/>
      <c r="E1744" s="254"/>
    </row>
    <row r="1745" spans="1:5">
      <c r="A1745" s="253"/>
      <c r="D1745" s="254"/>
      <c r="E1745" s="254"/>
    </row>
    <row r="1746" spans="1:5">
      <c r="A1746" s="253"/>
      <c r="D1746" s="254"/>
      <c r="E1746" s="254"/>
    </row>
    <row r="1747" spans="1:5">
      <c r="A1747" s="253"/>
      <c r="D1747" s="254"/>
      <c r="E1747" s="254"/>
    </row>
    <row r="1748" spans="1:5">
      <c r="A1748" s="253"/>
      <c r="D1748" s="254"/>
      <c r="E1748" s="254"/>
    </row>
    <row r="1749" spans="1:5">
      <c r="A1749" s="253"/>
      <c r="D1749" s="254"/>
      <c r="E1749" s="254"/>
    </row>
    <row r="1750" spans="1:5">
      <c r="A1750" s="253"/>
      <c r="D1750" s="254"/>
      <c r="E1750" s="254"/>
    </row>
    <row r="1751" spans="1:5">
      <c r="A1751" s="253"/>
      <c r="D1751" s="254"/>
      <c r="E1751" s="254"/>
    </row>
    <row r="1752" spans="1:5">
      <c r="A1752" s="253"/>
      <c r="D1752" s="254"/>
      <c r="E1752" s="254"/>
    </row>
    <row r="1753" spans="1:5">
      <c r="A1753" s="253"/>
      <c r="D1753" s="254"/>
      <c r="E1753" s="254"/>
    </row>
    <row r="1754" spans="1:5">
      <c r="A1754" s="253"/>
      <c r="D1754" s="254"/>
      <c r="E1754" s="254"/>
    </row>
    <row r="1755" spans="1:5">
      <c r="A1755" s="253"/>
      <c r="D1755" s="254"/>
      <c r="E1755" s="254"/>
    </row>
    <row r="1756" spans="1:5">
      <c r="A1756" s="253"/>
      <c r="D1756" s="254"/>
      <c r="E1756" s="254"/>
    </row>
    <row r="1757" spans="1:5">
      <c r="A1757" s="253"/>
      <c r="D1757" s="254"/>
      <c r="E1757" s="254"/>
    </row>
    <row r="1758" spans="1:5">
      <c r="A1758" s="253"/>
      <c r="D1758" s="254"/>
      <c r="E1758" s="254"/>
    </row>
    <row r="1759" spans="1:5">
      <c r="A1759" s="253"/>
      <c r="D1759" s="254"/>
      <c r="E1759" s="254"/>
    </row>
    <row r="1760" spans="1:5">
      <c r="A1760" s="253"/>
      <c r="D1760" s="254"/>
      <c r="E1760" s="254"/>
    </row>
    <row r="1761" spans="1:5">
      <c r="A1761" s="253"/>
      <c r="D1761" s="254"/>
      <c r="E1761" s="254"/>
    </row>
    <row r="1762" spans="1:5">
      <c r="A1762" s="253"/>
      <c r="D1762" s="254"/>
      <c r="E1762" s="254"/>
    </row>
    <row r="1763" spans="1:5">
      <c r="A1763" s="253"/>
      <c r="D1763" s="254"/>
      <c r="E1763" s="254"/>
    </row>
    <row r="1764" spans="1:5">
      <c r="A1764" s="253"/>
      <c r="D1764" s="254"/>
      <c r="E1764" s="254"/>
    </row>
    <row r="1765" spans="1:5">
      <c r="A1765" s="253"/>
      <c r="D1765" s="254"/>
      <c r="E1765" s="254"/>
    </row>
    <row r="1766" spans="1:5">
      <c r="A1766" s="253"/>
      <c r="D1766" s="254"/>
      <c r="E1766" s="254"/>
    </row>
    <row r="1767" spans="1:5">
      <c r="A1767" s="253"/>
      <c r="D1767" s="254"/>
      <c r="E1767" s="254"/>
    </row>
    <row r="1768" spans="1:5">
      <c r="A1768" s="253"/>
      <c r="D1768" s="254"/>
      <c r="E1768" s="254"/>
    </row>
    <row r="1769" spans="1:5">
      <c r="A1769" s="253"/>
      <c r="D1769" s="254"/>
      <c r="E1769" s="254"/>
    </row>
    <row r="1770" spans="1:5">
      <c r="A1770" s="253"/>
      <c r="D1770" s="254"/>
      <c r="E1770" s="254"/>
    </row>
    <row r="1771" spans="1:5">
      <c r="A1771" s="253"/>
      <c r="D1771" s="254"/>
      <c r="E1771" s="254"/>
    </row>
    <row r="1772" spans="1:5">
      <c r="A1772" s="253"/>
      <c r="D1772" s="254"/>
      <c r="E1772" s="254"/>
    </row>
    <row r="1773" spans="1:5">
      <c r="A1773" s="253"/>
      <c r="D1773" s="254"/>
      <c r="E1773" s="254"/>
    </row>
    <row r="1774" spans="1:5">
      <c r="A1774" s="253"/>
      <c r="D1774" s="254"/>
      <c r="E1774" s="254"/>
    </row>
    <row r="1775" spans="1:5">
      <c r="A1775" s="253"/>
      <c r="D1775" s="254"/>
      <c r="E1775" s="254"/>
    </row>
    <row r="1776" spans="1:5">
      <c r="A1776" s="253"/>
      <c r="D1776" s="254"/>
      <c r="E1776" s="254"/>
    </row>
    <row r="1777" spans="1:5">
      <c r="A1777" s="253"/>
      <c r="D1777" s="254"/>
      <c r="E1777" s="254"/>
    </row>
    <row r="1778" spans="1:5">
      <c r="A1778" s="253"/>
      <c r="D1778" s="254"/>
      <c r="E1778" s="254"/>
    </row>
    <row r="1779" spans="1:5">
      <c r="A1779" s="253"/>
      <c r="D1779" s="254"/>
      <c r="E1779" s="254"/>
    </row>
    <row r="1780" spans="1:5">
      <c r="A1780" s="253"/>
      <c r="D1780" s="254"/>
      <c r="E1780" s="254"/>
    </row>
    <row r="1781" spans="1:5">
      <c r="A1781" s="253"/>
      <c r="D1781" s="254"/>
      <c r="E1781" s="254"/>
    </row>
    <row r="1782" spans="1:5">
      <c r="A1782" s="253"/>
      <c r="D1782" s="254"/>
      <c r="E1782" s="254"/>
    </row>
    <row r="1783" spans="1:5">
      <c r="A1783" s="253"/>
      <c r="D1783" s="254"/>
      <c r="E1783" s="254"/>
    </row>
    <row r="1784" spans="1:5">
      <c r="A1784" s="253"/>
      <c r="D1784" s="254"/>
      <c r="E1784" s="254"/>
    </row>
    <row r="1785" spans="1:5">
      <c r="A1785" s="253"/>
      <c r="D1785" s="254"/>
      <c r="E1785" s="254"/>
    </row>
    <row r="1786" spans="1:5">
      <c r="A1786" s="253"/>
      <c r="D1786" s="254"/>
      <c r="E1786" s="254"/>
    </row>
    <row r="1787" spans="1:5">
      <c r="A1787" s="253"/>
      <c r="D1787" s="254"/>
      <c r="E1787" s="254"/>
    </row>
    <row r="1788" spans="1:5">
      <c r="A1788" s="253"/>
      <c r="D1788" s="254"/>
      <c r="E1788" s="254"/>
    </row>
    <row r="1789" spans="1:5">
      <c r="A1789" s="253"/>
      <c r="D1789" s="254"/>
      <c r="E1789" s="254"/>
    </row>
    <row r="1790" spans="1:5">
      <c r="A1790" s="253"/>
      <c r="D1790" s="254"/>
      <c r="E1790" s="254"/>
    </row>
    <row r="1791" spans="1:5">
      <c r="A1791" s="253"/>
      <c r="D1791" s="254"/>
      <c r="E1791" s="254"/>
    </row>
    <row r="1792" spans="1:5">
      <c r="A1792" s="253"/>
      <c r="D1792" s="254"/>
      <c r="E1792" s="254"/>
    </row>
    <row r="1793" spans="1:5">
      <c r="A1793" s="253"/>
      <c r="D1793" s="254"/>
      <c r="E1793" s="254"/>
    </row>
    <row r="1794" spans="1:5">
      <c r="A1794" s="253"/>
      <c r="D1794" s="254"/>
      <c r="E1794" s="254"/>
    </row>
    <row r="1795" spans="1:5">
      <c r="A1795" s="253"/>
      <c r="D1795" s="254"/>
      <c r="E1795" s="254"/>
    </row>
    <row r="1796" spans="1:5">
      <c r="A1796" s="253"/>
      <c r="D1796" s="254"/>
      <c r="E1796" s="254"/>
    </row>
    <row r="1797" spans="1:5">
      <c r="A1797" s="253"/>
      <c r="D1797" s="254"/>
      <c r="E1797" s="254"/>
    </row>
    <row r="1798" spans="1:5">
      <c r="A1798" s="253"/>
      <c r="D1798" s="254"/>
      <c r="E1798" s="254"/>
    </row>
    <row r="1799" spans="1:5">
      <c r="A1799" s="253"/>
      <c r="D1799" s="254"/>
      <c r="E1799" s="254"/>
    </row>
    <row r="1800" spans="1:5">
      <c r="A1800" s="253"/>
      <c r="D1800" s="254"/>
      <c r="E1800" s="254"/>
    </row>
    <row r="1801" spans="1:5">
      <c r="A1801" s="253"/>
      <c r="D1801" s="254"/>
      <c r="E1801" s="254"/>
    </row>
    <row r="1802" spans="1:5">
      <c r="A1802" s="253"/>
      <c r="D1802" s="254"/>
      <c r="E1802" s="254"/>
    </row>
    <row r="1803" spans="1:5">
      <c r="A1803" s="253"/>
      <c r="D1803" s="254"/>
      <c r="E1803" s="254"/>
    </row>
    <row r="1804" spans="1:5">
      <c r="A1804" s="253"/>
      <c r="D1804" s="254"/>
      <c r="E1804" s="254"/>
    </row>
    <row r="1805" spans="1:5">
      <c r="A1805" s="253"/>
      <c r="D1805" s="254"/>
      <c r="E1805" s="254"/>
    </row>
    <row r="1806" spans="1:5">
      <c r="A1806" s="253"/>
      <c r="D1806" s="254"/>
      <c r="E1806" s="254"/>
    </row>
    <row r="1807" spans="1:5">
      <c r="A1807" s="253"/>
      <c r="D1807" s="254"/>
      <c r="E1807" s="254"/>
    </row>
    <row r="1808" spans="1:5">
      <c r="A1808" s="253"/>
      <c r="D1808" s="254"/>
      <c r="E1808" s="254"/>
    </row>
    <row r="1809" spans="1:5">
      <c r="A1809" s="253"/>
      <c r="D1809" s="254"/>
      <c r="E1809" s="254"/>
    </row>
    <row r="1810" spans="1:5">
      <c r="A1810" s="253"/>
      <c r="D1810" s="254"/>
      <c r="E1810" s="254"/>
    </row>
    <row r="1811" spans="1:5">
      <c r="A1811" s="253"/>
      <c r="D1811" s="254"/>
      <c r="E1811" s="254"/>
    </row>
    <row r="1812" spans="1:5">
      <c r="A1812" s="253"/>
      <c r="D1812" s="254"/>
      <c r="E1812" s="254"/>
    </row>
    <row r="1813" spans="1:5">
      <c r="A1813" s="253"/>
      <c r="D1813" s="254"/>
      <c r="E1813" s="254"/>
    </row>
    <row r="1814" spans="1:5">
      <c r="A1814" s="253"/>
      <c r="D1814" s="254"/>
      <c r="E1814" s="254"/>
    </row>
    <row r="1815" spans="1:5">
      <c r="A1815" s="253"/>
      <c r="D1815" s="254"/>
      <c r="E1815" s="254"/>
    </row>
    <row r="1816" spans="1:5">
      <c r="A1816" s="253"/>
      <c r="D1816" s="254"/>
      <c r="E1816" s="254"/>
    </row>
    <row r="1817" spans="1:5">
      <c r="A1817" s="253"/>
      <c r="D1817" s="254"/>
      <c r="E1817" s="254"/>
    </row>
    <row r="1818" spans="1:5">
      <c r="A1818" s="253"/>
      <c r="D1818" s="254"/>
      <c r="E1818" s="254"/>
    </row>
    <row r="1819" spans="1:5">
      <c r="A1819" s="253"/>
      <c r="D1819" s="254"/>
      <c r="E1819" s="254"/>
    </row>
    <row r="1820" spans="1:5">
      <c r="A1820" s="253"/>
      <c r="D1820" s="254"/>
      <c r="E1820" s="254"/>
    </row>
    <row r="1821" spans="1:5">
      <c r="A1821" s="253"/>
      <c r="D1821" s="254"/>
      <c r="E1821" s="254"/>
    </row>
    <row r="1822" spans="1:5">
      <c r="A1822" s="253"/>
      <c r="D1822" s="254"/>
      <c r="E1822" s="254"/>
    </row>
    <row r="1823" spans="1:5">
      <c r="A1823" s="253"/>
      <c r="D1823" s="254"/>
      <c r="E1823" s="254"/>
    </row>
    <row r="1824" spans="1:5">
      <c r="A1824" s="253"/>
      <c r="D1824" s="254"/>
      <c r="E1824" s="254"/>
    </row>
    <row r="1825" spans="1:5">
      <c r="A1825" s="253"/>
      <c r="D1825" s="254"/>
      <c r="E1825" s="254"/>
    </row>
    <row r="1826" spans="1:5">
      <c r="A1826" s="253"/>
      <c r="D1826" s="254"/>
      <c r="E1826" s="254"/>
    </row>
    <row r="1827" spans="1:5">
      <c r="A1827" s="253"/>
      <c r="D1827" s="254"/>
      <c r="E1827" s="254"/>
    </row>
    <row r="1828" spans="1:5">
      <c r="A1828" s="253"/>
      <c r="D1828" s="254"/>
      <c r="E1828" s="254"/>
    </row>
    <row r="1829" spans="1:5">
      <c r="A1829" s="253"/>
      <c r="D1829" s="254"/>
      <c r="E1829" s="254"/>
    </row>
    <row r="1830" spans="1:5">
      <c r="A1830" s="253"/>
      <c r="D1830" s="254"/>
      <c r="E1830" s="254"/>
    </row>
    <row r="1831" spans="1:5">
      <c r="A1831" s="253"/>
      <c r="D1831" s="254"/>
      <c r="E1831" s="254"/>
    </row>
    <row r="1832" spans="1:5">
      <c r="A1832" s="253"/>
      <c r="D1832" s="254"/>
      <c r="E1832" s="254"/>
    </row>
    <row r="1833" spans="1:5">
      <c r="A1833" s="253"/>
      <c r="D1833" s="254"/>
      <c r="E1833" s="254"/>
    </row>
    <row r="1834" spans="1:5">
      <c r="A1834" s="253"/>
      <c r="D1834" s="254"/>
      <c r="E1834" s="254"/>
    </row>
    <row r="1835" spans="1:5">
      <c r="A1835" s="253"/>
      <c r="D1835" s="254"/>
      <c r="E1835" s="254"/>
    </row>
    <row r="1836" spans="1:5">
      <c r="A1836" s="253"/>
      <c r="D1836" s="254"/>
      <c r="E1836" s="254"/>
    </row>
    <row r="1837" spans="1:5">
      <c r="A1837" s="253"/>
      <c r="D1837" s="254"/>
      <c r="E1837" s="254"/>
    </row>
    <row r="1838" spans="1:5">
      <c r="A1838" s="253"/>
      <c r="D1838" s="254"/>
      <c r="E1838" s="254"/>
    </row>
    <row r="1839" spans="1:5">
      <c r="A1839" s="253"/>
      <c r="D1839" s="254"/>
      <c r="E1839" s="254"/>
    </row>
    <row r="1840" spans="1:5">
      <c r="A1840" s="253"/>
      <c r="D1840" s="254"/>
      <c r="E1840" s="254"/>
    </row>
    <row r="1841" spans="1:5">
      <c r="A1841" s="253"/>
      <c r="D1841" s="254"/>
      <c r="E1841" s="254"/>
    </row>
    <row r="1842" spans="1:5">
      <c r="A1842" s="253"/>
      <c r="D1842" s="254"/>
      <c r="E1842" s="254"/>
    </row>
    <row r="1843" spans="1:5">
      <c r="A1843" s="253"/>
      <c r="D1843" s="254"/>
      <c r="E1843" s="254"/>
    </row>
    <row r="1844" spans="1:5">
      <c r="A1844" s="253"/>
      <c r="D1844" s="254"/>
      <c r="E1844" s="254"/>
    </row>
    <row r="1845" spans="1:5">
      <c r="A1845" s="253"/>
      <c r="D1845" s="254"/>
      <c r="E1845" s="254"/>
    </row>
    <row r="1846" spans="1:5">
      <c r="A1846" s="253"/>
      <c r="D1846" s="254"/>
      <c r="E1846" s="254"/>
    </row>
    <row r="1847" spans="1:5">
      <c r="A1847" s="253"/>
      <c r="D1847" s="254"/>
      <c r="E1847" s="254"/>
    </row>
    <row r="1848" spans="1:5">
      <c r="A1848" s="253"/>
      <c r="D1848" s="254"/>
      <c r="E1848" s="254"/>
    </row>
    <row r="1849" spans="1:5">
      <c r="A1849" s="253"/>
      <c r="D1849" s="254"/>
      <c r="E1849" s="254"/>
    </row>
    <row r="1850" spans="1:5">
      <c r="A1850" s="253"/>
      <c r="D1850" s="254"/>
      <c r="E1850" s="254"/>
    </row>
    <row r="1851" spans="1:5">
      <c r="A1851" s="253"/>
      <c r="D1851" s="254"/>
      <c r="E1851" s="254"/>
    </row>
    <row r="1852" spans="1:5">
      <c r="A1852" s="253"/>
      <c r="D1852" s="254"/>
      <c r="E1852" s="254"/>
    </row>
    <row r="1853" spans="1:5">
      <c r="A1853" s="253"/>
      <c r="D1853" s="254"/>
      <c r="E1853" s="254"/>
    </row>
    <row r="1854" spans="1:5">
      <c r="A1854" s="253"/>
      <c r="D1854" s="254"/>
      <c r="E1854" s="254"/>
    </row>
    <row r="1855" spans="1:5">
      <c r="A1855" s="253"/>
      <c r="D1855" s="254"/>
      <c r="E1855" s="254"/>
    </row>
    <row r="1856" spans="1:5">
      <c r="A1856" s="253"/>
      <c r="D1856" s="254"/>
      <c r="E1856" s="254"/>
    </row>
    <row r="1857" spans="1:5">
      <c r="A1857" s="253"/>
      <c r="D1857" s="254"/>
      <c r="E1857" s="254"/>
    </row>
    <row r="1858" spans="1:5">
      <c r="A1858" s="253"/>
      <c r="D1858" s="254"/>
      <c r="E1858" s="254"/>
    </row>
    <row r="1859" spans="1:5">
      <c r="A1859" s="253"/>
      <c r="D1859" s="254"/>
      <c r="E1859" s="254"/>
    </row>
    <row r="1860" spans="1:5">
      <c r="A1860" s="253"/>
      <c r="D1860" s="254"/>
      <c r="E1860" s="254"/>
    </row>
    <row r="1861" spans="1:5">
      <c r="A1861" s="253"/>
      <c r="D1861" s="254"/>
      <c r="E1861" s="254"/>
    </row>
    <row r="1862" spans="1:5">
      <c r="A1862" s="253"/>
      <c r="D1862" s="254"/>
      <c r="E1862" s="254"/>
    </row>
    <row r="1863" spans="1:5">
      <c r="A1863" s="253"/>
      <c r="D1863" s="254"/>
      <c r="E1863" s="254"/>
    </row>
    <row r="1864" spans="1:5">
      <c r="A1864" s="253"/>
      <c r="D1864" s="254"/>
      <c r="E1864" s="254"/>
    </row>
    <row r="1865" spans="1:5">
      <c r="A1865" s="253"/>
      <c r="D1865" s="254"/>
      <c r="E1865" s="254"/>
    </row>
    <row r="1866" spans="1:5">
      <c r="A1866" s="253"/>
      <c r="D1866" s="254"/>
      <c r="E1866" s="254"/>
    </row>
    <row r="1867" spans="1:5">
      <c r="A1867" s="253"/>
      <c r="D1867" s="254"/>
      <c r="E1867" s="254"/>
    </row>
    <row r="1868" spans="1:5">
      <c r="A1868" s="253"/>
      <c r="D1868" s="254"/>
      <c r="E1868" s="254"/>
    </row>
    <row r="1869" spans="1:5">
      <c r="A1869" s="253"/>
      <c r="D1869" s="254"/>
      <c r="E1869" s="254"/>
    </row>
    <row r="1870" spans="1:5">
      <c r="A1870" s="253"/>
      <c r="D1870" s="254"/>
      <c r="E1870" s="254"/>
    </row>
    <row r="1871" spans="1:5">
      <c r="A1871" s="253"/>
      <c r="D1871" s="254"/>
      <c r="E1871" s="254"/>
    </row>
    <row r="1872" spans="1:5">
      <c r="A1872" s="253"/>
      <c r="D1872" s="254"/>
      <c r="E1872" s="254"/>
    </row>
    <row r="1873" spans="1:5">
      <c r="A1873" s="253"/>
      <c r="D1873" s="254"/>
      <c r="E1873" s="254"/>
    </row>
    <row r="1874" spans="1:5">
      <c r="A1874" s="253"/>
      <c r="D1874" s="254"/>
      <c r="E1874" s="254"/>
    </row>
    <row r="1875" spans="1:5">
      <c r="A1875" s="253"/>
      <c r="D1875" s="254"/>
      <c r="E1875" s="254"/>
    </row>
    <row r="1876" spans="1:5">
      <c r="A1876" s="253"/>
      <c r="D1876" s="254"/>
      <c r="E1876" s="254"/>
    </row>
    <row r="1877" spans="1:5">
      <c r="A1877" s="253"/>
      <c r="D1877" s="254"/>
      <c r="E1877" s="254"/>
    </row>
    <row r="1878" spans="1:5">
      <c r="A1878" s="253"/>
      <c r="D1878" s="254"/>
      <c r="E1878" s="254"/>
    </row>
    <row r="1879" spans="1:5">
      <c r="A1879" s="253"/>
      <c r="D1879" s="254"/>
      <c r="E1879" s="254"/>
    </row>
    <row r="1880" spans="1:5">
      <c r="A1880" s="253"/>
      <c r="D1880" s="254"/>
      <c r="E1880" s="254"/>
    </row>
    <row r="1881" spans="1:5">
      <c r="A1881" s="253"/>
      <c r="D1881" s="254"/>
      <c r="E1881" s="254"/>
    </row>
    <row r="1882" spans="1:5">
      <c r="A1882" s="253"/>
      <c r="D1882" s="254"/>
      <c r="E1882" s="254"/>
    </row>
    <row r="1883" spans="1:5">
      <c r="A1883" s="253"/>
      <c r="D1883" s="254"/>
      <c r="E1883" s="254"/>
    </row>
    <row r="1884" spans="1:5">
      <c r="A1884" s="253"/>
      <c r="D1884" s="254"/>
      <c r="E1884" s="254"/>
    </row>
    <row r="1885" spans="1:5">
      <c r="A1885" s="253"/>
      <c r="D1885" s="254"/>
      <c r="E1885" s="254"/>
    </row>
    <row r="1886" spans="1:5">
      <c r="A1886" s="253"/>
      <c r="D1886" s="254"/>
      <c r="E1886" s="254"/>
    </row>
    <row r="1887" spans="1:5">
      <c r="A1887" s="253"/>
      <c r="D1887" s="254"/>
      <c r="E1887" s="254"/>
    </row>
    <row r="1888" spans="1:5">
      <c r="A1888" s="253"/>
      <c r="D1888" s="254"/>
      <c r="E1888" s="254"/>
    </row>
    <row r="1889" spans="1:5">
      <c r="A1889" s="253"/>
      <c r="D1889" s="254"/>
      <c r="E1889" s="254"/>
    </row>
    <row r="1890" spans="1:5">
      <c r="A1890" s="253"/>
      <c r="D1890" s="254"/>
      <c r="E1890" s="254"/>
    </row>
    <row r="1891" spans="1:5">
      <c r="A1891" s="253"/>
      <c r="D1891" s="254"/>
      <c r="E1891" s="254"/>
    </row>
    <row r="1892" spans="1:5">
      <c r="A1892" s="253"/>
      <c r="D1892" s="254"/>
      <c r="E1892" s="254"/>
    </row>
    <row r="1893" spans="1:5">
      <c r="A1893" s="253"/>
      <c r="D1893" s="254"/>
      <c r="E1893" s="254"/>
    </row>
    <row r="1894" spans="1:5">
      <c r="A1894" s="253"/>
      <c r="D1894" s="254"/>
      <c r="E1894" s="254"/>
    </row>
    <row r="1895" spans="1:5">
      <c r="A1895" s="253"/>
      <c r="D1895" s="254"/>
      <c r="E1895" s="254"/>
    </row>
    <row r="1896" spans="1:5">
      <c r="A1896" s="253"/>
      <c r="D1896" s="254"/>
      <c r="E1896" s="254"/>
    </row>
    <row r="1897" spans="1:5">
      <c r="A1897" s="253"/>
      <c r="D1897" s="254"/>
      <c r="E1897" s="254"/>
    </row>
    <row r="1898" spans="1:5">
      <c r="A1898" s="253"/>
      <c r="D1898" s="254"/>
      <c r="E1898" s="254"/>
    </row>
    <row r="1899" spans="1:5">
      <c r="A1899" s="253"/>
      <c r="D1899" s="254"/>
      <c r="E1899" s="254"/>
    </row>
    <row r="1900" spans="1:5">
      <c r="A1900" s="253"/>
      <c r="D1900" s="254"/>
      <c r="E1900" s="254"/>
    </row>
    <row r="1901" spans="1:5">
      <c r="A1901" s="253"/>
      <c r="D1901" s="254"/>
      <c r="E1901" s="254"/>
    </row>
    <row r="1902" spans="1:5">
      <c r="A1902" s="253"/>
      <c r="D1902" s="254"/>
      <c r="E1902" s="254"/>
    </row>
    <row r="1903" spans="1:5">
      <c r="A1903" s="253"/>
      <c r="D1903" s="254"/>
      <c r="E1903" s="254"/>
    </row>
    <row r="1904" spans="1:5">
      <c r="A1904" s="253"/>
      <c r="D1904" s="254"/>
      <c r="E1904" s="254"/>
    </row>
    <row r="1905" spans="1:5">
      <c r="A1905" s="253"/>
      <c r="D1905" s="254"/>
      <c r="E1905" s="254"/>
    </row>
    <row r="1906" spans="1:5">
      <c r="A1906" s="253"/>
      <c r="D1906" s="254"/>
      <c r="E1906" s="254"/>
    </row>
    <row r="1907" spans="1:5">
      <c r="A1907" s="253"/>
      <c r="D1907" s="254"/>
      <c r="E1907" s="254"/>
    </row>
    <row r="1908" spans="1:5">
      <c r="A1908" s="253"/>
      <c r="D1908" s="254"/>
      <c r="E1908" s="254"/>
    </row>
    <row r="1909" spans="1:5">
      <c r="A1909" s="253"/>
      <c r="D1909" s="254"/>
      <c r="E1909" s="254"/>
    </row>
    <row r="1910" spans="1:5">
      <c r="A1910" s="253"/>
      <c r="D1910" s="254"/>
      <c r="E1910" s="254"/>
    </row>
    <row r="1911" spans="1:5">
      <c r="A1911" s="253"/>
      <c r="D1911" s="254"/>
      <c r="E1911" s="254"/>
    </row>
    <row r="1912" spans="1:5">
      <c r="A1912" s="253"/>
      <c r="D1912" s="254"/>
      <c r="E1912" s="254"/>
    </row>
    <row r="1913" spans="1:5">
      <c r="A1913" s="253"/>
      <c r="D1913" s="254"/>
      <c r="E1913" s="254"/>
    </row>
    <row r="1914" spans="1:5">
      <c r="A1914" s="253"/>
      <c r="D1914" s="254"/>
      <c r="E1914" s="254"/>
    </row>
    <row r="1915" spans="1:5">
      <c r="A1915" s="253"/>
      <c r="D1915" s="254"/>
      <c r="E1915" s="254"/>
    </row>
    <row r="1916" spans="1:5">
      <c r="A1916" s="253"/>
      <c r="D1916" s="254"/>
      <c r="E1916" s="254"/>
    </row>
    <row r="1917" spans="1:5">
      <c r="A1917" s="253"/>
      <c r="D1917" s="254"/>
      <c r="E1917" s="254"/>
    </row>
    <row r="1918" spans="1:5">
      <c r="A1918" s="253"/>
      <c r="D1918" s="254"/>
      <c r="E1918" s="254"/>
    </row>
    <row r="1919" spans="1:5">
      <c r="A1919" s="253"/>
      <c r="D1919" s="254"/>
      <c r="E1919" s="254"/>
    </row>
    <row r="1920" spans="1:5">
      <c r="A1920" s="253"/>
      <c r="D1920" s="254"/>
      <c r="E1920" s="254"/>
    </row>
    <row r="1921" spans="1:5">
      <c r="A1921" s="253"/>
      <c r="D1921" s="254"/>
      <c r="E1921" s="254"/>
    </row>
    <row r="1922" spans="1:5">
      <c r="A1922" s="253"/>
      <c r="D1922" s="254"/>
      <c r="E1922" s="254"/>
    </row>
    <row r="1923" spans="1:5">
      <c r="A1923" s="253"/>
      <c r="D1923" s="254"/>
      <c r="E1923" s="254"/>
    </row>
    <row r="1924" spans="1:5">
      <c r="A1924" s="253"/>
      <c r="D1924" s="254"/>
      <c r="E1924" s="254"/>
    </row>
    <row r="1925" spans="1:5">
      <c r="A1925" s="253"/>
      <c r="D1925" s="254"/>
      <c r="E1925" s="254"/>
    </row>
    <row r="1926" spans="1:5">
      <c r="A1926" s="253"/>
      <c r="D1926" s="254"/>
      <c r="E1926" s="254"/>
    </row>
    <row r="1927" spans="1:5">
      <c r="A1927" s="253"/>
      <c r="D1927" s="254"/>
      <c r="E1927" s="254"/>
    </row>
    <row r="1928" spans="1:5">
      <c r="A1928" s="253"/>
      <c r="D1928" s="254"/>
      <c r="E1928" s="254"/>
    </row>
    <row r="1929" spans="1:5">
      <c r="A1929" s="253"/>
      <c r="D1929" s="254"/>
      <c r="E1929" s="254"/>
    </row>
    <row r="1930" spans="1:5">
      <c r="A1930" s="253"/>
      <c r="D1930" s="254"/>
      <c r="E1930" s="254"/>
    </row>
    <row r="1931" spans="1:5">
      <c r="A1931" s="253"/>
      <c r="D1931" s="254"/>
      <c r="E1931" s="254"/>
    </row>
    <row r="1932" spans="1:5">
      <c r="A1932" s="253"/>
      <c r="D1932" s="254"/>
      <c r="E1932" s="254"/>
    </row>
    <row r="1933" spans="1:5">
      <c r="A1933" s="253"/>
      <c r="D1933" s="254"/>
      <c r="E1933" s="254"/>
    </row>
    <row r="1934" spans="1:5">
      <c r="A1934" s="253"/>
      <c r="D1934" s="254"/>
      <c r="E1934" s="254"/>
    </row>
    <row r="1935" spans="1:5">
      <c r="A1935" s="253"/>
      <c r="D1935" s="254"/>
      <c r="E1935" s="254"/>
    </row>
    <row r="1936" spans="1:5">
      <c r="A1936" s="253"/>
      <c r="D1936" s="254"/>
      <c r="E1936" s="254"/>
    </row>
    <row r="1937" spans="1:5">
      <c r="A1937" s="253"/>
      <c r="D1937" s="254"/>
      <c r="E1937" s="254"/>
    </row>
    <row r="1938" spans="1:5">
      <c r="A1938" s="253"/>
      <c r="D1938" s="254"/>
      <c r="E1938" s="254"/>
    </row>
    <row r="1939" spans="1:5">
      <c r="A1939" s="253"/>
      <c r="D1939" s="254"/>
      <c r="E1939" s="254"/>
    </row>
    <row r="1940" spans="1:5">
      <c r="A1940" s="253"/>
      <c r="D1940" s="254"/>
      <c r="E1940" s="254"/>
    </row>
    <row r="1941" spans="1:5">
      <c r="A1941" s="253"/>
      <c r="D1941" s="254"/>
      <c r="E1941" s="254"/>
    </row>
    <row r="1942" spans="1:5">
      <c r="A1942" s="253"/>
      <c r="D1942" s="254"/>
      <c r="E1942" s="254"/>
    </row>
    <row r="1943" spans="1:5">
      <c r="A1943" s="253"/>
      <c r="D1943" s="254"/>
      <c r="E1943" s="254"/>
    </row>
    <row r="1944" spans="1:5">
      <c r="A1944" s="253"/>
      <c r="D1944" s="254"/>
      <c r="E1944" s="254"/>
    </row>
    <row r="1945" spans="1:5">
      <c r="A1945" s="253"/>
      <c r="D1945" s="254"/>
      <c r="E1945" s="254"/>
    </row>
    <row r="1946" spans="1:5">
      <c r="A1946" s="253"/>
      <c r="D1946" s="254"/>
      <c r="E1946" s="254"/>
    </row>
    <row r="1947" spans="1:5">
      <c r="A1947" s="253"/>
      <c r="D1947" s="254"/>
      <c r="E1947" s="254"/>
    </row>
    <row r="1948" spans="1:5">
      <c r="A1948" s="253"/>
      <c r="D1948" s="254"/>
      <c r="E1948" s="254"/>
    </row>
    <row r="1949" spans="1:5">
      <c r="A1949" s="253"/>
      <c r="D1949" s="254"/>
      <c r="E1949" s="254"/>
    </row>
    <row r="1950" spans="1:5">
      <c r="A1950" s="253"/>
      <c r="D1950" s="254"/>
      <c r="E1950" s="254"/>
    </row>
    <row r="1951" spans="1:5">
      <c r="A1951" s="253"/>
      <c r="D1951" s="254"/>
      <c r="E1951" s="254"/>
    </row>
    <row r="1952" spans="1:5">
      <c r="A1952" s="253"/>
      <c r="D1952" s="254"/>
      <c r="E1952" s="254"/>
    </row>
    <row r="1953" spans="1:5">
      <c r="A1953" s="253"/>
      <c r="D1953" s="254"/>
      <c r="E1953" s="254"/>
    </row>
    <row r="1954" spans="1:5">
      <c r="A1954" s="253"/>
      <c r="D1954" s="254"/>
      <c r="E1954" s="254"/>
    </row>
    <row r="1955" spans="1:5">
      <c r="A1955" s="253"/>
      <c r="D1955" s="254"/>
      <c r="E1955" s="254"/>
    </row>
    <row r="1956" spans="1:5">
      <c r="A1956" s="253"/>
      <c r="D1956" s="254"/>
      <c r="E1956" s="254"/>
    </row>
    <row r="1957" spans="1:5">
      <c r="A1957" s="253"/>
      <c r="D1957" s="254"/>
      <c r="E1957" s="254"/>
    </row>
    <row r="1958" spans="1:5">
      <c r="A1958" s="253"/>
      <c r="D1958" s="254"/>
      <c r="E1958" s="254"/>
    </row>
    <row r="1959" spans="1:5">
      <c r="A1959" s="253"/>
      <c r="D1959" s="254"/>
      <c r="E1959" s="254"/>
    </row>
    <row r="1960" spans="1:5">
      <c r="A1960" s="253"/>
      <c r="D1960" s="254"/>
      <c r="E1960" s="254"/>
    </row>
    <row r="1961" spans="1:5">
      <c r="A1961" s="253"/>
      <c r="D1961" s="254"/>
      <c r="E1961" s="254"/>
    </row>
    <row r="1962" spans="1:5">
      <c r="A1962" s="253"/>
      <c r="D1962" s="254"/>
      <c r="E1962" s="254"/>
    </row>
    <row r="1963" spans="1:5">
      <c r="A1963" s="253"/>
      <c r="D1963" s="254"/>
      <c r="E1963" s="254"/>
    </row>
    <row r="1964" spans="1:5">
      <c r="A1964" s="253"/>
      <c r="D1964" s="254"/>
      <c r="E1964" s="254"/>
    </row>
    <row r="1965" spans="1:5">
      <c r="A1965" s="253"/>
      <c r="D1965" s="254"/>
      <c r="E1965" s="254"/>
    </row>
    <row r="1966" spans="1:5">
      <c r="A1966" s="253"/>
      <c r="D1966" s="254"/>
      <c r="E1966" s="254"/>
    </row>
    <row r="1967" spans="1:5">
      <c r="A1967" s="253"/>
      <c r="D1967" s="254"/>
      <c r="E1967" s="254"/>
    </row>
    <row r="1968" spans="1:5">
      <c r="A1968" s="253"/>
      <c r="D1968" s="254"/>
      <c r="E1968" s="254"/>
    </row>
    <row r="1969" spans="1:5">
      <c r="A1969" s="253"/>
      <c r="D1969" s="254"/>
      <c r="E1969" s="254"/>
    </row>
    <row r="1970" spans="1:5">
      <c r="A1970" s="253"/>
      <c r="D1970" s="254"/>
      <c r="E1970" s="254"/>
    </row>
    <row r="1971" spans="1:5">
      <c r="A1971" s="253"/>
      <c r="D1971" s="254"/>
      <c r="E1971" s="254"/>
    </row>
    <row r="1972" spans="1:5">
      <c r="A1972" s="253"/>
      <c r="D1972" s="254"/>
      <c r="E1972" s="254"/>
    </row>
    <row r="1973" spans="1:5">
      <c r="A1973" s="253"/>
      <c r="D1973" s="254"/>
      <c r="E1973" s="254"/>
    </row>
    <row r="1974" spans="1:5">
      <c r="A1974" s="253"/>
      <c r="D1974" s="254"/>
      <c r="E1974" s="254"/>
    </row>
    <row r="1975" spans="1:5">
      <c r="A1975" s="253"/>
      <c r="D1975" s="254"/>
      <c r="E1975" s="254"/>
    </row>
    <row r="1976" spans="1:5">
      <c r="A1976" s="253"/>
      <c r="D1976" s="254"/>
      <c r="E1976" s="254"/>
    </row>
    <row r="1977" spans="1:5">
      <c r="A1977" s="253"/>
      <c r="D1977" s="254"/>
      <c r="E1977" s="254"/>
    </row>
    <row r="1978" spans="1:5">
      <c r="A1978" s="253"/>
      <c r="D1978" s="254"/>
      <c r="E1978" s="254"/>
    </row>
    <row r="1979" spans="1:5">
      <c r="A1979" s="253"/>
      <c r="D1979" s="254"/>
      <c r="E1979" s="254"/>
    </row>
    <row r="1980" spans="1:5">
      <c r="A1980" s="253"/>
      <c r="D1980" s="254"/>
      <c r="E1980" s="254"/>
    </row>
    <row r="1981" spans="1:5">
      <c r="A1981" s="253"/>
      <c r="D1981" s="254"/>
      <c r="E1981" s="254"/>
    </row>
    <row r="1982" spans="1:5">
      <c r="A1982" s="253"/>
      <c r="D1982" s="254"/>
      <c r="E1982" s="254"/>
    </row>
    <row r="1983" spans="1:5">
      <c r="A1983" s="253"/>
      <c r="D1983" s="254"/>
      <c r="E1983" s="254"/>
    </row>
    <row r="1984" spans="1:5">
      <c r="A1984" s="253"/>
      <c r="D1984" s="254"/>
      <c r="E1984" s="254"/>
    </row>
    <row r="1985" spans="1:5">
      <c r="A1985" s="253"/>
      <c r="D1985" s="254"/>
      <c r="E1985" s="254"/>
    </row>
    <row r="1986" spans="1:5">
      <c r="A1986" s="253"/>
      <c r="D1986" s="254"/>
      <c r="E1986" s="254"/>
    </row>
    <row r="1987" spans="1:5">
      <c r="A1987" s="253"/>
      <c r="D1987" s="254"/>
      <c r="E1987" s="254"/>
    </row>
    <row r="1988" spans="1:5">
      <c r="A1988" s="253"/>
      <c r="D1988" s="254"/>
      <c r="E1988" s="254"/>
    </row>
    <row r="1989" spans="1:5">
      <c r="A1989" s="253"/>
      <c r="D1989" s="254"/>
      <c r="E1989" s="254"/>
    </row>
    <row r="1990" spans="1:5">
      <c r="A1990" s="253"/>
      <c r="D1990" s="254"/>
      <c r="E1990" s="254"/>
    </row>
    <row r="1991" spans="1:5">
      <c r="A1991" s="253"/>
      <c r="D1991" s="254"/>
      <c r="E1991" s="254"/>
    </row>
    <row r="1992" spans="1:5">
      <c r="A1992" s="253"/>
      <c r="D1992" s="254"/>
      <c r="E1992" s="254"/>
    </row>
    <row r="1993" spans="1:5">
      <c r="A1993" s="253"/>
      <c r="D1993" s="254"/>
      <c r="E1993" s="254"/>
    </row>
    <row r="1994" spans="1:5">
      <c r="A1994" s="253"/>
      <c r="D1994" s="254"/>
      <c r="E1994" s="254"/>
    </row>
    <row r="1995" spans="1:5">
      <c r="A1995" s="253"/>
      <c r="D1995" s="254"/>
      <c r="E1995" s="254"/>
    </row>
    <row r="1996" spans="1:5">
      <c r="A1996" s="253"/>
      <c r="D1996" s="254"/>
      <c r="E1996" s="254"/>
    </row>
    <row r="1997" spans="1:5">
      <c r="A1997" s="253"/>
      <c r="D1997" s="254"/>
      <c r="E1997" s="254"/>
    </row>
    <row r="1998" spans="1:5">
      <c r="A1998" s="253"/>
      <c r="D1998" s="254"/>
      <c r="E1998" s="254"/>
    </row>
    <row r="1999" spans="1:5">
      <c r="A1999" s="253"/>
      <c r="D1999" s="254"/>
      <c r="E1999" s="254"/>
    </row>
    <row r="2000" spans="1:5">
      <c r="A2000" s="253"/>
      <c r="D2000" s="254"/>
      <c r="E2000" s="254"/>
    </row>
    <row r="2001" spans="1:5">
      <c r="A2001" s="253"/>
      <c r="D2001" s="254"/>
      <c r="E2001" s="254"/>
    </row>
    <row r="2002" spans="1:5">
      <c r="A2002" s="253"/>
      <c r="D2002" s="254"/>
      <c r="E2002" s="254"/>
    </row>
    <row r="2003" spans="1:5">
      <c r="A2003" s="253"/>
      <c r="D2003" s="254"/>
      <c r="E2003" s="254"/>
    </row>
    <row r="2004" spans="1:5">
      <c r="A2004" s="253"/>
      <c r="D2004" s="254"/>
      <c r="E2004" s="254"/>
    </row>
    <row r="2005" spans="1:5">
      <c r="A2005" s="253"/>
      <c r="D2005" s="254"/>
      <c r="E2005" s="254"/>
    </row>
    <row r="2006" spans="1:5">
      <c r="A2006" s="253"/>
      <c r="D2006" s="254"/>
      <c r="E2006" s="254"/>
    </row>
    <row r="2007" spans="1:5">
      <c r="A2007" s="253"/>
      <c r="D2007" s="254"/>
      <c r="E2007" s="254"/>
    </row>
    <row r="2008" spans="1:5">
      <c r="A2008" s="253"/>
      <c r="D2008" s="254"/>
      <c r="E2008" s="254"/>
    </row>
    <row r="2009" spans="1:5">
      <c r="A2009" s="253"/>
      <c r="D2009" s="254"/>
      <c r="E2009" s="254"/>
    </row>
    <row r="2010" spans="1:5">
      <c r="A2010" s="253"/>
      <c r="D2010" s="254"/>
      <c r="E2010" s="254"/>
    </row>
    <row r="2011" spans="1:5">
      <c r="A2011" s="253"/>
      <c r="D2011" s="254"/>
      <c r="E2011" s="254"/>
    </row>
    <row r="2012" spans="1:5">
      <c r="A2012" s="253"/>
      <c r="D2012" s="254"/>
      <c r="E2012" s="254"/>
    </row>
    <row r="2013" spans="1:5">
      <c r="A2013" s="253"/>
      <c r="D2013" s="254"/>
      <c r="E2013" s="254"/>
    </row>
    <row r="2014" spans="1:5">
      <c r="A2014" s="253"/>
      <c r="D2014" s="254"/>
      <c r="E2014" s="254"/>
    </row>
    <row r="2015" spans="1:5">
      <c r="A2015" s="253"/>
      <c r="D2015" s="254"/>
      <c r="E2015" s="254"/>
    </row>
    <row r="2016" spans="1:5">
      <c r="A2016" s="253"/>
      <c r="D2016" s="254"/>
      <c r="E2016" s="254"/>
    </row>
    <row r="2017" spans="1:5">
      <c r="A2017" s="253"/>
      <c r="D2017" s="254"/>
      <c r="E2017" s="254"/>
    </row>
    <row r="2018" spans="1:5">
      <c r="A2018" s="253"/>
      <c r="D2018" s="254"/>
      <c r="E2018" s="254"/>
    </row>
    <row r="2019" spans="1:5">
      <c r="A2019" s="253"/>
      <c r="D2019" s="254"/>
      <c r="E2019" s="254"/>
    </row>
    <row r="2020" spans="1:5">
      <c r="A2020" s="253"/>
      <c r="D2020" s="254"/>
      <c r="E2020" s="254"/>
    </row>
    <row r="2021" spans="1:5">
      <c r="A2021" s="253"/>
      <c r="D2021" s="254"/>
      <c r="E2021" s="254"/>
    </row>
    <row r="2022" spans="1:5">
      <c r="A2022" s="253"/>
      <c r="D2022" s="254"/>
      <c r="E2022" s="254"/>
    </row>
    <row r="2023" spans="1:5">
      <c r="A2023" s="253"/>
      <c r="D2023" s="254"/>
      <c r="E2023" s="254"/>
    </row>
    <row r="2024" spans="1:5">
      <c r="A2024" s="253"/>
      <c r="D2024" s="254"/>
      <c r="E2024" s="254"/>
    </row>
    <row r="2025" spans="1:5">
      <c r="A2025" s="253"/>
      <c r="D2025" s="254"/>
      <c r="E2025" s="254"/>
    </row>
    <row r="2026" spans="1:5">
      <c r="A2026" s="253"/>
      <c r="D2026" s="254"/>
      <c r="E2026" s="254"/>
    </row>
    <row r="2027" spans="1:5">
      <c r="A2027" s="253"/>
      <c r="D2027" s="254"/>
      <c r="E2027" s="254"/>
    </row>
    <row r="2028" spans="1:5">
      <c r="A2028" s="253"/>
      <c r="D2028" s="254"/>
      <c r="E2028" s="254"/>
    </row>
    <row r="2029" spans="1:5">
      <c r="A2029" s="253"/>
      <c r="D2029" s="254"/>
      <c r="E2029" s="254"/>
    </row>
    <row r="2030" spans="1:5">
      <c r="A2030" s="253"/>
      <c r="D2030" s="254"/>
      <c r="E2030" s="254"/>
    </row>
    <row r="2031" spans="1:5">
      <c r="A2031" s="253"/>
      <c r="D2031" s="254"/>
      <c r="E2031" s="254"/>
    </row>
    <row r="2032" spans="1:5">
      <c r="A2032" s="253"/>
      <c r="D2032" s="254"/>
      <c r="E2032" s="254"/>
    </row>
    <row r="2033" spans="1:5">
      <c r="A2033" s="253"/>
      <c r="D2033" s="254"/>
      <c r="E2033" s="254"/>
    </row>
    <row r="2034" spans="1:5">
      <c r="A2034" s="253"/>
      <c r="D2034" s="254"/>
      <c r="E2034" s="254"/>
    </row>
    <row r="2035" spans="1:5">
      <c r="A2035" s="253"/>
      <c r="D2035" s="254"/>
      <c r="E2035" s="254"/>
    </row>
    <row r="2036" spans="1:5">
      <c r="A2036" s="253"/>
      <c r="D2036" s="254"/>
      <c r="E2036" s="254"/>
    </row>
    <row r="2037" spans="1:5">
      <c r="A2037" s="253"/>
      <c r="D2037" s="254"/>
      <c r="E2037" s="254"/>
    </row>
    <row r="2038" spans="1:5">
      <c r="A2038" s="253"/>
      <c r="D2038" s="254"/>
      <c r="E2038" s="254"/>
    </row>
    <row r="2039" spans="1:5">
      <c r="A2039" s="253"/>
      <c r="D2039" s="254"/>
      <c r="E2039" s="254"/>
    </row>
    <row r="2040" spans="1:5">
      <c r="A2040" s="253"/>
      <c r="D2040" s="254"/>
      <c r="E2040" s="254"/>
    </row>
    <row r="2041" spans="1:5">
      <c r="A2041" s="253"/>
      <c r="D2041" s="254"/>
      <c r="E2041" s="254"/>
    </row>
    <row r="2042" spans="1:5">
      <c r="A2042" s="253"/>
      <c r="D2042" s="254"/>
      <c r="E2042" s="254"/>
    </row>
    <row r="2043" spans="1:5">
      <c r="A2043" s="253"/>
      <c r="D2043" s="254"/>
      <c r="E2043" s="254"/>
    </row>
    <row r="2044" spans="1:5">
      <c r="A2044" s="253"/>
      <c r="D2044" s="254"/>
      <c r="E2044" s="254"/>
    </row>
    <row r="2045" spans="1:5">
      <c r="A2045" s="253"/>
      <c r="D2045" s="254"/>
      <c r="E2045" s="254"/>
    </row>
    <row r="2046" spans="1:5">
      <c r="A2046" s="253"/>
      <c r="D2046" s="254"/>
      <c r="E2046" s="254"/>
    </row>
    <row r="2047" spans="1:5">
      <c r="A2047" s="253"/>
      <c r="D2047" s="254"/>
      <c r="E2047" s="254"/>
    </row>
    <row r="2048" spans="1:5">
      <c r="A2048" s="253"/>
      <c r="D2048" s="254"/>
      <c r="E2048" s="254"/>
    </row>
    <row r="2049" spans="1:5">
      <c r="A2049" s="253"/>
      <c r="D2049" s="254"/>
      <c r="E2049" s="254"/>
    </row>
    <row r="2050" spans="1:5">
      <c r="A2050" s="253"/>
      <c r="D2050" s="254"/>
      <c r="E2050" s="254"/>
    </row>
    <row r="2051" spans="1:5">
      <c r="A2051" s="253"/>
      <c r="D2051" s="254"/>
      <c r="E2051" s="254"/>
    </row>
    <row r="2052" spans="1:5">
      <c r="A2052" s="253"/>
      <c r="D2052" s="254"/>
      <c r="E2052" s="254"/>
    </row>
    <row r="2053" spans="1:5">
      <c r="A2053" s="253"/>
      <c r="D2053" s="254"/>
      <c r="E2053" s="254"/>
    </row>
    <row r="2054" spans="1:5">
      <c r="A2054" s="253"/>
      <c r="D2054" s="254"/>
      <c r="E2054" s="254"/>
    </row>
    <row r="2055" spans="1:5">
      <c r="A2055" s="253"/>
      <c r="D2055" s="254"/>
      <c r="E2055" s="254"/>
    </row>
    <row r="2056" spans="1:5">
      <c r="A2056" s="253"/>
      <c r="D2056" s="254"/>
      <c r="E2056" s="254"/>
    </row>
    <row r="2057" spans="1:5">
      <c r="A2057" s="253"/>
      <c r="D2057" s="254"/>
      <c r="E2057" s="254"/>
    </row>
    <row r="2058" spans="1:5">
      <c r="A2058" s="253"/>
      <c r="D2058" s="254"/>
      <c r="E2058" s="254"/>
    </row>
    <row r="2059" spans="1:5">
      <c r="A2059" s="253"/>
      <c r="D2059" s="254"/>
      <c r="E2059" s="254"/>
    </row>
    <row r="2060" spans="1:5">
      <c r="A2060" s="253"/>
      <c r="D2060" s="254"/>
      <c r="E2060" s="254"/>
    </row>
    <row r="2061" spans="1:5">
      <c r="A2061" s="253"/>
      <c r="D2061" s="254"/>
      <c r="E2061" s="254"/>
    </row>
    <row r="2062" spans="1:5">
      <c r="A2062" s="253"/>
      <c r="D2062" s="254"/>
      <c r="E2062" s="254"/>
    </row>
    <row r="2063" spans="1:5">
      <c r="A2063" s="253"/>
      <c r="D2063" s="254"/>
      <c r="E2063" s="254"/>
    </row>
    <row r="2064" spans="1:5">
      <c r="A2064" s="253"/>
      <c r="D2064" s="254"/>
      <c r="E2064" s="254"/>
    </row>
    <row r="2065" spans="1:5">
      <c r="A2065" s="253"/>
      <c r="D2065" s="254"/>
      <c r="E2065" s="254"/>
    </row>
    <row r="2066" spans="1:5">
      <c r="A2066" s="253"/>
      <c r="D2066" s="254"/>
      <c r="E2066" s="254"/>
    </row>
    <row r="2067" spans="1:5">
      <c r="A2067" s="253"/>
      <c r="D2067" s="254"/>
      <c r="E2067" s="254"/>
    </row>
    <row r="2068" spans="1:5">
      <c r="A2068" s="253"/>
      <c r="D2068" s="254"/>
      <c r="E2068" s="254"/>
    </row>
    <row r="2069" spans="1:5">
      <c r="A2069" s="253"/>
      <c r="D2069" s="254"/>
      <c r="E2069" s="254"/>
    </row>
    <row r="2070" spans="1:5">
      <c r="A2070" s="253"/>
      <c r="D2070" s="254"/>
      <c r="E2070" s="254"/>
    </row>
    <row r="2071" spans="1:5">
      <c r="A2071" s="253"/>
      <c r="D2071" s="254"/>
      <c r="E2071" s="254"/>
    </row>
    <row r="2072" spans="1:5">
      <c r="A2072" s="253"/>
      <c r="D2072" s="254"/>
      <c r="E2072" s="254"/>
    </row>
    <row r="2073" spans="1:5">
      <c r="A2073" s="253"/>
      <c r="D2073" s="254"/>
      <c r="E2073" s="254"/>
    </row>
    <row r="2074" spans="1:5">
      <c r="A2074" s="253"/>
      <c r="D2074" s="254"/>
      <c r="E2074" s="254"/>
    </row>
    <row r="2075" spans="1:5">
      <c r="A2075" s="253"/>
      <c r="D2075" s="254"/>
      <c r="E2075" s="254"/>
    </row>
    <row r="2076" spans="1:5">
      <c r="A2076" s="253"/>
      <c r="D2076" s="254"/>
      <c r="E2076" s="254"/>
    </row>
    <row r="2077" spans="1:5">
      <c r="A2077" s="253"/>
      <c r="D2077" s="254"/>
      <c r="E2077" s="254"/>
    </row>
    <row r="2078" spans="1:5">
      <c r="A2078" s="253"/>
      <c r="D2078" s="254"/>
      <c r="E2078" s="254"/>
    </row>
    <row r="2079" spans="1:5">
      <c r="A2079" s="253"/>
      <c r="D2079" s="254"/>
      <c r="E2079" s="254"/>
    </row>
    <row r="2080" spans="1:5">
      <c r="A2080" s="253"/>
      <c r="D2080" s="254"/>
      <c r="E2080" s="254"/>
    </row>
    <row r="2081" spans="1:5">
      <c r="A2081" s="253"/>
      <c r="D2081" s="254"/>
      <c r="E2081" s="254"/>
    </row>
    <row r="2082" spans="1:5">
      <c r="A2082" s="253"/>
      <c r="D2082" s="254"/>
      <c r="E2082" s="254"/>
    </row>
    <row r="2083" spans="1:5">
      <c r="A2083" s="253"/>
      <c r="D2083" s="254"/>
      <c r="E2083" s="254"/>
    </row>
    <row r="2084" spans="1:5">
      <c r="A2084" s="253"/>
      <c r="D2084" s="254"/>
      <c r="E2084" s="254"/>
    </row>
    <row r="2085" spans="1:5">
      <c r="A2085" s="253"/>
      <c r="D2085" s="254"/>
      <c r="E2085" s="254"/>
    </row>
    <row r="2086" spans="1:5">
      <c r="A2086" s="253"/>
      <c r="D2086" s="254"/>
      <c r="E2086" s="254"/>
    </row>
    <row r="2087" spans="1:5">
      <c r="A2087" s="253"/>
      <c r="D2087" s="254"/>
      <c r="E2087" s="254"/>
    </row>
    <row r="2088" spans="1:5">
      <c r="A2088" s="253"/>
      <c r="D2088" s="254"/>
      <c r="E2088" s="254"/>
    </row>
    <row r="2089" spans="1:5">
      <c r="A2089" s="253"/>
      <c r="D2089" s="254"/>
      <c r="E2089" s="254"/>
    </row>
    <row r="2090" spans="1:5">
      <c r="A2090" s="253"/>
      <c r="D2090" s="254"/>
      <c r="E2090" s="254"/>
    </row>
    <row r="2091" spans="1:5">
      <c r="A2091" s="253"/>
      <c r="D2091" s="254"/>
      <c r="E2091" s="254"/>
    </row>
    <row r="2092" spans="1:5">
      <c r="A2092" s="253"/>
      <c r="D2092" s="254"/>
      <c r="E2092" s="254"/>
    </row>
    <row r="2093" spans="1:5">
      <c r="A2093" s="253"/>
      <c r="D2093" s="254"/>
      <c r="E2093" s="254"/>
    </row>
    <row r="2094" spans="1:5">
      <c r="A2094" s="253"/>
      <c r="D2094" s="254"/>
      <c r="E2094" s="254"/>
    </row>
    <row r="2095" spans="1:5">
      <c r="A2095" s="253"/>
      <c r="D2095" s="254"/>
      <c r="E2095" s="254"/>
    </row>
    <row r="2096" spans="1:5">
      <c r="A2096" s="253"/>
      <c r="D2096" s="254"/>
      <c r="E2096" s="254"/>
    </row>
    <row r="2097" spans="1:5">
      <c r="A2097" s="253"/>
      <c r="D2097" s="254"/>
      <c r="E2097" s="254"/>
    </row>
    <row r="2098" spans="1:5">
      <c r="A2098" s="253"/>
      <c r="D2098" s="254"/>
      <c r="E2098" s="254"/>
    </row>
    <row r="2099" spans="1:5">
      <c r="A2099" s="253"/>
      <c r="D2099" s="254"/>
      <c r="E2099" s="254"/>
    </row>
    <row r="2100" spans="1:5">
      <c r="A2100" s="253"/>
      <c r="D2100" s="254"/>
      <c r="E2100" s="254"/>
    </row>
    <row r="2101" spans="1:5">
      <c r="A2101" s="253"/>
      <c r="D2101" s="254"/>
      <c r="E2101" s="254"/>
    </row>
    <row r="2102" spans="1:5">
      <c r="A2102" s="253"/>
      <c r="D2102" s="254"/>
      <c r="E2102" s="254"/>
    </row>
    <row r="2103" spans="1:5">
      <c r="A2103" s="253"/>
      <c r="D2103" s="254"/>
      <c r="E2103" s="254"/>
    </row>
    <row r="2104" spans="1:5">
      <c r="A2104" s="253"/>
      <c r="D2104" s="254"/>
      <c r="E2104" s="254"/>
    </row>
    <row r="2105" spans="1:5">
      <c r="A2105" s="253"/>
      <c r="D2105" s="254"/>
      <c r="E2105" s="254"/>
    </row>
    <row r="2106" spans="1:5">
      <c r="A2106" s="253"/>
      <c r="D2106" s="254"/>
      <c r="E2106" s="254"/>
    </row>
    <row r="2107" spans="1:5">
      <c r="A2107" s="253"/>
      <c r="D2107" s="254"/>
      <c r="E2107" s="254"/>
    </row>
    <row r="2108" spans="1:5">
      <c r="A2108" s="253"/>
      <c r="D2108" s="254"/>
      <c r="E2108" s="254"/>
    </row>
    <row r="2109" spans="1:5">
      <c r="A2109" s="253"/>
      <c r="D2109" s="254"/>
      <c r="E2109" s="254"/>
    </row>
    <row r="2110" spans="1:5">
      <c r="A2110" s="253"/>
      <c r="D2110" s="254"/>
      <c r="E2110" s="254"/>
    </row>
    <row r="2111" spans="1:5">
      <c r="A2111" s="253"/>
      <c r="D2111" s="254"/>
      <c r="E2111" s="254"/>
    </row>
    <row r="2112" spans="1:5">
      <c r="A2112" s="253"/>
      <c r="D2112" s="254"/>
      <c r="E2112" s="254"/>
    </row>
    <row r="2113" spans="1:5">
      <c r="A2113" s="253"/>
      <c r="D2113" s="254"/>
      <c r="E2113" s="254"/>
    </row>
    <row r="2114" spans="1:5">
      <c r="A2114" s="253"/>
      <c r="D2114" s="254"/>
      <c r="E2114" s="254"/>
    </row>
    <row r="2115" spans="1:5">
      <c r="A2115" s="253"/>
      <c r="D2115" s="254"/>
      <c r="E2115" s="254"/>
    </row>
    <row r="2116" spans="1:5">
      <c r="A2116" s="253"/>
      <c r="D2116" s="254"/>
      <c r="E2116" s="254"/>
    </row>
    <row r="2117" spans="1:5">
      <c r="A2117" s="253"/>
      <c r="D2117" s="254"/>
      <c r="E2117" s="254"/>
    </row>
    <row r="2118" spans="1:5">
      <c r="A2118" s="253"/>
      <c r="D2118" s="254"/>
      <c r="E2118" s="254"/>
    </row>
    <row r="2119" spans="1:5">
      <c r="A2119" s="253"/>
      <c r="D2119" s="254"/>
      <c r="E2119" s="254"/>
    </row>
    <row r="2120" spans="1:5">
      <c r="A2120" s="253"/>
      <c r="D2120" s="254"/>
      <c r="E2120" s="254"/>
    </row>
    <row r="2121" spans="1:5">
      <c r="A2121" s="253"/>
      <c r="D2121" s="254"/>
      <c r="E2121" s="254"/>
    </row>
    <row r="2122" spans="1:5">
      <c r="A2122" s="253"/>
      <c r="D2122" s="254"/>
      <c r="E2122" s="254"/>
    </row>
    <row r="2123" spans="1:5">
      <c r="A2123" s="253"/>
      <c r="D2123" s="254"/>
      <c r="E2123" s="254"/>
    </row>
    <row r="2124" spans="1:5">
      <c r="A2124" s="253"/>
      <c r="D2124" s="254"/>
      <c r="E2124" s="254"/>
    </row>
    <row r="2125" spans="1:5">
      <c r="A2125" s="253"/>
      <c r="D2125" s="254"/>
      <c r="E2125" s="254"/>
    </row>
    <row r="2126" spans="1:5">
      <c r="A2126" s="253"/>
      <c r="D2126" s="254"/>
      <c r="E2126" s="254"/>
    </row>
    <row r="2127" spans="1:5">
      <c r="A2127" s="253"/>
      <c r="D2127" s="254"/>
      <c r="E2127" s="254"/>
    </row>
    <row r="2128" spans="1:5">
      <c r="A2128" s="253"/>
      <c r="D2128" s="254"/>
      <c r="E2128" s="254"/>
    </row>
    <row r="2129" spans="1:5">
      <c r="A2129" s="253"/>
      <c r="D2129" s="254"/>
      <c r="E2129" s="254"/>
    </row>
    <row r="2130" spans="1:5">
      <c r="A2130" s="253"/>
      <c r="D2130" s="254"/>
      <c r="E2130" s="254"/>
    </row>
    <row r="2131" spans="1:5">
      <c r="A2131" s="253"/>
      <c r="D2131" s="254"/>
      <c r="E2131" s="254"/>
    </row>
    <row r="2132" spans="1:5">
      <c r="A2132" s="253"/>
      <c r="D2132" s="254"/>
      <c r="E2132" s="254"/>
    </row>
    <row r="2133" spans="1:5">
      <c r="A2133" s="253"/>
      <c r="D2133" s="254"/>
      <c r="E2133" s="254"/>
    </row>
    <row r="2134" spans="1:5">
      <c r="A2134" s="253"/>
      <c r="D2134" s="254"/>
      <c r="E2134" s="254"/>
    </row>
    <row r="2135" spans="1:5">
      <c r="A2135" s="253"/>
      <c r="D2135" s="254"/>
      <c r="E2135" s="254"/>
    </row>
    <row r="2136" spans="1:5">
      <c r="A2136" s="253"/>
      <c r="D2136" s="254"/>
      <c r="E2136" s="254"/>
    </row>
    <row r="2137" spans="1:5">
      <c r="A2137" s="253"/>
      <c r="D2137" s="254"/>
      <c r="E2137" s="254"/>
    </row>
    <row r="2138" spans="1:5">
      <c r="A2138" s="253"/>
      <c r="D2138" s="254"/>
      <c r="E2138" s="254"/>
    </row>
    <row r="2139" spans="1:5">
      <c r="A2139" s="253"/>
      <c r="D2139" s="254"/>
      <c r="E2139" s="254"/>
    </row>
    <row r="2140" spans="1:5">
      <c r="A2140" s="253"/>
      <c r="D2140" s="254"/>
      <c r="E2140" s="254"/>
    </row>
    <row r="2141" spans="1:5">
      <c r="A2141" s="253"/>
      <c r="D2141" s="254"/>
      <c r="E2141" s="254"/>
    </row>
    <row r="2142" spans="1:5">
      <c r="A2142" s="253"/>
      <c r="D2142" s="254"/>
      <c r="E2142" s="254"/>
    </row>
    <row r="2143" spans="1:5">
      <c r="A2143" s="253"/>
      <c r="D2143" s="254"/>
      <c r="E2143" s="254"/>
    </row>
    <row r="2144" spans="1:5">
      <c r="A2144" s="253"/>
      <c r="D2144" s="254"/>
      <c r="E2144" s="254"/>
    </row>
    <row r="2145" spans="1:5">
      <c r="A2145" s="253"/>
      <c r="D2145" s="254"/>
      <c r="E2145" s="254"/>
    </row>
    <row r="2146" spans="1:5">
      <c r="A2146" s="253"/>
      <c r="D2146" s="254"/>
      <c r="E2146" s="254"/>
    </row>
    <row r="2147" spans="1:5">
      <c r="A2147" s="253"/>
      <c r="D2147" s="254"/>
      <c r="E2147" s="254"/>
    </row>
    <row r="2148" spans="1:5">
      <c r="A2148" s="253"/>
      <c r="D2148" s="254"/>
      <c r="E2148" s="254"/>
    </row>
    <row r="2149" spans="1:5">
      <c r="A2149" s="253"/>
      <c r="D2149" s="254"/>
      <c r="E2149" s="254"/>
    </row>
    <row r="2150" spans="1:5">
      <c r="A2150" s="253"/>
      <c r="D2150" s="254"/>
      <c r="E2150" s="254"/>
    </row>
    <row r="2151" spans="1:5">
      <c r="A2151" s="253"/>
      <c r="D2151" s="254"/>
      <c r="E2151" s="254"/>
    </row>
    <row r="2152" spans="1:5">
      <c r="A2152" s="253"/>
      <c r="D2152" s="254"/>
      <c r="E2152" s="254"/>
    </row>
    <row r="2153" spans="1:5">
      <c r="A2153" s="253"/>
      <c r="D2153" s="254"/>
      <c r="E2153" s="254"/>
    </row>
    <row r="2154" spans="1:5">
      <c r="A2154" s="253"/>
      <c r="D2154" s="254"/>
      <c r="E2154" s="254"/>
    </row>
    <row r="2155" spans="1:5">
      <c r="A2155" s="253"/>
      <c r="D2155" s="254"/>
      <c r="E2155" s="254"/>
    </row>
    <row r="2156" spans="1:5">
      <c r="A2156" s="253"/>
      <c r="D2156" s="254"/>
      <c r="E2156" s="254"/>
    </row>
    <row r="2157" spans="1:5">
      <c r="A2157" s="253"/>
      <c r="D2157" s="254"/>
      <c r="E2157" s="254"/>
    </row>
    <row r="2158" spans="1:5">
      <c r="A2158" s="253"/>
      <c r="D2158" s="254"/>
      <c r="E2158" s="254"/>
    </row>
    <row r="2159" spans="1:5">
      <c r="A2159" s="253"/>
      <c r="D2159" s="254"/>
      <c r="E2159" s="254"/>
    </row>
    <row r="2160" spans="1:5">
      <c r="A2160" s="253"/>
      <c r="D2160" s="254"/>
      <c r="E2160" s="254"/>
    </row>
    <row r="2161" spans="1:5">
      <c r="A2161" s="253"/>
      <c r="D2161" s="254"/>
      <c r="E2161" s="254"/>
    </row>
    <row r="2162" spans="1:5">
      <c r="A2162" s="253"/>
      <c r="D2162" s="254"/>
      <c r="E2162" s="254"/>
    </row>
    <row r="2163" spans="1:5">
      <c r="A2163" s="253"/>
      <c r="D2163" s="254"/>
      <c r="E2163" s="254"/>
    </row>
    <row r="2164" spans="1:5">
      <c r="A2164" s="253"/>
      <c r="D2164" s="254"/>
      <c r="E2164" s="254"/>
    </row>
    <row r="2165" spans="1:5">
      <c r="A2165" s="253"/>
      <c r="D2165" s="254"/>
      <c r="E2165" s="254"/>
    </row>
    <row r="2166" spans="1:5">
      <c r="A2166" s="253"/>
      <c r="D2166" s="254"/>
      <c r="E2166" s="254"/>
    </row>
    <row r="2167" spans="1:5">
      <c r="A2167" s="253"/>
      <c r="D2167" s="254"/>
      <c r="E2167" s="254"/>
    </row>
    <row r="2168" spans="1:5">
      <c r="A2168" s="253"/>
      <c r="D2168" s="254"/>
      <c r="E2168" s="254"/>
    </row>
    <row r="2169" spans="1:5">
      <c r="A2169" s="253"/>
      <c r="D2169" s="254"/>
      <c r="E2169" s="254"/>
    </row>
    <row r="2170" spans="1:5">
      <c r="A2170" s="253"/>
      <c r="D2170" s="254"/>
      <c r="E2170" s="254"/>
    </row>
    <row r="2171" spans="1:5">
      <c r="A2171" s="253"/>
      <c r="D2171" s="254"/>
      <c r="E2171" s="254"/>
    </row>
    <row r="2172" spans="1:5">
      <c r="A2172" s="253"/>
      <c r="D2172" s="254"/>
      <c r="E2172" s="254"/>
    </row>
    <row r="2173" spans="1:5">
      <c r="A2173" s="253"/>
      <c r="D2173" s="254"/>
      <c r="E2173" s="254"/>
    </row>
    <row r="2174" spans="1:5">
      <c r="A2174" s="253"/>
      <c r="D2174" s="255"/>
      <c r="E2174" s="255"/>
    </row>
    <row r="2175" spans="1:5">
      <c r="A2175" s="253"/>
      <c r="D2175" s="255"/>
      <c r="E2175" s="255"/>
    </row>
    <row r="2176" spans="1:5">
      <c r="A2176" s="253"/>
      <c r="D2176" s="255"/>
      <c r="E2176" s="255"/>
    </row>
    <row r="2177" spans="1:5">
      <c r="A2177" s="253"/>
      <c r="D2177" s="255"/>
      <c r="E2177" s="255"/>
    </row>
    <row r="2178" spans="1:5">
      <c r="A2178" s="253"/>
      <c r="D2178" s="255"/>
      <c r="E2178" s="255"/>
    </row>
    <row r="2179" spans="1:5">
      <c r="A2179" s="253"/>
      <c r="D2179" s="255"/>
      <c r="E2179" s="255"/>
    </row>
    <row r="2180" spans="1:5">
      <c r="A2180" s="253"/>
      <c r="D2180" s="255"/>
      <c r="E2180" s="255"/>
    </row>
    <row r="2181" spans="1:5">
      <c r="A2181" s="253"/>
      <c r="D2181" s="255"/>
      <c r="E2181" s="255"/>
    </row>
    <row r="2182" spans="1:5">
      <c r="A2182" s="253"/>
      <c r="D2182" s="255"/>
      <c r="E2182" s="255"/>
    </row>
    <row r="2183" spans="1:5">
      <c r="A2183" s="253"/>
      <c r="D2183" s="255"/>
      <c r="E2183" s="255"/>
    </row>
    <row r="2184" spans="1:5">
      <c r="A2184" s="253"/>
      <c r="D2184" s="255"/>
      <c r="E2184" s="255"/>
    </row>
    <row r="2185" spans="1:5">
      <c r="A2185" s="253"/>
      <c r="D2185" s="255"/>
      <c r="E2185" s="255"/>
    </row>
    <row r="2186" spans="1:5">
      <c r="A2186" s="253"/>
      <c r="D2186" s="255"/>
      <c r="E2186" s="255"/>
    </row>
    <row r="2187" spans="1:5">
      <c r="A2187" s="253"/>
      <c r="D2187" s="255"/>
      <c r="E2187" s="255"/>
    </row>
    <row r="2188" spans="1:5">
      <c r="A2188" s="253"/>
      <c r="D2188" s="255"/>
      <c r="E2188" s="255"/>
    </row>
    <row r="2189" spans="1:5">
      <c r="A2189" s="253"/>
      <c r="D2189" s="255"/>
      <c r="E2189" s="255"/>
    </row>
    <row r="2190" spans="1:5">
      <c r="A2190" s="253"/>
      <c r="D2190" s="255"/>
      <c r="E2190" s="255"/>
    </row>
    <row r="2191" spans="1:5">
      <c r="A2191" s="253"/>
      <c r="D2191" s="255"/>
      <c r="E2191" s="255"/>
    </row>
    <row r="2192" spans="1:5">
      <c r="A2192" s="253"/>
      <c r="D2192" s="255"/>
      <c r="E2192" s="255"/>
    </row>
    <row r="2193" spans="1:5">
      <c r="A2193" s="253"/>
      <c r="D2193" s="255"/>
      <c r="E2193" s="255"/>
    </row>
    <row r="2194" spans="1:5">
      <c r="A2194" s="253"/>
      <c r="D2194" s="255"/>
      <c r="E2194" s="255"/>
    </row>
    <row r="2195" spans="1:5">
      <c r="A2195" s="253"/>
      <c r="D2195" s="255"/>
      <c r="E2195" s="255"/>
    </row>
    <row r="2196" spans="1:5">
      <c r="A2196" s="253"/>
      <c r="D2196" s="255"/>
      <c r="E2196" s="255"/>
    </row>
    <row r="2197" spans="1:5">
      <c r="A2197" s="253"/>
      <c r="D2197" s="255"/>
      <c r="E2197" s="255"/>
    </row>
    <row r="2198" spans="1:5">
      <c r="A2198" s="253"/>
      <c r="D2198" s="255"/>
      <c r="E2198" s="255"/>
    </row>
    <row r="2199" spans="1:5">
      <c r="A2199" s="253"/>
      <c r="D2199" s="255"/>
      <c r="E2199" s="255"/>
    </row>
    <row r="2200" spans="1:5">
      <c r="A2200" s="253"/>
      <c r="D2200" s="255"/>
      <c r="E2200" s="255"/>
    </row>
    <row r="2201" spans="1:5">
      <c r="A2201" s="253"/>
      <c r="D2201" s="255"/>
      <c r="E2201" s="255"/>
    </row>
    <row r="2202" spans="1:5">
      <c r="A2202" s="253"/>
      <c r="D2202" s="255"/>
      <c r="E2202" s="255"/>
    </row>
    <row r="2203" spans="1:5">
      <c r="A2203" s="253"/>
      <c r="D2203" s="255"/>
      <c r="E2203" s="255"/>
    </row>
    <row r="2204" spans="1:5">
      <c r="A2204" s="253"/>
      <c r="D2204" s="255"/>
      <c r="E2204" s="255"/>
    </row>
    <row r="2205" spans="1:5">
      <c r="A2205" s="253"/>
      <c r="D2205" s="255"/>
      <c r="E2205" s="255"/>
    </row>
    <row r="2206" spans="1:5">
      <c r="A2206" s="253"/>
      <c r="D2206" s="255"/>
      <c r="E2206" s="255"/>
    </row>
    <row r="2207" spans="1:5">
      <c r="A2207" s="253"/>
      <c r="D2207" s="254"/>
      <c r="E2207" s="254"/>
    </row>
    <row r="2208" spans="1:5">
      <c r="A2208" s="253"/>
      <c r="D2208" s="255"/>
      <c r="E2208" s="255"/>
    </row>
    <row r="2209" spans="1:5">
      <c r="A2209" s="253"/>
      <c r="D2209" s="254"/>
      <c r="E2209" s="254"/>
    </row>
    <row r="2210" spans="1:5">
      <c r="A2210" s="253"/>
      <c r="D2210" s="254"/>
      <c r="E2210" s="254"/>
    </row>
    <row r="2211" spans="1:5">
      <c r="A2211" s="253"/>
      <c r="D2211" s="254"/>
      <c r="E2211" s="254"/>
    </row>
    <row r="2212" spans="1:5">
      <c r="A2212" s="253"/>
      <c r="D2212" s="254"/>
      <c r="E2212" s="254"/>
    </row>
    <row r="2213" spans="1:5">
      <c r="A2213" s="253"/>
      <c r="D2213" s="254"/>
      <c r="E2213" s="254"/>
    </row>
    <row r="2214" spans="1:5">
      <c r="A2214" s="253"/>
      <c r="D2214" s="254"/>
      <c r="E2214" s="254"/>
    </row>
    <row r="2215" spans="1:5">
      <c r="A2215" s="253"/>
      <c r="D2215" s="254"/>
      <c r="E2215" s="254"/>
    </row>
    <row r="2216" spans="1:5">
      <c r="A2216" s="253"/>
      <c r="D2216" s="254"/>
      <c r="E2216" s="254"/>
    </row>
    <row r="2217" spans="1:5">
      <c r="A2217" s="253"/>
      <c r="D2217" s="254"/>
      <c r="E2217" s="254"/>
    </row>
    <row r="2218" spans="1:5">
      <c r="A2218" s="253"/>
      <c r="D2218" s="254"/>
      <c r="E2218" s="254"/>
    </row>
    <row r="2219" spans="1:5">
      <c r="A2219" s="253"/>
      <c r="D2219" s="254"/>
      <c r="E2219" s="254"/>
    </row>
    <row r="2220" spans="1:5">
      <c r="A2220" s="253"/>
      <c r="D2220" s="254"/>
      <c r="E2220" s="254"/>
    </row>
    <row r="2221" spans="1:5">
      <c r="A2221" s="253"/>
      <c r="D2221" s="254"/>
      <c r="E2221" s="254"/>
    </row>
    <row r="2222" spans="1:5">
      <c r="A2222" s="253"/>
      <c r="D2222" s="254"/>
      <c r="E2222" s="254"/>
    </row>
    <row r="2223" spans="1:5">
      <c r="A2223" s="253"/>
      <c r="D2223" s="254"/>
      <c r="E2223" s="254"/>
    </row>
    <row r="2224" spans="1:5">
      <c r="A2224" s="253"/>
      <c r="D2224" s="254"/>
      <c r="E2224" s="254"/>
    </row>
    <row r="2225" spans="1:5">
      <c r="A2225" s="253"/>
      <c r="D2225" s="254"/>
      <c r="E2225" s="254"/>
    </row>
    <row r="2226" spans="1:5">
      <c r="A2226" s="253"/>
      <c r="D2226" s="254"/>
      <c r="E2226" s="254"/>
    </row>
    <row r="2227" spans="1:5">
      <c r="A2227" s="253"/>
      <c r="D2227" s="254"/>
      <c r="E2227" s="254"/>
    </row>
    <row r="2228" spans="1:5">
      <c r="A2228" s="253"/>
      <c r="D2228" s="254"/>
      <c r="E2228" s="254"/>
    </row>
    <row r="2229" spans="1:5">
      <c r="A2229" s="253"/>
      <c r="D2229" s="254"/>
      <c r="E2229" s="254"/>
    </row>
    <row r="2230" spans="1:5">
      <c r="A2230" s="253"/>
      <c r="D2230" s="254"/>
      <c r="E2230" s="254"/>
    </row>
    <row r="2231" spans="1:5">
      <c r="A2231" s="253"/>
      <c r="D2231" s="254"/>
      <c r="E2231" s="254"/>
    </row>
    <row r="2232" spans="1:5">
      <c r="A2232" s="253"/>
      <c r="D2232" s="254"/>
      <c r="E2232" s="254"/>
    </row>
    <row r="2233" spans="1:5">
      <c r="A2233" s="253"/>
      <c r="D2233" s="254"/>
      <c r="E2233" s="254"/>
    </row>
    <row r="2234" spans="1:5">
      <c r="A2234" s="253"/>
      <c r="D2234" s="254"/>
      <c r="E2234" s="254"/>
    </row>
    <row r="2235" spans="1:5">
      <c r="A2235" s="253"/>
      <c r="D2235" s="254"/>
      <c r="E2235" s="254"/>
    </row>
    <row r="2236" spans="1:5">
      <c r="A2236" s="253"/>
      <c r="D2236" s="254"/>
      <c r="E2236" s="254"/>
    </row>
    <row r="2237" spans="1:5">
      <c r="A2237" s="253"/>
      <c r="D2237" s="254"/>
      <c r="E2237" s="254"/>
    </row>
    <row r="2238" spans="1:5">
      <c r="A2238" s="253"/>
      <c r="D2238" s="254"/>
      <c r="E2238" s="254"/>
    </row>
    <row r="2239" spans="1:5">
      <c r="A2239" s="253"/>
      <c r="D2239" s="254"/>
      <c r="E2239" s="254"/>
    </row>
    <row r="2240" spans="1:5">
      <c r="A2240" s="253"/>
      <c r="D2240" s="254"/>
      <c r="E2240" s="254"/>
    </row>
    <row r="2241" spans="1:5">
      <c r="A2241" s="253"/>
      <c r="D2241" s="254"/>
      <c r="E2241" s="254"/>
    </row>
    <row r="2242" spans="1:5">
      <c r="A2242" s="253"/>
      <c r="D2242" s="254"/>
      <c r="E2242" s="254"/>
    </row>
    <row r="2243" spans="1:5">
      <c r="A2243" s="253"/>
      <c r="D2243" s="254"/>
      <c r="E2243" s="254"/>
    </row>
    <row r="2244" spans="1:5">
      <c r="A2244" s="253"/>
      <c r="D2244" s="254"/>
      <c r="E2244" s="254"/>
    </row>
    <row r="2245" spans="1:5">
      <c r="A2245" s="253"/>
      <c r="D2245" s="254"/>
      <c r="E2245" s="254"/>
    </row>
    <row r="2246" spans="1:5">
      <c r="A2246" s="253"/>
      <c r="D2246" s="254"/>
      <c r="E2246" s="254"/>
    </row>
    <row r="2247" spans="1:5">
      <c r="A2247" s="253"/>
      <c r="D2247" s="254"/>
      <c r="E2247" s="254"/>
    </row>
    <row r="2248" spans="1:5">
      <c r="A2248" s="253"/>
      <c r="D2248" s="254"/>
      <c r="E2248" s="254"/>
    </row>
    <row r="2249" spans="1:5">
      <c r="A2249" s="253"/>
      <c r="D2249" s="254"/>
      <c r="E2249" s="254"/>
    </row>
    <row r="2250" spans="1:5">
      <c r="A2250" s="253"/>
      <c r="D2250" s="254"/>
      <c r="E2250" s="254"/>
    </row>
    <row r="2251" spans="1:5">
      <c r="A2251" s="253"/>
      <c r="D2251" s="254"/>
      <c r="E2251" s="254"/>
    </row>
    <row r="2252" spans="1:5">
      <c r="A2252" s="253"/>
      <c r="D2252" s="254"/>
      <c r="E2252" s="254"/>
    </row>
    <row r="2253" spans="1:5">
      <c r="A2253" s="253"/>
      <c r="D2253" s="254"/>
      <c r="E2253" s="254"/>
    </row>
    <row r="2254" spans="1:5">
      <c r="A2254" s="253"/>
      <c r="D2254" s="254"/>
      <c r="E2254" s="254"/>
    </row>
    <row r="2255" spans="1:5">
      <c r="A2255" s="253"/>
      <c r="D2255" s="254"/>
      <c r="E2255" s="254"/>
    </row>
    <row r="2256" spans="1:5">
      <c r="A2256" s="253"/>
      <c r="D2256" s="254"/>
      <c r="E2256" s="254"/>
    </row>
    <row r="2257" spans="1:5">
      <c r="A2257" s="253"/>
      <c r="D2257" s="254"/>
      <c r="E2257" s="254"/>
    </row>
    <row r="2258" spans="1:5">
      <c r="A2258" s="253"/>
      <c r="D2258" s="254"/>
      <c r="E2258" s="254"/>
    </row>
    <row r="2259" spans="1:5">
      <c r="A2259" s="253"/>
      <c r="D2259" s="254"/>
      <c r="E2259" s="254"/>
    </row>
    <row r="2260" spans="1:5">
      <c r="A2260" s="253"/>
      <c r="D2260" s="254"/>
      <c r="E2260" s="254"/>
    </row>
    <row r="2261" spans="1:5">
      <c r="A2261" s="253"/>
      <c r="D2261" s="254"/>
      <c r="E2261" s="254"/>
    </row>
    <row r="2262" spans="1:5">
      <c r="A2262" s="253"/>
      <c r="D2262" s="254"/>
      <c r="E2262" s="254"/>
    </row>
    <row r="2263" spans="1:5">
      <c r="A2263" s="253"/>
      <c r="D2263" s="254"/>
      <c r="E2263" s="254"/>
    </row>
    <row r="2264" spans="1:5">
      <c r="A2264" s="253"/>
      <c r="D2264" s="254"/>
      <c r="E2264" s="254"/>
    </row>
    <row r="2265" spans="1:5">
      <c r="A2265" s="253"/>
      <c r="D2265" s="254"/>
      <c r="E2265" s="254"/>
    </row>
    <row r="2266" spans="1:5">
      <c r="A2266" s="253"/>
      <c r="D2266" s="254"/>
      <c r="E2266" s="254"/>
    </row>
    <row r="2267" spans="1:5">
      <c r="A2267" s="253"/>
      <c r="D2267" s="254"/>
      <c r="E2267" s="254"/>
    </row>
    <row r="2268" spans="1:5">
      <c r="A2268" s="253"/>
      <c r="D2268" s="254"/>
      <c r="E2268" s="254"/>
    </row>
    <row r="2269" spans="1:5">
      <c r="A2269" s="253"/>
      <c r="D2269" s="254"/>
      <c r="E2269" s="254"/>
    </row>
    <row r="2270" spans="1:5">
      <c r="A2270" s="253"/>
      <c r="D2270" s="254"/>
      <c r="E2270" s="254"/>
    </row>
    <row r="2271" spans="1:5">
      <c r="A2271" s="253"/>
      <c r="D2271" s="254"/>
      <c r="E2271" s="254"/>
    </row>
    <row r="2272" spans="1:5">
      <c r="A2272" s="253"/>
      <c r="D2272" s="254"/>
      <c r="E2272" s="254"/>
    </row>
    <row r="2273" spans="1:5">
      <c r="A2273" s="253"/>
      <c r="D2273" s="254"/>
      <c r="E2273" s="254"/>
    </row>
    <row r="2274" spans="1:5">
      <c r="A2274" s="253"/>
      <c r="D2274" s="254"/>
      <c r="E2274" s="254"/>
    </row>
    <row r="2275" spans="1:5">
      <c r="A2275" s="253"/>
      <c r="D2275" s="254"/>
      <c r="E2275" s="254"/>
    </row>
    <row r="2276" spans="1:5">
      <c r="A2276" s="253"/>
      <c r="D2276" s="254"/>
      <c r="E2276" s="254"/>
    </row>
    <row r="2277" spans="1:5">
      <c r="A2277" s="253"/>
      <c r="D2277" s="254"/>
      <c r="E2277" s="254"/>
    </row>
    <row r="2278" spans="1:5">
      <c r="A2278" s="253"/>
      <c r="D2278" s="254"/>
      <c r="E2278" s="254"/>
    </row>
    <row r="2279" spans="1:5">
      <c r="A2279" s="253"/>
      <c r="D2279" s="254"/>
      <c r="E2279" s="254"/>
    </row>
    <row r="2280" spans="1:5">
      <c r="A2280" s="253"/>
      <c r="D2280" s="254"/>
      <c r="E2280" s="254"/>
    </row>
    <row r="2281" spans="1:5">
      <c r="A2281" s="253"/>
      <c r="D2281" s="254"/>
      <c r="E2281" s="254"/>
    </row>
    <row r="2282" spans="1:5">
      <c r="A2282" s="253"/>
      <c r="D2282" s="254"/>
      <c r="E2282" s="254"/>
    </row>
    <row r="2283" spans="1:5">
      <c r="A2283" s="253"/>
      <c r="D2283" s="254"/>
      <c r="E2283" s="254"/>
    </row>
    <row r="2284" spans="1:5">
      <c r="A2284" s="253"/>
      <c r="D2284" s="254"/>
      <c r="E2284" s="254"/>
    </row>
    <row r="2285" spans="1:5">
      <c r="A2285" s="253"/>
      <c r="D2285" s="254"/>
      <c r="E2285" s="254"/>
    </row>
    <row r="2286" spans="1:5">
      <c r="A2286" s="253"/>
      <c r="D2286" s="254"/>
      <c r="E2286" s="254"/>
    </row>
    <row r="2287" spans="1:5">
      <c r="A2287" s="253"/>
      <c r="D2287" s="254"/>
      <c r="E2287" s="254"/>
    </row>
    <row r="2288" spans="1:5">
      <c r="A2288" s="253"/>
      <c r="D2288" s="254"/>
      <c r="E2288" s="254"/>
    </row>
    <row r="2289" spans="1:5">
      <c r="A2289" s="253"/>
      <c r="D2289" s="254"/>
      <c r="E2289" s="254"/>
    </row>
    <row r="2290" spans="1:5">
      <c r="A2290" s="253"/>
      <c r="D2290" s="254"/>
      <c r="E2290" s="254"/>
    </row>
    <row r="2291" spans="1:5">
      <c r="A2291" s="253"/>
      <c r="D2291" s="254"/>
      <c r="E2291" s="254"/>
    </row>
    <row r="2292" spans="1:5">
      <c r="A2292" s="253"/>
      <c r="D2292" s="254"/>
      <c r="E2292" s="254"/>
    </row>
    <row r="2293" spans="1:5">
      <c r="A2293" s="253"/>
      <c r="D2293" s="254"/>
      <c r="E2293" s="254"/>
    </row>
    <row r="2294" spans="1:5">
      <c r="A2294" s="253"/>
      <c r="D2294" s="254"/>
      <c r="E2294" s="254"/>
    </row>
    <row r="2295" spans="1:5">
      <c r="A2295" s="253"/>
      <c r="D2295" s="254"/>
      <c r="E2295" s="254"/>
    </row>
    <row r="2296" spans="1:5">
      <c r="A2296" s="253"/>
      <c r="D2296" s="254"/>
      <c r="E2296" s="254"/>
    </row>
    <row r="2297" spans="1:5">
      <c r="A2297" s="253"/>
      <c r="D2297" s="254"/>
      <c r="E2297" s="254"/>
    </row>
    <row r="2298" spans="1:5">
      <c r="A2298" s="253"/>
      <c r="D2298" s="254"/>
      <c r="E2298" s="254"/>
    </row>
    <row r="2299" spans="1:5">
      <c r="A2299" s="253"/>
      <c r="D2299" s="254"/>
      <c r="E2299" s="254"/>
    </row>
    <row r="2300" spans="1:5">
      <c r="A2300" s="253"/>
      <c r="D2300" s="254"/>
      <c r="E2300" s="254"/>
    </row>
    <row r="2301" spans="1:5">
      <c r="A2301" s="253"/>
      <c r="D2301" s="255"/>
      <c r="E2301" s="255"/>
    </row>
    <row r="2302" spans="1:5">
      <c r="A2302" s="253"/>
      <c r="D2302" s="255"/>
      <c r="E2302" s="255"/>
    </row>
    <row r="2303" spans="1:5">
      <c r="A2303" s="253"/>
      <c r="D2303" s="255"/>
      <c r="E2303" s="255"/>
    </row>
    <row r="2304" spans="1:5">
      <c r="A2304" s="253"/>
      <c r="D2304" s="255"/>
      <c r="E2304" s="255"/>
    </row>
    <row r="2305" spans="1:5">
      <c r="A2305" s="253"/>
      <c r="D2305" s="255"/>
      <c r="E2305" s="255"/>
    </row>
    <row r="2306" spans="1:5">
      <c r="A2306" s="253"/>
      <c r="D2306" s="255"/>
      <c r="E2306" s="255"/>
    </row>
    <row r="2307" spans="1:5">
      <c r="A2307" s="253"/>
      <c r="D2307" s="255"/>
      <c r="E2307" s="255"/>
    </row>
    <row r="2308" spans="1:5">
      <c r="A2308" s="253"/>
      <c r="D2308" s="255"/>
      <c r="E2308" s="255"/>
    </row>
    <row r="2309" spans="1:5">
      <c r="A2309" s="253"/>
      <c r="D2309" s="255"/>
      <c r="E2309" s="255"/>
    </row>
    <row r="2310" spans="1:5">
      <c r="A2310" s="253"/>
      <c r="D2310" s="255"/>
      <c r="E2310" s="255"/>
    </row>
    <row r="2311" spans="1:5">
      <c r="A2311" s="253"/>
      <c r="D2311" s="255"/>
      <c r="E2311" s="255"/>
    </row>
    <row r="2312" spans="1:5">
      <c r="A2312" s="253"/>
      <c r="D2312" s="254"/>
      <c r="E2312" s="254"/>
    </row>
    <row r="2313" spans="1:5">
      <c r="A2313" s="253"/>
      <c r="D2313" s="254"/>
      <c r="E2313" s="254"/>
    </row>
    <row r="2314" spans="1:5">
      <c r="A2314" s="253"/>
      <c r="D2314" s="254"/>
      <c r="E2314" s="254"/>
    </row>
    <row r="2315" spans="1:5">
      <c r="A2315" s="253"/>
      <c r="D2315" s="254"/>
      <c r="E2315" s="254"/>
    </row>
    <row r="2316" spans="1:5">
      <c r="A2316" s="253"/>
      <c r="D2316" s="254"/>
      <c r="E2316" s="254"/>
    </row>
    <row r="2317" spans="1:5">
      <c r="A2317" s="253"/>
      <c r="D2317" s="254"/>
      <c r="E2317" s="254"/>
    </row>
    <row r="2318" spans="1:5">
      <c r="A2318" s="253"/>
      <c r="D2318" s="254"/>
      <c r="E2318" s="254"/>
    </row>
    <row r="2319" spans="1:5">
      <c r="A2319" s="253"/>
      <c r="D2319" s="254"/>
      <c r="E2319" s="254"/>
    </row>
    <row r="2320" spans="1:5">
      <c r="A2320" s="253"/>
      <c r="D2320" s="254"/>
      <c r="E2320" s="254"/>
    </row>
    <row r="2321" spans="1:5">
      <c r="A2321" s="253"/>
      <c r="D2321" s="254"/>
      <c r="E2321" s="254"/>
    </row>
    <row r="2322" spans="1:5">
      <c r="A2322" s="253"/>
      <c r="D2322" s="254"/>
      <c r="E2322" s="254"/>
    </row>
    <row r="2323" spans="1:5">
      <c r="A2323" s="253"/>
      <c r="D2323" s="254"/>
      <c r="E2323" s="254"/>
    </row>
    <row r="2324" spans="1:5">
      <c r="A2324" s="253"/>
      <c r="D2324" s="254"/>
      <c r="E2324" s="254"/>
    </row>
    <row r="2325" spans="1:5">
      <c r="A2325" s="253"/>
      <c r="D2325" s="254"/>
      <c r="E2325" s="254"/>
    </row>
    <row r="2326" spans="1:5">
      <c r="A2326" s="253"/>
      <c r="D2326" s="254"/>
      <c r="E2326" s="254"/>
    </row>
    <row r="2327" spans="1:5">
      <c r="A2327" s="253"/>
      <c r="D2327" s="254"/>
      <c r="E2327" s="254"/>
    </row>
    <row r="2328" spans="1:5">
      <c r="A2328" s="253"/>
      <c r="D2328" s="254"/>
      <c r="E2328" s="254"/>
    </row>
    <row r="2329" spans="1:5">
      <c r="A2329" s="253"/>
      <c r="D2329" s="254"/>
      <c r="E2329" s="254"/>
    </row>
    <row r="2330" spans="1:5">
      <c r="A2330" s="253"/>
      <c r="D2330" s="254"/>
      <c r="E2330" s="254"/>
    </row>
    <row r="2331" spans="1:5">
      <c r="A2331" s="253"/>
      <c r="D2331" s="254"/>
      <c r="E2331" s="254"/>
    </row>
    <row r="2332" spans="1:5">
      <c r="A2332" s="253"/>
      <c r="D2332" s="254"/>
      <c r="E2332" s="254"/>
    </row>
    <row r="2333" spans="1:5">
      <c r="A2333" s="253"/>
      <c r="D2333" s="254"/>
      <c r="E2333" s="254"/>
    </row>
    <row r="2334" spans="1:5">
      <c r="A2334" s="253"/>
      <c r="D2334" s="254"/>
      <c r="E2334" s="254"/>
    </row>
    <row r="2335" spans="1:5">
      <c r="A2335" s="253"/>
      <c r="D2335" s="254"/>
      <c r="E2335" s="254"/>
    </row>
    <row r="2336" spans="1:5">
      <c r="A2336" s="253"/>
      <c r="D2336" s="254"/>
      <c r="E2336" s="254"/>
    </row>
    <row r="2337" spans="1:5">
      <c r="A2337" s="256"/>
      <c r="B2337" s="257"/>
      <c r="C2337" s="248"/>
      <c r="D2337" s="258"/>
      <c r="E2337" s="258"/>
    </row>
  </sheetData>
  <autoFilter ref="A4:E2342" xr:uid="{00000000-0009-0000-0000-000000000000}"/>
  <mergeCells count="1">
    <mergeCell ref="G4:P4"/>
  </mergeCells>
  <conditionalFormatting sqref="A5:E2913">
    <cfRule type="expression" dxfId="4" priority="1">
      <formula>$A5=5</formula>
    </cfRule>
    <cfRule type="expression" dxfId="3" priority="2">
      <formula>$A5=4</formula>
    </cfRule>
    <cfRule type="expression" dxfId="2" priority="3">
      <formula>$A5=3</formula>
    </cfRule>
    <cfRule type="expression" dxfId="1" priority="4">
      <formula>$A5=2</formula>
    </cfRule>
    <cfRule type="expression" dxfId="0" priority="5">
      <formula>$A5=1</formula>
    </cfRule>
  </conditionalFormatting>
  <printOptions horizontalCentered="1"/>
  <pageMargins left="0.19685039370078741" right="0.19685039370078741" top="0.39370078740157483" bottom="0.39370078740157483" header="0" footer="0"/>
  <pageSetup paperSize="9" scale="85" fitToHeight="0" orientation="landscape" r:id="rId1"/>
  <headerFooter>
    <oddFooter>&amp;R&amp;10Pág. &amp;P de &amp;N&amp;L&amp;"Calibri"&amp;11&amp;K000000&amp;10&amp;A_x000D_&amp;1#&amp;"Calibri"&amp;10&amp;K000000Internal Use Only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Investimento_Casas</vt:lpstr>
      <vt:lpstr>Fluxo_de_Caixa Casas</vt:lpstr>
      <vt:lpstr>Cidade Jardim III</vt:lpstr>
      <vt:lpstr>Desembolso - LV</vt:lpstr>
      <vt:lpstr>'Cidade Jardim III'!Area_de_impressao</vt:lpstr>
      <vt:lpstr>'Desembolso - LV'!Area_de_impressao</vt:lpstr>
      <vt:lpstr>'Cidade Jardim III'!Titulos_de_impressao</vt:lpstr>
      <vt:lpstr>'Desembolso - LV'!Titulos_de_impressao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Nascimento</dc:creator>
  <cp:keywords/>
  <dc:description/>
  <cp:lastModifiedBy>Eduardo Nascimento</cp:lastModifiedBy>
  <dcterms:created xsi:type="dcterms:W3CDTF">2022-10-18T23:59:38Z</dcterms:created>
  <dcterms:modified xsi:type="dcterms:W3CDTF">2023-08-16T14:20:25Z</dcterms:modified>
  <cp:category/>
</cp:coreProperties>
</file>