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euroapotheca-my.sharepoint.com/personal/rytis_puodziunas_ev_lt/Documents/Dokumentai/"/>
    </mc:Choice>
  </mc:AlternateContent>
  <xr:revisionPtr revIDLastSave="0" documentId="8_{A0AF2EE4-822A-499E-B162-E421A8F63C79}" xr6:coauthVersionLast="47" xr6:coauthVersionMax="47" xr10:uidLastSave="{00000000-0000-0000-0000-000000000000}"/>
  <bookViews>
    <workbookView xWindow="30" yWindow="-16320" windowWidth="29040" windowHeight="15720" tabRatio="788" activeTab="11" xr2:uid="{00000000-000D-0000-FFFF-FFFF00000000}"/>
  </bookViews>
  <sheets>
    <sheet name="Sausis" sheetId="14" r:id="rId1"/>
    <sheet name="Vasaris" sheetId="15" r:id="rId2"/>
    <sheet name="Kovas" sheetId="16" r:id="rId3"/>
    <sheet name="Balandis" sheetId="17" r:id="rId4"/>
    <sheet name="Gegužė" sheetId="18" r:id="rId5"/>
    <sheet name="Birželis" sheetId="19" r:id="rId6"/>
    <sheet name="Liepa" sheetId="20" r:id="rId7"/>
    <sheet name="Rugpjūtis" sheetId="21" r:id="rId8"/>
    <sheet name="Rugsėjis" sheetId="22" r:id="rId9"/>
    <sheet name="Spalis" sheetId="23" r:id="rId10"/>
    <sheet name="Lapkritis" sheetId="24" r:id="rId11"/>
    <sheet name="Gruodis" sheetId="25" r:id="rId12"/>
  </sheets>
  <definedNames>
    <definedName name="ColumnTitleRegion1..H12.1">Sausis!$B$2</definedName>
    <definedName name="ColumnTitleRegion1..H12.10">Spalis!$B$2</definedName>
    <definedName name="ColumnTitleRegion1..H12.11">Lapkritis!$B$2</definedName>
    <definedName name="ColumnTitleRegion1..H12.12">Gruodis!$B$2</definedName>
    <definedName name="ColumnTitleRegion1..H12.2">Vasaris!$B$2</definedName>
    <definedName name="ColumnTitleRegion1..H12.3">Kovas!$B$2</definedName>
    <definedName name="ColumnTitleRegion1..H12.4">Balandis!$B$2</definedName>
    <definedName name="ColumnTitleRegion1..H12.5">Gegužė!$B$2</definedName>
    <definedName name="ColumnTitleRegion1..H12.6">Birželis!$B$2</definedName>
    <definedName name="ColumnTitleRegion1..H12.7">Liepa!$B$2</definedName>
    <definedName name="ColumnTitleRegion1..H12.8">Rugpjūtis!$B$2</definedName>
    <definedName name="ColumnTitleRegion1..H12.9">Rugsėjis!$B$2</definedName>
    <definedName name="ColumnTitleRegion2..C14.1">Sausis!$B$2</definedName>
    <definedName name="ColumnTitleRegion2..C14.10">Spalis!$B$2</definedName>
    <definedName name="ColumnTitleRegion2..C14.11">Lapkritis!$B$2</definedName>
    <definedName name="ColumnTitleRegion2..C14.12">Gruodis!$B$2</definedName>
    <definedName name="ColumnTitleRegion2..C14.2">Vasaris!$B$2</definedName>
    <definedName name="ColumnTitleRegion2..C14.3">Kovas!$B$2</definedName>
    <definedName name="ColumnTitleRegion2..C14.4">Balandis!$B$2</definedName>
    <definedName name="ColumnTitleRegion2..C14.5">Gegužė!$B$2</definedName>
    <definedName name="ColumnTitleRegion2..C14.6">Birželis!$B$2</definedName>
    <definedName name="ColumnTitleRegion2..C14.7">Liepa!$B$2</definedName>
    <definedName name="ColumnTitleRegion2..C14.8">Rugpjūtis!$B$2</definedName>
    <definedName name="ColumnTitleRegion2..C14.9">Rugsėjis!$B$2</definedName>
    <definedName name="DienosIrSavaitės">{0,1,2,3,4,5,6} + {0;1;2;3;4;5}*7</definedName>
    <definedName name="KalendoriniaiMetai">Sausis!$K$2</definedName>
    <definedName name="_xlnm.Print_Area" localSheetId="0">Sausis!$A$1:$H$14</definedName>
    <definedName name="RowTitleRegion1..K3">Sausis!$J$2</definedName>
    <definedName name="SavaitėsPradžia">Sausis!$K$3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5" l="1"/>
  <c r="B2" i="16"/>
  <c r="B2" i="17"/>
  <c r="B2" i="18"/>
  <c r="B2" i="19"/>
  <c r="B2" i="20"/>
  <c r="B2" i="21"/>
  <c r="B2" i="22"/>
  <c r="B2" i="23"/>
  <c r="B2" i="24"/>
  <c r="B2" i="25"/>
  <c r="B1" i="25" l="1"/>
  <c r="B1" i="24" l="1"/>
  <c r="B1" i="23"/>
  <c r="B1" i="22"/>
  <c r="B1" i="21"/>
  <c r="B1" i="20"/>
  <c r="B1" i="19"/>
  <c r="B1" i="18"/>
  <c r="B1" i="17"/>
  <c r="B1" i="16"/>
  <c r="B1" i="15"/>
  <c r="B1" i="14"/>
  <c r="B13" i="15" a="1"/>
  <c r="B11" i="15" a="1"/>
  <c r="B9" i="15" a="1"/>
  <c r="B7" i="15" a="1"/>
  <c r="B5" i="15" a="1"/>
  <c r="B3" i="15" a="1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B13" i="20" a="1"/>
  <c r="B11" i="20" a="1"/>
  <c r="B9" i="20" a="1"/>
  <c r="B7" i="20" a="1"/>
  <c r="B5" i="20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13" i="19" a="1"/>
  <c r="B11" i="19" a="1"/>
  <c r="B9" i="19" a="1"/>
  <c r="B7" i="19" a="1"/>
  <c r="B5" i="19" a="1"/>
  <c r="B3" i="19" a="1"/>
  <c r="B13" i="21" a="1"/>
  <c r="B11" i="21" a="1"/>
  <c r="B9" i="21" a="1"/>
  <c r="B7" i="21" a="1"/>
  <c r="B5" i="21" a="1"/>
  <c r="B3" i="21" a="1"/>
  <c r="B13" i="23" a="1"/>
  <c r="B9" i="23" a="1"/>
  <c r="B7" i="23" a="1"/>
  <c r="B5" i="23" a="1"/>
  <c r="B3" i="24" a="1"/>
  <c r="B13" i="25" a="1"/>
  <c r="B9" i="25" a="1"/>
  <c r="B5" i="25" a="1"/>
  <c r="B13" i="14" a="1"/>
  <c r="B9" i="14" a="1"/>
  <c r="B5" i="14" a="1"/>
  <c r="B11" i="23" a="1"/>
  <c r="B3" i="23" a="1"/>
  <c r="B11" i="25" a="1"/>
  <c r="B7" i="25" a="1"/>
  <c r="B3" i="25" a="1"/>
  <c r="B11" i="14" a="1"/>
  <c r="B7" i="14" a="1"/>
  <c r="B3" i="14" a="1"/>
  <c r="H7" i="14" l="1"/>
  <c r="F7" i="14"/>
  <c r="D7" i="14"/>
  <c r="B7" i="14"/>
  <c r="G7" i="14"/>
  <c r="E7" i="14"/>
  <c r="C7" i="14"/>
  <c r="H3" i="25"/>
  <c r="H2" i="25" s="1"/>
  <c r="F3" i="25"/>
  <c r="D3" i="25"/>
  <c r="B3" i="25"/>
  <c r="G3" i="25"/>
  <c r="G2" i="25" s="1"/>
  <c r="E3" i="25"/>
  <c r="C3" i="25"/>
  <c r="C2" i="25" s="1"/>
  <c r="H11" i="25"/>
  <c r="F11" i="25"/>
  <c r="D11" i="25"/>
  <c r="B11" i="25"/>
  <c r="G11" i="25"/>
  <c r="E11" i="25"/>
  <c r="C11" i="25"/>
  <c r="H11" i="23"/>
  <c r="F11" i="23"/>
  <c r="D11" i="23"/>
  <c r="B11" i="23"/>
  <c r="G11" i="23"/>
  <c r="C11" i="23"/>
  <c r="E11" i="23"/>
  <c r="H9" i="14"/>
  <c r="F9" i="14"/>
  <c r="D9" i="14"/>
  <c r="B9" i="14"/>
  <c r="G9" i="14"/>
  <c r="E9" i="14"/>
  <c r="C9" i="14"/>
  <c r="H5" i="25"/>
  <c r="F5" i="25"/>
  <c r="D5" i="25"/>
  <c r="B5" i="25"/>
  <c r="G5" i="25"/>
  <c r="E5" i="25"/>
  <c r="C5" i="25"/>
  <c r="B13" i="25"/>
  <c r="C13" i="25"/>
  <c r="H5" i="23"/>
  <c r="F5" i="23"/>
  <c r="D5" i="23"/>
  <c r="B5" i="23"/>
  <c r="G5" i="23"/>
  <c r="C5" i="23"/>
  <c r="E5" i="23"/>
  <c r="H9" i="23"/>
  <c r="F9" i="23"/>
  <c r="D9" i="23"/>
  <c r="B9" i="23"/>
  <c r="G9" i="23"/>
  <c r="C9" i="23"/>
  <c r="E9" i="23"/>
  <c r="H3" i="21"/>
  <c r="F3" i="21"/>
  <c r="F2" i="21" s="1"/>
  <c r="D3" i="21"/>
  <c r="B3" i="21"/>
  <c r="G3" i="21"/>
  <c r="G2" i="21" s="1"/>
  <c r="C3" i="21"/>
  <c r="C2" i="21" s="1"/>
  <c r="E3" i="21"/>
  <c r="H7" i="21"/>
  <c r="F7" i="21"/>
  <c r="D7" i="21"/>
  <c r="B7" i="21"/>
  <c r="G7" i="21"/>
  <c r="C7" i="21"/>
  <c r="E7" i="21"/>
  <c r="H11" i="21"/>
  <c r="F11" i="21"/>
  <c r="D11" i="21"/>
  <c r="B11" i="21"/>
  <c r="G11" i="21"/>
  <c r="C11" i="21"/>
  <c r="E11" i="21"/>
  <c r="H3" i="19"/>
  <c r="H2" i="19" s="1"/>
  <c r="F3" i="19"/>
  <c r="D3" i="19"/>
  <c r="D2" i="19" s="1"/>
  <c r="B3" i="19"/>
  <c r="G3" i="19"/>
  <c r="C3" i="19"/>
  <c r="E3" i="19"/>
  <c r="E2" i="19" s="1"/>
  <c r="H7" i="19"/>
  <c r="F7" i="19"/>
  <c r="D7" i="19"/>
  <c r="B7" i="19"/>
  <c r="G7" i="19"/>
  <c r="C7" i="19"/>
  <c r="E7" i="19"/>
  <c r="H11" i="19"/>
  <c r="F11" i="19"/>
  <c r="D11" i="19"/>
  <c r="B11" i="19"/>
  <c r="G11" i="19"/>
  <c r="C11" i="19"/>
  <c r="E11" i="19"/>
  <c r="H5" i="24"/>
  <c r="F5" i="24"/>
  <c r="D5" i="24"/>
  <c r="B5" i="24"/>
  <c r="E5" i="24"/>
  <c r="G5" i="24"/>
  <c r="C5" i="24"/>
  <c r="H9" i="24"/>
  <c r="F9" i="24"/>
  <c r="D9" i="24"/>
  <c r="B9" i="24"/>
  <c r="E9" i="24"/>
  <c r="G9" i="24"/>
  <c r="C9" i="24"/>
  <c r="B13" i="24"/>
  <c r="C13" i="24"/>
  <c r="H5" i="22"/>
  <c r="F5" i="22"/>
  <c r="D5" i="22"/>
  <c r="B5" i="22"/>
  <c r="E5" i="22"/>
  <c r="G5" i="22"/>
  <c r="C5" i="22"/>
  <c r="H9" i="22"/>
  <c r="F9" i="22"/>
  <c r="D9" i="22"/>
  <c r="B9" i="22"/>
  <c r="E9" i="22"/>
  <c r="C9" i="22"/>
  <c r="G9" i="22"/>
  <c r="B13" i="22"/>
  <c r="C13" i="22"/>
  <c r="H5" i="20"/>
  <c r="F5" i="20"/>
  <c r="D5" i="20"/>
  <c r="B5" i="20"/>
  <c r="E5" i="20"/>
  <c r="G5" i="20"/>
  <c r="C5" i="20"/>
  <c r="H9" i="20"/>
  <c r="F9" i="20"/>
  <c r="D9" i="20"/>
  <c r="B9" i="20"/>
  <c r="E9" i="20"/>
  <c r="G9" i="20"/>
  <c r="C9" i="20"/>
  <c r="B13" i="20"/>
  <c r="C13" i="20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G5" i="15"/>
  <c r="E5" i="15"/>
  <c r="C5" i="15"/>
  <c r="F5" i="15"/>
  <c r="B5" i="15"/>
  <c r="H5" i="15"/>
  <c r="D5" i="15"/>
  <c r="G9" i="15"/>
  <c r="E9" i="15"/>
  <c r="C9" i="15"/>
  <c r="F9" i="15"/>
  <c r="B9" i="15"/>
  <c r="H9" i="15"/>
  <c r="D9" i="15"/>
  <c r="C13" i="15"/>
  <c r="B13" i="15"/>
  <c r="H3" i="14"/>
  <c r="F3" i="14"/>
  <c r="D3" i="14"/>
  <c r="B3" i="14"/>
  <c r="G3" i="14"/>
  <c r="E3" i="14"/>
  <c r="C3" i="14"/>
  <c r="H11" i="14"/>
  <c r="F11" i="14"/>
  <c r="D11" i="14"/>
  <c r="B11" i="14"/>
  <c r="G11" i="14"/>
  <c r="E11" i="14"/>
  <c r="C11" i="14"/>
  <c r="H7" i="25"/>
  <c r="F7" i="25"/>
  <c r="D7" i="25"/>
  <c r="B7" i="25"/>
  <c r="G7" i="25"/>
  <c r="E7" i="25"/>
  <c r="C7" i="25"/>
  <c r="H3" i="23"/>
  <c r="H2" i="23" s="1"/>
  <c r="F3" i="23"/>
  <c r="D3" i="23"/>
  <c r="D2" i="23" s="1"/>
  <c r="B3" i="23"/>
  <c r="G3" i="23"/>
  <c r="G2" i="23" s="1"/>
  <c r="C3" i="23"/>
  <c r="E3" i="23"/>
  <c r="E2" i="23" s="1"/>
  <c r="H5" i="14"/>
  <c r="F5" i="14"/>
  <c r="D5" i="14"/>
  <c r="B5" i="14"/>
  <c r="G5" i="14"/>
  <c r="E5" i="14"/>
  <c r="C5" i="14"/>
  <c r="B13" i="14"/>
  <c r="C13" i="14"/>
  <c r="H9" i="25"/>
  <c r="F9" i="25"/>
  <c r="D9" i="25"/>
  <c r="B9" i="25"/>
  <c r="G9" i="25"/>
  <c r="E9" i="25"/>
  <c r="C9" i="25"/>
  <c r="H3" i="24"/>
  <c r="F3" i="24"/>
  <c r="F2" i="24" s="1"/>
  <c r="D3" i="24"/>
  <c r="D2" i="24" s="1"/>
  <c r="E3" i="24"/>
  <c r="E2" i="24" s="1"/>
  <c r="B3" i="24"/>
  <c r="G3" i="24"/>
  <c r="G2" i="24" s="1"/>
  <c r="C3" i="24"/>
  <c r="H7" i="23"/>
  <c r="F7" i="23"/>
  <c r="D7" i="23"/>
  <c r="B7" i="23"/>
  <c r="G7" i="23"/>
  <c r="C7" i="23"/>
  <c r="E7" i="23"/>
  <c r="B13" i="23"/>
  <c r="C13" i="23"/>
  <c r="H5" i="21"/>
  <c r="F5" i="21"/>
  <c r="D5" i="21"/>
  <c r="B5" i="21"/>
  <c r="G5" i="21"/>
  <c r="C5" i="21"/>
  <c r="E5" i="21"/>
  <c r="H9" i="21"/>
  <c r="F9" i="21"/>
  <c r="D9" i="21"/>
  <c r="B9" i="21"/>
  <c r="G9" i="21"/>
  <c r="C9" i="21"/>
  <c r="E9" i="21"/>
  <c r="B13" i="21"/>
  <c r="C13" i="21"/>
  <c r="H5" i="19"/>
  <c r="F5" i="19"/>
  <c r="D5" i="19"/>
  <c r="B5" i="19"/>
  <c r="G5" i="19"/>
  <c r="C5" i="19"/>
  <c r="E5" i="19"/>
  <c r="H9" i="19"/>
  <c r="F9" i="19"/>
  <c r="D9" i="19"/>
  <c r="B9" i="19"/>
  <c r="G9" i="19"/>
  <c r="C9" i="19"/>
  <c r="E9" i="19"/>
  <c r="B13" i="19"/>
  <c r="C13" i="19"/>
  <c r="H7" i="24"/>
  <c r="F7" i="24"/>
  <c r="D7" i="24"/>
  <c r="B7" i="24"/>
  <c r="E7" i="24"/>
  <c r="G7" i="24"/>
  <c r="C7" i="24"/>
  <c r="H11" i="24"/>
  <c r="F11" i="24"/>
  <c r="D11" i="24"/>
  <c r="B11" i="24"/>
  <c r="E11" i="24"/>
  <c r="G11" i="24"/>
  <c r="C11" i="24"/>
  <c r="H3" i="22"/>
  <c r="H2" i="22" s="1"/>
  <c r="F3" i="22"/>
  <c r="F2" i="22" s="1"/>
  <c r="D3" i="22"/>
  <c r="B3" i="22"/>
  <c r="E3" i="22"/>
  <c r="C3" i="22"/>
  <c r="C2" i="22" s="1"/>
  <c r="G3" i="22"/>
  <c r="H7" i="22"/>
  <c r="F7" i="22"/>
  <c r="D7" i="22"/>
  <c r="B7" i="22"/>
  <c r="E7" i="22"/>
  <c r="G7" i="22"/>
  <c r="C7" i="22"/>
  <c r="H11" i="22"/>
  <c r="F11" i="22"/>
  <c r="D11" i="22"/>
  <c r="B11" i="22"/>
  <c r="E11" i="22"/>
  <c r="G11" i="22"/>
  <c r="C11" i="22"/>
  <c r="H3" i="20"/>
  <c r="H2" i="20" s="1"/>
  <c r="F3" i="20"/>
  <c r="D3" i="20"/>
  <c r="D2" i="20" s="1"/>
  <c r="B3" i="20"/>
  <c r="E3" i="20"/>
  <c r="E2" i="20" s="1"/>
  <c r="G3" i="20"/>
  <c r="C3" i="20"/>
  <c r="C2" i="20" s="1"/>
  <c r="H7" i="20"/>
  <c r="F7" i="20"/>
  <c r="D7" i="20"/>
  <c r="B7" i="20"/>
  <c r="E7" i="20"/>
  <c r="G7" i="20"/>
  <c r="C7" i="20"/>
  <c r="H11" i="20"/>
  <c r="F11" i="20"/>
  <c r="D11" i="20"/>
  <c r="B11" i="20"/>
  <c r="E11" i="20"/>
  <c r="G11" i="20"/>
  <c r="C11" i="20"/>
  <c r="G3" i="18"/>
  <c r="G2" i="18" s="1"/>
  <c r="F3" i="18"/>
  <c r="F2" i="18" s="1"/>
  <c r="D3" i="18"/>
  <c r="D2" i="18" s="1"/>
  <c r="B3" i="18"/>
  <c r="H3" i="18"/>
  <c r="H2" i="18" s="1"/>
  <c r="E3" i="18"/>
  <c r="E2" i="18" s="1"/>
  <c r="C3" i="18"/>
  <c r="C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C3" i="17"/>
  <c r="C2" i="17" s="1"/>
  <c r="F3" i="17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E3" i="16"/>
  <c r="E2" i="16" s="1"/>
  <c r="C3" i="16"/>
  <c r="C2" i="16" s="1"/>
  <c r="F3" i="16"/>
  <c r="F2" i="16" s="1"/>
  <c r="B3" i="16"/>
  <c r="H3" i="16"/>
  <c r="H2" i="16" s="1"/>
  <c r="D3" i="16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G3" i="15"/>
  <c r="G2" i="15" s="1"/>
  <c r="E3" i="15"/>
  <c r="C3" i="15"/>
  <c r="C2" i="15" s="1"/>
  <c r="F3" i="15"/>
  <c r="F2" i="15" s="1"/>
  <c r="B3" i="15"/>
  <c r="H3" i="15"/>
  <c r="H2" i="15" s="1"/>
  <c r="D3" i="15"/>
  <c r="D2" i="15" s="1"/>
  <c r="G7" i="15"/>
  <c r="E7" i="15"/>
  <c r="C7" i="15"/>
  <c r="F7" i="15"/>
  <c r="B7" i="15"/>
  <c r="H7" i="15"/>
  <c r="D7" i="15"/>
  <c r="G11" i="15"/>
  <c r="E11" i="15"/>
  <c r="C11" i="15"/>
  <c r="F11" i="15"/>
  <c r="B11" i="15"/>
  <c r="H11" i="15"/>
  <c r="D11" i="15"/>
  <c r="D2" i="25"/>
  <c r="F2" i="25"/>
  <c r="E2" i="25"/>
  <c r="H2" i="24"/>
  <c r="C2" i="24"/>
  <c r="F2" i="23"/>
  <c r="C2" i="23"/>
  <c r="E2" i="22"/>
  <c r="G2" i="22"/>
  <c r="D2" i="22"/>
  <c r="D2" i="21"/>
  <c r="H2" i="21"/>
  <c r="E2" i="21"/>
  <c r="G2" i="20"/>
  <c r="F2" i="20"/>
  <c r="C2" i="19"/>
  <c r="G2" i="19"/>
  <c r="F2" i="19"/>
  <c r="E2" i="17"/>
  <c r="F2" i="17"/>
  <c r="G2" i="16"/>
  <c r="D2" i="16"/>
  <c r="E2" i="15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<sst xmlns="http://schemas.openxmlformats.org/spreadsheetml/2006/main" count="89" uniqueCount="6">
  <si>
    <t>PASTABOS</t>
  </si>
  <si>
    <t>KALENDORIAUS PARAMETRAI</t>
  </si>
  <si>
    <t>METAI</t>
  </si>
  <si>
    <t>SAVAITĖS PRADŽIA</t>
  </si>
  <si>
    <t>PIRMADIENIS</t>
  </si>
  <si>
    <t>LLBM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</si>
</sst>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d"/>
    <numFmt numFmtId="167" formatCode="_([$EUR]\ * #,##0.00_);_([$EUR]\ * \(#,##0.00\);_([$EUR]\ * &quot;-&quot;??_);_(@_)"/>
    <numFmt numFmtId="168" formatCode="_([$EUR]\ * #,##0_);_([$EUR]\ * \(#,##0\);_([$EUR]\ * &quot;-&quot;_);_(@_)"/>
  </numFmts>
  <fonts count="26">
    <font>
      <sz val="11"/>
      <color theme="1" tint="0.24994659260841701"/>
      <name val="Sylfaen"/>
      <family val="2"/>
      <scheme val="minor"/>
    </font>
    <font>
      <sz val="11"/>
      <color theme="1"/>
      <name val="Sylfaen"/>
      <family val="2"/>
      <charset val="134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  <font>
      <sz val="11"/>
      <color rgb="FF006100"/>
      <name val="Sylfaen"/>
      <family val="2"/>
      <charset val="134"/>
      <scheme val="minor"/>
    </font>
    <font>
      <sz val="11"/>
      <color rgb="FF9C0006"/>
      <name val="Sylfaen"/>
      <family val="2"/>
      <charset val="134"/>
      <scheme val="minor"/>
    </font>
    <font>
      <sz val="11"/>
      <color rgb="FF9C5700"/>
      <name val="Sylfaen"/>
      <family val="2"/>
      <charset val="134"/>
      <scheme val="minor"/>
    </font>
    <font>
      <sz val="11"/>
      <color rgb="FF3F3F76"/>
      <name val="Sylfaen"/>
      <family val="2"/>
      <charset val="134"/>
      <scheme val="minor"/>
    </font>
    <font>
      <b/>
      <sz val="11"/>
      <color rgb="FF3F3F3F"/>
      <name val="Sylfaen"/>
      <family val="2"/>
      <charset val="134"/>
      <scheme val="minor"/>
    </font>
    <font>
      <b/>
      <sz val="11"/>
      <color rgb="FFFA7D00"/>
      <name val="Sylfaen"/>
      <family val="2"/>
      <charset val="134"/>
      <scheme val="minor"/>
    </font>
    <font>
      <sz val="11"/>
      <color rgb="FFFA7D00"/>
      <name val="Sylfaen"/>
      <family val="2"/>
      <charset val="134"/>
      <scheme val="minor"/>
    </font>
    <font>
      <b/>
      <sz val="11"/>
      <color theme="0"/>
      <name val="Sylfaen"/>
      <family val="2"/>
      <charset val="134"/>
      <scheme val="minor"/>
    </font>
    <font>
      <sz val="11"/>
      <color rgb="FFFF0000"/>
      <name val="Sylfaen"/>
      <family val="2"/>
      <charset val="134"/>
      <scheme val="minor"/>
    </font>
    <font>
      <i/>
      <sz val="11"/>
      <color rgb="FF7F7F7F"/>
      <name val="Sylfaen"/>
      <family val="2"/>
      <charset val="134"/>
      <scheme val="minor"/>
    </font>
    <font>
      <b/>
      <sz val="11"/>
      <color theme="1"/>
      <name val="Sylfaen"/>
      <family val="2"/>
      <charset val="134"/>
      <scheme val="minor"/>
    </font>
    <font>
      <sz val="11"/>
      <color theme="0"/>
      <name val="Sylfaen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top"/>
    </xf>
    <xf numFmtId="0" fontId="10" fillId="3" borderId="0" applyNumberFormat="0" applyBorder="0" applyAlignment="0" applyProtection="0"/>
    <xf numFmtId="0" fontId="9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0" fontId="6" fillId="0" borderId="0" applyFill="0" applyBorder="0" applyProtection="0">
      <alignment vertical="center"/>
    </xf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6" borderId="0" applyBorder="0" applyProtection="0">
      <alignment horizontal="left" vertical="top" wrapText="1" indent="1"/>
    </xf>
    <xf numFmtId="166" fontId="8" fillId="0" borderId="0">
      <alignment horizontal="left" indent="1"/>
    </xf>
    <xf numFmtId="0" fontId="11" fillId="6" borderId="0" applyNumberFormat="0" applyFont="0" applyBorder="0" applyAlignment="0">
      <alignment horizontal="left" vertical="center" indent="1"/>
    </xf>
    <xf numFmtId="0" fontId="7" fillId="0" borderId="0">
      <alignment horizontal="left" indent="1"/>
    </xf>
    <xf numFmtId="0" fontId="9" fillId="0" borderId="0" applyFill="0" applyProtection="0"/>
    <xf numFmtId="0" fontId="13" fillId="0" borderId="0" applyFill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4" applyNumberFormat="0" applyAlignment="0" applyProtection="0"/>
    <xf numFmtId="0" fontId="18" fillId="11" borderId="5" applyNumberFormat="0" applyAlignment="0" applyProtection="0"/>
    <xf numFmtId="0" fontId="19" fillId="11" borderId="4" applyNumberFormat="0" applyAlignment="0" applyProtection="0"/>
    <xf numFmtId="0" fontId="20" fillId="0" borderId="6" applyNumberFormat="0" applyFill="0" applyAlignment="0" applyProtection="0"/>
    <xf numFmtId="0" fontId="21" fillId="12" borderId="7" applyNumberFormat="0" applyAlignment="0" applyProtection="0"/>
    <xf numFmtId="0" fontId="22" fillId="0" borderId="0" applyNumberFormat="0" applyFill="0" applyBorder="0" applyAlignment="0" applyProtection="0"/>
    <xf numFmtId="0" fontId="13" fillId="13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1">
    <xf numFmtId="0" fontId="0" fillId="0" borderId="0" xfId="0">
      <alignment vertical="top"/>
    </xf>
    <xf numFmtId="0" fontId="0" fillId="2" borderId="0" xfId="0" applyFill="1">
      <alignment vertical="top"/>
    </xf>
    <xf numFmtId="0" fontId="3" fillId="0" borderId="0" xfId="0" applyFont="1">
      <alignment vertical="top"/>
    </xf>
    <xf numFmtId="0" fontId="9" fillId="2" borderId="0" xfId="2" applyFill="1" applyBorder="1" applyAlignment="1">
      <alignment vertical="center"/>
    </xf>
    <xf numFmtId="0" fontId="6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6" fillId="2" borderId="0" xfId="5" applyFill="1" applyAlignment="1">
      <alignment horizontal="left" vertical="center"/>
    </xf>
    <xf numFmtId="0" fontId="9" fillId="0" borderId="3" xfId="2" applyFill="1">
      <alignment horizontal="left" vertical="center" indent="1"/>
    </xf>
    <xf numFmtId="0" fontId="7" fillId="0" borderId="0" xfId="14">
      <alignment horizontal="left" indent="1"/>
    </xf>
    <xf numFmtId="0" fontId="13" fillId="0" borderId="0" xfId="16"/>
    <xf numFmtId="0" fontId="0" fillId="6" borderId="0" xfId="13" applyFont="1" applyAlignment="1">
      <alignment vertical="top"/>
    </xf>
    <xf numFmtId="14" fontId="0" fillId="0" borderId="0" xfId="0" applyNumberFormat="1">
      <alignment vertical="top"/>
    </xf>
    <xf numFmtId="166" fontId="8" fillId="0" borderId="0" xfId="12">
      <alignment horizontal="left" indent="1"/>
    </xf>
    <xf numFmtId="166" fontId="8" fillId="6" borderId="0" xfId="13" applyNumberFormat="1" applyFont="1" applyAlignment="1">
      <alignment horizontal="left" wrapText="1" indent="1"/>
    </xf>
    <xf numFmtId="166" fontId="8" fillId="6" borderId="0" xfId="13" applyNumberFormat="1" applyFont="1" applyAlignment="1">
      <alignment horizontal="left" indent="1"/>
    </xf>
    <xf numFmtId="0" fontId="12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9" fillId="2" borderId="0" xfId="15" applyFill="1"/>
    <xf numFmtId="0" fontId="6" fillId="2" borderId="0" xfId="5" applyFill="1" applyBorder="1">
      <alignment vertical="center"/>
    </xf>
    <xf numFmtId="0" fontId="6" fillId="2" borderId="0" xfId="5" applyFill="1" applyBorder="1" applyAlignment="1">
      <alignment horizontal="left" vertical="center"/>
    </xf>
  </cellXfs>
  <cellStyles count="50">
    <cellStyle name="20% - Accent1" xfId="29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3" builtinId="46" customBuiltin="1"/>
    <cellStyle name="20% - Accent6" xfId="47" builtinId="50" customBuiltin="1"/>
    <cellStyle name="40% - Accent1" xfId="1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4" builtinId="47" customBuiltin="1"/>
    <cellStyle name="40% - Accent6" xfId="48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5" builtinId="48" customBuiltin="1"/>
    <cellStyle name="60% - Accent6" xfId="49" builtinId="52" customBuiltin="1"/>
    <cellStyle name="Accent1" xfId="3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" builtinId="45" customBuiltin="1"/>
    <cellStyle name="Accent6" xfId="46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iena" xfId="12" xr:uid="{00000000-0005-0000-0000-000008000000}"/>
    <cellStyle name="Explanatory Text" xfId="27" builtinId="53" customBuiltin="1"/>
    <cellStyle name="Good" xfId="17" builtinId="26" customBuiltin="1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Input" xfId="20" builtinId="20" customBuiltin="1"/>
    <cellStyle name="Juostinis" xfId="13" xr:uid="{00000000-0005-0000-0000-000003000000}"/>
    <cellStyle name="Linked Cell" xfId="23" builtinId="24" customBuiltin="1"/>
    <cellStyle name="Neutral" xfId="19" builtinId="28" customBuiltin="1"/>
    <cellStyle name="Normal" xfId="0" builtinId="0" customBuiltin="1"/>
    <cellStyle name="Note" xfId="26" builtinId="10" customBuiltin="1"/>
    <cellStyle name="Output" xfId="21" builtinId="21" customBuiltin="1"/>
    <cellStyle name="Parametrų įrašas" xfId="14" xr:uid="{00000000-0005-0000-0000-00000F000000}"/>
    <cellStyle name="Percent" xfId="10" builtinId="5" customBuiltin="1"/>
    <cellStyle name="Title" xfId="5" builtinId="15" customBuiltin="1"/>
    <cellStyle name="Total" xfId="28" builtinId="25" customBuiltin="1"/>
    <cellStyle name="Warning Text" xfId="25" builtinId="11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zoomScaleNormal="100" workbookViewId="0">
      <selection activeCell="D12" sqref="D12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8.6328125" bestFit="1" customWidth="1"/>
    <col min="11" max="11" width="15.6328125" bestFit="1" customWidth="1"/>
  </cols>
  <sheetData>
    <row r="1" spans="1:11" s="1" customFormat="1" ht="60" customHeight="1">
      <c r="A1"/>
      <c r="B1" s="19" t="str">
        <f>KalendoriniaiMetai&amp;" Sausis"</f>
        <v>2024 Sausis</v>
      </c>
      <c r="C1" s="19"/>
      <c r="D1" s="19"/>
      <c r="E1" s="3"/>
      <c r="F1" s="3"/>
      <c r="G1" s="3"/>
      <c r="H1" s="7"/>
      <c r="J1" s="18" t="s">
        <v>1</v>
      </c>
      <c r="K1" s="18"/>
    </row>
    <row r="2" spans="1:11" s="2" customFormat="1" ht="21.75" customHeight="1" thickBot="1">
      <c r="A2"/>
      <c r="B2" s="8" t="str">
        <f>SavaitėsPradžia</f>
        <v>PIRMADIENIS</v>
      </c>
      <c r="C2" s="8" t="str">
        <f t="shared" ref="C2:H2" si="0">UPPER(TEXT(C3,"dddd"))</f>
        <v>ANTRADIENIS</v>
      </c>
      <c r="D2" s="8" t="str">
        <f>UPPER(TEXT(D3,"dddd"))</f>
        <v>TREČIADIENIS</v>
      </c>
      <c r="E2" s="8" t="str">
        <f t="shared" si="0"/>
        <v>KETVIRTADIENIS</v>
      </c>
      <c r="F2" s="8" t="str">
        <f t="shared" si="0"/>
        <v>PENKTADIENIS</v>
      </c>
      <c r="G2" s="8" t="str">
        <f t="shared" si="0"/>
        <v>ŠEŠTADIENIS</v>
      </c>
      <c r="H2" s="8" t="str">
        <f t="shared" si="0"/>
        <v>SEKMADIENIS</v>
      </c>
      <c r="J2" s="10" t="s">
        <v>2</v>
      </c>
      <c r="K2" s="9">
        <v>2024</v>
      </c>
    </row>
    <row r="3" spans="1:11" s="5" customFormat="1" ht="19.5" customHeight="1">
      <c r="A3"/>
      <c r="B3" s="13">
        <f t="array" ref="B3:H3">DienosIrSavaitės+DATE(KalendoriniaiMetai,1,1)-WEEKDAY(DATE(KalendoriniaiMetai,1,1),(SavaitėsPradžia="PIRMADIENIS")+1)+1</f>
        <v>45292</v>
      </c>
      <c r="C3" s="13">
        <v>45293</v>
      </c>
      <c r="D3" s="13">
        <v>45294</v>
      </c>
      <c r="E3" s="13">
        <v>45295</v>
      </c>
      <c r="F3" s="13">
        <v>45296</v>
      </c>
      <c r="G3" s="13">
        <v>45297</v>
      </c>
      <c r="H3" s="13">
        <v>45298</v>
      </c>
      <c r="J3" s="10" t="s">
        <v>3</v>
      </c>
      <c r="K3" s="9" t="s">
        <v>4</v>
      </c>
    </row>
    <row r="4" spans="1:11" ht="58" customHeight="1">
      <c r="D4" t="s">
        <v>5</v>
      </c>
      <c r="J4" s="12"/>
    </row>
    <row r="5" spans="1:11" s="5" customFormat="1" ht="19.5" customHeight="1">
      <c r="A5"/>
      <c r="B5" s="14">
        <f t="array" ref="B5:H5">DienosIrSavaitės+DATE(KalendoriniaiMetai,1,1)-WEEKDAY(DATE(KalendoriniaiMetai,1,1),(SavaitėsPradžia="PIRMADIENIS")+1)+8</f>
        <v>45299</v>
      </c>
      <c r="C5" s="14">
        <v>45300</v>
      </c>
      <c r="D5" s="14">
        <v>45301</v>
      </c>
      <c r="E5" s="14">
        <v>45302</v>
      </c>
      <c r="F5" s="14">
        <v>45303</v>
      </c>
      <c r="G5" s="14">
        <v>45304</v>
      </c>
      <c r="H5" s="14">
        <v>45305</v>
      </c>
    </row>
    <row r="6" spans="1:11" ht="58" customHeight="1">
      <c r="B6" s="11" t="s">
        <v>5</v>
      </c>
      <c r="C6" s="11"/>
      <c r="D6" s="11"/>
      <c r="E6" s="11"/>
      <c r="F6" s="11"/>
      <c r="G6" s="11" t="s">
        <v>5</v>
      </c>
      <c r="H6" s="11"/>
      <c r="J6" s="6"/>
    </row>
    <row r="7" spans="1:11" s="5" customFormat="1" ht="19.5" customHeight="1">
      <c r="A7"/>
      <c r="B7" s="13">
        <f t="array" ref="B7:H7">DienosIrSavaitės+DATE(KalendoriniaiMetai,1,1)-WEEKDAY(DATE(KalendoriniaiMetai,1,1),(SavaitėsPradžia="PIRMADIENIS")+1)+15</f>
        <v>45306</v>
      </c>
      <c r="C7" s="13">
        <v>45307</v>
      </c>
      <c r="D7" s="13">
        <v>45308</v>
      </c>
      <c r="E7" s="13">
        <v>45309</v>
      </c>
      <c r="F7" s="13">
        <v>45310</v>
      </c>
      <c r="G7" s="13">
        <v>45311</v>
      </c>
      <c r="H7" s="13">
        <v>45312</v>
      </c>
      <c r="J7" s="6"/>
    </row>
    <row r="8" spans="1:11" ht="58" customHeight="1">
      <c r="E8" t="s">
        <v>5</v>
      </c>
    </row>
    <row r="9" spans="1:11" s="5" customFormat="1" ht="19.5" customHeight="1">
      <c r="A9"/>
      <c r="B9" s="14">
        <f t="array" ref="B9:H9">DienosIrSavaitės+DATE(KalendoriniaiMetai,1,1)-WEEKDAY(DATE(KalendoriniaiMetai,1,1),(SavaitėsPradžia="PIRMADIENIS")+1)+22</f>
        <v>45313</v>
      </c>
      <c r="C9" s="14">
        <v>45314</v>
      </c>
      <c r="D9" s="14">
        <v>45315</v>
      </c>
      <c r="E9" s="14">
        <v>45316</v>
      </c>
      <c r="F9" s="14">
        <v>45317</v>
      </c>
      <c r="G9" s="14">
        <v>45318</v>
      </c>
      <c r="H9" s="14">
        <v>45319</v>
      </c>
    </row>
    <row r="10" spans="1:11" ht="58" customHeight="1">
      <c r="B10" s="11"/>
      <c r="C10" s="11" t="s">
        <v>5</v>
      </c>
      <c r="D10" s="11"/>
      <c r="E10" s="11"/>
      <c r="F10" s="11"/>
      <c r="G10" s="11"/>
      <c r="H10" s="11" t="s">
        <v>5</v>
      </c>
    </row>
    <row r="11" spans="1:11" s="5" customFormat="1" ht="19.5" customHeight="1">
      <c r="A11"/>
      <c r="B11" s="13">
        <f t="array" ref="B11:H11">DienosIrSavaitės+DATE(KalendoriniaiMetai,1,1)-WEEKDAY(DATE(KalendoriniaiMetai,1,1),(SavaitėsPradžia="PIRMADIENIS")+1)+29</f>
        <v>45320</v>
      </c>
      <c r="C11" s="13">
        <v>45321</v>
      </c>
      <c r="D11" s="13">
        <v>45322</v>
      </c>
      <c r="E11" s="13">
        <v>45323</v>
      </c>
      <c r="F11" s="13">
        <v>45324</v>
      </c>
      <c r="G11" s="13">
        <v>45325</v>
      </c>
      <c r="H11" s="13">
        <v>45326</v>
      </c>
    </row>
    <row r="12" spans="1:11" ht="58" customHeight="1"/>
    <row r="13" spans="1:11" s="5" customFormat="1" ht="19.5" customHeight="1">
      <c r="A13"/>
      <c r="B13" s="14">
        <f t="array" ref="B13:C13">DienosIrSavaitės+DATE(KalendoriniaiMetai,1,1)-WEEKDAY(DATE(KalendoriniaiMetai,1,1),(SavaitėsPradžia="PIRMADIENIS")+1)+36</f>
        <v>45327</v>
      </c>
      <c r="C13" s="14">
        <v>45328</v>
      </c>
      <c r="D13" s="16" t="s">
        <v>0</v>
      </c>
      <c r="E13" s="17"/>
      <c r="F13" s="17"/>
      <c r="G13" s="17"/>
      <c r="H13" s="17"/>
    </row>
    <row r="14" spans="1:11" ht="58" customHeight="1">
      <c r="B14" s="11"/>
      <c r="C14" s="11"/>
      <c r="D14" s="16"/>
      <c r="E14" s="17"/>
      <c r="F14" s="17"/>
      <c r="G14" s="17"/>
      <c r="H14" s="17"/>
    </row>
  </sheetData>
  <mergeCells count="4">
    <mergeCell ref="D13:D14"/>
    <mergeCell ref="E13:H14"/>
    <mergeCell ref="J1:K1"/>
    <mergeCell ref="B1:D1"/>
  </mergeCells>
  <phoneticPr fontId="2" type="noConversion"/>
  <conditionalFormatting sqref="B3:G3">
    <cfRule type="expression" dxfId="23" priority="23">
      <formula>DAY(B3)&gt;8</formula>
    </cfRule>
  </conditionalFormatting>
  <conditionalFormatting sqref="B11:H11 B13:C13">
    <cfRule type="expression" dxfId="22" priority="24">
      <formula>AND(DAY(B11)&gt;=1,DAY(B11)&lt;=15)</formula>
    </cfRule>
  </conditionalFormatting>
  <dataValidations count="13">
    <dataValidation type="list" errorStyle="warning" allowBlank="1" showInputMessage="1" showErrorMessage="1" error="Sąraše pasirinkite dieną. Pasirinkite ATŠAUKTI, tada paspauskite ALT + RODYKLĖ ŽEMYN, kad pasirinktumėte iš išplečiamojo sąrašo" prompt="Langelyje pasirinkite savaitės pradžios dieną. Paspauskite ALT + rodyklė žemyn ir atidarykite išplečiamąjį sąrašą, tada paspauskite rodyklę žemyn ir ENTER, kad pasirinktumėte." sqref="K3" xr:uid="{00000000-0002-0000-0000-000000000000}">
      <formula1>"SEKMADIENIS,PIRMADIENIS"</formula1>
    </dataValidation>
    <dataValidation allowBlank="1" showInputMessage="1" showErrorMessage="1" prompt="Šioje darbaknygėje sukurkite pasirinktinius vieno mėnesio kalendorius. Tinkinkite visų mėnesių metus ir savaitės pradžios dieną naudodami šį darbalapį Sausis. Kiekvienas mėnuo yra atskirame darbalapyje" sqref="A1" xr:uid="{00000000-0002-0000-0000-000001000000}"/>
    <dataValidation allowBlank="1" showInputMessage="1" showErrorMessage="1" prompt="Įveskite metus ir pasirinkite kalendoriaus pradžios dieną žemiau esančiuose langeliuose. Šie kalendoriaus parametrų langeliai nespausdinami" sqref="J1:K1" xr:uid="{00000000-0002-0000-0000-000002000000}"/>
    <dataValidation allowBlank="1" showInputMessage="1" showErrorMessage="1" prompt="Įveskite metus langelyje dešinėje" sqref="J2" xr:uid="{00000000-0002-0000-0000-000003000000}"/>
    <dataValidation allowBlank="1" showInputMessage="1" showErrorMessage="1" prompt="Langelyje dešinėje pasirinkite savaitės pradžios dieną" sqref="J3" xr:uid="{00000000-0002-0000-0000-000004000000}"/>
    <dataValidation allowBlank="1" showInputMessage="1" showErrorMessage="1" prompt="Šiame langelyje įveskite metus" sqref="K2" xr:uid="{00000000-0002-0000-0000-000005000000}"/>
    <dataValidation allowBlank="1" showInputMessage="1" showErrorMessage="1" prompt="Šioje eilutėje pateikiamos šio kalendoriaus savaitės dienos. Šiame langelyje pateikiama savaitės pradžios diena. Norėdami pakeisti savaitės pradžios dieną, šio darbalapio langelyje K3 įveskite naują savaitės dieną" sqref="B2" xr:uid="{00000000-0002-0000-0000-000006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000-000007000000}"/>
    <dataValidation allowBlank="1" showInputMessage="1" showErrorMessage="1" prompt="Metai šiame langelyje automatiškai atnaujinami pagal langelyje K2 įvestus metus. Toliau pateiktas kalendorius apima ankstesnio ir kito mėnesio datas, kurių šriftas yra šviesesnis" sqref="B1:D1" xr:uid="{00000000-0002-0000-0000-000008000000}"/>
    <dataValidation allowBlank="1" showInputMessage="1" showErrorMessage="1" prompt="Automatiškai nustatyta savaitės diena" sqref="C2:H2" xr:uid="{00000000-0002-0000-0000-000009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000-00000A000000}"/>
    <dataValidation allowBlank="1" showInputMessage="1" showErrorMessage="1" prompt="Šiame langelyje įveskite pastabas" sqref="E13:H14" xr:uid="{00000000-0002-0000-0000-00000B000000}"/>
    <dataValidation allowBlank="1" showInputMessage="1" showErrorMessage="1" prompt="Įveskite pastabas langelyje dešinėje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>
      <selection activeCell="E12" sqref="E12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1:8" s="1" customFormat="1" ht="60" customHeight="1">
      <c r="A1"/>
      <c r="B1" s="20" t="str">
        <f>KalendoriniaiMetai&amp;" Vasaris"</f>
        <v>2024 Vasaris</v>
      </c>
      <c r="C1" s="20"/>
      <c r="D1" s="20"/>
      <c r="E1" s="3"/>
      <c r="F1" s="3"/>
      <c r="G1" s="3"/>
      <c r="H1" s="4"/>
    </row>
    <row r="2" spans="1:8" s="2" customFormat="1" ht="21.75" customHeight="1" thickBot="1">
      <c r="A2"/>
      <c r="B2" s="8" t="str">
        <f>IF(SavaitėsPradžia="SEKMADIENIS", "SEKMADIENIS","PIRMADIENIS")</f>
        <v>PIRMADIENIS</v>
      </c>
      <c r="C2" s="8" t="str">
        <f t="shared" ref="C2:H2" si="0">UPPER(TEXT(C3,"dddd"))</f>
        <v>ANTRADIENIS</v>
      </c>
      <c r="D2" s="8" t="str">
        <f t="shared" si="0"/>
        <v>TREČIADIENIS</v>
      </c>
      <c r="E2" s="8" t="str">
        <f t="shared" si="0"/>
        <v>KETVIRTADIENIS</v>
      </c>
      <c r="F2" s="8" t="str">
        <f t="shared" si="0"/>
        <v>PENKTADIENIS</v>
      </c>
      <c r="G2" s="8" t="str">
        <f t="shared" si="0"/>
        <v>ŠEŠTADIENIS</v>
      </c>
      <c r="H2" s="8" t="str">
        <f t="shared" si="0"/>
        <v>SEKMADIENIS</v>
      </c>
    </row>
    <row r="3" spans="1:8" s="5" customFormat="1" ht="19.5" customHeight="1">
      <c r="A3"/>
      <c r="B3" s="13">
        <f t="array" ref="B3:H3">DienosIrSavaitės+DATE(KalendoriniaiMetai,2,1)-WEEKDAY(DATE(KalendoriniaiMetai,2,1),(SavaitėsPradžia="PIRMADIENIS")+1)+1</f>
        <v>45320</v>
      </c>
      <c r="C3" s="13">
        <v>45321</v>
      </c>
      <c r="D3" s="13">
        <v>45322</v>
      </c>
      <c r="E3" s="13">
        <v>45323</v>
      </c>
      <c r="F3" s="13">
        <v>45324</v>
      </c>
      <c r="G3" s="13">
        <v>45325</v>
      </c>
      <c r="H3" s="13">
        <v>45326</v>
      </c>
    </row>
    <row r="4" spans="1:8" ht="58" customHeight="1">
      <c r="F4" t="s">
        <v>5</v>
      </c>
    </row>
    <row r="5" spans="1:8" s="5" customFormat="1" ht="19.5" customHeight="1">
      <c r="A5"/>
      <c r="B5" s="15">
        <f t="array" ref="B5:H5">DienosIrSavaitės+DATE(KalendoriniaiMetai,2,1)-WEEKDAY(DATE(KalendoriniaiMetai,2,1),(SavaitėsPradžia="PIRMADIENIS")+1)+8</f>
        <v>45327</v>
      </c>
      <c r="C5" s="15">
        <v>45328</v>
      </c>
      <c r="D5" s="15">
        <v>45329</v>
      </c>
      <c r="E5" s="15">
        <v>45330</v>
      </c>
      <c r="F5" s="15">
        <v>45331</v>
      </c>
      <c r="G5" s="15">
        <v>45332</v>
      </c>
      <c r="H5" s="15">
        <v>45333</v>
      </c>
    </row>
    <row r="6" spans="1:8" ht="58" customHeight="1">
      <c r="B6" s="11"/>
      <c r="C6" s="11"/>
      <c r="D6" s="11" t="s">
        <v>5</v>
      </c>
      <c r="E6" s="11"/>
      <c r="F6" s="11"/>
      <c r="G6" s="11"/>
      <c r="H6" s="11"/>
    </row>
    <row r="7" spans="1:8" s="5" customFormat="1" ht="19.5" customHeight="1">
      <c r="A7"/>
      <c r="B7" s="13">
        <f t="array" ref="B7:H7">DienosIrSavaitės+DATE(KalendoriniaiMetai,2,1)-WEEKDAY(DATE(KalendoriniaiMetai,2,1),(SavaitėsPradžia="PIRMADIENIS")+1)+15</f>
        <v>45334</v>
      </c>
      <c r="C7" s="13">
        <v>45335</v>
      </c>
      <c r="D7" s="13">
        <v>45336</v>
      </c>
      <c r="E7" s="13">
        <v>45337</v>
      </c>
      <c r="F7" s="13">
        <v>45338</v>
      </c>
      <c r="G7" s="13">
        <v>45339</v>
      </c>
      <c r="H7" s="13">
        <v>45340</v>
      </c>
    </row>
    <row r="8" spans="1:8" ht="58" customHeight="1">
      <c r="B8" t="s">
        <v>5</v>
      </c>
      <c r="G8" t="s">
        <v>5</v>
      </c>
    </row>
    <row r="9" spans="1:8" s="5" customFormat="1" ht="19.5" customHeight="1">
      <c r="A9"/>
      <c r="B9" s="15">
        <f t="array" ref="B9:H9">DienosIrSavaitės+DATE(KalendoriniaiMetai,2,1)-WEEKDAY(DATE(KalendoriniaiMetai,2,1),(SavaitėsPradžia="PIRMADIENIS")+1)+22</f>
        <v>45341</v>
      </c>
      <c r="C9" s="15">
        <v>45342</v>
      </c>
      <c r="D9" s="15">
        <v>45343</v>
      </c>
      <c r="E9" s="15">
        <v>45344</v>
      </c>
      <c r="F9" s="15">
        <v>45345</v>
      </c>
      <c r="G9" s="15">
        <v>45346</v>
      </c>
      <c r="H9" s="15">
        <v>45347</v>
      </c>
    </row>
    <row r="10" spans="1:8" ht="58" customHeight="1">
      <c r="B10" s="11"/>
      <c r="C10" s="11"/>
      <c r="D10" s="11"/>
      <c r="E10" s="11" t="s">
        <v>5</v>
      </c>
      <c r="F10" s="11"/>
      <c r="G10" s="11"/>
      <c r="H10" s="11"/>
    </row>
    <row r="11" spans="1:8" s="5" customFormat="1" ht="19.5" customHeight="1">
      <c r="A11"/>
      <c r="B11" s="13">
        <f t="array" ref="B11:H11">DienosIrSavaitės+DATE(KalendoriniaiMetai,2,1)-WEEKDAY(DATE(KalendoriniaiMetai,2,1),(SavaitėsPradžia="PIRMADIENIS")+1)+29</f>
        <v>45348</v>
      </c>
      <c r="C11" s="13">
        <v>45349</v>
      </c>
      <c r="D11" s="13">
        <v>45350</v>
      </c>
      <c r="E11" s="13">
        <v>45351</v>
      </c>
      <c r="F11" s="13">
        <v>45352</v>
      </c>
      <c r="G11" s="13">
        <v>45353</v>
      </c>
      <c r="H11" s="13">
        <v>45354</v>
      </c>
    </row>
    <row r="12" spans="1:8" ht="58" customHeight="1">
      <c r="C12" t="s">
        <v>5</v>
      </c>
    </row>
    <row r="13" spans="1:8" s="5" customFormat="1" ht="19.5" customHeight="1">
      <c r="A13"/>
      <c r="B13" s="15">
        <f t="array" ref="B13:C13">DienosIrSavaitės+DATE(KalendoriniaiMetai,2,1)-WEEKDAY(DATE(KalendoriniaiMetai,2,1),(SavaitėsPradžia="PIRMADIENIS")+1)+36</f>
        <v>45355</v>
      </c>
      <c r="C13" s="15">
        <v>45356</v>
      </c>
      <c r="D13" s="16" t="s">
        <v>0</v>
      </c>
      <c r="E13" s="17"/>
      <c r="F13" s="17"/>
      <c r="G13" s="17"/>
      <c r="H13" s="17"/>
    </row>
    <row r="14" spans="1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21" priority="1">
      <formula>DAY(B3)&gt;8</formula>
    </cfRule>
  </conditionalFormatting>
  <conditionalFormatting sqref="B11:H11 B13:C13">
    <cfRule type="expression" dxfId="20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100-000000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100-000001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100-000002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100-000003000000}"/>
    <dataValidation allowBlank="1" showInputMessage="1" showErrorMessage="1" prompt="Vasario mėnesio kalendorius" sqref="A1" xr:uid="{00000000-0002-0000-0100-000004000000}"/>
    <dataValidation allowBlank="1" showInputMessage="1" showErrorMessage="1" prompt="Įveskite pastabas langelyje dešinėje" sqref="D13:D14" xr:uid="{00000000-0002-0000-0100-000005000000}"/>
    <dataValidation allowBlank="1" showInputMessage="1" showErrorMessage="1" prompt="Šiame langelyje įveskite pastabas" sqref="E13:H14" xr:uid="{00000000-0002-0000-0100-000006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1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B1:H14"/>
  <sheetViews>
    <sheetView showGridLines="0" workbookViewId="0">
      <selection activeCell="H12" sqref="H12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>KalendoriniaiMetai&amp;" Kovas"</f>
        <v>2024 Kovas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si="0">UPPER(TEXT(C3,"dddd"))</f>
        <v>ANTRADIENIS</v>
      </c>
      <c r="D2" s="8" t="str">
        <f t="shared" si="0"/>
        <v>TREČIADIENIS</v>
      </c>
      <c r="E2" s="8" t="str">
        <f t="shared" si="0"/>
        <v>KETVIRTADIENIS</v>
      </c>
      <c r="F2" s="8" t="str">
        <f t="shared" si="0"/>
        <v>PENKTADIENIS</v>
      </c>
      <c r="G2" s="8" t="str">
        <f t="shared" si="0"/>
        <v>ŠEŠTADIENIS</v>
      </c>
      <c r="H2" s="8" t="str">
        <f t="shared" si="0"/>
        <v>SEKMADIENIS</v>
      </c>
    </row>
    <row r="3" spans="2:8" ht="19.5" customHeight="1">
      <c r="B3" s="13">
        <f t="array" ref="B3:H3">DienosIrSavaitės+DATE(KalendoriniaiMetai,3,1)-WEEKDAY(DATE(KalendoriniaiMetai,3,1),(SavaitėsPradžia="PIRMADIENIS")+1)+1</f>
        <v>45348</v>
      </c>
      <c r="C3" s="13">
        <v>45349</v>
      </c>
      <c r="D3" s="13">
        <v>45350</v>
      </c>
      <c r="E3" s="13">
        <v>45351</v>
      </c>
      <c r="F3" s="13">
        <v>45352</v>
      </c>
      <c r="G3" s="13">
        <v>45353</v>
      </c>
      <c r="H3" s="13">
        <v>45354</v>
      </c>
    </row>
    <row r="4" spans="2:8" ht="58" customHeight="1">
      <c r="H4" t="s">
        <v>5</v>
      </c>
    </row>
    <row r="5" spans="2:8" ht="19.5" customHeight="1">
      <c r="B5" s="15">
        <f t="array" ref="B5:H5">DienosIrSavaitės+DATE(KalendoriniaiMetai,3,1)-WEEKDAY(DATE(KalendoriniaiMetai,3,1),(SavaitėsPradžia="PIRMADIENIS")+1)+8</f>
        <v>45355</v>
      </c>
      <c r="C5" s="15">
        <v>45356</v>
      </c>
      <c r="D5" s="15">
        <v>45357</v>
      </c>
      <c r="E5" s="15">
        <v>45358</v>
      </c>
      <c r="F5" s="15">
        <v>45359</v>
      </c>
      <c r="G5" s="15">
        <v>45360</v>
      </c>
      <c r="H5" s="15">
        <v>45361</v>
      </c>
    </row>
    <row r="6" spans="2:8" ht="58" customHeight="1">
      <c r="B6" s="11"/>
      <c r="C6" s="11"/>
      <c r="D6" s="11"/>
      <c r="E6" s="11"/>
      <c r="F6" s="11" t="s">
        <v>5</v>
      </c>
      <c r="G6" s="11"/>
      <c r="H6" s="11"/>
    </row>
    <row r="7" spans="2:8" ht="19.5" customHeight="1">
      <c r="B7" s="13">
        <f t="array" ref="B7:H7">DienosIrSavaitės+DATE(KalendoriniaiMetai,3,1)-WEEKDAY(DATE(KalendoriniaiMetai,3,1),(SavaitėsPradžia="PIRMADIENIS")+1)+15</f>
        <v>45362</v>
      </c>
      <c r="C7" s="13">
        <v>45363</v>
      </c>
      <c r="D7" s="13">
        <v>45364</v>
      </c>
      <c r="E7" s="13">
        <v>45365</v>
      </c>
      <c r="F7" s="13">
        <v>45366</v>
      </c>
      <c r="G7" s="13">
        <v>45367</v>
      </c>
      <c r="H7" s="13">
        <v>45368</v>
      </c>
    </row>
    <row r="8" spans="2:8" ht="58" customHeight="1">
      <c r="D8" t="s">
        <v>5</v>
      </c>
    </row>
    <row r="9" spans="2:8" ht="19.5" customHeight="1">
      <c r="B9" s="15">
        <f t="array" ref="B9:H9">DienosIrSavaitės+DATE(KalendoriniaiMetai,3,1)-WEEKDAY(DATE(KalendoriniaiMetai,3,1),(SavaitėsPradžia="PIRMADIENIS")+1)+22</f>
        <v>45369</v>
      </c>
      <c r="C9" s="15">
        <v>45370</v>
      </c>
      <c r="D9" s="15">
        <v>45371</v>
      </c>
      <c r="E9" s="15">
        <v>45372</v>
      </c>
      <c r="F9" s="15">
        <v>45373</v>
      </c>
      <c r="G9" s="15">
        <v>45374</v>
      </c>
      <c r="H9" s="15">
        <v>45375</v>
      </c>
    </row>
    <row r="10" spans="2:8" ht="58" customHeight="1">
      <c r="B10" s="11" t="s">
        <v>5</v>
      </c>
      <c r="C10" s="11"/>
      <c r="D10" s="11"/>
      <c r="E10" s="11"/>
      <c r="F10" s="11"/>
      <c r="G10" s="11" t="s">
        <v>5</v>
      </c>
      <c r="H10" s="11"/>
    </row>
    <row r="11" spans="2:8" ht="19.5" customHeight="1">
      <c r="B11" s="13">
        <f t="array" ref="B11:H11">DienosIrSavaitės+DATE(KalendoriniaiMetai,3,1)-WEEKDAY(DATE(KalendoriniaiMetai,3,1),(SavaitėsPradžia="PIRMADIENIS")+1)+29</f>
        <v>45376</v>
      </c>
      <c r="C11" s="13">
        <v>45377</v>
      </c>
      <c r="D11" s="13">
        <v>45378</v>
      </c>
      <c r="E11" s="13">
        <v>45379</v>
      </c>
      <c r="F11" s="13">
        <v>45380</v>
      </c>
      <c r="G11" s="13">
        <v>45381</v>
      </c>
      <c r="H11" s="13">
        <v>45382</v>
      </c>
    </row>
    <row r="12" spans="2:8" ht="58" customHeight="1">
      <c r="E12" t="s">
        <v>5</v>
      </c>
    </row>
    <row r="13" spans="2:8" ht="19.5" customHeight="1">
      <c r="B13" s="15">
        <f t="array" ref="B13:C13">DienosIrSavaitės+DATE(KalendoriniaiMetai,3,1)-WEEKDAY(DATE(KalendoriniaiMetai,3,1),(SavaitėsPradžia="PIRMADIENIS")+1)+36</f>
        <v>45383</v>
      </c>
      <c r="C13" s="15">
        <v>45384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9" priority="1">
      <formula>DAY(B3)&gt;8</formula>
    </cfRule>
  </conditionalFormatting>
  <conditionalFormatting sqref="B11:H11 B13:C13">
    <cfRule type="expression" dxfId="18" priority="2">
      <formula>AND(DAY(B11)&gt;=1,DAY(B11)&lt;=15)</formula>
    </cfRule>
  </conditionalFormatting>
  <dataValidations count="8"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200-000000000000}"/>
    <dataValidation allowBlank="1" showInputMessage="1" showErrorMessage="1" prompt="Šiame langelyje įveskite pastabas" sqref="E13:H14" xr:uid="{00000000-0002-0000-0200-000001000000}"/>
    <dataValidation allowBlank="1" showInputMessage="1" showErrorMessage="1" prompt="Įveskite pastabas langelyje dešinėje" sqref="D13:D14" xr:uid="{00000000-0002-0000-0200-000002000000}"/>
    <dataValidation allowBlank="1" showInputMessage="1" showErrorMessage="1" prompt="Kovo mėnesio kalendorius" sqref="A1" xr:uid="{00000000-0002-0000-0200-000003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200-000004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200-000005000000}"/>
    <dataValidation allowBlank="1" showInputMessage="1" showErrorMessage="1" prompt="Automatiškai nustatyta savaitės diena" sqref="C2:H2" xr:uid="{00000000-0002-0000-02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2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B1:H14"/>
  <sheetViews>
    <sheetView showGridLines="0" workbookViewId="0">
      <selection activeCell="C12" sqref="C12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>KalendoriniaiMetai&amp;" Balandis"</f>
        <v>2024 Balandis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si="0">UPPER(TEXT(C3,"dddd"))</f>
        <v>ANTRADIENIS</v>
      </c>
      <c r="D2" s="8" t="str">
        <f t="shared" si="0"/>
        <v>TREČIADIENIS</v>
      </c>
      <c r="E2" s="8" t="str">
        <f t="shared" si="0"/>
        <v>KETVIRTADIENIS</v>
      </c>
      <c r="F2" s="8" t="str">
        <f t="shared" si="0"/>
        <v>PENKTADIENIS</v>
      </c>
      <c r="G2" s="8" t="str">
        <f t="shared" si="0"/>
        <v>ŠEŠTADIENIS</v>
      </c>
      <c r="H2" s="8" t="str">
        <f t="shared" si="0"/>
        <v>SEKMADIENIS</v>
      </c>
    </row>
    <row r="3" spans="2:8" ht="19.5" customHeight="1">
      <c r="B3" s="13">
        <f t="array" ref="B3:H3">DienosIrSavaitės+DATE(KalendoriniaiMetai,4,1)-WEEKDAY(DATE(KalendoriniaiMetai,4,1),(SavaitėsPradžia="PIRMADIENIS")+1)+1</f>
        <v>45383</v>
      </c>
      <c r="C3" s="13">
        <v>45384</v>
      </c>
      <c r="D3" s="13">
        <v>45385</v>
      </c>
      <c r="E3" s="13">
        <v>45386</v>
      </c>
      <c r="F3" s="13">
        <v>45387</v>
      </c>
      <c r="G3" s="13">
        <v>45388</v>
      </c>
      <c r="H3" s="13">
        <v>45389</v>
      </c>
    </row>
    <row r="4" spans="2:8" ht="58" customHeight="1">
      <c r="C4" t="s">
        <v>5</v>
      </c>
      <c r="H4" t="s">
        <v>5</v>
      </c>
    </row>
    <row r="5" spans="2:8" ht="19.5" customHeight="1">
      <c r="B5" s="15">
        <f t="array" ref="B5:H5">DienosIrSavaitės+DATE(KalendoriniaiMetai,4,1)-WEEKDAY(DATE(KalendoriniaiMetai,4,1),(SavaitėsPradžia="PIRMADIENIS")+1)+8</f>
        <v>45390</v>
      </c>
      <c r="C5" s="15">
        <v>45391</v>
      </c>
      <c r="D5" s="15">
        <v>45392</v>
      </c>
      <c r="E5" s="15">
        <v>45393</v>
      </c>
      <c r="F5" s="15">
        <v>45394</v>
      </c>
      <c r="G5" s="15">
        <v>45395</v>
      </c>
      <c r="H5" s="15">
        <v>45396</v>
      </c>
    </row>
    <row r="6" spans="2:8" ht="58" customHeight="1">
      <c r="B6" s="11"/>
      <c r="C6" s="11"/>
      <c r="D6" s="11"/>
      <c r="E6" s="11"/>
      <c r="F6" s="11" t="s">
        <v>5</v>
      </c>
      <c r="G6" s="11"/>
      <c r="H6" s="11"/>
    </row>
    <row r="7" spans="2:8" ht="19.5" customHeight="1">
      <c r="B7" s="13">
        <f t="array" ref="B7:H7">DienosIrSavaitės+DATE(KalendoriniaiMetai,4,1)-WEEKDAY(DATE(KalendoriniaiMetai,4,1),(SavaitėsPradžia="PIRMADIENIS")+1)+15</f>
        <v>45397</v>
      </c>
      <c r="C7" s="13">
        <v>45398</v>
      </c>
      <c r="D7" s="13">
        <v>45399</v>
      </c>
      <c r="E7" s="13">
        <v>45400</v>
      </c>
      <c r="F7" s="13">
        <v>45401</v>
      </c>
      <c r="G7" s="13">
        <v>45402</v>
      </c>
      <c r="H7" s="13">
        <v>45403</v>
      </c>
    </row>
    <row r="8" spans="2:8" ht="58" customHeight="1">
      <c r="D8" t="s">
        <v>5</v>
      </c>
    </row>
    <row r="9" spans="2:8" ht="19.5" customHeight="1">
      <c r="B9" s="15">
        <f t="array" ref="B9:H9">DienosIrSavaitės+DATE(KalendoriniaiMetai,4,1)-WEEKDAY(DATE(KalendoriniaiMetai,4,1),(SavaitėsPradžia="PIRMADIENIS")+1)+22</f>
        <v>45404</v>
      </c>
      <c r="C9" s="15">
        <v>45405</v>
      </c>
      <c r="D9" s="15">
        <v>45406</v>
      </c>
      <c r="E9" s="15">
        <v>45407</v>
      </c>
      <c r="F9" s="15">
        <v>45408</v>
      </c>
      <c r="G9" s="15">
        <v>45409</v>
      </c>
      <c r="H9" s="15">
        <v>45410</v>
      </c>
    </row>
    <row r="10" spans="2:8" ht="58" customHeight="1">
      <c r="B10" s="11" t="s">
        <v>5</v>
      </c>
      <c r="C10" s="11"/>
      <c r="D10" s="11"/>
      <c r="E10" s="11"/>
      <c r="F10" s="11"/>
      <c r="G10" s="11" t="s">
        <v>5</v>
      </c>
      <c r="H10" s="11"/>
    </row>
    <row r="11" spans="2:8" ht="19.5" customHeight="1">
      <c r="B11" s="13">
        <f t="array" ref="B11:H11">DienosIrSavaitės+DATE(KalendoriniaiMetai,4,1)-WEEKDAY(DATE(KalendoriniaiMetai,4,1),(SavaitėsPradžia="PIRMADIENIS")+1)+29</f>
        <v>45411</v>
      </c>
      <c r="C11" s="13">
        <v>45412</v>
      </c>
      <c r="D11" s="13">
        <v>45413</v>
      </c>
      <c r="E11" s="13">
        <v>45414</v>
      </c>
      <c r="F11" s="13">
        <v>45415</v>
      </c>
      <c r="G11" s="13">
        <v>45416</v>
      </c>
      <c r="H11" s="13">
        <v>45417</v>
      </c>
    </row>
    <row r="12" spans="2:8" ht="58" customHeight="1"/>
    <row r="13" spans="2:8" ht="19.5" customHeight="1">
      <c r="B13" s="15">
        <f t="array" ref="B13:C13">DienosIrSavaitės+DATE(KalendoriniaiMetai,4,1)-WEEKDAY(DATE(KalendoriniaiMetai,4,1),(SavaitėsPradžia="PIRMADIENIS")+1)+36</f>
        <v>45418</v>
      </c>
      <c r="C13" s="15">
        <v>45419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7" priority="1">
      <formula>DAY(B3)&gt;8</formula>
    </cfRule>
  </conditionalFormatting>
  <conditionalFormatting sqref="B11:H11 B13:C13">
    <cfRule type="expression" dxfId="16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300-000000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300-000001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300-000002000000}"/>
    <dataValidation allowBlank="1" showInputMessage="1" showErrorMessage="1" prompt="Balandžio mėnesio kalendorius" sqref="A1" xr:uid="{00000000-0002-0000-0300-000003000000}"/>
    <dataValidation allowBlank="1" showInputMessage="1" showErrorMessage="1" prompt="Įveskite pastabas langelyje dešinėje" sqref="D13:D14" xr:uid="{00000000-0002-0000-0300-000004000000}"/>
    <dataValidation allowBlank="1" showInputMessage="1" showErrorMessage="1" prompt="Šiame langelyje įveskite pastabas" sqref="E13:H14" xr:uid="{00000000-0002-0000-0300-000005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3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3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B1:H14"/>
  <sheetViews>
    <sheetView showGridLines="0" workbookViewId="0">
      <selection activeCell="F12" sqref="F12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>KalendoriniaiMetai&amp;" Gegužė"</f>
        <v>2024 Gegužė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si="0">UPPER(TEXT(C3,"dddd"))</f>
        <v>ANTRADIENIS</v>
      </c>
      <c r="D2" s="8" t="str">
        <f t="shared" si="0"/>
        <v>TREČIADIENIS</v>
      </c>
      <c r="E2" s="8" t="str">
        <f t="shared" si="0"/>
        <v>KETVIRTADIENIS</v>
      </c>
      <c r="F2" s="8" t="str">
        <f t="shared" si="0"/>
        <v>PENKTADIENIS</v>
      </c>
      <c r="G2" s="8" t="str">
        <f t="shared" si="0"/>
        <v>ŠEŠTADIENIS</v>
      </c>
      <c r="H2" s="8" t="str">
        <f t="shared" si="0"/>
        <v>SEKMADIENIS</v>
      </c>
    </row>
    <row r="3" spans="2:8" ht="19.5" customHeight="1">
      <c r="B3" s="13">
        <f t="array" ref="B3:H3">DienosIrSavaitės+DATE(KalendoriniaiMetai,5,1)-WEEKDAY(DATE(KalendoriniaiMetai,5,1),(SavaitėsPradžia="PIRMADIENIS")+1)+1</f>
        <v>45411</v>
      </c>
      <c r="C3" s="13">
        <v>45412</v>
      </c>
      <c r="D3" s="13">
        <v>45413</v>
      </c>
      <c r="E3" s="13">
        <v>45414</v>
      </c>
      <c r="F3" s="13">
        <v>45415</v>
      </c>
      <c r="G3" s="13">
        <v>45416</v>
      </c>
      <c r="H3" s="13">
        <v>45417</v>
      </c>
    </row>
    <row r="4" spans="2:8" ht="58" customHeight="1">
      <c r="E4" t="s">
        <v>5</v>
      </c>
    </row>
    <row r="5" spans="2:8" ht="19.5" customHeight="1">
      <c r="B5" s="15">
        <f t="array" ref="B5:H5">DienosIrSavaitės+DATE(KalendoriniaiMetai,5,1)-WEEKDAY(DATE(KalendoriniaiMetai,5,1),(SavaitėsPradžia="PIRMADIENIS")+1)+8</f>
        <v>45418</v>
      </c>
      <c r="C5" s="15">
        <v>45419</v>
      </c>
      <c r="D5" s="15">
        <v>45420</v>
      </c>
      <c r="E5" s="15">
        <v>45421</v>
      </c>
      <c r="F5" s="15">
        <v>45422</v>
      </c>
      <c r="G5" s="15">
        <v>45423</v>
      </c>
      <c r="H5" s="15">
        <v>45424</v>
      </c>
    </row>
    <row r="6" spans="2:8" ht="58" customHeight="1">
      <c r="B6" s="11"/>
      <c r="C6" s="11" t="s">
        <v>5</v>
      </c>
      <c r="D6" s="11"/>
      <c r="E6" s="11"/>
      <c r="F6" s="11"/>
      <c r="G6" s="11"/>
      <c r="H6" s="11" t="s">
        <v>5</v>
      </c>
    </row>
    <row r="7" spans="2:8" ht="19.5" customHeight="1">
      <c r="B7" s="13">
        <f t="array" ref="B7:H7">DienosIrSavaitės+DATE(KalendoriniaiMetai,5,1)-WEEKDAY(DATE(KalendoriniaiMetai,5,1),(SavaitėsPradžia="PIRMADIENIS")+1)+15</f>
        <v>45425</v>
      </c>
      <c r="C7" s="13">
        <v>45426</v>
      </c>
      <c r="D7" s="13">
        <v>45427</v>
      </c>
      <c r="E7" s="13">
        <v>45428</v>
      </c>
      <c r="F7" s="13">
        <v>45429</v>
      </c>
      <c r="G7" s="13">
        <v>45430</v>
      </c>
      <c r="H7" s="13">
        <v>45431</v>
      </c>
    </row>
    <row r="8" spans="2:8" ht="58" customHeight="1">
      <c r="F8" t="s">
        <v>5</v>
      </c>
    </row>
    <row r="9" spans="2:8" ht="19.5" customHeight="1">
      <c r="B9" s="15">
        <f t="array" ref="B9:H9">DienosIrSavaitės+DATE(KalendoriniaiMetai,5,1)-WEEKDAY(DATE(KalendoriniaiMetai,5,1),(SavaitėsPradžia="PIRMADIENIS")+1)+22</f>
        <v>45432</v>
      </c>
      <c r="C9" s="15">
        <v>45433</v>
      </c>
      <c r="D9" s="15">
        <v>45434</v>
      </c>
      <c r="E9" s="15">
        <v>45435</v>
      </c>
      <c r="F9" s="15">
        <v>45436</v>
      </c>
      <c r="G9" s="15">
        <v>45437</v>
      </c>
      <c r="H9" s="15">
        <v>45438</v>
      </c>
    </row>
    <row r="10" spans="2:8" ht="58" customHeight="1">
      <c r="B10" s="11"/>
      <c r="C10" s="11"/>
      <c r="D10" s="11" t="s">
        <v>5</v>
      </c>
      <c r="E10" s="11"/>
      <c r="F10" s="11"/>
      <c r="G10" s="11"/>
      <c r="H10" s="11"/>
    </row>
    <row r="11" spans="2:8" ht="19.5" customHeight="1">
      <c r="B11" s="13">
        <f t="array" ref="B11:H11">DienosIrSavaitės+DATE(KalendoriniaiMetai,5,1)-WEEKDAY(DATE(KalendoriniaiMetai,5,1),(SavaitėsPradžia="PIRMADIENIS")+1)+29</f>
        <v>45439</v>
      </c>
      <c r="C11" s="13">
        <v>45440</v>
      </c>
      <c r="D11" s="13">
        <v>45441</v>
      </c>
      <c r="E11" s="13">
        <v>45442</v>
      </c>
      <c r="F11" s="13">
        <v>45443</v>
      </c>
      <c r="G11" s="13">
        <v>45444</v>
      </c>
      <c r="H11" s="13">
        <v>45445</v>
      </c>
    </row>
    <row r="12" spans="2:8" ht="58" customHeight="1">
      <c r="B12" t="s">
        <v>5</v>
      </c>
    </row>
    <row r="13" spans="2:8" ht="19.5" customHeight="1">
      <c r="B13" s="15">
        <f t="array" ref="B13:C13">DienosIrSavaitės+DATE(KalendoriniaiMetai,5,1)-WEEKDAY(DATE(KalendoriniaiMetai,5,1),(SavaitėsPradžia="PIRMADIENIS")+1)+36</f>
        <v>45446</v>
      </c>
      <c r="C13" s="15">
        <v>45447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5" priority="1">
      <formula>DAY(B3)&gt;8</formula>
    </cfRule>
  </conditionalFormatting>
  <conditionalFormatting sqref="B11:H11 B13:C13">
    <cfRule type="expression" dxfId="14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400-000000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400-000001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400-000002000000}"/>
    <dataValidation allowBlank="1" showInputMessage="1" showErrorMessage="1" prompt="Gegužės mėnesio kalendorius" sqref="A1" xr:uid="{00000000-0002-0000-0400-000003000000}"/>
    <dataValidation allowBlank="1" showInputMessage="1" showErrorMessage="1" prompt="Įveskite pastabas langelyje dešinėje" sqref="D13:D14" xr:uid="{00000000-0002-0000-0400-000004000000}"/>
    <dataValidation allowBlank="1" showInputMessage="1" showErrorMessage="1" prompt="Šiame langelyje įveskite pastabas" sqref="E13:H14" xr:uid="{00000000-0002-0000-0400-000005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4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4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B1:H14"/>
  <sheetViews>
    <sheetView showGridLines="0" workbookViewId="0">
      <selection activeCell="H12" sqref="H12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>KalendoriniaiMetai&amp;" Birželis"</f>
        <v>2024 Birželis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si="0">UPPER(TEXT(C3,"dddd"))</f>
        <v>ANTRADIENIS</v>
      </c>
      <c r="D2" s="8" t="str">
        <f t="shared" si="0"/>
        <v>TREČIADIENIS</v>
      </c>
      <c r="E2" s="8" t="str">
        <f t="shared" si="0"/>
        <v>KETVIRTADIENIS</v>
      </c>
      <c r="F2" s="8" t="str">
        <f t="shared" si="0"/>
        <v>PENKTADIENIS</v>
      </c>
      <c r="G2" s="8" t="str">
        <f t="shared" si="0"/>
        <v>ŠEŠTADIENIS</v>
      </c>
      <c r="H2" s="8" t="str">
        <f t="shared" si="0"/>
        <v>SEKMADIENIS</v>
      </c>
    </row>
    <row r="3" spans="2:8" ht="19.5" customHeight="1">
      <c r="B3" s="13">
        <f t="array" ref="B3:H3">DienosIrSavaitės+DATE(KalendoriniaiMetai,6,1)-WEEKDAY(DATE(KalendoriniaiMetai,6,1),(SavaitėsPradžia="PIRMADIENIS")+1)+1</f>
        <v>45439</v>
      </c>
      <c r="C3" s="13">
        <v>45440</v>
      </c>
      <c r="D3" s="13">
        <v>45441</v>
      </c>
      <c r="E3" s="13">
        <v>45442</v>
      </c>
      <c r="F3" s="13">
        <v>45443</v>
      </c>
      <c r="G3" s="13">
        <v>45444</v>
      </c>
      <c r="H3" s="13">
        <v>45445</v>
      </c>
    </row>
    <row r="4" spans="2:8" ht="58" customHeight="1">
      <c r="G4" t="s">
        <v>5</v>
      </c>
    </row>
    <row r="5" spans="2:8" ht="19.5" customHeight="1">
      <c r="B5" s="15">
        <f t="array" ref="B5:H5">DienosIrSavaitės+DATE(KalendoriniaiMetai,6,1)-WEEKDAY(DATE(KalendoriniaiMetai,6,1),(SavaitėsPradžia="PIRMADIENIS")+1)+8</f>
        <v>45446</v>
      </c>
      <c r="C5" s="15">
        <v>45447</v>
      </c>
      <c r="D5" s="15">
        <v>45448</v>
      </c>
      <c r="E5" s="15">
        <v>45449</v>
      </c>
      <c r="F5" s="15">
        <v>45450</v>
      </c>
      <c r="G5" s="15">
        <v>45451</v>
      </c>
      <c r="H5" s="15">
        <v>45452</v>
      </c>
    </row>
    <row r="6" spans="2:8" ht="58" customHeight="1">
      <c r="B6" s="11"/>
      <c r="C6" s="11"/>
      <c r="D6" s="11"/>
      <c r="E6" s="11" t="s">
        <v>5</v>
      </c>
      <c r="F6" s="11"/>
      <c r="G6" s="11"/>
      <c r="H6" s="11"/>
    </row>
    <row r="7" spans="2:8" ht="19.5" customHeight="1">
      <c r="B7" s="13">
        <f t="array" ref="B7:H7">DienosIrSavaitės+DATE(KalendoriniaiMetai,6,1)-WEEKDAY(DATE(KalendoriniaiMetai,6,1),(SavaitėsPradžia="PIRMADIENIS")+1)+15</f>
        <v>45453</v>
      </c>
      <c r="C7" s="13">
        <v>45454</v>
      </c>
      <c r="D7" s="13">
        <v>45455</v>
      </c>
      <c r="E7" s="13">
        <v>45456</v>
      </c>
      <c r="F7" s="13">
        <v>45457</v>
      </c>
      <c r="G7" s="13">
        <v>45458</v>
      </c>
      <c r="H7" s="13">
        <v>45459</v>
      </c>
    </row>
    <row r="8" spans="2:8" ht="58" customHeight="1">
      <c r="C8" t="s">
        <v>5</v>
      </c>
      <c r="H8" t="s">
        <v>5</v>
      </c>
    </row>
    <row r="9" spans="2:8" ht="19.5" customHeight="1">
      <c r="B9" s="15">
        <f t="array" ref="B9:H9">DienosIrSavaitės+DATE(KalendoriniaiMetai,6,1)-WEEKDAY(DATE(KalendoriniaiMetai,6,1),(SavaitėsPradžia="PIRMADIENIS")+1)+22</f>
        <v>45460</v>
      </c>
      <c r="C9" s="15">
        <v>45461</v>
      </c>
      <c r="D9" s="15">
        <v>45462</v>
      </c>
      <c r="E9" s="15">
        <v>45463</v>
      </c>
      <c r="F9" s="15">
        <v>45464</v>
      </c>
      <c r="G9" s="15">
        <v>45465</v>
      </c>
      <c r="H9" s="15">
        <v>45466</v>
      </c>
    </row>
    <row r="10" spans="2:8" ht="58" customHeight="1">
      <c r="B10" s="11"/>
      <c r="C10" s="11"/>
      <c r="D10" s="11"/>
      <c r="E10" s="11"/>
      <c r="F10" s="11" t="s">
        <v>5</v>
      </c>
      <c r="G10" s="11"/>
      <c r="H10" s="11"/>
    </row>
    <row r="11" spans="2:8" ht="19.5" customHeight="1">
      <c r="B11" s="13">
        <f t="array" ref="B11:H11">DienosIrSavaitės+DATE(KalendoriniaiMetai,6,1)-WEEKDAY(DATE(KalendoriniaiMetai,6,1),(SavaitėsPradžia="PIRMADIENIS")+1)+29</f>
        <v>45467</v>
      </c>
      <c r="C11" s="13">
        <v>45468</v>
      </c>
      <c r="D11" s="13">
        <v>45469</v>
      </c>
      <c r="E11" s="13">
        <v>45470</v>
      </c>
      <c r="F11" s="13">
        <v>45471</v>
      </c>
      <c r="G11" s="13">
        <v>45472</v>
      </c>
      <c r="H11" s="13">
        <v>45473</v>
      </c>
    </row>
    <row r="12" spans="2:8" ht="58" customHeight="1">
      <c r="D12" t="s">
        <v>5</v>
      </c>
    </row>
    <row r="13" spans="2:8" ht="19.5" customHeight="1">
      <c r="B13" s="15">
        <f t="array" ref="B13:C13">DienosIrSavaitės+DATE(KalendoriniaiMetai,6,1)-WEEKDAY(DATE(KalendoriniaiMetai,6,1),(SavaitėsPradžia="PIRMADIENIS")+1)+36</f>
        <v>45474</v>
      </c>
      <c r="C13" s="15">
        <v>45475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3" priority="1">
      <formula>DAY(B3)&gt;8</formula>
    </cfRule>
  </conditionalFormatting>
  <conditionalFormatting sqref="B11:H11 B13:C13">
    <cfRule type="expression" dxfId="12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5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500-000001000000}"/>
    <dataValidation allowBlank="1" showInputMessage="1" showErrorMessage="1" prompt="Birželio mėnesio kalendorius" sqref="A1" xr:uid="{00000000-0002-0000-0500-000002000000}"/>
    <dataValidation allowBlank="1" showInputMessage="1" showErrorMessage="1" prompt="Įveskite pastabas langelyje dešinėje" sqref="D13:D14" xr:uid="{00000000-0002-0000-0500-000003000000}"/>
    <dataValidation allowBlank="1" showInputMessage="1" showErrorMessage="1" prompt="Šiame langelyje įveskite pastabas" sqref="E13:H14" xr:uid="{00000000-0002-0000-0500-000004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500-000005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5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5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B1:H14"/>
  <sheetViews>
    <sheetView showGridLines="0" zoomScaleNormal="100" workbookViewId="0">
      <selection activeCell="D12" sqref="D12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>KalendoriniaiMetai&amp;" Liepa"</f>
        <v>2024 Liepa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si="0">UPPER(TEXT(C3,"dddd"))</f>
        <v>ANTRADIENIS</v>
      </c>
      <c r="D2" s="8" t="str">
        <f t="shared" si="0"/>
        <v>TREČIADIENIS</v>
      </c>
      <c r="E2" s="8" t="str">
        <f t="shared" si="0"/>
        <v>KETVIRTADIENIS</v>
      </c>
      <c r="F2" s="8" t="str">
        <f t="shared" si="0"/>
        <v>PENKTADIENIS</v>
      </c>
      <c r="G2" s="8" t="str">
        <f t="shared" si="0"/>
        <v>ŠEŠTADIENIS</v>
      </c>
      <c r="H2" s="8" t="str">
        <f t="shared" si="0"/>
        <v>SEKMADIENIS</v>
      </c>
    </row>
    <row r="3" spans="2:8" ht="19.5" customHeight="1">
      <c r="B3" s="13">
        <f t="array" ref="B3:H3">DienosIrSavaitės+DATE(KalendoriniaiMetai,7,1)-WEEKDAY(DATE(KalendoriniaiMetai,7,1),(SavaitėsPradžia="PIRMADIENIS")+1)+1</f>
        <v>45474</v>
      </c>
      <c r="C3" s="13">
        <v>45475</v>
      </c>
      <c r="D3" s="13">
        <v>45476</v>
      </c>
      <c r="E3" s="13">
        <v>45477</v>
      </c>
      <c r="F3" s="13">
        <v>45478</v>
      </c>
      <c r="G3" s="13">
        <v>45479</v>
      </c>
      <c r="H3" s="13">
        <v>45480</v>
      </c>
    </row>
    <row r="4" spans="2:8" ht="58" customHeight="1">
      <c r="B4" t="s">
        <v>5</v>
      </c>
      <c r="G4" t="s">
        <v>5</v>
      </c>
    </row>
    <row r="5" spans="2:8" ht="19.5" customHeight="1">
      <c r="B5" s="15">
        <f t="array" ref="B5:H5">DienosIrSavaitės+DATE(KalendoriniaiMetai,7,1)-WEEKDAY(DATE(KalendoriniaiMetai,7,1),(SavaitėsPradžia="PIRMADIENIS")+1)+8</f>
        <v>45481</v>
      </c>
      <c r="C5" s="15">
        <v>45482</v>
      </c>
      <c r="D5" s="15">
        <v>45483</v>
      </c>
      <c r="E5" s="15">
        <v>45484</v>
      </c>
      <c r="F5" s="15">
        <v>45485</v>
      </c>
      <c r="G5" s="15">
        <v>45486</v>
      </c>
      <c r="H5" s="15">
        <v>45487</v>
      </c>
    </row>
    <row r="6" spans="2:8" ht="58" customHeight="1">
      <c r="B6" s="11"/>
      <c r="C6" s="11"/>
      <c r="D6" s="11"/>
      <c r="E6" s="11" t="s">
        <v>5</v>
      </c>
      <c r="F6" s="11"/>
      <c r="G6" s="11"/>
      <c r="H6" s="11"/>
    </row>
    <row r="7" spans="2:8" ht="19.5" customHeight="1">
      <c r="B7" s="13">
        <f t="array" ref="B7:H7">DienosIrSavaitės+DATE(KalendoriniaiMetai,7,1)-WEEKDAY(DATE(KalendoriniaiMetai,7,1),(SavaitėsPradžia="PIRMADIENIS")+1)+15</f>
        <v>45488</v>
      </c>
      <c r="C7" s="13">
        <v>45489</v>
      </c>
      <c r="D7" s="13">
        <v>45490</v>
      </c>
      <c r="E7" s="13">
        <v>45491</v>
      </c>
      <c r="F7" s="13">
        <v>45492</v>
      </c>
      <c r="G7" s="13">
        <v>45493</v>
      </c>
      <c r="H7" s="13">
        <v>45494</v>
      </c>
    </row>
    <row r="8" spans="2:8" ht="58" customHeight="1">
      <c r="C8" t="s">
        <v>5</v>
      </c>
      <c r="H8" t="s">
        <v>5</v>
      </c>
    </row>
    <row r="9" spans="2:8" ht="19.5" customHeight="1">
      <c r="B9" s="15">
        <f t="array" ref="B9:H9">DienosIrSavaitės+DATE(KalendoriniaiMetai,7,1)-WEEKDAY(DATE(KalendoriniaiMetai,7,1),(SavaitėsPradžia="PIRMADIENIS")+1)+22</f>
        <v>45495</v>
      </c>
      <c r="C9" s="15">
        <v>45496</v>
      </c>
      <c r="D9" s="15">
        <v>45497</v>
      </c>
      <c r="E9" s="15">
        <v>45498</v>
      </c>
      <c r="F9" s="15">
        <v>45499</v>
      </c>
      <c r="G9" s="15">
        <v>45500</v>
      </c>
      <c r="H9" s="15">
        <v>45501</v>
      </c>
    </row>
    <row r="10" spans="2:8" ht="58" customHeight="1">
      <c r="B10" s="11"/>
      <c r="C10" s="11"/>
      <c r="D10" s="11"/>
      <c r="E10" s="11"/>
      <c r="F10" s="11" t="s">
        <v>5</v>
      </c>
      <c r="G10" s="11"/>
      <c r="H10" s="11"/>
    </row>
    <row r="11" spans="2:8" ht="19.5" customHeight="1">
      <c r="B11" s="13">
        <f t="array" ref="B11:H11">DienosIrSavaitės+DATE(KalendoriniaiMetai,7,1)-WEEKDAY(DATE(KalendoriniaiMetai,7,1),(SavaitėsPradžia="PIRMADIENIS")+1)+29</f>
        <v>45502</v>
      </c>
      <c r="C11" s="13">
        <v>45503</v>
      </c>
      <c r="D11" s="13">
        <v>45504</v>
      </c>
      <c r="E11" s="13">
        <v>45505</v>
      </c>
      <c r="F11" s="13">
        <v>45506</v>
      </c>
      <c r="G11" s="13">
        <v>45507</v>
      </c>
      <c r="H11" s="13">
        <v>45508</v>
      </c>
    </row>
    <row r="12" spans="2:8" ht="58" customHeight="1">
      <c r="D12" t="s">
        <v>5</v>
      </c>
    </row>
    <row r="13" spans="2:8" ht="19.5" customHeight="1">
      <c r="B13" s="15">
        <f t="array" ref="B13:C13">DienosIrSavaitės+DATE(KalendoriniaiMetai,7,1)-WEEKDAY(DATE(KalendoriniaiMetai,7,1),(SavaitėsPradžia="PIRMADIENIS")+1)+36</f>
        <v>45509</v>
      </c>
      <c r="C13" s="15">
        <v>45510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1" priority="1">
      <formula>DAY(B3)&gt;8</formula>
    </cfRule>
  </conditionalFormatting>
  <conditionalFormatting sqref="B11:H11 B13:C13">
    <cfRule type="expression" dxfId="10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6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600-000001000000}"/>
    <dataValidation allowBlank="1" showInputMessage="1" showErrorMessage="1" prompt="Liepos mėnesio kalendorius" sqref="A1" xr:uid="{00000000-0002-0000-0600-000002000000}"/>
    <dataValidation allowBlank="1" showInputMessage="1" showErrorMessage="1" prompt="Įveskite pastabas langelyje dešinėje" sqref="D13:D14" xr:uid="{00000000-0002-0000-0600-000003000000}"/>
    <dataValidation allowBlank="1" showInputMessage="1" showErrorMessage="1" prompt="Šiame langelyje įveskite pastabas" sqref="E13:H14" xr:uid="{00000000-0002-0000-0600-000004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600-000005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6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6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B1:H14"/>
  <sheetViews>
    <sheetView showGridLines="0" workbookViewId="0">
      <selection activeCell="G12" sqref="G12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>KalendoriniaiMetai&amp;" Rugpjūtis"</f>
        <v>2024 Rugpjūtis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si="0">UPPER(TEXT(C3,"dddd"))</f>
        <v>ANTRADIENIS</v>
      </c>
      <c r="D2" s="8" t="str">
        <f t="shared" si="0"/>
        <v>TREČIADIENIS</v>
      </c>
      <c r="E2" s="8" t="str">
        <f t="shared" si="0"/>
        <v>KETVIRTADIENIS</v>
      </c>
      <c r="F2" s="8" t="str">
        <f t="shared" si="0"/>
        <v>PENKTADIENIS</v>
      </c>
      <c r="G2" s="8" t="str">
        <f t="shared" si="0"/>
        <v>ŠEŠTADIENIS</v>
      </c>
      <c r="H2" s="8" t="str">
        <f t="shared" si="0"/>
        <v>SEKMADIENIS</v>
      </c>
    </row>
    <row r="3" spans="2:8" ht="19.5" customHeight="1">
      <c r="B3" s="13">
        <f t="array" ref="B3:H3">DienosIrSavaitės+DATE(KalendoriniaiMetai,8,1)-WEEKDAY(DATE(KalendoriniaiMetai,8,1),(SavaitėsPradžia="PIRMADIENIS")+1)+1</f>
        <v>45502</v>
      </c>
      <c r="C3" s="13">
        <v>45503</v>
      </c>
      <c r="D3" s="13">
        <v>45504</v>
      </c>
      <c r="E3" s="13">
        <v>45505</v>
      </c>
      <c r="F3" s="13">
        <v>45506</v>
      </c>
      <c r="G3" s="13">
        <v>45507</v>
      </c>
      <c r="H3" s="13">
        <v>45508</v>
      </c>
    </row>
    <row r="4" spans="2:8" ht="58" customHeight="1"/>
    <row r="5" spans="2:8" ht="19.5" customHeight="1">
      <c r="B5" s="15">
        <f t="array" ref="B5:H5">DienosIrSavaitės+DATE(KalendoriniaiMetai,8,1)-WEEKDAY(DATE(KalendoriniaiMetai,8,1),(SavaitėsPradžia="PIRMADIENIS")+1)+8</f>
        <v>45509</v>
      </c>
      <c r="C5" s="15">
        <v>45510</v>
      </c>
      <c r="D5" s="15">
        <v>45511</v>
      </c>
      <c r="E5" s="15">
        <v>45512</v>
      </c>
      <c r="F5" s="15">
        <v>45513</v>
      </c>
      <c r="G5" s="15">
        <v>45514</v>
      </c>
      <c r="H5" s="15">
        <v>45515</v>
      </c>
    </row>
    <row r="6" spans="2:8" ht="58" customHeight="1">
      <c r="B6" s="11" t="s">
        <v>5</v>
      </c>
      <c r="C6" s="11"/>
      <c r="D6" s="11"/>
      <c r="E6" s="11"/>
      <c r="F6" s="11"/>
      <c r="G6" s="11" t="s">
        <v>5</v>
      </c>
      <c r="H6" s="11"/>
    </row>
    <row r="7" spans="2:8" ht="19.5" customHeight="1">
      <c r="B7" s="13">
        <f t="array" ref="B7:H7">DienosIrSavaitės+DATE(KalendoriniaiMetai,8,1)-WEEKDAY(DATE(KalendoriniaiMetai,8,1),(SavaitėsPradžia="PIRMADIENIS")+1)+15</f>
        <v>45516</v>
      </c>
      <c r="C7" s="13">
        <v>45517</v>
      </c>
      <c r="D7" s="13">
        <v>45518</v>
      </c>
      <c r="E7" s="13">
        <v>45519</v>
      </c>
      <c r="F7" s="13">
        <v>45520</v>
      </c>
      <c r="G7" s="13">
        <v>45521</v>
      </c>
      <c r="H7" s="13">
        <v>45522</v>
      </c>
    </row>
    <row r="8" spans="2:8" ht="58" customHeight="1">
      <c r="E8" t="s">
        <v>5</v>
      </c>
    </row>
    <row r="9" spans="2:8" ht="19.5" customHeight="1">
      <c r="B9" s="15">
        <f t="array" ref="B9:H9">DienosIrSavaitės+DATE(KalendoriniaiMetai,8,1)-WEEKDAY(DATE(KalendoriniaiMetai,8,1),(SavaitėsPradžia="PIRMADIENIS")+1)+22</f>
        <v>45523</v>
      </c>
      <c r="C9" s="15">
        <v>45524</v>
      </c>
      <c r="D9" s="15">
        <v>45525</v>
      </c>
      <c r="E9" s="15">
        <v>45526</v>
      </c>
      <c r="F9" s="15">
        <v>45527</v>
      </c>
      <c r="G9" s="15">
        <v>45528</v>
      </c>
      <c r="H9" s="15">
        <v>45529</v>
      </c>
    </row>
    <row r="10" spans="2:8" ht="58" customHeight="1">
      <c r="B10" s="11"/>
      <c r="C10" s="11" t="s">
        <v>5</v>
      </c>
      <c r="D10" s="11"/>
      <c r="E10" s="11"/>
      <c r="F10" s="11"/>
      <c r="G10" s="11"/>
      <c r="H10" s="11" t="s">
        <v>5</v>
      </c>
    </row>
    <row r="11" spans="2:8" ht="19.5" customHeight="1">
      <c r="B11" s="13">
        <f t="array" ref="B11:H11">DienosIrSavaitės+DATE(KalendoriniaiMetai,8,1)-WEEKDAY(DATE(KalendoriniaiMetai,8,1),(SavaitėsPradžia="PIRMADIENIS")+1)+29</f>
        <v>45530</v>
      </c>
      <c r="C11" s="13">
        <v>45531</v>
      </c>
      <c r="D11" s="13">
        <v>45532</v>
      </c>
      <c r="E11" s="13">
        <v>45533</v>
      </c>
      <c r="F11" s="13">
        <v>45534</v>
      </c>
      <c r="G11" s="13">
        <v>45535</v>
      </c>
      <c r="H11" s="13">
        <v>45536</v>
      </c>
    </row>
    <row r="12" spans="2:8" ht="58" customHeight="1">
      <c r="F12" t="s">
        <v>5</v>
      </c>
    </row>
    <row r="13" spans="2:8" ht="19.5" customHeight="1">
      <c r="B13" s="15">
        <f t="array" ref="B13:C13">DienosIrSavaitės+DATE(KalendoriniaiMetai,8,1)-WEEKDAY(DATE(KalendoriniaiMetai,8,1),(SavaitėsPradžia="PIRMADIENIS")+1)+36</f>
        <v>45537</v>
      </c>
      <c r="C13" s="15">
        <v>45538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9" priority="1">
      <formula>DAY(B3)&gt;8</formula>
    </cfRule>
  </conditionalFormatting>
  <conditionalFormatting sqref="B11:H11 B13:C13">
    <cfRule type="expression" dxfId="8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7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700-000001000000}"/>
    <dataValidation allowBlank="1" showInputMessage="1" showErrorMessage="1" prompt="Įveskite pastabas langelyje dešinėje" sqref="D13:D14" xr:uid="{00000000-0002-0000-0700-000002000000}"/>
    <dataValidation allowBlank="1" showInputMessage="1" showErrorMessage="1" prompt="Šiame langelyje įveskite pastabas" sqref="E13:H14" xr:uid="{00000000-0002-0000-0700-000003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700-000004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700-000005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700-000006000000}"/>
    <dataValidation allowBlank="1" showInputMessage="1" showErrorMessage="1" prompt="Rugpjūčio mėnesio kalendorius" sqref="A1" xr:uid="{00000000-0002-0000-07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B1:H14"/>
  <sheetViews>
    <sheetView showGridLines="0" workbookViewId="0">
      <selection activeCell="B14" sqref="B14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2:8" ht="60" customHeight="1">
      <c r="B1" s="20" t="str">
        <f>KalendoriniaiMetai&amp;" Rugsėjis"</f>
        <v>2024 Rugsėjis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si="0">UPPER(TEXT(C3,"dddd"))</f>
        <v>ANTRADIENIS</v>
      </c>
      <c r="D2" s="8" t="str">
        <f t="shared" si="0"/>
        <v>TREČIADIENIS</v>
      </c>
      <c r="E2" s="8" t="str">
        <f t="shared" si="0"/>
        <v>KETVIRTADIENIS</v>
      </c>
      <c r="F2" s="8" t="str">
        <f t="shared" si="0"/>
        <v>PENKTADIENIS</v>
      </c>
      <c r="G2" s="8" t="str">
        <f t="shared" si="0"/>
        <v>ŠEŠTADIENIS</v>
      </c>
      <c r="H2" s="8" t="str">
        <f t="shared" si="0"/>
        <v>SEKMADIENIS</v>
      </c>
    </row>
    <row r="3" spans="2:8" ht="19.5" customHeight="1">
      <c r="B3" s="13">
        <f t="array" ref="B3:H3">DienosIrSavaitės+DATE(KalendoriniaiMetai,9,1)-WEEKDAY(DATE(KalendoriniaiMetai,9,1),(SavaitėsPradžia="PIRMADIENIS")+1)+1</f>
        <v>45530</v>
      </c>
      <c r="C3" s="13">
        <v>45531</v>
      </c>
      <c r="D3" s="13">
        <v>45532</v>
      </c>
      <c r="E3" s="13">
        <v>45533</v>
      </c>
      <c r="F3" s="13">
        <v>45534</v>
      </c>
      <c r="G3" s="13">
        <v>45535</v>
      </c>
      <c r="H3" s="13">
        <v>45536</v>
      </c>
    </row>
    <row r="4" spans="2:8" ht="58" customHeight="1"/>
    <row r="5" spans="2:8" ht="19.5" customHeight="1">
      <c r="B5" s="15">
        <f t="array" ref="B5:H5">DienosIrSavaitės+DATE(KalendoriniaiMetai,9,1)-WEEKDAY(DATE(KalendoriniaiMetai,9,1),(SavaitėsPradžia="PIRMADIENIS")+1)+8</f>
        <v>45537</v>
      </c>
      <c r="C5" s="15">
        <v>45538</v>
      </c>
      <c r="D5" s="15">
        <v>45539</v>
      </c>
      <c r="E5" s="15">
        <v>45540</v>
      </c>
      <c r="F5" s="15">
        <v>45541</v>
      </c>
      <c r="G5" s="15">
        <v>45542</v>
      </c>
      <c r="H5" s="15">
        <v>45543</v>
      </c>
    </row>
    <row r="6" spans="2:8" ht="58" customHeight="1">
      <c r="B6" s="11"/>
      <c r="C6" s="11"/>
      <c r="D6" s="11" t="s">
        <v>5</v>
      </c>
      <c r="E6" s="11"/>
      <c r="F6" s="11"/>
      <c r="G6" s="11"/>
      <c r="H6" s="11"/>
    </row>
    <row r="7" spans="2:8" ht="19.5" customHeight="1">
      <c r="B7" s="13">
        <f t="array" ref="B7:H7">DienosIrSavaitės+DATE(KalendoriniaiMetai,9,1)-WEEKDAY(DATE(KalendoriniaiMetai,9,1),(SavaitėsPradžia="PIRMADIENIS")+1)+15</f>
        <v>45544</v>
      </c>
      <c r="C7" s="13">
        <v>45545</v>
      </c>
      <c r="D7" s="13">
        <v>45546</v>
      </c>
      <c r="E7" s="13">
        <v>45547</v>
      </c>
      <c r="F7" s="13">
        <v>45548</v>
      </c>
      <c r="G7" s="13">
        <v>45549</v>
      </c>
      <c r="H7" s="13">
        <v>45550</v>
      </c>
    </row>
    <row r="8" spans="2:8" ht="58" customHeight="1">
      <c r="B8" t="s">
        <v>5</v>
      </c>
      <c r="G8" t="s">
        <v>5</v>
      </c>
    </row>
    <row r="9" spans="2:8" ht="19.5" customHeight="1">
      <c r="B9" s="15">
        <f t="array" ref="B9:H9">DienosIrSavaitės+DATE(KalendoriniaiMetai,9,1)-WEEKDAY(DATE(KalendoriniaiMetai,9,1),(SavaitėsPradžia="PIRMADIENIS")+1)+22</f>
        <v>45551</v>
      </c>
      <c r="C9" s="15">
        <v>45552</v>
      </c>
      <c r="D9" s="15">
        <v>45553</v>
      </c>
      <c r="E9" s="15">
        <v>45554</v>
      </c>
      <c r="F9" s="15">
        <v>45555</v>
      </c>
      <c r="G9" s="15">
        <v>45556</v>
      </c>
      <c r="H9" s="15">
        <v>45557</v>
      </c>
    </row>
    <row r="10" spans="2:8" ht="58" customHeight="1">
      <c r="B10" s="11"/>
      <c r="C10" s="11"/>
      <c r="D10" s="11"/>
      <c r="E10" s="11" t="s">
        <v>5</v>
      </c>
      <c r="F10" s="11"/>
      <c r="G10" s="11"/>
      <c r="H10" s="11"/>
    </row>
    <row r="11" spans="2:8" ht="19.5" customHeight="1">
      <c r="B11" s="13">
        <f t="array" ref="B11:H11">DienosIrSavaitės+DATE(KalendoriniaiMetai,9,1)-WEEKDAY(DATE(KalendoriniaiMetai,9,1),(SavaitėsPradžia="PIRMADIENIS")+1)+29</f>
        <v>45558</v>
      </c>
      <c r="C11" s="13">
        <v>45559</v>
      </c>
      <c r="D11" s="13">
        <v>45560</v>
      </c>
      <c r="E11" s="13">
        <v>45561</v>
      </c>
      <c r="F11" s="13">
        <v>45562</v>
      </c>
      <c r="G11" s="13">
        <v>45563</v>
      </c>
      <c r="H11" s="13">
        <v>45564</v>
      </c>
    </row>
    <row r="12" spans="2:8" ht="58" customHeight="1">
      <c r="C12" t="s">
        <v>5</v>
      </c>
      <c r="H12" t="s">
        <v>5</v>
      </c>
    </row>
    <row r="13" spans="2:8" ht="19.5" customHeight="1">
      <c r="B13" s="15">
        <f t="array" ref="B13:C13">DienosIrSavaitės+DATE(KalendoriniaiMetai,9,1)-WEEKDAY(DATE(KalendoriniaiMetai,9,1),(SavaitėsPradžia="PIRMADIENIS")+1)+36</f>
        <v>45565</v>
      </c>
      <c r="C13" s="15">
        <v>45566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7" priority="1">
      <formula>DAY(B3)&gt;8</formula>
    </cfRule>
  </conditionalFormatting>
  <conditionalFormatting sqref="B11:H11 B13:C13">
    <cfRule type="expression" dxfId="6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8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800-000001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800-000002000000}"/>
    <dataValidation allowBlank="1" showInputMessage="1" showErrorMessage="1" prompt="Įveskite pastabas langelyje dešinėje" sqref="D13:D14" xr:uid="{00000000-0002-0000-0800-000003000000}"/>
    <dataValidation allowBlank="1" showInputMessage="1" showErrorMessage="1" prompt="Šiame langelyje įveskite pastabas" sqref="E13:H14" xr:uid="{00000000-0002-0000-0800-000004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800-000005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800-000006000000}"/>
    <dataValidation allowBlank="1" showInputMessage="1" showErrorMessage="1" prompt="Rugsėjo mėnesio kalendorius" sqref="A1" xr:uid="{00000000-0002-0000-08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B1:H14"/>
  <sheetViews>
    <sheetView showGridLines="0" workbookViewId="0">
      <selection activeCell="E12" sqref="E12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</cols>
  <sheetData>
    <row r="1" spans="2:8" ht="60" customHeight="1">
      <c r="B1" s="20" t="str">
        <f>KalendoriniaiMetai&amp;" Spalis"</f>
        <v>2024 Spalis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si="0">UPPER(TEXT(C3,"dddd"))</f>
        <v>ANTRADIENIS</v>
      </c>
      <c r="D2" s="8" t="str">
        <f t="shared" si="0"/>
        <v>TREČIADIENIS</v>
      </c>
      <c r="E2" s="8" t="str">
        <f t="shared" si="0"/>
        <v>KETVIRTADIENIS</v>
      </c>
      <c r="F2" s="8" t="str">
        <f t="shared" si="0"/>
        <v>PENKTADIENIS</v>
      </c>
      <c r="G2" s="8" t="str">
        <f t="shared" si="0"/>
        <v>ŠEŠTADIENIS</v>
      </c>
      <c r="H2" s="8" t="str">
        <f t="shared" si="0"/>
        <v>SEKMADIENIS</v>
      </c>
    </row>
    <row r="3" spans="2:8" ht="19.5" customHeight="1">
      <c r="B3" s="13">
        <f t="array" ref="B3:H3">DienosIrSavaitės+DATE(KalendoriniaiMetai,10,1)-WEEKDAY(DATE(KalendoriniaiMetai,10,1),(SavaitėsPradžia="PIRMADIENIS")+1)+1</f>
        <v>45565</v>
      </c>
      <c r="C3" s="13">
        <v>45566</v>
      </c>
      <c r="D3" s="13">
        <v>45567</v>
      </c>
      <c r="E3" s="13">
        <v>45568</v>
      </c>
      <c r="F3" s="13">
        <v>45569</v>
      </c>
      <c r="G3" s="13">
        <v>45570</v>
      </c>
      <c r="H3" s="13">
        <v>45571</v>
      </c>
    </row>
    <row r="4" spans="2:8" ht="58" customHeight="1">
      <c r="F4" t="s">
        <v>5</v>
      </c>
    </row>
    <row r="5" spans="2:8" ht="19.5" customHeight="1">
      <c r="B5" s="15">
        <f t="array" ref="B5:H5">DienosIrSavaitės+DATE(KalendoriniaiMetai,10,1)-WEEKDAY(DATE(KalendoriniaiMetai,10,1),(SavaitėsPradžia="PIRMADIENIS")+1)+8</f>
        <v>45572</v>
      </c>
      <c r="C5" s="15">
        <v>45573</v>
      </c>
      <c r="D5" s="15">
        <v>45574</v>
      </c>
      <c r="E5" s="15">
        <v>45575</v>
      </c>
      <c r="F5" s="15">
        <v>45576</v>
      </c>
      <c r="G5" s="15">
        <v>45577</v>
      </c>
      <c r="H5" s="15">
        <v>45578</v>
      </c>
    </row>
    <row r="6" spans="2:8" ht="58" customHeight="1">
      <c r="B6" s="11"/>
      <c r="C6" s="11"/>
      <c r="D6" s="11" t="s">
        <v>5</v>
      </c>
      <c r="E6" s="11"/>
      <c r="F6" s="11"/>
      <c r="G6" s="11"/>
      <c r="H6" s="11"/>
    </row>
    <row r="7" spans="2:8" ht="19.5" customHeight="1">
      <c r="B7" s="13">
        <f t="array" ref="B7:H7">DienosIrSavaitės+DATE(KalendoriniaiMetai,10,1)-WEEKDAY(DATE(KalendoriniaiMetai,10,1),(SavaitėsPradžia="PIRMADIENIS")+1)+15</f>
        <v>45579</v>
      </c>
      <c r="C7" s="13">
        <v>45580</v>
      </c>
      <c r="D7" s="13">
        <v>45581</v>
      </c>
      <c r="E7" s="13">
        <v>45582</v>
      </c>
      <c r="F7" s="13">
        <v>45583</v>
      </c>
      <c r="G7" s="13">
        <v>45584</v>
      </c>
      <c r="H7" s="13">
        <v>45585</v>
      </c>
    </row>
    <row r="8" spans="2:8" ht="58" customHeight="1">
      <c r="B8" t="s">
        <v>5</v>
      </c>
      <c r="G8" t="s">
        <v>5</v>
      </c>
    </row>
    <row r="9" spans="2:8" ht="19.5" customHeight="1">
      <c r="B9" s="15">
        <f t="array" ref="B9:H9">DienosIrSavaitės+DATE(KalendoriniaiMetai,10,1)-WEEKDAY(DATE(KalendoriniaiMetai,10,1),(SavaitėsPradžia="PIRMADIENIS")+1)+22</f>
        <v>45586</v>
      </c>
      <c r="C9" s="15">
        <v>45587</v>
      </c>
      <c r="D9" s="15">
        <v>45588</v>
      </c>
      <c r="E9" s="15">
        <v>45589</v>
      </c>
      <c r="F9" s="15">
        <v>45590</v>
      </c>
      <c r="G9" s="15">
        <v>45591</v>
      </c>
      <c r="H9" s="15">
        <v>45592</v>
      </c>
    </row>
    <row r="10" spans="2:8" ht="58" customHeight="1">
      <c r="B10" s="11"/>
      <c r="C10" s="11"/>
      <c r="D10" s="11"/>
      <c r="E10" s="11" t="s">
        <v>5</v>
      </c>
      <c r="F10" s="11"/>
      <c r="G10" s="11"/>
      <c r="H10" s="11"/>
    </row>
    <row r="11" spans="2:8" ht="19.5" customHeight="1">
      <c r="B11" s="13">
        <f t="array" ref="B11:H11">DienosIrSavaitės+DATE(KalendoriniaiMetai,10,1)-WEEKDAY(DATE(KalendoriniaiMetai,10,1),(SavaitėsPradžia="PIRMADIENIS")+1)+29</f>
        <v>45593</v>
      </c>
      <c r="C11" s="13">
        <v>45594</v>
      </c>
      <c r="D11" s="13">
        <v>45595</v>
      </c>
      <c r="E11" s="13">
        <v>45596</v>
      </c>
      <c r="F11" s="13">
        <v>45597</v>
      </c>
      <c r="G11" s="13">
        <v>45598</v>
      </c>
      <c r="H11" s="13">
        <v>45599</v>
      </c>
    </row>
    <row r="12" spans="2:8" ht="58" customHeight="1">
      <c r="C12" t="s">
        <v>5</v>
      </c>
    </row>
    <row r="13" spans="2:8" ht="19.5" customHeight="1">
      <c r="B13" s="15">
        <f t="array" ref="B13:C13">DienosIrSavaitės+DATE(KalendoriniaiMetai,10,1)-WEEKDAY(DATE(KalendoriniaiMetai,10,1),(SavaitėsPradžia="PIRMADIENIS")+1)+36</f>
        <v>45600</v>
      </c>
      <c r="C13" s="15">
        <v>45601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5" priority="1">
      <formula>DAY(B3)&gt;8</formula>
    </cfRule>
  </conditionalFormatting>
  <conditionalFormatting sqref="B11:H11 B13:C13">
    <cfRule type="expression" dxfId="4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9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900-000001000000}"/>
    <dataValidation allowBlank="1" showInputMessage="1" showErrorMessage="1" prompt="Spalio mėnesio kalendorius" sqref="A1" xr:uid="{00000000-0002-0000-0900-000002000000}"/>
    <dataValidation allowBlank="1" showInputMessage="1" showErrorMessage="1" prompt="Įveskite pastabas langelyje dešinėje" sqref="D13:D14" xr:uid="{00000000-0002-0000-0900-000003000000}"/>
    <dataValidation allowBlank="1" showInputMessage="1" showErrorMessage="1" prompt="Šiame langelyje įveskite pastabas" sqref="E13:H14" xr:uid="{00000000-0002-0000-0900-000004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900-000005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9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9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B1:H14"/>
  <sheetViews>
    <sheetView showGridLines="0" workbookViewId="0">
      <selection activeCell="G12" sqref="G12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</cols>
  <sheetData>
    <row r="1" spans="2:8" ht="60" customHeight="1">
      <c r="B1" s="20" t="str">
        <f>KalendoriniaiMetai&amp;" Lapkritis"</f>
        <v>2024 Lapkritis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si="0">UPPER(TEXT(C3,"dddd"))</f>
        <v>ANTRADIENIS</v>
      </c>
      <c r="D2" s="8" t="str">
        <f t="shared" si="0"/>
        <v>TREČIADIENIS</v>
      </c>
      <c r="E2" s="8" t="str">
        <f t="shared" si="0"/>
        <v>KETVIRTADIENIS</v>
      </c>
      <c r="F2" s="8" t="str">
        <f t="shared" si="0"/>
        <v>PENKTADIENIS</v>
      </c>
      <c r="G2" s="8" t="str">
        <f t="shared" si="0"/>
        <v>ŠEŠTADIENIS</v>
      </c>
      <c r="H2" s="8" t="str">
        <f t="shared" si="0"/>
        <v>SEKMADIENIS</v>
      </c>
    </row>
    <row r="3" spans="2:8" ht="19.5" customHeight="1">
      <c r="B3" s="13">
        <f t="array" ref="B3:H3">DienosIrSavaitės+DATE(KalendoriniaiMetai,11,1)-WEEKDAY(DATE(KalendoriniaiMetai,11,1),(SavaitėsPradžia="PIRMADIENIS")+1)+1</f>
        <v>45593</v>
      </c>
      <c r="C3" s="13">
        <v>45594</v>
      </c>
      <c r="D3" s="13">
        <v>45595</v>
      </c>
      <c r="E3" s="13">
        <v>45596</v>
      </c>
      <c r="F3" s="13">
        <v>45597</v>
      </c>
      <c r="G3" s="13">
        <v>45598</v>
      </c>
      <c r="H3" s="13">
        <v>45599</v>
      </c>
    </row>
    <row r="4" spans="2:8" ht="58" customHeight="1">
      <c r="H4" t="s">
        <v>5</v>
      </c>
    </row>
    <row r="5" spans="2:8" ht="19.5" customHeight="1">
      <c r="B5" s="15">
        <f t="array" ref="B5:H5">DienosIrSavaitės+DATE(KalendoriniaiMetai,11,1)-WEEKDAY(DATE(KalendoriniaiMetai,11,1),(SavaitėsPradžia="PIRMADIENIS")+1)+8</f>
        <v>45600</v>
      </c>
      <c r="C5" s="15">
        <v>45601</v>
      </c>
      <c r="D5" s="15">
        <v>45602</v>
      </c>
      <c r="E5" s="15">
        <v>45603</v>
      </c>
      <c r="F5" s="15">
        <v>45604</v>
      </c>
      <c r="G5" s="15">
        <v>45605</v>
      </c>
      <c r="H5" s="15">
        <v>45606</v>
      </c>
    </row>
    <row r="6" spans="2:8" ht="58" customHeight="1">
      <c r="B6" s="11"/>
      <c r="C6" s="11"/>
      <c r="D6" s="11"/>
      <c r="E6" s="11"/>
      <c r="F6" s="11" t="s">
        <v>5</v>
      </c>
      <c r="G6" s="11"/>
      <c r="H6" s="11"/>
    </row>
    <row r="7" spans="2:8" ht="19.5" customHeight="1">
      <c r="B7" s="13">
        <f t="array" ref="B7:H7">DienosIrSavaitės+DATE(KalendoriniaiMetai,11,1)-WEEKDAY(DATE(KalendoriniaiMetai,11,1),(SavaitėsPradžia="PIRMADIENIS")+1)+15</f>
        <v>45607</v>
      </c>
      <c r="C7" s="13">
        <v>45608</v>
      </c>
      <c r="D7" s="13">
        <v>45609</v>
      </c>
      <c r="E7" s="13">
        <v>45610</v>
      </c>
      <c r="F7" s="13">
        <v>45611</v>
      </c>
      <c r="G7" s="13">
        <v>45612</v>
      </c>
      <c r="H7" s="13">
        <v>45613</v>
      </c>
    </row>
    <row r="8" spans="2:8" ht="58" customHeight="1">
      <c r="D8" t="s">
        <v>5</v>
      </c>
    </row>
    <row r="9" spans="2:8" ht="19.5" customHeight="1">
      <c r="B9" s="15">
        <f t="array" ref="B9:H9">DienosIrSavaitės+DATE(KalendoriniaiMetai,11,1)-WEEKDAY(DATE(KalendoriniaiMetai,11,1),(SavaitėsPradžia="PIRMADIENIS")+1)+22</f>
        <v>45614</v>
      </c>
      <c r="C9" s="15">
        <v>45615</v>
      </c>
      <c r="D9" s="15">
        <v>45616</v>
      </c>
      <c r="E9" s="15">
        <v>45617</v>
      </c>
      <c r="F9" s="15">
        <v>45618</v>
      </c>
      <c r="G9" s="15">
        <v>45619</v>
      </c>
      <c r="H9" s="15">
        <v>45620</v>
      </c>
    </row>
    <row r="10" spans="2:8" ht="58" customHeight="1">
      <c r="B10" s="11" t="s">
        <v>5</v>
      </c>
      <c r="C10" s="11"/>
      <c r="D10" s="11"/>
      <c r="E10" s="11"/>
      <c r="F10" s="11"/>
      <c r="G10" s="11" t="s">
        <v>5</v>
      </c>
      <c r="H10" s="11"/>
    </row>
    <row r="11" spans="2:8" ht="19.5" customHeight="1">
      <c r="B11" s="13">
        <f t="array" ref="B11:H11">DienosIrSavaitės+DATE(KalendoriniaiMetai,11,1)-WEEKDAY(DATE(KalendoriniaiMetai,11,1),(SavaitėsPradžia="PIRMADIENIS")+1)+29</f>
        <v>45621</v>
      </c>
      <c r="C11" s="13">
        <v>45622</v>
      </c>
      <c r="D11" s="13">
        <v>45623</v>
      </c>
      <c r="E11" s="13">
        <v>45624</v>
      </c>
      <c r="F11" s="13">
        <v>45625</v>
      </c>
      <c r="G11" s="13">
        <v>45626</v>
      </c>
      <c r="H11" s="13">
        <v>45627</v>
      </c>
    </row>
    <row r="12" spans="2:8" ht="58" customHeight="1">
      <c r="E12" t="s">
        <v>5</v>
      </c>
    </row>
    <row r="13" spans="2:8" ht="19.5" customHeight="1">
      <c r="B13" s="15">
        <f t="array" ref="B13:C13">DienosIrSavaitės+DATE(KalendoriniaiMetai,11,1)-WEEKDAY(DATE(KalendoriniaiMetai,11,1),(SavaitėsPradžia="PIRMADIENIS")+1)+36</f>
        <v>45628</v>
      </c>
      <c r="C13" s="15">
        <v>45629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3" priority="1">
      <formula>DAY(B3)&gt;8</formula>
    </cfRule>
  </conditionalFormatting>
  <conditionalFormatting sqref="B11:H11 B13:C13">
    <cfRule type="expression" dxfId="2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A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A00-000001000000}"/>
    <dataValidation allowBlank="1" showInputMessage="1" showErrorMessage="1" prompt="Lapkričio mėnesio kalendorius" sqref="A1" xr:uid="{00000000-0002-0000-0A00-000002000000}"/>
    <dataValidation allowBlank="1" showInputMessage="1" showErrorMessage="1" prompt="Įveskite pastabas langelyje dešinėje" sqref="D13:D14" xr:uid="{00000000-0002-0000-0A00-000003000000}"/>
    <dataValidation allowBlank="1" showInputMessage="1" showErrorMessage="1" prompt="Šiame langelyje įveskite pastabas" sqref="E13:H14" xr:uid="{00000000-0002-0000-0A00-000004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A00-000005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A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A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B1:H14"/>
  <sheetViews>
    <sheetView showGridLines="0" tabSelected="1" workbookViewId="0">
      <selection activeCell="J10" sqref="J10"/>
    </sheetView>
  </sheetViews>
  <sheetFormatPr defaultColWidth="8.7265625" defaultRowHeight="14.5"/>
  <cols>
    <col min="1" max="1" width="2.6328125" customWidth="1"/>
    <col min="2" max="2" width="18.26953125" customWidth="1"/>
    <col min="3" max="8" width="17.6328125" customWidth="1"/>
    <col min="9" max="9" width="2.6328125" customWidth="1"/>
  </cols>
  <sheetData>
    <row r="1" spans="2:8" ht="60" customHeight="1">
      <c r="B1" s="20" t="str">
        <f>KalendoriniaiMetai&amp;" Gruodis"</f>
        <v>2024 Gruodis</v>
      </c>
      <c r="C1" s="20"/>
      <c r="D1" s="20"/>
      <c r="E1" s="3"/>
      <c r="F1" s="3"/>
      <c r="G1" s="3"/>
      <c r="H1" s="4"/>
    </row>
    <row r="2" spans="2:8" ht="21.75" customHeight="1" thickBot="1">
      <c r="B2" s="8" t="str">
        <f>IF(SavaitėsPradžia="SEKMADIENIS", "SEKMADIENIS","PIRMADIENIS")</f>
        <v>PIRMADIENIS</v>
      </c>
      <c r="C2" s="8" t="str">
        <f t="shared" ref="C2:H2" si="0">UPPER(TEXT(C3,"dddd"))</f>
        <v>ANTRADIENIS</v>
      </c>
      <c r="D2" s="8" t="str">
        <f t="shared" si="0"/>
        <v>TREČIADIENIS</v>
      </c>
      <c r="E2" s="8" t="str">
        <f t="shared" si="0"/>
        <v>KETVIRTADIENIS</v>
      </c>
      <c r="F2" s="8" t="str">
        <f t="shared" si="0"/>
        <v>PENKTADIENIS</v>
      </c>
      <c r="G2" s="8" t="str">
        <f t="shared" si="0"/>
        <v>ŠEŠTADIENIS</v>
      </c>
      <c r="H2" s="8" t="str">
        <f t="shared" si="0"/>
        <v>SEKMADIENIS</v>
      </c>
    </row>
    <row r="3" spans="2:8" ht="19.5" customHeight="1">
      <c r="B3" s="13">
        <f t="array" ref="B3:H3">DienosIrSavaitės+DATE(KalendoriniaiMetai,12,1)-WEEKDAY(DATE(KalendoriniaiMetai,12,1),(SavaitėsPradžia="PIRMADIENIS")+1)+1</f>
        <v>45621</v>
      </c>
      <c r="C3" s="13">
        <v>45622</v>
      </c>
      <c r="D3" s="13">
        <v>45623</v>
      </c>
      <c r="E3" s="13">
        <v>45624</v>
      </c>
      <c r="F3" s="13">
        <v>45625</v>
      </c>
      <c r="G3" s="13">
        <v>45626</v>
      </c>
      <c r="H3" s="13">
        <v>45627</v>
      </c>
    </row>
    <row r="4" spans="2:8" ht="58" customHeight="1"/>
    <row r="5" spans="2:8" ht="19.5" customHeight="1">
      <c r="B5" s="15">
        <f t="array" ref="B5:H5">DienosIrSavaitės+DATE(KalendoriniaiMetai,12,1)-WEEKDAY(DATE(KalendoriniaiMetai,12,1),(SavaitėsPradžia="PIRMADIENIS")+1)+8</f>
        <v>45628</v>
      </c>
      <c r="C5" s="15">
        <v>45629</v>
      </c>
      <c r="D5" s="15">
        <v>45630</v>
      </c>
      <c r="E5" s="15">
        <v>45631</v>
      </c>
      <c r="F5" s="15">
        <v>45632</v>
      </c>
      <c r="G5" s="15">
        <v>45633</v>
      </c>
      <c r="H5" s="15">
        <v>45634</v>
      </c>
    </row>
    <row r="6" spans="2:8" ht="58" customHeight="1">
      <c r="B6" s="11"/>
      <c r="C6" s="11" t="s">
        <v>5</v>
      </c>
      <c r="D6" s="11"/>
      <c r="E6" s="11"/>
      <c r="F6" s="11"/>
      <c r="G6" s="11"/>
      <c r="H6" s="11" t="s">
        <v>5</v>
      </c>
    </row>
    <row r="7" spans="2:8" ht="19.5" customHeight="1">
      <c r="B7" s="13">
        <f t="array" ref="B7:H7">DienosIrSavaitės+DATE(KalendoriniaiMetai,12,1)-WEEKDAY(DATE(KalendoriniaiMetai,12,1),(SavaitėsPradžia="PIRMADIENIS")+1)+15</f>
        <v>45635</v>
      </c>
      <c r="C7" s="13">
        <v>45636</v>
      </c>
      <c r="D7" s="13">
        <v>45637</v>
      </c>
      <c r="E7" s="13">
        <v>45638</v>
      </c>
      <c r="F7" s="13">
        <v>45639</v>
      </c>
      <c r="G7" s="13">
        <v>45640</v>
      </c>
      <c r="H7" s="13">
        <v>45641</v>
      </c>
    </row>
    <row r="8" spans="2:8" ht="58" customHeight="1">
      <c r="F8" t="s">
        <v>5</v>
      </c>
    </row>
    <row r="9" spans="2:8" ht="19.5" customHeight="1">
      <c r="B9" s="15">
        <f t="array" ref="B9:H9">DienosIrSavaitės+DATE(KalendoriniaiMetai,12,1)-WEEKDAY(DATE(KalendoriniaiMetai,12,1),(SavaitėsPradžia="PIRMADIENIS")+1)+22</f>
        <v>45642</v>
      </c>
      <c r="C9" s="15">
        <v>45643</v>
      </c>
      <c r="D9" s="15">
        <v>45644</v>
      </c>
      <c r="E9" s="15">
        <v>45645</v>
      </c>
      <c r="F9" s="15">
        <v>45646</v>
      </c>
      <c r="G9" s="15">
        <v>45647</v>
      </c>
      <c r="H9" s="15">
        <v>45648</v>
      </c>
    </row>
    <row r="10" spans="2:8" ht="58" customHeight="1">
      <c r="B10" s="11"/>
      <c r="C10" s="11"/>
      <c r="D10" s="11" t="s">
        <v>5</v>
      </c>
      <c r="E10" s="11"/>
      <c r="F10" s="11"/>
      <c r="G10" s="11"/>
      <c r="H10" s="11"/>
    </row>
    <row r="11" spans="2:8" ht="19.5" customHeight="1">
      <c r="B11" s="13">
        <f t="array" ref="B11:H11">DienosIrSavaitės+DATE(KalendoriniaiMetai,12,1)-WEEKDAY(DATE(KalendoriniaiMetai,12,1),(SavaitėsPradžia="PIRMADIENIS")+1)+29</f>
        <v>45649</v>
      </c>
      <c r="C11" s="13">
        <v>45650</v>
      </c>
      <c r="D11" s="13">
        <v>45651</v>
      </c>
      <c r="E11" s="13">
        <v>45652</v>
      </c>
      <c r="F11" s="13">
        <v>45653</v>
      </c>
      <c r="G11" s="13">
        <v>45654</v>
      </c>
      <c r="H11" s="13">
        <v>45655</v>
      </c>
    </row>
    <row r="12" spans="2:8" ht="58" customHeight="1">
      <c r="B12" t="s">
        <v>5</v>
      </c>
      <c r="G12" t="s">
        <v>5</v>
      </c>
    </row>
    <row r="13" spans="2:8" ht="19.5" customHeight="1">
      <c r="B13" s="15">
        <f t="array" ref="B13:C13">DienosIrSavaitės+DATE(KalendoriniaiMetai,12,1)-WEEKDAY(DATE(KalendoriniaiMetai,12,1),(SavaitėsPradžia="PIRMADIENIS")+1)+36</f>
        <v>45656</v>
      </c>
      <c r="C13" s="15">
        <v>45657</v>
      </c>
      <c r="D13" s="16" t="s">
        <v>0</v>
      </c>
      <c r="E13" s="17"/>
      <c r="F13" s="17"/>
      <c r="G13" s="17"/>
      <c r="H13" s="17"/>
    </row>
    <row r="14" spans="2:8" ht="58" customHeight="1">
      <c r="B14" s="11"/>
      <c r="C14" s="11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" priority="1">
      <formula>DAY(B3)&gt;8</formula>
    </cfRule>
  </conditionalFormatting>
  <conditionalFormatting sqref="B11:H11 B13:C13">
    <cfRule type="expression" dxfId="0" priority="2">
      <formula>AND(DAY(B11)&gt;=1,DAY(B11)&lt;=15)</formula>
    </cfRule>
  </conditionalFormatting>
  <dataValidations count="8">
    <dataValidation allowBlank="1" showInputMessage="1" showErrorMessage="1" prompt="Automatiškai nustatyta savaitės diena" sqref="C2:H2" xr:uid="{00000000-0002-0000-0B00-000000000000}"/>
    <dataValidation allowBlank="1" showInputMessage="1" showErrorMessage="1" prompt="Ši eilutė ir eilutės 5, 7, 9, 11 ir 13 apima savaitės kalendorines dienas. Jei šiame langelyje nėra skaičiaus 1, tai yra diena iš ankstesnio mėnesio. Langelyje E13 įveskite pastabas" sqref="B3" xr:uid="{00000000-0002-0000-0B00-000001000000}"/>
    <dataValidation allowBlank="1" showInputMessage="1" showErrorMessage="1" prompt="Gruodžio mėnesio kalendorius" sqref="A1" xr:uid="{00000000-0002-0000-0B00-000002000000}"/>
    <dataValidation allowBlank="1" showInputMessage="1" showErrorMessage="1" prompt="Įveskite pastabas langelyje dešinėje" sqref="D13:D14" xr:uid="{00000000-0002-0000-0B00-000003000000}"/>
    <dataValidation allowBlank="1" showInputMessage="1" showErrorMessage="1" prompt="Šiame langelyje įveskite pastabas" sqref="E13:H14" xr:uid="{00000000-0002-0000-0B00-000004000000}"/>
    <dataValidation allowBlank="1" showInputMessage="1" showErrorMessage="1" prompt="Ši eilutė ir eilutės 6, 8, 10, 12 ir 14 yra langeliai, skirti įvesti kasdienes pastabas, susijusias su viršuje esančio langelio kalendorine diena" sqref="B4" xr:uid="{00000000-0002-0000-0B00-000005000000}"/>
    <dataValidation allowBlank="1" showInputMessage="1" showErrorMessage="1" prompt="Metai šiame langelyje automatiškai atnaujinami pagal metus, įvestus sausio darbalapyje. Toliau pateiktas kalendorius apima ankstesnio ir kito mėnesio datas, kurių šriftas yra šviesesnis" sqref="B1:D1" xr:uid="{00000000-0002-0000-0B00-000006000000}"/>
    <dataValidation allowBlank="1" showInputMessage="1" showErrorMessage="1" prompt="Šioje eilutėje pateikiamos šio kalendoriaus savaitės dienos. Šiame langelyje pateikiama savaitės pradžios diena. Norėdami pakeisti savaitės pradžios dieną, sausio darbalapio langelyje K3 pasirinkite naują savaitės dieną" sqref="B2" xr:uid="{00000000-0002-0000-0B00-000007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28</vt:i4>
      </vt:variant>
    </vt:vector>
  </HeadingPairs>
  <TitlesOfParts>
    <vt:vector size="40" baseType="lpstr">
      <vt:lpstr>Sausis</vt:lpstr>
      <vt:lpstr>Vasaris</vt:lpstr>
      <vt:lpstr>Kovas</vt:lpstr>
      <vt:lpstr>Balandis</vt:lpstr>
      <vt:lpstr>Gegužė</vt:lpstr>
      <vt:lpstr>Birželis</vt:lpstr>
      <vt:lpstr>Liepa</vt:lpstr>
      <vt:lpstr>Rugpjūtis</vt:lpstr>
      <vt:lpstr>Rugsėjis</vt:lpstr>
      <vt:lpstr>Spalis</vt:lpstr>
      <vt:lpstr>Lapkritis</vt:lpstr>
      <vt:lpstr>Gruodis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KalendoriniaiMetai</vt:lpstr>
      <vt:lpstr>Sausis!Print_Area</vt:lpstr>
      <vt:lpstr>RowTitleRegion1..K3</vt:lpstr>
      <vt:lpstr>SavaitėsPradžia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Rytis Puodžiūnas</dc:creator>
  <cp:lastModifiedBy>Rytis Puodžiūnas</cp:lastModifiedBy>
  <dcterms:created xsi:type="dcterms:W3CDTF">2017-12-20T01:58:27Z</dcterms:created>
  <dcterms:modified xsi:type="dcterms:W3CDTF">2023-11-14T10:27:32Z</dcterms:modified>
</cp:coreProperties>
</file>