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9E79BE57-EF53-46D8-9983-443F567174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N5" i="1" s="1"/>
  <c r="E37" i="1" s="1"/>
  <c r="H37" i="1" s="1"/>
  <c r="A28" i="1" l="1"/>
  <c r="D12" i="1"/>
  <c r="B12" i="1"/>
  <c r="A16" i="1" s="1"/>
  <c r="N6" i="1" l="1"/>
  <c r="N7" i="1" s="1"/>
  <c r="N8" i="1" s="1"/>
  <c r="B16" i="1" s="1"/>
  <c r="A17" i="1" s="1"/>
  <c r="A18" i="1" l="1"/>
  <c r="A19" i="1" s="1"/>
  <c r="A20" i="1" s="1"/>
  <c r="A21" i="1" s="1"/>
  <c r="D16" i="1"/>
  <c r="C28" i="1" s="1"/>
  <c r="C16" i="1" l="1"/>
  <c r="E16" i="1"/>
  <c r="B53" i="1" s="1"/>
  <c r="B28" i="1"/>
  <c r="F53" i="1"/>
  <c r="D54" i="1"/>
  <c r="A29" i="1"/>
  <c r="B17" i="1"/>
  <c r="B29" i="1" s="1"/>
  <c r="D52" i="1" l="1"/>
  <c r="D53" i="1"/>
  <c r="F16" i="1"/>
  <c r="A30" i="1"/>
  <c r="B18" i="1"/>
  <c r="C18" i="1" s="1"/>
  <c r="B54" i="1"/>
  <c r="D17" i="1"/>
  <c r="C29" i="1" s="1"/>
  <c r="C17" i="1"/>
  <c r="B21" i="1" l="1"/>
  <c r="C21" i="1" s="1"/>
  <c r="D18" i="1"/>
  <c r="B20" i="1"/>
  <c r="A32" i="1"/>
  <c r="A31" i="1"/>
  <c r="B19" i="1"/>
  <c r="C19" i="1" s="1"/>
  <c r="D57" i="1" s="1"/>
  <c r="D55" i="1"/>
  <c r="F54" i="1"/>
  <c r="D56" i="1"/>
  <c r="F55" i="1"/>
  <c r="B30" i="1"/>
  <c r="E17" i="1"/>
  <c r="F17" i="1" s="1"/>
  <c r="D21" i="1" l="1"/>
  <c r="E21" i="1" s="1"/>
  <c r="F21" i="1" s="1"/>
  <c r="B55" i="1"/>
  <c r="B31" i="1"/>
  <c r="D19" i="1"/>
  <c r="E19" i="1" s="1"/>
  <c r="F19" i="1" s="1"/>
  <c r="F56" i="1"/>
  <c r="E18" i="1"/>
  <c r="F18" i="1" s="1"/>
  <c r="C30" i="1"/>
  <c r="B32" i="1"/>
  <c r="D20" i="1"/>
  <c r="C20" i="1"/>
  <c r="N11" i="1" l="1"/>
  <c r="N13" i="1" s="1"/>
  <c r="C31" i="1"/>
  <c r="F57" i="1"/>
  <c r="D58" i="1"/>
  <c r="B56" i="1"/>
  <c r="B57" i="1" s="1"/>
  <c r="C32" i="1"/>
  <c r="E20" i="1"/>
  <c r="F20" i="1" s="1"/>
  <c r="C36" i="1" l="1"/>
  <c r="B58" i="1"/>
  <c r="D59" i="1"/>
  <c r="F58" i="1"/>
  <c r="B59" i="1" l="1"/>
  <c r="N14" i="1" l="1"/>
  <c r="N15" i="1" s="1"/>
  <c r="D29" i="1" s="1"/>
  <c r="D30" i="1" l="1"/>
  <c r="F30" i="1" s="1"/>
  <c r="G30" i="1" s="1"/>
  <c r="D28" i="1"/>
  <c r="E28" i="1" s="1"/>
  <c r="D32" i="1"/>
  <c r="F32" i="1" s="1"/>
  <c r="G32" i="1" s="1"/>
  <c r="D31" i="1"/>
  <c r="E31" i="1" s="1"/>
  <c r="I31" i="1" s="1"/>
  <c r="E29" i="1"/>
  <c r="I29" i="1" s="1"/>
  <c r="F29" i="1"/>
  <c r="G29" i="1" s="1"/>
  <c r="I28" i="1" l="1"/>
  <c r="D36" i="1"/>
  <c r="E32" i="1"/>
  <c r="I32" i="1" s="1"/>
  <c r="F28" i="1"/>
  <c r="G28" i="1" s="1"/>
  <c r="H28" i="1" s="1"/>
  <c r="E30" i="1"/>
  <c r="I30" i="1" s="1"/>
  <c r="F31" i="1"/>
  <c r="G31" i="1" s="1"/>
  <c r="H31" i="1" s="1"/>
  <c r="H29" i="1"/>
  <c r="E36" i="1" l="1"/>
  <c r="H32" i="1"/>
  <c r="H30" i="1"/>
  <c r="H36" i="1" l="1"/>
</calcChain>
</file>

<file path=xl/sharedStrings.xml><?xml version="1.0" encoding="utf-8"?>
<sst xmlns="http://schemas.openxmlformats.org/spreadsheetml/2006/main" count="54" uniqueCount="39">
  <si>
    <t>Кол-во интервалов по формуле Стерджесса k</t>
  </si>
  <si>
    <t>Округление k</t>
  </si>
  <si>
    <t>Объем выборки n</t>
  </si>
  <si>
    <t>Размах выборки W</t>
  </si>
  <si>
    <t xml:space="preserve">max = </t>
  </si>
  <si>
    <t xml:space="preserve">min = </t>
  </si>
  <si>
    <t>Длина каждого интервала h</t>
  </si>
  <si>
    <t>Округлив с точн. до 0,1 в большую сторону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</si>
  <si>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</si>
  <si>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</si>
  <si>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</si>
  <si>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</si>
  <si>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</si>
  <si>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</si>
  <si>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</si>
  <si>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</si>
  <si>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</si>
  <si>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</si>
  <si>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</si>
  <si>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</si>
  <si>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</si>
  <si>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</si>
  <si>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</si>
  <si>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</si>
  <si>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</si>
  <si>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</si>
  <si>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</si>
  <si>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Исходные данные</t>
  </si>
  <si>
    <t>Суммы</t>
  </si>
  <si>
    <t>ni-n*pi</t>
  </si>
  <si>
    <t xml:space="preserve">X2Расч = </t>
  </si>
  <si>
    <t xml:space="preserve">X2Крит = </t>
  </si>
  <si>
    <t xml:space="preserve">k-r-1 = </t>
  </si>
  <si>
    <t xml:space="preserve"> при x &lt;=</t>
  </si>
  <si>
    <t xml:space="preserve"> при</t>
  </si>
  <si>
    <t>&lt; x &lt;=</t>
  </si>
  <si>
    <t xml:space="preserve">F*n(x) = </t>
  </si>
  <si>
    <t>несмещенная оценка дисперсии</t>
  </si>
  <si>
    <t>Вариант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</si>
</sst>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D03B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rgb="FFFFD03B"/>
      </bottom>
      <diagonal/>
    </border>
    <border>
      <left/>
      <right style="thin">
        <color rgb="FFFFD03B"/>
      </right>
      <top style="thin">
        <color rgb="FFFFD03B"/>
      </top>
      <bottom/>
      <diagonal/>
    </border>
    <border>
      <left/>
      <right style="thin">
        <color rgb="FFFFD03B"/>
      </right>
      <top/>
      <bottom/>
      <diagonal/>
    </border>
    <border>
      <left/>
      <right style="thin">
        <color rgb="FFFFD03B"/>
      </right>
      <top/>
      <bottom style="thin">
        <color rgb="FFFFD03B"/>
      </bottom>
      <diagonal/>
    </border>
    <border>
      <left/>
      <right/>
      <top style="thin">
        <color rgb="FFFFD03B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11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1" fontId="4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4" fillId="0" borderId="0" xfId="0" applyNumberFormat="1" applyFont="1"/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D03B"/>
      <color rgb="FFFFE48F"/>
      <color rgb="FFFFD8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Лист1!$C$16:$C$22</c:f>
              <c:numCache>
                <c:formatCode>0.0</c:formatCode>
                <c:ptCount val="7"/>
                <c:pt idx="0">
                  <c:v>36.700000000000003</c:v>
                </c:pt>
                <c:pt idx="1">
                  <c:v>45.25</c:v>
                </c:pt>
                <c:pt idx="2">
                  <c:v>50.95</c:v>
                </c:pt>
                <c:pt idx="3">
                  <c:v>56.650000000000006</c:v>
                </c:pt>
                <c:pt idx="4">
                  <c:v>62.350000000000009</c:v>
                </c:pt>
                <c:pt idx="5">
                  <c:v>68.050000000000011</c:v>
                </c:pt>
              </c:numCache>
            </c:numRef>
          </c:cat>
          <c:val>
            <c:numRef>
              <c:f>Лист1!$F$16:$F$22</c:f>
              <c:numCache>
                <c:formatCode>0.000</c:formatCode>
                <c:ptCount val="7"/>
                <c:pt idx="0">
                  <c:v>2.456140350877193E-2</c:v>
                </c:pt>
                <c:pt idx="1">
                  <c:v>3.3333333333333333E-2</c:v>
                </c:pt>
                <c:pt idx="2">
                  <c:v>2.9824561403508774E-2</c:v>
                </c:pt>
                <c:pt idx="3">
                  <c:v>4.2105263157894736E-2</c:v>
                </c:pt>
                <c:pt idx="4">
                  <c:v>2.9824561403508774E-2</c:v>
                </c:pt>
                <c:pt idx="5">
                  <c:v>8.771929824561403E-3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9-4F68-919A-1CA94CF243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7887631"/>
        <c:axId val="897885967"/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 интервалов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эмпирической функции</a:t>
            </a:r>
          </a:p>
        </c:rich>
      </c:tx>
      <c:overlay val="0"/>
      <c:spPr>
        <a:solidFill>
          <a:srgbClr val="FFD03B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2178353997983395E-2"/>
          <c:y val="9.8545483882428758E-2"/>
          <c:w val="0.94065970803683263"/>
          <c:h val="0.8436228814765363"/>
        </c:manualLayout>
      </c:layout>
      <c:scatterChart>
        <c:scatterStyle val="lineMarker"/>
        <c:varyColors val="0"/>
        <c:ser>
          <c:idx val="8"/>
          <c:order val="0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(Лист1!$E$52,Лист1!$D$52)</c:f>
              <c:numCache>
                <c:formatCode>0.00</c:formatCode>
                <c:ptCount val="2"/>
                <c:pt idx="0" formatCode="General">
                  <c:v>-3</c:v>
                </c:pt>
                <c:pt idx="1">
                  <c:v>36.700000000000003</c:v>
                </c:pt>
              </c:numCache>
            </c:numRef>
          </c:xVal>
          <c:yVal>
            <c:numRef>
              <c:f>(Лист1!$B$52,Лист1!$B$52)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F0-4B34-9EEC-6E4BC9A551E5}"/>
            </c:ext>
          </c:extLst>
        </c:ser>
        <c:ser>
          <c:idx val="0"/>
          <c:order val="1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Лист1!$B$65:$C$65</c:f>
              <c:numCache>
                <c:formatCode>General</c:formatCode>
                <c:ptCount val="2"/>
              </c:numCache>
            </c:numRef>
          </c:xVal>
          <c:yVal>
            <c:numRef>
              <c:f>Лист1!$B$66:$C$66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0-4B34-9EEC-6E4BC9A551E5}"/>
            </c:ext>
          </c:extLst>
        </c:ser>
        <c:ser>
          <c:idx val="6"/>
          <c:order val="2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(Лист1!$D$53,Лист1!$F$53)</c:f>
              <c:numCache>
                <c:formatCode>0.0</c:formatCode>
                <c:ptCount val="2"/>
                <c:pt idx="0">
                  <c:v>36.700000000000003</c:v>
                </c:pt>
                <c:pt idx="1">
                  <c:v>0</c:v>
                </c:pt>
              </c:numCache>
            </c:numRef>
          </c:xVal>
          <c:yVal>
            <c:numRef>
              <c:f>(Лист1!$B$53,Лист1!$B$53)</c:f>
              <c:numCache>
                <c:formatCode>General</c:formatCode>
                <c:ptCount val="2"/>
                <c:pt idx="0">
                  <c:v>0.14000000000000001</c:v>
                </c:pt>
                <c:pt idx="1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6-4708-BC28-932E596621F5}"/>
            </c:ext>
          </c:extLst>
        </c:ser>
        <c:ser>
          <c:idx val="1"/>
          <c:order val="3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(Лист1!$D$54,Лист1!$F$54)</c:f>
              <c:numCache>
                <c:formatCode>0.0</c:formatCode>
                <c:ptCount val="2"/>
                <c:pt idx="0">
                  <c:v>0</c:v>
                </c:pt>
                <c:pt idx="1">
                  <c:v>45.25</c:v>
                </c:pt>
              </c:numCache>
            </c:numRef>
          </c:xVal>
          <c:yVal>
            <c:numRef>
              <c:f>(Лист1!$B$54,Лист1!$B$54)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F0-4B34-9EEC-6E4BC9A551E5}"/>
            </c:ext>
          </c:extLst>
        </c:ser>
        <c:ser>
          <c:idx val="2"/>
          <c:order val="4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(Лист1!$D$55,Лист1!$F$55)</c:f>
              <c:numCache>
                <c:formatCode>0.0</c:formatCode>
                <c:ptCount val="2"/>
                <c:pt idx="0">
                  <c:v>45.25</c:v>
                </c:pt>
                <c:pt idx="1">
                  <c:v>50.95</c:v>
                </c:pt>
              </c:numCache>
            </c:numRef>
          </c:xVal>
          <c:yVal>
            <c:numRef>
              <c:f>(Лист1!$B$55,Лист1!$B$55)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F0-4B34-9EEC-6E4BC9A551E5}"/>
            </c:ext>
          </c:extLst>
        </c:ser>
        <c:ser>
          <c:idx val="3"/>
          <c:order val="5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(Лист1!$D$56,Лист1!$F$56)</c:f>
              <c:numCache>
                <c:formatCode>0.0</c:formatCode>
                <c:ptCount val="2"/>
                <c:pt idx="0">
                  <c:v>50.95</c:v>
                </c:pt>
                <c:pt idx="1">
                  <c:v>56.650000000000006</c:v>
                </c:pt>
              </c:numCache>
            </c:numRef>
          </c:xVal>
          <c:yVal>
            <c:numRef>
              <c:f>(Лист1!$B$56,Лист1!$B$56)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F0-4B34-9EEC-6E4BC9A551E5}"/>
            </c:ext>
          </c:extLst>
        </c:ser>
        <c:ser>
          <c:idx val="4"/>
          <c:order val="6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(Лист1!$D$57,Лист1!$F$57)</c:f>
              <c:numCache>
                <c:formatCode>0.0</c:formatCode>
                <c:ptCount val="2"/>
                <c:pt idx="0">
                  <c:v>56.650000000000006</c:v>
                </c:pt>
                <c:pt idx="1">
                  <c:v>62.350000000000009</c:v>
                </c:pt>
              </c:numCache>
            </c:numRef>
          </c:xVal>
          <c:yVal>
            <c:numRef>
              <c:f>(Лист1!$B$57,Лист1!$B$57)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F0-4B34-9EEC-6E4BC9A551E5}"/>
            </c:ext>
          </c:extLst>
        </c:ser>
        <c:ser>
          <c:idx val="5"/>
          <c:order val="7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(Лист1!$D$58,Лист1!$F$58)</c:f>
              <c:numCache>
                <c:formatCode>0.0</c:formatCode>
                <c:ptCount val="2"/>
                <c:pt idx="0">
                  <c:v>62.350000000000009</c:v>
                </c:pt>
                <c:pt idx="1">
                  <c:v>68.050000000000011</c:v>
                </c:pt>
              </c:numCache>
            </c:numRef>
          </c:xVal>
          <c:yVal>
            <c:numRef>
              <c:f>(Лист1!$B$58,Лист1!$B$58)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F0-4B34-9EEC-6E4BC9A55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19823"/>
        <c:axId val="918217743"/>
      </c:scatterChart>
      <c:valAx>
        <c:axId val="918219823"/>
        <c:scaling>
          <c:orientation val="minMax"/>
          <c:max val="50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217743"/>
        <c:crossesAt val="0"/>
        <c:crossBetween val="midCat"/>
        <c:majorUnit val="4"/>
        <c:minorUnit val="0.8"/>
      </c:valAx>
      <c:valAx>
        <c:axId val="918217743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219823"/>
        <c:crossesAt val="0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0</xdr:rowOff>
    </xdr:from>
    <xdr:to>
      <xdr:col>16</xdr:col>
      <xdr:colOff>130969</xdr:colOff>
      <xdr:row>28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99059</xdr:colOff>
      <xdr:row>37</xdr:row>
      <xdr:rowOff>175261</xdr:rowOff>
    </xdr:from>
    <xdr:to>
      <xdr:col>8</xdr:col>
      <xdr:colOff>241609</xdr:colOff>
      <xdr:row>48</xdr:row>
      <xdr:rowOff>108858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338596" y="9235627"/>
              <a:ext cx="4138403" cy="248908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nary>
                </m:oMath>
              </a14:m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pPr/>
              <a14:m>
                <m:oMath xmlns:m="http://schemas.openxmlformats.org/officeDocument/2006/math">
                  <m:sSubSup>
                    <m:sSubSupPr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latin typeface="Cambria Math" panose="02040503050406030204" pitchFamily="18" charset="0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nary>
                    <m:naryPr>
                      <m:chr m:val="∑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− </m:t>
                              </m:r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)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38</m:t>
                      </m:r>
                    </m:e>
                  </m:nary>
                </m:oMath>
              </a14:m>
              <a:r>
                <a:rPr lang="ru-RU" sz="1100"/>
                <a:t> - расчет</a:t>
              </a:r>
              <a:r>
                <a:rPr lang="ru-RU" sz="1100" baseline="0"/>
                <a:t> </a:t>
              </a:r>
              <a:r>
                <a:rPr lang="ru-RU" sz="1100"/>
                <a:t> критерия Пирсона</a:t>
              </a:r>
              <a:endParaRPr lang="en-US" sz="1100"/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 baseline="0"/>
            </a:p>
            <a:p>
              <a:endParaRPr lang="ru-RU" sz="1100" baseline="0"/>
            </a:p>
            <a:p>
              <a:r>
                <a:rPr lang="en-US" sz="1100" baseline="0"/>
                <a:t>r</a:t>
              </a:r>
              <a:r>
                <a:rPr lang="ru-RU" sz="1100" baseline="0"/>
                <a:t>- кол-во неизв парам =2</a:t>
              </a:r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338596" y="9235627"/>
              <a:ext cx="4138403" cy="248908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^𝑘▒〖𝑛𝑝_𝑖=𝑛〗</a:t>
              </a:r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_расч^</a:t>
              </a:r>
              <a:r>
                <a:rPr lang="en-US" sz="1100" b="0" i="0">
                  <a:latin typeface="Cambria Math" panose="02040503050406030204" pitchFamily="18" charset="0"/>
                </a:rPr>
                <a:t>2= ∑_(𝑖=1)^𝑘▒〖〖(𝑛_𝑖  −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en-US" sz="1100" b="0" i="0">
                  <a:latin typeface="Cambria Math" panose="02040503050406030204" pitchFamily="18" charset="0"/>
                </a:rPr>
                <a:t> )〗^2/(𝑛𝑝_𝑖 )=𝐻38〗</a:t>
              </a:r>
              <a:r>
                <a:rPr lang="ru-RU" sz="1100"/>
                <a:t> - расчет</a:t>
              </a:r>
              <a:r>
                <a:rPr lang="ru-RU" sz="1100" baseline="0"/>
                <a:t> </a:t>
              </a:r>
              <a:r>
                <a:rPr lang="ru-RU" sz="1100"/>
                <a:t> критерия Пирсона</a:t>
              </a:r>
              <a:endParaRPr lang="en-US" sz="1100"/>
            </a:p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 baseline="0"/>
            </a:p>
            <a:p>
              <a:endParaRPr lang="ru-RU" sz="1100" baseline="0"/>
            </a:p>
            <a:p>
              <a:r>
                <a:rPr lang="en-US" sz="1100" baseline="0"/>
                <a:t>r</a:t>
              </a:r>
              <a:r>
                <a:rPr lang="ru-RU" sz="1100" baseline="0"/>
                <a:t>- кол-во неизв парам =2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8</xdr:col>
      <xdr:colOff>927242</xdr:colOff>
      <xdr:row>37</xdr:row>
      <xdr:rowOff>164598</xdr:rowOff>
    </xdr:from>
    <xdr:to>
      <xdr:col>17</xdr:col>
      <xdr:colOff>548268</xdr:colOff>
      <xdr:row>59</xdr:row>
      <xdr:rowOff>148032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106785</xdr:colOff>
      <xdr:row>10</xdr:row>
      <xdr:rowOff>204594</xdr:rowOff>
    </xdr:from>
    <xdr:to>
      <xdr:col>16</xdr:col>
      <xdr:colOff>589192</xdr:colOff>
      <xdr:row>13</xdr:row>
      <xdr:rowOff>22861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40545" y="2444874"/>
          <a:ext cx="1701607" cy="504066"/>
        </a:xfrm>
        <a:prstGeom prst="rect">
          <a:avLst/>
        </a:prstGeom>
      </xdr:spPr>
    </xdr:pic>
    <xdr:clientData/>
  </xdr:twoCellAnchor>
  <xdr:twoCellAnchor editAs="oneCell">
    <xdr:from>
      <xdr:col>14</xdr:col>
      <xdr:colOff>192588</xdr:colOff>
      <xdr:row>9</xdr:row>
      <xdr:rowOff>26514</xdr:rowOff>
    </xdr:from>
    <xdr:to>
      <xdr:col>16</xdr:col>
      <xdr:colOff>83820</xdr:colOff>
      <xdr:row>11</xdr:row>
      <xdr:rowOff>82362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26348" y="2038194"/>
          <a:ext cx="1110432" cy="513048"/>
        </a:xfrm>
        <a:prstGeom prst="rect">
          <a:avLst/>
        </a:prstGeom>
      </xdr:spPr>
    </xdr:pic>
    <xdr:clientData/>
  </xdr:twoCellAnchor>
  <xdr:twoCellAnchor editAs="oneCell">
    <xdr:from>
      <xdr:col>14</xdr:col>
      <xdr:colOff>9113</xdr:colOff>
      <xdr:row>13</xdr:row>
      <xdr:rowOff>160656</xdr:rowOff>
    </xdr:from>
    <xdr:to>
      <xdr:col>15</xdr:col>
      <xdr:colOff>591927</xdr:colOff>
      <xdr:row>15</xdr:row>
      <xdr:rowOff>153888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24552" y="3180778"/>
          <a:ext cx="1196131" cy="4578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"/>
  <sheetViews>
    <sheetView tabSelected="1" topLeftCell="A10" zoomScale="82" zoomScaleNormal="82" workbookViewId="0">
      <selection activeCell="B43" sqref="B43"/>
    </sheetView>
  </sheetViews>
  <sheetFormatPr defaultRowHeight="18" x14ac:dyDescent="0.35"/>
  <cols>
    <col min="1" max="1" width="12" style="9" customWidth="1"/>
    <col min="2" max="2" width="10.6640625" style="9" customWidth="1"/>
    <col min="3" max="3" width="9.88671875" style="9" customWidth="1"/>
    <col min="4" max="6" width="8.88671875" style="9"/>
    <col min="7" max="7" width="14.77734375" style="9" customWidth="1"/>
    <col min="8" max="8" width="16.6640625" style="9" customWidth="1"/>
    <col min="9" max="9" width="15" style="9" customWidth="1"/>
    <col min="10" max="11" width="8.88671875" style="9"/>
    <col min="12" max="12" width="4" style="9" customWidth="1"/>
    <col min="13" max="13" width="53" style="9" customWidth="1"/>
    <col min="14" max="14" width="11.109375" style="9" customWidth="1"/>
    <col min="15" max="18" width="8.88671875" style="9"/>
    <col min="19" max="19" width="13" style="9" customWidth="1"/>
    <col min="20" max="16384" width="8.88671875" style="9"/>
  </cols>
  <sheetData>
    <row r="1" spans="1:21" x14ac:dyDescent="0.35">
      <c r="A1" s="4" t="s">
        <v>38</v>
      </c>
      <c r="B1" s="4"/>
      <c r="C1" s="4"/>
      <c r="D1" s="5" t="s">
        <v>27</v>
      </c>
      <c r="E1" s="5"/>
      <c r="F1" s="5"/>
      <c r="G1" s="8"/>
      <c r="H1" s="8"/>
      <c r="I1" s="8"/>
      <c r="J1" s="8"/>
      <c r="K1" s="8"/>
    </row>
    <row r="2" spans="1:21" x14ac:dyDescent="0.35">
      <c r="A2" s="10">
        <v>59</v>
      </c>
      <c r="B2" s="10">
        <v>44</v>
      </c>
      <c r="C2" s="10">
        <v>52</v>
      </c>
      <c r="D2" s="10">
        <v>56</v>
      </c>
      <c r="E2" s="10">
        <v>59</v>
      </c>
      <c r="F2" s="10">
        <v>51</v>
      </c>
      <c r="G2" s="10">
        <v>74</v>
      </c>
      <c r="H2" s="10">
        <v>44</v>
      </c>
      <c r="I2" s="10">
        <v>57</v>
      </c>
      <c r="J2" s="10">
        <v>48</v>
      </c>
      <c r="K2" s="8"/>
      <c r="M2" s="8"/>
      <c r="N2" s="8"/>
    </row>
    <row r="3" spans="1:21" x14ac:dyDescent="0.35">
      <c r="A3" s="10">
        <v>45</v>
      </c>
      <c r="B3" s="10">
        <v>56</v>
      </c>
      <c r="C3" s="10">
        <v>42</v>
      </c>
      <c r="D3" s="10">
        <v>48</v>
      </c>
      <c r="E3" s="10">
        <v>63</v>
      </c>
      <c r="F3" s="10">
        <v>60</v>
      </c>
      <c r="G3" s="10">
        <v>56</v>
      </c>
      <c r="H3" s="10">
        <v>51</v>
      </c>
      <c r="I3" s="10">
        <v>57</v>
      </c>
      <c r="J3" s="10">
        <v>60</v>
      </c>
      <c r="K3" s="8"/>
      <c r="M3" s="1" t="s">
        <v>2</v>
      </c>
      <c r="N3" s="2">
        <v>100</v>
      </c>
    </row>
    <row r="4" spans="1:21" x14ac:dyDescent="0.35">
      <c r="A4" s="10">
        <v>39</v>
      </c>
      <c r="B4" s="10">
        <v>37</v>
      </c>
      <c r="C4" s="10">
        <v>41</v>
      </c>
      <c r="D4" s="10">
        <v>65</v>
      </c>
      <c r="E4" s="10">
        <v>56</v>
      </c>
      <c r="F4" s="10">
        <v>44</v>
      </c>
      <c r="G4" s="10">
        <v>58</v>
      </c>
      <c r="H4" s="10">
        <v>34</v>
      </c>
      <c r="I4" s="10">
        <v>57</v>
      </c>
      <c r="J4" s="10">
        <v>37</v>
      </c>
      <c r="K4" s="8"/>
      <c r="M4" s="1" t="s">
        <v>0</v>
      </c>
      <c r="N4" s="2">
        <f>1+LOG(N3,2)</f>
        <v>7.6438561897747253</v>
      </c>
    </row>
    <row r="5" spans="1:21" x14ac:dyDescent="0.35">
      <c r="A5" s="10">
        <v>61</v>
      </c>
      <c r="B5" s="10">
        <v>49</v>
      </c>
      <c r="C5" s="10">
        <v>64</v>
      </c>
      <c r="D5" s="10">
        <v>43</v>
      </c>
      <c r="E5" s="10">
        <v>55</v>
      </c>
      <c r="F5" s="10">
        <v>56</v>
      </c>
      <c r="G5" s="10">
        <v>44</v>
      </c>
      <c r="H5" s="10">
        <v>52</v>
      </c>
      <c r="I5" s="10">
        <v>69</v>
      </c>
      <c r="J5" s="10">
        <v>63</v>
      </c>
      <c r="K5" s="8"/>
      <c r="M5" s="1" t="s">
        <v>1</v>
      </c>
      <c r="N5" s="2">
        <f>ROUND(N4,0)</f>
        <v>8</v>
      </c>
    </row>
    <row r="6" spans="1:21" x14ac:dyDescent="0.35">
      <c r="A6" s="10">
        <v>52</v>
      </c>
      <c r="B6" s="10">
        <v>66</v>
      </c>
      <c r="C6" s="10">
        <v>64</v>
      </c>
      <c r="D6" s="10">
        <v>46</v>
      </c>
      <c r="E6" s="10">
        <v>66</v>
      </c>
      <c r="F6" s="10">
        <v>49</v>
      </c>
      <c r="G6" s="10">
        <v>36</v>
      </c>
      <c r="H6" s="10">
        <v>61</v>
      </c>
      <c r="I6" s="10">
        <v>49</v>
      </c>
      <c r="J6" s="10">
        <v>61</v>
      </c>
      <c r="K6" s="8"/>
      <c r="M6" s="1" t="s">
        <v>3</v>
      </c>
      <c r="N6" s="2">
        <f>D12-B12</f>
        <v>45</v>
      </c>
    </row>
    <row r="7" spans="1:21" x14ac:dyDescent="0.35">
      <c r="A7" s="10">
        <v>42</v>
      </c>
      <c r="B7" s="10">
        <v>58</v>
      </c>
      <c r="C7" s="10">
        <v>57</v>
      </c>
      <c r="D7" s="10">
        <v>53</v>
      </c>
      <c r="E7" s="10">
        <v>47</v>
      </c>
      <c r="F7" s="10">
        <v>40</v>
      </c>
      <c r="G7" s="10">
        <v>32</v>
      </c>
      <c r="H7" s="10">
        <v>44</v>
      </c>
      <c r="I7" s="10">
        <v>52</v>
      </c>
      <c r="J7" s="10">
        <v>70</v>
      </c>
      <c r="K7" s="8"/>
      <c r="M7" s="1" t="s">
        <v>6</v>
      </c>
      <c r="N7" s="2">
        <f>N6/N5</f>
        <v>5.625</v>
      </c>
    </row>
    <row r="8" spans="1:21" x14ac:dyDescent="0.35">
      <c r="A8" s="10">
        <v>55</v>
      </c>
      <c r="B8" s="10">
        <v>48</v>
      </c>
      <c r="C8" s="10">
        <v>49</v>
      </c>
      <c r="D8" s="10">
        <v>49</v>
      </c>
      <c r="E8" s="10">
        <v>31</v>
      </c>
      <c r="F8" s="10">
        <v>48</v>
      </c>
      <c r="G8" s="10">
        <v>61</v>
      </c>
      <c r="H8" s="10">
        <v>73</v>
      </c>
      <c r="I8" s="10">
        <v>48</v>
      </c>
      <c r="J8" s="10">
        <v>57</v>
      </c>
      <c r="K8" s="8"/>
      <c r="M8" s="1" t="s">
        <v>7</v>
      </c>
      <c r="N8" s="2">
        <f>_xlfn.CEILING.MATH(N7,0.1)</f>
        <v>5.7</v>
      </c>
    </row>
    <row r="9" spans="1:21" x14ac:dyDescent="0.35">
      <c r="A9" s="10">
        <v>65</v>
      </c>
      <c r="B9" s="10">
        <v>53</v>
      </c>
      <c r="C9" s="10">
        <v>54</v>
      </c>
      <c r="D9" s="10">
        <v>51</v>
      </c>
      <c r="E9" s="10">
        <v>62</v>
      </c>
      <c r="F9" s="10">
        <v>54</v>
      </c>
      <c r="G9" s="10">
        <v>76</v>
      </c>
      <c r="H9" s="10">
        <v>39</v>
      </c>
      <c r="I9" s="10">
        <v>54</v>
      </c>
      <c r="J9" s="10">
        <v>54</v>
      </c>
      <c r="K9" s="8"/>
      <c r="M9" s="1"/>
      <c r="N9" s="2"/>
    </row>
    <row r="10" spans="1:21" x14ac:dyDescent="0.35">
      <c r="A10" s="10">
        <v>56</v>
      </c>
      <c r="B10" s="10">
        <v>54</v>
      </c>
      <c r="C10" s="10">
        <v>47</v>
      </c>
      <c r="D10" s="10">
        <v>62</v>
      </c>
      <c r="E10" s="10">
        <v>63</v>
      </c>
      <c r="F10" s="10">
        <v>47</v>
      </c>
      <c r="G10" s="10">
        <v>39</v>
      </c>
      <c r="H10" s="10">
        <v>40</v>
      </c>
      <c r="I10" s="10">
        <v>54</v>
      </c>
      <c r="J10" s="10">
        <v>52</v>
      </c>
      <c r="K10" s="8"/>
      <c r="M10" s="1" t="s">
        <v>15</v>
      </c>
      <c r="N10" s="2"/>
    </row>
    <row r="11" spans="1:21" x14ac:dyDescent="0.35">
      <c r="A11" s="10">
        <v>51</v>
      </c>
      <c r="B11" s="10">
        <v>71</v>
      </c>
      <c r="C11" s="10">
        <v>45</v>
      </c>
      <c r="D11" s="10">
        <v>69</v>
      </c>
      <c r="E11" s="10">
        <v>64</v>
      </c>
      <c r="F11" s="10">
        <v>57</v>
      </c>
      <c r="G11" s="10">
        <v>48</v>
      </c>
      <c r="H11" s="10">
        <v>47</v>
      </c>
      <c r="I11" s="10">
        <v>60</v>
      </c>
      <c r="J11" s="10">
        <v>52</v>
      </c>
      <c r="K11" s="8"/>
      <c r="M11" s="1" t="s">
        <v>16</v>
      </c>
      <c r="N11" s="3">
        <f>SUMPRODUCT(C16:C22,D16:D22)/100</f>
        <v>49.994999999999997</v>
      </c>
    </row>
    <row r="12" spans="1:21" x14ac:dyDescent="0.35">
      <c r="A12" s="11" t="s">
        <v>5</v>
      </c>
      <c r="B12" s="11">
        <f>MIN(A2:J11)</f>
        <v>31</v>
      </c>
      <c r="C12" s="11" t="s">
        <v>4</v>
      </c>
      <c r="D12" s="11">
        <f>MAX(A2:J11)</f>
        <v>76</v>
      </c>
      <c r="E12" s="8"/>
      <c r="F12" s="8"/>
      <c r="G12" s="8"/>
      <c r="H12" s="8"/>
      <c r="I12" s="8"/>
      <c r="J12" s="8"/>
      <c r="K12" s="8"/>
      <c r="M12" s="1" t="s">
        <v>17</v>
      </c>
      <c r="N12" s="2"/>
    </row>
    <row r="13" spans="1:21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M13" s="1" t="s">
        <v>18</v>
      </c>
      <c r="N13" s="3">
        <f>SUMPRODUCT(C16:C22,C16:C22,D16:D22)/100-N11*N11</f>
        <v>182.03722500000049</v>
      </c>
    </row>
    <row r="14" spans="1:21" x14ac:dyDescent="0.35">
      <c r="A14" s="6" t="s">
        <v>8</v>
      </c>
      <c r="B14" s="6"/>
      <c r="C14" s="6"/>
      <c r="D14" s="6"/>
      <c r="E14" s="6"/>
      <c r="F14" s="6"/>
      <c r="G14" s="8"/>
      <c r="H14" s="8"/>
      <c r="I14" s="8"/>
      <c r="J14" s="8"/>
      <c r="K14" s="8"/>
      <c r="M14" s="1" t="s">
        <v>19</v>
      </c>
      <c r="N14" s="3">
        <f>N13*100/99</f>
        <v>183.87598484848533</v>
      </c>
      <c r="Q14" s="12" t="s">
        <v>37</v>
      </c>
      <c r="R14" s="12"/>
      <c r="S14" s="12"/>
      <c r="T14" s="12"/>
      <c r="U14" s="12"/>
    </row>
    <row r="15" spans="1:21" x14ac:dyDescent="0.35">
      <c r="A15" s="13" t="s">
        <v>9</v>
      </c>
      <c r="B15" s="13" t="s">
        <v>10</v>
      </c>
      <c r="C15" s="14" t="s">
        <v>11</v>
      </c>
      <c r="D15" s="13" t="s">
        <v>12</v>
      </c>
      <c r="E15" s="14" t="s">
        <v>13</v>
      </c>
      <c r="F15" s="14" t="s">
        <v>14</v>
      </c>
      <c r="G15" s="15"/>
      <c r="H15" s="8"/>
      <c r="I15" s="8"/>
      <c r="J15" s="8"/>
      <c r="K15" s="8"/>
      <c r="M15" s="1" t="s">
        <v>20</v>
      </c>
      <c r="N15" s="3">
        <f>SQRT(N14)</f>
        <v>13.560087936605917</v>
      </c>
    </row>
    <row r="16" spans="1:21" x14ac:dyDescent="0.35">
      <c r="A16" s="13">
        <f>B12</f>
        <v>31</v>
      </c>
      <c r="B16" s="13">
        <f>A16+2*$N$8</f>
        <v>42.4</v>
      </c>
      <c r="C16" s="16">
        <f>(A16+B16)/2</f>
        <v>36.700000000000003</v>
      </c>
      <c r="D16" s="13">
        <f t="shared" ref="D16:D21" si="0">COUNTIFS($A$2:$J$11,"&gt;="&amp;A16,$A$2:$J$11,"&lt;"&amp;B16)</f>
        <v>14</v>
      </c>
      <c r="E16" s="14">
        <f t="shared" ref="E16:E21" si="1">D16/$N$3</f>
        <v>0.14000000000000001</v>
      </c>
      <c r="F16" s="17">
        <f t="shared" ref="F16:F21" si="2">E16/$N$8</f>
        <v>2.456140350877193E-2</v>
      </c>
      <c r="G16" s="18"/>
      <c r="H16" s="8"/>
      <c r="I16" s="8"/>
      <c r="J16" s="8"/>
      <c r="K16" s="8"/>
    </row>
    <row r="17" spans="1:11" x14ac:dyDescent="0.35">
      <c r="A17" s="13">
        <f>B16</f>
        <v>42.4</v>
      </c>
      <c r="B17" s="13">
        <f t="shared" ref="B17:B21" si="3">A17+$N$8</f>
        <v>48.1</v>
      </c>
      <c r="C17" s="16">
        <f t="shared" ref="C17:C20" si="4">(A17+B17)/2</f>
        <v>45.25</v>
      </c>
      <c r="D17" s="13">
        <f t="shared" si="0"/>
        <v>19</v>
      </c>
      <c r="E17" s="14">
        <f t="shared" si="1"/>
        <v>0.19</v>
      </c>
      <c r="F17" s="17">
        <f t="shared" si="2"/>
        <v>3.3333333333333333E-2</v>
      </c>
      <c r="G17" s="18"/>
      <c r="H17" s="8"/>
      <c r="I17" s="8"/>
      <c r="J17" s="8"/>
      <c r="K17" s="8"/>
    </row>
    <row r="18" spans="1:11" x14ac:dyDescent="0.35">
      <c r="A18" s="13">
        <f t="shared" ref="A18:A21" si="5">A17+$N$8</f>
        <v>48.1</v>
      </c>
      <c r="B18" s="13">
        <f t="shared" si="3"/>
        <v>53.800000000000004</v>
      </c>
      <c r="C18" s="16">
        <f t="shared" si="4"/>
        <v>50.95</v>
      </c>
      <c r="D18" s="13">
        <f t="shared" si="0"/>
        <v>17</v>
      </c>
      <c r="E18" s="14">
        <f t="shared" si="1"/>
        <v>0.17</v>
      </c>
      <c r="F18" s="17">
        <f t="shared" si="2"/>
        <v>2.9824561403508774E-2</v>
      </c>
      <c r="G18" s="18"/>
      <c r="H18" s="8"/>
      <c r="I18" s="8"/>
      <c r="J18" s="8"/>
      <c r="K18" s="8"/>
    </row>
    <row r="19" spans="1:11" x14ac:dyDescent="0.35">
      <c r="A19" s="13">
        <f t="shared" si="5"/>
        <v>53.800000000000004</v>
      </c>
      <c r="B19" s="13">
        <f t="shared" si="3"/>
        <v>59.500000000000007</v>
      </c>
      <c r="C19" s="16">
        <f t="shared" si="4"/>
        <v>56.650000000000006</v>
      </c>
      <c r="D19" s="13">
        <f t="shared" si="0"/>
        <v>24</v>
      </c>
      <c r="E19" s="14">
        <f t="shared" si="1"/>
        <v>0.24</v>
      </c>
      <c r="F19" s="17">
        <f t="shared" si="2"/>
        <v>4.2105263157894736E-2</v>
      </c>
      <c r="G19" s="18"/>
      <c r="H19" s="8"/>
      <c r="I19" s="8"/>
      <c r="J19" s="8"/>
      <c r="K19" s="8"/>
    </row>
    <row r="20" spans="1:11" x14ac:dyDescent="0.35">
      <c r="A20" s="13">
        <f t="shared" si="5"/>
        <v>59.500000000000007</v>
      </c>
      <c r="B20" s="13">
        <f t="shared" si="3"/>
        <v>65.2</v>
      </c>
      <c r="C20" s="16">
        <f t="shared" si="4"/>
        <v>62.350000000000009</v>
      </c>
      <c r="D20" s="13">
        <f t="shared" si="0"/>
        <v>17</v>
      </c>
      <c r="E20" s="14">
        <f t="shared" si="1"/>
        <v>0.17</v>
      </c>
      <c r="F20" s="17">
        <f t="shared" si="2"/>
        <v>2.9824561403508774E-2</v>
      </c>
      <c r="G20" s="18"/>
      <c r="H20" s="8"/>
      <c r="I20" s="8"/>
      <c r="J20" s="8"/>
      <c r="K20" s="8"/>
    </row>
    <row r="21" spans="1:11" x14ac:dyDescent="0.35">
      <c r="A21" s="13">
        <f t="shared" si="5"/>
        <v>65.2</v>
      </c>
      <c r="B21" s="13">
        <f t="shared" si="3"/>
        <v>70.900000000000006</v>
      </c>
      <c r="C21" s="16">
        <f t="shared" ref="C21" si="6">(A21+B21)/2</f>
        <v>68.050000000000011</v>
      </c>
      <c r="D21" s="13">
        <f t="shared" si="0"/>
        <v>5</v>
      </c>
      <c r="E21" s="14">
        <f t="shared" si="1"/>
        <v>0.05</v>
      </c>
      <c r="F21" s="17">
        <f t="shared" si="2"/>
        <v>8.771929824561403E-3</v>
      </c>
      <c r="G21" s="18"/>
      <c r="H21" s="8"/>
      <c r="I21" s="8"/>
      <c r="J21" s="8"/>
      <c r="K21" s="8"/>
    </row>
    <row r="22" spans="1:11" x14ac:dyDescent="0.35">
      <c r="A22" s="19"/>
      <c r="B22" s="19"/>
      <c r="C22" s="20"/>
      <c r="D22" s="19"/>
      <c r="E22" s="19"/>
      <c r="F22" s="21"/>
      <c r="G22" s="21"/>
      <c r="H22" s="8"/>
      <c r="I22" s="8"/>
      <c r="J22" s="8"/>
      <c r="K22" s="8"/>
    </row>
    <row r="23" spans="1:11" x14ac:dyDescent="0.35">
      <c r="A23" s="22"/>
      <c r="B23" s="22"/>
      <c r="C23" s="22"/>
      <c r="D23" s="19"/>
      <c r="E23" s="19"/>
      <c r="F23" s="21"/>
      <c r="G23" s="22"/>
      <c r="H23" s="8"/>
      <c r="I23" s="8"/>
      <c r="J23" s="8"/>
      <c r="K23" s="8"/>
    </row>
    <row r="24" spans="1:11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35">
      <c r="A26" s="7" t="s">
        <v>21</v>
      </c>
      <c r="B26" s="7"/>
      <c r="C26" s="7"/>
      <c r="D26" s="7"/>
      <c r="E26" s="7"/>
      <c r="F26" s="7"/>
      <c r="G26" s="7"/>
      <c r="H26" s="7"/>
      <c r="I26" s="7"/>
      <c r="J26" s="8"/>
      <c r="K26" s="8"/>
    </row>
    <row r="27" spans="1:11" x14ac:dyDescent="0.35">
      <c r="A27" s="23" t="s">
        <v>9</v>
      </c>
      <c r="B27" s="23" t="s">
        <v>10</v>
      </c>
      <c r="C27" s="15" t="s">
        <v>12</v>
      </c>
      <c r="D27" s="15" t="s">
        <v>22</v>
      </c>
      <c r="E27" s="15" t="s">
        <v>23</v>
      </c>
      <c r="F27" s="15" t="s">
        <v>29</v>
      </c>
      <c r="G27" s="15" t="s">
        <v>24</v>
      </c>
      <c r="H27" s="15" t="s">
        <v>26</v>
      </c>
      <c r="I27" s="15" t="s">
        <v>25</v>
      </c>
      <c r="J27" s="8"/>
      <c r="K27" s="8"/>
    </row>
    <row r="28" spans="1:11" x14ac:dyDescent="0.35">
      <c r="A28" s="24">
        <f>-1E+37</f>
        <v>-9.9999999999999995E+36</v>
      </c>
      <c r="B28" s="25">
        <f>B16</f>
        <v>42.4</v>
      </c>
      <c r="C28" s="8">
        <f>D16</f>
        <v>14</v>
      </c>
      <c r="D28" s="8">
        <f>_xlfn.NORM.DIST(B28,$N$11,$N$15,TRUE)</f>
        <v>0.28770574734177468</v>
      </c>
      <c r="E28" s="8">
        <f t="shared" ref="E28:E32" si="7">$N$3*D28</f>
        <v>28.770574734177469</v>
      </c>
      <c r="F28" s="8">
        <f t="shared" ref="F28:F32" si="8">C28-$N$3*D28</f>
        <v>-14.770574734177469</v>
      </c>
      <c r="G28" s="8">
        <f>POWER(F28,2)</f>
        <v>218.1698779779218</v>
      </c>
      <c r="H28" s="8">
        <f>G28/E28</f>
        <v>7.5830907096461635</v>
      </c>
      <c r="I28" s="8">
        <f>(POWER(C28,2))/E28</f>
        <v>6.8125159754686946</v>
      </c>
      <c r="J28" s="8"/>
      <c r="K28" s="8"/>
    </row>
    <row r="29" spans="1:11" x14ac:dyDescent="0.35">
      <c r="A29" s="25">
        <f>A17</f>
        <v>42.4</v>
      </c>
      <c r="B29" s="25">
        <f>B17</f>
        <v>48.1</v>
      </c>
      <c r="C29" s="8">
        <f>D17</f>
        <v>19</v>
      </c>
      <c r="D29" s="8">
        <f>_xlfn.NORM.DIST(B29,$N$11,$N$15,TRUE)-_xlfn.NORM.DIST(A29,$N$11,$N$15,TRUE)</f>
        <v>0.15672366189655557</v>
      </c>
      <c r="E29" s="8">
        <f t="shared" si="7"/>
        <v>15.672366189655557</v>
      </c>
      <c r="F29" s="8">
        <f t="shared" si="8"/>
        <v>3.3276338103444427</v>
      </c>
      <c r="G29" s="8">
        <f t="shared" ref="G29:G32" si="9">POWER(F29,2)</f>
        <v>11.073146775747475</v>
      </c>
      <c r="H29" s="8">
        <f t="shared" ref="H29:H32" si="10">G29/E29</f>
        <v>0.70653956408038965</v>
      </c>
      <c r="I29" s="8">
        <f t="shared" ref="I29:I32" si="11">(POWER(C29,2))/E29</f>
        <v>23.034173374424832</v>
      </c>
      <c r="J29" s="8"/>
      <c r="K29" s="8"/>
    </row>
    <row r="30" spans="1:11" x14ac:dyDescent="0.35">
      <c r="A30" s="25">
        <f>A18</f>
        <v>48.1</v>
      </c>
      <c r="B30" s="25">
        <f>B18</f>
        <v>53.800000000000004</v>
      </c>
      <c r="C30" s="8">
        <f>D18</f>
        <v>17</v>
      </c>
      <c r="D30" s="8">
        <f>_xlfn.NORM.DIST(B30,$N$11,$N$15,TRUE)-_xlfn.NORM.DIST(A30,$N$11,$N$15,TRUE)</f>
        <v>0.1660630950377367</v>
      </c>
      <c r="E30" s="8">
        <f t="shared" si="7"/>
        <v>16.606309503773669</v>
      </c>
      <c r="F30" s="8">
        <f t="shared" si="8"/>
        <v>0.39369049622633057</v>
      </c>
      <c r="G30" s="8">
        <f t="shared" si="9"/>
        <v>0.15499220681893441</v>
      </c>
      <c r="H30" s="8">
        <f t="shared" si="10"/>
        <v>9.3333324170378432E-3</v>
      </c>
      <c r="I30" s="8">
        <f t="shared" si="11"/>
        <v>17.40302382864337</v>
      </c>
      <c r="J30" s="8"/>
      <c r="K30" s="8"/>
    </row>
    <row r="31" spans="1:11" x14ac:dyDescent="0.35">
      <c r="A31" s="25">
        <f>A19</f>
        <v>53.800000000000004</v>
      </c>
      <c r="B31" s="25">
        <f>B19</f>
        <v>59.500000000000007</v>
      </c>
      <c r="C31" s="8">
        <f>D19</f>
        <v>24</v>
      </c>
      <c r="D31" s="8">
        <f>_xlfn.NORM.DIST(B31,$N$11,$N$15,TRUE)-_xlfn.NORM.DIST(A31,$N$11,$N$15,TRUE)</f>
        <v>0.1478416830613869</v>
      </c>
      <c r="E31" s="8">
        <f t="shared" si="7"/>
        <v>14.784168306138689</v>
      </c>
      <c r="F31" s="8">
        <f t="shared" si="8"/>
        <v>9.2158316938613112</v>
      </c>
      <c r="G31" s="8">
        <f t="shared" si="9"/>
        <v>84.931553809578645</v>
      </c>
      <c r="H31" s="8">
        <f t="shared" si="10"/>
        <v>5.7447637263648659</v>
      </c>
      <c r="I31" s="8">
        <f t="shared" si="11"/>
        <v>38.960595420226177</v>
      </c>
      <c r="J31" s="8"/>
      <c r="K31" s="8"/>
    </row>
    <row r="32" spans="1:11" x14ac:dyDescent="0.35">
      <c r="A32" s="25">
        <f>A20</f>
        <v>59.500000000000007</v>
      </c>
      <c r="B32" s="25">
        <f>B20</f>
        <v>65.2</v>
      </c>
      <c r="C32" s="8">
        <f>D20</f>
        <v>17</v>
      </c>
      <c r="D32" s="8">
        <f>_xlfn.NORM.DIST(B32,$N$11,$N$15,TRUE)-_xlfn.NORM.DIST(A32,$N$11,$N$15,TRUE)</f>
        <v>0.11058687147876534</v>
      </c>
      <c r="E32" s="8">
        <f t="shared" si="7"/>
        <v>11.058687147876533</v>
      </c>
      <c r="F32" s="8">
        <f t="shared" si="8"/>
        <v>5.9413128521234668</v>
      </c>
      <c r="G32" s="8">
        <f t="shared" si="9"/>
        <v>35.299198406807484</v>
      </c>
      <c r="H32" s="8">
        <f t="shared" si="10"/>
        <v>3.191988156893069</v>
      </c>
      <c r="I32" s="8">
        <f t="shared" si="11"/>
        <v>26.133301009016535</v>
      </c>
      <c r="J32" s="8"/>
      <c r="K32" s="8"/>
    </row>
    <row r="33" spans="1:11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x14ac:dyDescent="0.35">
      <c r="A34" s="8"/>
      <c r="B34" s="26"/>
      <c r="C34" s="8"/>
      <c r="D34" s="8"/>
      <c r="E34" s="8"/>
      <c r="F34" s="8"/>
      <c r="G34" s="8"/>
      <c r="H34" s="8"/>
      <c r="I34" s="8"/>
      <c r="J34" s="8"/>
      <c r="K34" s="8"/>
    </row>
    <row r="35" spans="1:11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35">
      <c r="A36" s="27" t="s">
        <v>28</v>
      </c>
      <c r="B36" s="8"/>
      <c r="C36" s="28">
        <f>SUM(C28:C34)</f>
        <v>91</v>
      </c>
      <c r="D36" s="28">
        <f>SUM(D28:D34)</f>
        <v>0.86892105881621917</v>
      </c>
      <c r="E36" s="28">
        <f>SUM(E28:E34)</f>
        <v>86.892105881621916</v>
      </c>
      <c r="F36" s="8"/>
      <c r="G36" s="28" t="s">
        <v>30</v>
      </c>
      <c r="H36" s="28">
        <f>SUM(H28:H34)</f>
        <v>17.235715489401525</v>
      </c>
      <c r="I36" s="8"/>
      <c r="J36" s="8"/>
      <c r="K36" s="8"/>
    </row>
    <row r="37" spans="1:11" x14ac:dyDescent="0.35">
      <c r="A37" s="8"/>
      <c r="B37" s="8"/>
      <c r="C37" s="8"/>
      <c r="D37" s="28" t="s">
        <v>32</v>
      </c>
      <c r="E37" s="28">
        <f>N5-2-1</f>
        <v>5</v>
      </c>
      <c r="F37" s="8"/>
      <c r="G37" s="28" t="s">
        <v>31</v>
      </c>
      <c r="H37" s="28">
        <f>_xlfn.CHISQ.INV.RT(0.05,E37)</f>
        <v>11.070497693516353</v>
      </c>
      <c r="I37" s="8"/>
      <c r="J37" s="8"/>
      <c r="K37" s="8"/>
    </row>
    <row r="38" spans="1:11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51" spans="1:6" x14ac:dyDescent="0.35">
      <c r="A51" s="30"/>
      <c r="B51" s="30"/>
      <c r="C51" s="30"/>
      <c r="D51" s="30"/>
      <c r="E51" s="30"/>
      <c r="F51" s="30"/>
    </row>
    <row r="52" spans="1:6" x14ac:dyDescent="0.35">
      <c r="A52" s="36"/>
      <c r="B52" s="36">
        <v>0</v>
      </c>
      <c r="C52" s="36" t="s">
        <v>33</v>
      </c>
      <c r="D52" s="37">
        <f>C16</f>
        <v>36.700000000000003</v>
      </c>
      <c r="E52" s="36">
        <v>-3</v>
      </c>
      <c r="F52" s="31"/>
    </row>
    <row r="53" spans="1:6" x14ac:dyDescent="0.35">
      <c r="A53" s="22"/>
      <c r="B53" s="22">
        <f>E16</f>
        <v>0.14000000000000001</v>
      </c>
      <c r="C53" s="22" t="s">
        <v>34</v>
      </c>
      <c r="D53" s="38">
        <f>C16</f>
        <v>36.700000000000003</v>
      </c>
      <c r="E53" s="22" t="s">
        <v>35</v>
      </c>
      <c r="F53" s="32" t="e">
        <f>#REF!</f>
        <v>#REF!</v>
      </c>
    </row>
    <row r="54" spans="1:6" x14ac:dyDescent="0.35">
      <c r="A54" s="22"/>
      <c r="B54" s="22" t="e">
        <f xml:space="preserve"> SUM(B53,#REF!)</f>
        <v>#REF!</v>
      </c>
      <c r="C54" s="22" t="s">
        <v>34</v>
      </c>
      <c r="D54" s="38" t="e">
        <f>#REF!</f>
        <v>#REF!</v>
      </c>
      <c r="E54" s="22" t="s">
        <v>35</v>
      </c>
      <c r="F54" s="32">
        <f>C17</f>
        <v>45.25</v>
      </c>
    </row>
    <row r="55" spans="1:6" x14ac:dyDescent="0.35">
      <c r="A55" s="22"/>
      <c r="B55" s="22" t="e">
        <f>SUM(B54, E17)</f>
        <v>#REF!</v>
      </c>
      <c r="C55" s="22" t="s">
        <v>34</v>
      </c>
      <c r="D55" s="38">
        <f>C17</f>
        <v>45.25</v>
      </c>
      <c r="E55" s="22" t="s">
        <v>35</v>
      </c>
      <c r="F55" s="32">
        <f>C18</f>
        <v>50.95</v>
      </c>
    </row>
    <row r="56" spans="1:6" x14ac:dyDescent="0.35">
      <c r="A56" s="39" t="s">
        <v>36</v>
      </c>
      <c r="B56" s="22" t="e">
        <f>SUM(B55, E18)</f>
        <v>#REF!</v>
      </c>
      <c r="C56" s="22" t="s">
        <v>34</v>
      </c>
      <c r="D56" s="38">
        <f>C18</f>
        <v>50.95</v>
      </c>
      <c r="E56" s="22" t="s">
        <v>35</v>
      </c>
      <c r="F56" s="32">
        <f>C19</f>
        <v>56.650000000000006</v>
      </c>
    </row>
    <row r="57" spans="1:6" x14ac:dyDescent="0.35">
      <c r="A57" s="22"/>
      <c r="B57" s="22" t="e">
        <f>SUM(B56, E19)</f>
        <v>#REF!</v>
      </c>
      <c r="C57" s="22" t="s">
        <v>34</v>
      </c>
      <c r="D57" s="38">
        <f>C19</f>
        <v>56.650000000000006</v>
      </c>
      <c r="E57" s="22" t="s">
        <v>35</v>
      </c>
      <c r="F57" s="32">
        <f>C20</f>
        <v>62.350000000000009</v>
      </c>
    </row>
    <row r="58" spans="1:6" x14ac:dyDescent="0.35">
      <c r="A58" s="22"/>
      <c r="B58" s="22" t="e">
        <f>SUM(B57, E20)</f>
        <v>#REF!</v>
      </c>
      <c r="C58" s="22" t="s">
        <v>34</v>
      </c>
      <c r="D58" s="38">
        <f>C20</f>
        <v>62.350000000000009</v>
      </c>
      <c r="E58" s="22" t="s">
        <v>35</v>
      </c>
      <c r="F58" s="32">
        <f>C21</f>
        <v>68.050000000000011</v>
      </c>
    </row>
    <row r="59" spans="1:6" x14ac:dyDescent="0.35">
      <c r="A59" s="33"/>
      <c r="B59" s="33" t="e">
        <f>SUM(B58, E21)</f>
        <v>#REF!</v>
      </c>
      <c r="C59" s="33" t="s">
        <v>34</v>
      </c>
      <c r="D59" s="34">
        <f>C21</f>
        <v>68.050000000000011</v>
      </c>
      <c r="E59" s="33" t="s">
        <v>35</v>
      </c>
      <c r="F59" s="35">
        <v>50</v>
      </c>
    </row>
    <row r="60" spans="1:6" x14ac:dyDescent="0.35">
      <c r="D60" s="29"/>
      <c r="F60" s="29"/>
    </row>
  </sheetData>
  <mergeCells count="5">
    <mergeCell ref="Q14:U14"/>
    <mergeCell ref="A1:C1"/>
    <mergeCell ref="D1:F1"/>
    <mergeCell ref="A14:F14"/>
    <mergeCell ref="A26:I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2022-12-02T13:11:34Z</dcterms:modified>
</cp:coreProperties>
</file>