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304E459-B664-429E-ABCA-F7BC0E7B68F4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B20" i="1"/>
  <c r="A19" i="1"/>
  <c r="A20" i="1"/>
  <c r="B19" i="1"/>
  <c r="B6" i="1"/>
  <c r="E6" i="1" s="1"/>
  <c r="B13" i="1"/>
  <c r="E13" i="1" s="1"/>
  <c r="B12" i="1"/>
  <c r="E35" i="1" s="1"/>
  <c r="B11" i="1"/>
  <c r="E11" i="1" s="1"/>
  <c r="B10" i="1"/>
  <c r="C10" i="1" s="1"/>
  <c r="B9" i="1"/>
  <c r="E9" i="1" s="1"/>
  <c r="B8" i="1"/>
  <c r="C8" i="1" s="1"/>
  <c r="B7" i="1"/>
  <c r="E30" i="1" s="1"/>
  <c r="D6" i="1"/>
  <c r="D7" i="1"/>
  <c r="D8" i="1"/>
  <c r="D9" i="1"/>
  <c r="D10" i="1"/>
  <c r="D11" i="1"/>
  <c r="D12" i="1"/>
  <c r="D13" i="1"/>
  <c r="F16" i="1"/>
  <c r="A39" i="1"/>
  <c r="A40" i="1"/>
  <c r="A41" i="1"/>
  <c r="A42" i="1"/>
  <c r="A43" i="1"/>
  <c r="A44" i="1"/>
  <c r="A45" i="1"/>
  <c r="A46" i="1"/>
  <c r="A30" i="1"/>
  <c r="A31" i="1"/>
  <c r="A32" i="1"/>
  <c r="A33" i="1"/>
  <c r="A34" i="1"/>
  <c r="A35" i="1"/>
  <c r="A36" i="1"/>
  <c r="A29" i="1"/>
  <c r="D30" i="1"/>
  <c r="D31" i="1"/>
  <c r="D32" i="1"/>
  <c r="D33" i="1"/>
  <c r="D34" i="1"/>
  <c r="D35" i="1"/>
  <c r="D36" i="1"/>
  <c r="D29" i="1"/>
  <c r="A22" i="1" l="1" a="1"/>
  <c r="A23" i="1" s="1"/>
  <c r="C6" i="1"/>
  <c r="B39" i="1"/>
  <c r="E29" i="1"/>
  <c r="B29" i="1"/>
  <c r="B46" i="1"/>
  <c r="B36" i="1"/>
  <c r="E36" i="1"/>
  <c r="C13" i="1"/>
  <c r="B35" i="1"/>
  <c r="B45" i="1"/>
  <c r="E12" i="1"/>
  <c r="C12" i="1"/>
  <c r="B44" i="1"/>
  <c r="B34" i="1"/>
  <c r="C11" i="1"/>
  <c r="E34" i="1"/>
  <c r="B33" i="1"/>
  <c r="E33" i="1"/>
  <c r="E10" i="1"/>
  <c r="B43" i="1"/>
  <c r="B32" i="1"/>
  <c r="B42" i="1"/>
  <c r="B49" i="1" s="1"/>
  <c r="E32" i="1"/>
  <c r="C9" i="1"/>
  <c r="E8" i="1"/>
  <c r="B41" i="1"/>
  <c r="E31" i="1"/>
  <c r="B31" i="1"/>
  <c r="B16" i="1"/>
  <c r="D16" i="1" s="1"/>
  <c r="E7" i="1"/>
  <c r="B40" i="1"/>
  <c r="C7" i="1"/>
  <c r="B30" i="1"/>
  <c r="B23" i="1" l="1"/>
  <c r="A22" i="1"/>
  <c r="B22" i="1"/>
  <c r="D22" i="1" a="1"/>
  <c r="D22" i="1" s="1"/>
  <c r="D23" i="1" l="1"/>
  <c r="F49" i="1"/>
  <c r="A47" i="1" l="1"/>
  <c r="A14" i="1"/>
  <c r="D46" i="1"/>
  <c r="D40" i="1"/>
  <c r="D41" i="1"/>
  <c r="D42" i="1"/>
  <c r="D43" i="1"/>
  <c r="D44" i="1"/>
  <c r="D45" i="1"/>
  <c r="D39" i="1"/>
  <c r="C40" i="1"/>
  <c r="E41" i="1"/>
  <c r="E42" i="1"/>
  <c r="E43" i="1"/>
  <c r="E44" i="1"/>
  <c r="E45" i="1"/>
  <c r="E46" i="1"/>
  <c r="A52" i="1" l="1"/>
  <c r="B51" i="1"/>
  <c r="D47" i="1"/>
  <c r="B52" i="1" s="1"/>
  <c r="E40" i="1"/>
  <c r="C41" i="1"/>
  <c r="D49" i="1"/>
  <c r="C39" i="1"/>
  <c r="C46" i="1"/>
  <c r="C45" i="1"/>
  <c r="B47" i="1"/>
  <c r="D51" i="1" s="1"/>
  <c r="C44" i="1"/>
  <c r="C43" i="1"/>
  <c r="C42" i="1"/>
  <c r="E39" i="1"/>
  <c r="A54" i="1" l="1" a="1"/>
  <c r="E47" i="1"/>
  <c r="C47" i="1"/>
  <c r="D52" i="1" s="1"/>
  <c r="B14" i="1"/>
  <c r="B54" i="1" l="1"/>
  <c r="A54" i="1"/>
  <c r="A55" i="1"/>
  <c r="B55" i="1"/>
  <c r="C14" i="1"/>
  <c r="D14" i="1"/>
  <c r="E14" i="1"/>
  <c r="E54" i="1" l="1" a="1"/>
  <c r="E54" i="1" s="1"/>
  <c r="G54" i="1" s="1"/>
  <c r="E55" i="1" l="1"/>
  <c r="G55" i="1" s="1"/>
</calcChain>
</file>

<file path=xl/sharedStrings.xml><?xml version="1.0" encoding="utf-8"?>
<sst xmlns="http://schemas.openxmlformats.org/spreadsheetml/2006/main" count="40" uniqueCount="33">
  <si>
    <t>Исходные данные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</si>
  <si>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</si>
  <si>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</si>
  <si>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</si>
  <si>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</si>
  <si>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</si>
  <si>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</si>
  <si>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</si>
  <si>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</si>
  <si>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</si>
  <si>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</si>
  <si>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</si>
  <si>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</si>
  <si>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XiYi</t>
  </si>
  <si>
    <t>Xi^2</t>
  </si>
  <si>
    <t>Yi^2</t>
  </si>
  <si>
    <t>Система нормальных уравнений</t>
  </si>
  <si>
    <t>b=b1</t>
  </si>
  <si>
    <t>корелляц коэф</t>
  </si>
  <si>
    <t>крит стьюдента</t>
  </si>
  <si>
    <t>распределения Стьюдента</t>
  </si>
  <si>
    <t>мумнож - находим произведение обрытной матрицы на массив св членов</t>
  </si>
  <si>
    <t>мобр - находим обратную матрицу</t>
  </si>
  <si>
    <t>эмпер лин ур-е: y(со штрихом) = b0 + b1x она приближает эксперим зн-я</t>
  </si>
  <si>
    <t>Xi=lnxi</t>
  </si>
  <si>
    <t>Yi=yi</t>
  </si>
  <si>
    <t>a=b0</t>
  </si>
  <si>
    <t>a и b должны быть такие же как и в ф-ии логарифма на первом графике</t>
  </si>
  <si>
    <t>y1 = 1/y1</t>
  </si>
  <si>
    <t>xi=1/xi</t>
  </si>
  <si>
    <t>y1</t>
  </si>
  <si>
    <t>Т,тыс.экз</t>
  </si>
  <si>
    <t>С,у.е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</si>
</sst>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3" xfId="0" applyFill="1" applyBorder="1"/>
    <xf numFmtId="0" fontId="0" fillId="2" borderId="2" xfId="0" applyFill="1" applyBorder="1"/>
    <xf numFmtId="0" fontId="1" fillId="0" borderId="0" xfId="0" applyFont="1"/>
    <xf numFmtId="0" fontId="0" fillId="2" borderId="0" xfId="0" applyFill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Логарифм, показательная, линейная, экспоненц, полиномин-я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2.7774718582506786E-2"/>
          <c:y val="9.5865219515431199E-2"/>
          <c:w val="0.95760162531591797"/>
          <c:h val="0.8266281592869062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458167109989493E-2"/>
                  <c:y val="2.145426505578834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6603545957460634E-2"/>
                  <c:y val="2.63043040940635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7963350137947292"/>
                  <c:y val="-4.07499431279340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3501170114930999"/>
                  <c:y val="8.06181342255958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385602319686609"/>
                  <c:y val="9.50930486086286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endParaRPr lang="en-US" baseline="0"/>
                  </a:p>
                  <a:p>
                    <a:pPr>
                      <a:defRPr/>
                    </a:pP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5-4CE2-8E2F-BC68481AB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839968"/>
        <c:axId val="324842264"/>
      </c:scatterChart>
      <c:valAx>
        <c:axId val="3248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842264"/>
        <c:crosses val="autoZero"/>
        <c:crossBetween val="midCat"/>
      </c:valAx>
      <c:valAx>
        <c:axId val="32484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83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Гипербола</a:t>
            </a:r>
            <a:r>
              <a:rPr lang="ru-RU" baseline="0"/>
              <a:t> при </a:t>
            </a:r>
            <a:r>
              <a:rPr lang="en-US" baseline="0"/>
              <a:t>y = 1/y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Лист1!$A$29:$A$36</c:f>
              <c:numCache>
                <c:formatCode>General</c:formatCode>
                <c:ptCount val="8"/>
                <c:pt idx="0">
                  <c:v>0.2</c:v>
                </c:pt>
                <c:pt idx="1">
                  <c:v>0.1</c:v>
                </c:pt>
                <c:pt idx="2">
                  <c:v>6.6666666666666666E-2</c:v>
                </c:pt>
                <c:pt idx="3">
                  <c:v>0.05</c:v>
                </c:pt>
                <c:pt idx="4">
                  <c:v>0.04</c:v>
                </c:pt>
                <c:pt idx="5">
                  <c:v>3.3333333333333333E-2</c:v>
                </c:pt>
                <c:pt idx="6">
                  <c:v>2.2222222222222223E-2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D-4ACF-89F0-DC854AAD2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14640"/>
        <c:axId val="429312144"/>
      </c:scatterChart>
      <c:valAx>
        <c:axId val="4293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12144"/>
        <c:crosses val="autoZero"/>
        <c:crossBetween val="midCat"/>
      </c:valAx>
      <c:valAx>
        <c:axId val="4293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Конечная: логарифмическая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Лист1!$A$39:$A$46</c:f>
              <c:numCache>
                <c:formatCode>General</c:formatCode>
                <c:ptCount val="8"/>
                <c:pt idx="0">
                  <c:v>1.6094379124341003</c:v>
                </c:pt>
                <c:pt idx="1">
                  <c:v>2.3025850929940459</c:v>
                </c:pt>
                <c:pt idx="2">
                  <c:v>2.7080502011022101</c:v>
                </c:pt>
                <c:pt idx="3">
                  <c:v>2.9957322735539909</c:v>
                </c:pt>
                <c:pt idx="4">
                  <c:v>3.2188758248682006</c:v>
                </c:pt>
                <c:pt idx="5">
                  <c:v>3.4011973816621555</c:v>
                </c:pt>
                <c:pt idx="6">
                  <c:v>3.8066624897703196</c:v>
                </c:pt>
                <c:pt idx="7">
                  <c:v>4.0943445622221004</c:v>
                </c:pt>
              </c:numCache>
            </c:numRef>
          </c:xVal>
          <c:yVal>
            <c:numRef>
              <c:f>Лист1!$B$39:$B$46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C2-4DC9-81EF-671AE0F1E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201520"/>
        <c:axId val="426198192"/>
      </c:scatterChart>
      <c:valAx>
        <c:axId val="42620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198192"/>
        <c:crosses val="autoZero"/>
        <c:crossBetween val="midCat"/>
      </c:valAx>
      <c:valAx>
        <c:axId val="4261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20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Гипербола при </a:t>
            </a:r>
            <a:r>
              <a:rPr lang="en-US"/>
              <a:t>x = 1/x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Лист1!$E$29:$E$36</c:f>
              <c:numCache>
                <c:formatCode>General</c:formatCode>
                <c:ptCount val="8"/>
                <c:pt idx="0">
                  <c:v>1.3698630136986301E-2</c:v>
                </c:pt>
                <c:pt idx="1">
                  <c:v>1.3071895424836602E-2</c:v>
                </c:pt>
                <c:pt idx="2">
                  <c:v>1.2195121951219513E-2</c:v>
                </c:pt>
                <c:pt idx="3">
                  <c:v>1.21654501216545E-2</c:v>
                </c:pt>
                <c:pt idx="4">
                  <c:v>1.2150668286755772E-2</c:v>
                </c:pt>
                <c:pt idx="5">
                  <c:v>1.2150668286755772E-2</c:v>
                </c:pt>
                <c:pt idx="6">
                  <c:v>1.2121212121212121E-2</c:v>
                </c:pt>
                <c:pt idx="7">
                  <c:v>1.2121212121212121E-2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04B-B22E-6F32FF10C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57504"/>
        <c:axId val="435160832"/>
      </c:scatterChart>
      <c:valAx>
        <c:axId val="43515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160832"/>
        <c:crosses val="autoZero"/>
        <c:crossBetween val="midCat"/>
      </c:valAx>
      <c:valAx>
        <c:axId val="4351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515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62753</xdr:colOff>
      <xdr:row>0</xdr:row>
      <xdr:rowOff>86731</xdr:rowOff>
    </xdr:from>
    <xdr:to>
      <xdr:col>26</xdr:col>
      <xdr:colOff>89647</xdr:colOff>
      <xdr:row>21</xdr:row>
      <xdr:rowOff>44824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504266</xdr:colOff>
      <xdr:row>22</xdr:row>
      <xdr:rowOff>40341</xdr:rowOff>
    </xdr:from>
    <xdr:to>
      <xdr:col>18</xdr:col>
      <xdr:colOff>235324</xdr:colOff>
      <xdr:row>36</xdr:row>
      <xdr:rowOff>116541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515471</xdr:colOff>
      <xdr:row>38</xdr:row>
      <xdr:rowOff>17930</xdr:rowOff>
    </xdr:from>
    <xdr:to>
      <xdr:col>18</xdr:col>
      <xdr:colOff>246529</xdr:colOff>
      <xdr:row>52</xdr:row>
      <xdr:rowOff>94130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557892</xdr:colOff>
      <xdr:row>22</xdr:row>
      <xdr:rowOff>16328</xdr:rowOff>
    </xdr:from>
    <xdr:to>
      <xdr:col>26</xdr:col>
      <xdr:colOff>231321</xdr:colOff>
      <xdr:row>36</xdr:row>
      <xdr:rowOff>92528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Красный и оранжевый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85" zoomScaleNormal="85" workbookViewId="0">
      <selection activeCell="I11" sqref="I11"/>
    </sheetView>
  </sheetViews>
  <sheetFormatPr defaultRowHeight="14.4" x14ac:dyDescent="0.3"/>
  <sheetData>
    <row r="1" spans="1:9" x14ac:dyDescent="0.3">
      <c r="A1" s="10" t="s">
        <v>0</v>
      </c>
    </row>
    <row r="2" spans="1:9" x14ac:dyDescent="0.3">
      <c r="A2" s="2" t="s">
        <v>31</v>
      </c>
      <c r="B2" s="2">
        <v>5</v>
      </c>
      <c r="C2" s="2">
        <v>10</v>
      </c>
      <c r="D2" s="2">
        <v>15</v>
      </c>
      <c r="E2" s="2">
        <v>20</v>
      </c>
      <c r="F2" s="2">
        <v>25</v>
      </c>
      <c r="G2" s="2">
        <v>30</v>
      </c>
      <c r="H2" s="2">
        <v>45</v>
      </c>
      <c r="I2" s="2">
        <v>60</v>
      </c>
    </row>
    <row r="3" spans="1:9" x14ac:dyDescent="0.3">
      <c r="A3" s="2" t="s">
        <v>32</v>
      </c>
      <c r="B3" s="2">
        <v>73</v>
      </c>
      <c r="C3" s="2">
        <v>76.5</v>
      </c>
      <c r="D3" s="2">
        <v>82</v>
      </c>
      <c r="E3" s="2">
        <v>82.2</v>
      </c>
      <c r="F3" s="2">
        <v>82.3</v>
      </c>
      <c r="G3" s="2">
        <v>82.3</v>
      </c>
      <c r="H3" s="2">
        <v>82.5</v>
      </c>
      <c r="I3" s="2">
        <v>82.5</v>
      </c>
    </row>
    <row r="5" spans="1:9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9" x14ac:dyDescent="0.3">
      <c r="A6" s="2">
        <v>5</v>
      </c>
      <c r="B6" s="2">
        <f>B3</f>
        <v>73</v>
      </c>
      <c r="C6" s="1">
        <f>A6*B6</f>
        <v>365</v>
      </c>
      <c r="D6" s="1">
        <f>A6*A6</f>
        <v>25</v>
      </c>
      <c r="E6" s="1">
        <f>B6*B6</f>
        <v>5329</v>
      </c>
    </row>
    <row r="7" spans="1:9" x14ac:dyDescent="0.3">
      <c r="A7" s="2">
        <v>10</v>
      </c>
      <c r="B7" s="2">
        <f>C3</f>
        <v>76.5</v>
      </c>
      <c r="C7" s="1">
        <f t="shared" ref="C7:C13" si="0">A7*B7</f>
        <v>765</v>
      </c>
      <c r="D7" s="1">
        <f t="shared" ref="D7:D13" si="1">A7*A7</f>
        <v>100</v>
      </c>
      <c r="E7" s="1">
        <f t="shared" ref="E7:E13" si="2">B7*B7</f>
        <v>5852.25</v>
      </c>
    </row>
    <row r="8" spans="1:9" x14ac:dyDescent="0.3">
      <c r="A8" s="2">
        <v>15</v>
      </c>
      <c r="B8" s="2">
        <f>D3</f>
        <v>82</v>
      </c>
      <c r="C8" s="1">
        <f t="shared" si="0"/>
        <v>1230</v>
      </c>
      <c r="D8" s="1">
        <f t="shared" si="1"/>
        <v>225</v>
      </c>
      <c r="E8" s="1">
        <f t="shared" si="2"/>
        <v>6724</v>
      </c>
    </row>
    <row r="9" spans="1:9" x14ac:dyDescent="0.3">
      <c r="A9" s="2">
        <v>20</v>
      </c>
      <c r="B9" s="2">
        <f>E3</f>
        <v>82.2</v>
      </c>
      <c r="C9" s="1">
        <f t="shared" si="0"/>
        <v>1644</v>
      </c>
      <c r="D9" s="1">
        <f t="shared" si="1"/>
        <v>400</v>
      </c>
      <c r="E9" s="1">
        <f t="shared" si="2"/>
        <v>6756.84</v>
      </c>
    </row>
    <row r="10" spans="1:9" x14ac:dyDescent="0.3">
      <c r="A10" s="2">
        <v>25</v>
      </c>
      <c r="B10" s="2">
        <f>F3</f>
        <v>82.3</v>
      </c>
      <c r="C10" s="1">
        <f t="shared" si="0"/>
        <v>2057.5</v>
      </c>
      <c r="D10" s="1">
        <f t="shared" si="1"/>
        <v>625</v>
      </c>
      <c r="E10" s="1">
        <f t="shared" si="2"/>
        <v>6773.29</v>
      </c>
    </row>
    <row r="11" spans="1:9" x14ac:dyDescent="0.3">
      <c r="A11" s="2">
        <v>30</v>
      </c>
      <c r="B11" s="2">
        <f>G3</f>
        <v>82.3</v>
      </c>
      <c r="C11" s="1">
        <f t="shared" si="0"/>
        <v>2469</v>
      </c>
      <c r="D11" s="1">
        <f t="shared" si="1"/>
        <v>900</v>
      </c>
      <c r="E11" s="1">
        <f t="shared" si="2"/>
        <v>6773.29</v>
      </c>
    </row>
    <row r="12" spans="1:9" x14ac:dyDescent="0.3">
      <c r="A12" s="2">
        <v>45</v>
      </c>
      <c r="B12" s="2">
        <f>H3</f>
        <v>82.5</v>
      </c>
      <c r="C12" s="1">
        <f t="shared" si="0"/>
        <v>3712.5</v>
      </c>
      <c r="D12" s="1">
        <f t="shared" si="1"/>
        <v>2025</v>
      </c>
      <c r="E12" s="1">
        <f t="shared" si="2"/>
        <v>6806.25</v>
      </c>
    </row>
    <row r="13" spans="1:9" x14ac:dyDescent="0.3">
      <c r="A13" s="2">
        <v>60</v>
      </c>
      <c r="B13" s="2">
        <f>I3</f>
        <v>82.5</v>
      </c>
      <c r="C13" s="1">
        <f t="shared" si="0"/>
        <v>4950</v>
      </c>
      <c r="D13" s="1">
        <f t="shared" si="1"/>
        <v>3600</v>
      </c>
      <c r="E13" s="1">
        <f t="shared" si="2"/>
        <v>6806.25</v>
      </c>
    </row>
    <row r="14" spans="1:9" x14ac:dyDescent="0.3">
      <c r="A14" s="5">
        <f>SUM(A6:A13)</f>
        <v>210</v>
      </c>
      <c r="B14" s="6">
        <f>SUM(B6:B13)</f>
        <v>643.29999999999995</v>
      </c>
      <c r="C14" s="6">
        <f>SUM(C6:C13)</f>
        <v>17193</v>
      </c>
      <c r="D14" s="6">
        <f>SUM(D6:D13)</f>
        <v>7900</v>
      </c>
      <c r="E14" s="6">
        <f>SUM(E6:E13)</f>
        <v>51821.17</v>
      </c>
    </row>
    <row r="15" spans="1:9" x14ac:dyDescent="0.3">
      <c r="A15" s="8" t="s">
        <v>6</v>
      </c>
      <c r="B15" s="9">
        <v>8</v>
      </c>
      <c r="C15" s="7"/>
      <c r="D15" s="7"/>
      <c r="E15" s="7"/>
    </row>
    <row r="16" spans="1:9" x14ac:dyDescent="0.3">
      <c r="A16" s="4" t="s">
        <v>7</v>
      </c>
      <c r="B16" s="4">
        <f>CORREL(A6:A13,B6:B13)</f>
        <v>0.65439443426677857</v>
      </c>
      <c r="C16" s="4" t="s">
        <v>8</v>
      </c>
      <c r="D16" s="4">
        <f>ABS(B16)*SQRT((B15-2)/(1-B16^2))</f>
        <v>2.1198509593997041</v>
      </c>
      <c r="E16" s="4" t="s">
        <v>9</v>
      </c>
      <c r="F16" s="4">
        <f>_xlfn.T.INV.2T(0.05,B15-2)</f>
        <v>2.4469118511449697</v>
      </c>
    </row>
    <row r="17" spans="1:5" x14ac:dyDescent="0.3">
      <c r="A17" t="s">
        <v>18</v>
      </c>
      <c r="C17" t="s">
        <v>19</v>
      </c>
      <c r="E17" t="s">
        <v>20</v>
      </c>
    </row>
    <row r="18" spans="1:5" x14ac:dyDescent="0.3">
      <c r="A18" s="10" t="s">
        <v>10</v>
      </c>
    </row>
    <row r="19" spans="1:5" x14ac:dyDescent="0.3">
      <c r="A19" s="5">
        <f>B15</f>
        <v>8</v>
      </c>
      <c r="B19" s="5">
        <f>A14</f>
        <v>210</v>
      </c>
      <c r="D19" s="5">
        <f>B14</f>
        <v>643.29999999999995</v>
      </c>
    </row>
    <row r="20" spans="1:5" x14ac:dyDescent="0.3">
      <c r="A20" s="5">
        <f>A14</f>
        <v>210</v>
      </c>
      <c r="B20" s="5">
        <f>D14</f>
        <v>7900</v>
      </c>
      <c r="D20" s="5">
        <f>C14</f>
        <v>17193</v>
      </c>
    </row>
    <row r="22" spans="1:5" x14ac:dyDescent="0.3">
      <c r="A22" s="5">
        <f t="array" ref="A22:B23">MINVERSE(A19:B20)</f>
        <v>0.41361256544502611</v>
      </c>
      <c r="B22" s="5">
        <v>-1.0994764397905759E-2</v>
      </c>
      <c r="C22" s="4" t="s">
        <v>11</v>
      </c>
      <c r="D22" s="4">
        <f t="array" ref="D22:D23">MMULT(A22:B23,D19:D20)</f>
        <v>77.043979057591542</v>
      </c>
    </row>
    <row r="23" spans="1:5" x14ac:dyDescent="0.3">
      <c r="A23" s="5">
        <v>-1.0994764397905758E-2</v>
      </c>
      <c r="B23" s="5">
        <v>4.18848167539267E-4</v>
      </c>
      <c r="C23" s="4" t="s">
        <v>12</v>
      </c>
      <c r="D23" s="4">
        <v>0.1283246073298443</v>
      </c>
    </row>
    <row r="24" spans="1:5" x14ac:dyDescent="0.3">
      <c r="A24" t="s">
        <v>22</v>
      </c>
    </row>
    <row r="25" spans="1:5" x14ac:dyDescent="0.3">
      <c r="A25" t="s">
        <v>21</v>
      </c>
    </row>
    <row r="26" spans="1:5" x14ac:dyDescent="0.3">
      <c r="A26" t="s">
        <v>23</v>
      </c>
    </row>
    <row r="28" spans="1:5" x14ac:dyDescent="0.3">
      <c r="A28" s="1" t="s">
        <v>29</v>
      </c>
      <c r="B28" s="1" t="s">
        <v>30</v>
      </c>
      <c r="D28" s="1" t="s">
        <v>1</v>
      </c>
      <c r="E28" s="1" t="s">
        <v>28</v>
      </c>
    </row>
    <row r="29" spans="1:5" x14ac:dyDescent="0.3">
      <c r="A29" s="1">
        <f>1/A6</f>
        <v>0.2</v>
      </c>
      <c r="B29" s="1">
        <f>B6</f>
        <v>73</v>
      </c>
      <c r="D29" s="1">
        <f>A6</f>
        <v>5</v>
      </c>
      <c r="E29" s="1">
        <f>1/B6</f>
        <v>1.3698630136986301E-2</v>
      </c>
    </row>
    <row r="30" spans="1:5" x14ac:dyDescent="0.3">
      <c r="A30" s="1">
        <f t="shared" ref="A30:A36" si="3">1/A7</f>
        <v>0.1</v>
      </c>
      <c r="B30" s="1">
        <f t="shared" ref="B30:B36" si="4">B7</f>
        <v>76.5</v>
      </c>
      <c r="D30" s="1">
        <f t="shared" ref="D30:D36" si="5">A7</f>
        <v>10</v>
      </c>
      <c r="E30" s="1">
        <f t="shared" ref="E30:E36" si="6">1/B7</f>
        <v>1.3071895424836602E-2</v>
      </c>
    </row>
    <row r="31" spans="1:5" x14ac:dyDescent="0.3">
      <c r="A31" s="1">
        <f t="shared" si="3"/>
        <v>6.6666666666666666E-2</v>
      </c>
      <c r="B31" s="1">
        <f t="shared" si="4"/>
        <v>82</v>
      </c>
      <c r="D31" s="1">
        <f t="shared" si="5"/>
        <v>15</v>
      </c>
      <c r="E31" s="1">
        <f t="shared" si="6"/>
        <v>1.2195121951219513E-2</v>
      </c>
    </row>
    <row r="32" spans="1:5" x14ac:dyDescent="0.3">
      <c r="A32" s="1">
        <f t="shared" si="3"/>
        <v>0.05</v>
      </c>
      <c r="B32" s="1">
        <f t="shared" si="4"/>
        <v>82.2</v>
      </c>
      <c r="D32" s="1">
        <f t="shared" si="5"/>
        <v>20</v>
      </c>
      <c r="E32" s="1">
        <f t="shared" si="6"/>
        <v>1.21654501216545E-2</v>
      </c>
    </row>
    <row r="33" spans="1:5" x14ac:dyDescent="0.3">
      <c r="A33" s="1">
        <f t="shared" si="3"/>
        <v>0.04</v>
      </c>
      <c r="B33" s="1">
        <f t="shared" si="4"/>
        <v>82.3</v>
      </c>
      <c r="D33" s="1">
        <f t="shared" si="5"/>
        <v>25</v>
      </c>
      <c r="E33" s="1">
        <f t="shared" si="6"/>
        <v>1.2150668286755772E-2</v>
      </c>
    </row>
    <row r="34" spans="1:5" x14ac:dyDescent="0.3">
      <c r="A34" s="1">
        <f t="shared" si="3"/>
        <v>3.3333333333333333E-2</v>
      </c>
      <c r="B34" s="1">
        <f t="shared" si="4"/>
        <v>82.3</v>
      </c>
      <c r="D34" s="1">
        <f t="shared" si="5"/>
        <v>30</v>
      </c>
      <c r="E34" s="1">
        <f t="shared" si="6"/>
        <v>1.2150668286755772E-2</v>
      </c>
    </row>
    <row r="35" spans="1:5" x14ac:dyDescent="0.3">
      <c r="A35" s="1">
        <f t="shared" si="3"/>
        <v>2.2222222222222223E-2</v>
      </c>
      <c r="B35" s="1">
        <f t="shared" si="4"/>
        <v>82.5</v>
      </c>
      <c r="D35" s="1">
        <f t="shared" si="5"/>
        <v>45</v>
      </c>
      <c r="E35" s="1">
        <f t="shared" si="6"/>
        <v>1.2121212121212121E-2</v>
      </c>
    </row>
    <row r="36" spans="1:5" x14ac:dyDescent="0.3">
      <c r="A36" s="1">
        <f t="shared" si="3"/>
        <v>1.6666666666666666E-2</v>
      </c>
      <c r="B36" s="1">
        <f t="shared" si="4"/>
        <v>82.5</v>
      </c>
      <c r="D36" s="1">
        <f t="shared" si="5"/>
        <v>60</v>
      </c>
      <c r="E36" s="1">
        <f t="shared" si="6"/>
        <v>1.2121212121212121E-2</v>
      </c>
    </row>
    <row r="38" spans="1:5" x14ac:dyDescent="0.3">
      <c r="A38" s="1" t="s">
        <v>24</v>
      </c>
      <c r="B38" s="1" t="s">
        <v>25</v>
      </c>
      <c r="C38" s="3" t="s">
        <v>13</v>
      </c>
      <c r="D38" s="3" t="s">
        <v>14</v>
      </c>
      <c r="E38" s="3" t="s">
        <v>15</v>
      </c>
    </row>
    <row r="39" spans="1:5" x14ac:dyDescent="0.3">
      <c r="A39" s="1">
        <f>LN(A6)</f>
        <v>1.6094379124341003</v>
      </c>
      <c r="B39" s="1">
        <f>B6</f>
        <v>73</v>
      </c>
      <c r="C39" s="1">
        <f>A39*B39</f>
        <v>117.48896760768932</v>
      </c>
      <c r="D39" s="1">
        <f>A39*A39</f>
        <v>2.5902903939802346</v>
      </c>
      <c r="E39" s="1">
        <f>B39*B39</f>
        <v>5329</v>
      </c>
    </row>
    <row r="40" spans="1:5" x14ac:dyDescent="0.3">
      <c r="A40" s="1">
        <f>LN(A7)</f>
        <v>2.3025850929940459</v>
      </c>
      <c r="B40" s="1">
        <f t="shared" ref="B40:B46" si="7">B7</f>
        <v>76.5</v>
      </c>
      <c r="C40" s="1">
        <f t="shared" ref="C40:C46" si="8">A40*B40</f>
        <v>176.1477596140445</v>
      </c>
      <c r="D40" s="1">
        <f t="shared" ref="D40:D45" si="9">A40*A40</f>
        <v>5.3018981104783993</v>
      </c>
      <c r="E40" s="1">
        <f t="shared" ref="E40:E46" si="10">B40*B40</f>
        <v>5852.25</v>
      </c>
    </row>
    <row r="41" spans="1:5" x14ac:dyDescent="0.3">
      <c r="A41" s="1">
        <f t="shared" ref="A41:A46" si="11">LN(A8)</f>
        <v>2.7080502011022101</v>
      </c>
      <c r="B41" s="1">
        <f t="shared" si="7"/>
        <v>82</v>
      </c>
      <c r="C41" s="1">
        <f t="shared" si="8"/>
        <v>222.06011649038123</v>
      </c>
      <c r="D41" s="1">
        <f t="shared" si="9"/>
        <v>7.3335358916897206</v>
      </c>
      <c r="E41" s="1">
        <f t="shared" si="10"/>
        <v>6724</v>
      </c>
    </row>
    <row r="42" spans="1:5" x14ac:dyDescent="0.3">
      <c r="A42" s="1">
        <f t="shared" si="11"/>
        <v>2.9957322735539909</v>
      </c>
      <c r="B42" s="1">
        <f t="shared" si="7"/>
        <v>82.2</v>
      </c>
      <c r="C42" s="1">
        <f t="shared" si="8"/>
        <v>246.24919288613805</v>
      </c>
      <c r="D42" s="1">
        <f t="shared" si="9"/>
        <v>8.9744118548129634</v>
      </c>
      <c r="E42" s="1">
        <f t="shared" si="10"/>
        <v>6756.84</v>
      </c>
    </row>
    <row r="43" spans="1:5" x14ac:dyDescent="0.3">
      <c r="A43" s="1">
        <f t="shared" si="11"/>
        <v>3.2188758248682006</v>
      </c>
      <c r="B43" s="1">
        <f t="shared" si="7"/>
        <v>82.3</v>
      </c>
      <c r="C43" s="1">
        <f t="shared" si="8"/>
        <v>264.91348038665291</v>
      </c>
      <c r="D43" s="1">
        <f t="shared" si="9"/>
        <v>10.361161575920939</v>
      </c>
      <c r="E43" s="1">
        <f t="shared" si="10"/>
        <v>6773.29</v>
      </c>
    </row>
    <row r="44" spans="1:5" x14ac:dyDescent="0.3">
      <c r="A44" s="1">
        <f t="shared" si="11"/>
        <v>3.4011973816621555</v>
      </c>
      <c r="B44" s="1">
        <f t="shared" si="7"/>
        <v>82.3</v>
      </c>
      <c r="C44" s="1">
        <f t="shared" si="8"/>
        <v>279.91854451079536</v>
      </c>
      <c r="D44" s="1">
        <f t="shared" si="9"/>
        <v>11.568143629025503</v>
      </c>
      <c r="E44" s="1">
        <f t="shared" si="10"/>
        <v>6773.29</v>
      </c>
    </row>
    <row r="45" spans="1:5" x14ac:dyDescent="0.3">
      <c r="A45" s="1">
        <f t="shared" si="11"/>
        <v>3.8066624897703196</v>
      </c>
      <c r="B45" s="1">
        <f t="shared" si="7"/>
        <v>82.5</v>
      </c>
      <c r="C45" s="1">
        <f t="shared" si="8"/>
        <v>314.04965540605139</v>
      </c>
      <c r="D45" s="1">
        <f t="shared" si="9"/>
        <v>14.490679311024369</v>
      </c>
      <c r="E45" s="1">
        <f t="shared" si="10"/>
        <v>6806.25</v>
      </c>
    </row>
    <row r="46" spans="1:5" x14ac:dyDescent="0.3">
      <c r="A46" s="1">
        <f t="shared" si="11"/>
        <v>4.0943445622221004</v>
      </c>
      <c r="B46" s="1">
        <f t="shared" si="7"/>
        <v>82.5</v>
      </c>
      <c r="C46" s="1">
        <f t="shared" si="8"/>
        <v>337.78342638332327</v>
      </c>
      <c r="D46" s="1">
        <f>A46*A46</f>
        <v>16.763657394197683</v>
      </c>
      <c r="E46" s="1">
        <f t="shared" si="10"/>
        <v>6806.25</v>
      </c>
    </row>
    <row r="47" spans="1:5" x14ac:dyDescent="0.3">
      <c r="A47" s="5">
        <f>SUM(A39:A46)</f>
        <v>24.136885738607123</v>
      </c>
      <c r="B47" s="5">
        <f>SUM(B39:B46)</f>
        <v>643.29999999999995</v>
      </c>
      <c r="C47" s="5">
        <f>SUM(C39:C46)</f>
        <v>1958.6111432850762</v>
      </c>
      <c r="D47" s="5">
        <f>SUM(D39:D46)</f>
        <v>77.383778161129797</v>
      </c>
      <c r="E47" s="5">
        <f>SUM(E39:E46)</f>
        <v>51821.17</v>
      </c>
    </row>
    <row r="48" spans="1:5" x14ac:dyDescent="0.3">
      <c r="A48" s="11" t="s">
        <v>6</v>
      </c>
      <c r="B48" s="11">
        <v>8</v>
      </c>
    </row>
    <row r="49" spans="1:7" x14ac:dyDescent="0.3">
      <c r="A49" s="4" t="s">
        <v>7</v>
      </c>
      <c r="B49" s="4">
        <f>CORREL(A39:A46,B39:B46)</f>
        <v>0.8652402448875931</v>
      </c>
      <c r="C49" s="4" t="s">
        <v>8</v>
      </c>
      <c r="D49" s="4">
        <f>ABS(B48)*SQRT((B48-2)/(1-B49^2))</f>
        <v>39.085720039643334</v>
      </c>
      <c r="E49" s="4" t="s">
        <v>9</v>
      </c>
      <c r="F49" s="4">
        <f>_xlfn.T.INV.2T(0.05,B48-2)</f>
        <v>2.4469118511449697</v>
      </c>
    </row>
    <row r="50" spans="1:7" x14ac:dyDescent="0.3">
      <c r="A50" s="10" t="s">
        <v>16</v>
      </c>
    </row>
    <row r="51" spans="1:7" x14ac:dyDescent="0.3">
      <c r="A51" s="5">
        <v>8</v>
      </c>
      <c r="B51" s="5">
        <f>A47</f>
        <v>24.136885738607123</v>
      </c>
      <c r="D51" s="5">
        <f>B47</f>
        <v>643.29999999999995</v>
      </c>
    </row>
    <row r="52" spans="1:7" x14ac:dyDescent="0.3">
      <c r="A52" s="5">
        <f>A47</f>
        <v>24.136885738607123</v>
      </c>
      <c r="B52" s="5">
        <f>D47</f>
        <v>77.383778161129797</v>
      </c>
      <c r="D52" s="5">
        <f>C47</f>
        <v>1958.6111432850762</v>
      </c>
    </row>
    <row r="54" spans="1:7" x14ac:dyDescent="0.3">
      <c r="A54">
        <f t="array" ref="A54:B55">MINVERSE(A51:B52)</f>
        <v>2.1212093220649857</v>
      </c>
      <c r="B54">
        <v>-0.66162945582396637</v>
      </c>
      <c r="D54" s="3" t="s">
        <v>11</v>
      </c>
      <c r="E54" s="3">
        <f t="array" ref="E54:E55">MMULT(A54:B55,D51:D52)</f>
        <v>68.699131981943538</v>
      </c>
      <c r="F54" s="12" t="s">
        <v>26</v>
      </c>
      <c r="G54" s="12">
        <f>E54</f>
        <v>68.699131981943538</v>
      </c>
    </row>
    <row r="55" spans="1:7" x14ac:dyDescent="0.3">
      <c r="A55">
        <v>-0.66162945582396626</v>
      </c>
      <c r="B55">
        <v>0.21929240184144724</v>
      </c>
      <c r="D55" s="3" t="s">
        <v>12</v>
      </c>
      <c r="E55" s="3">
        <v>3.8823129528498725</v>
      </c>
      <c r="F55" s="12" t="s">
        <v>17</v>
      </c>
      <c r="G55" s="12">
        <f>E55</f>
        <v>3.8823129528498725</v>
      </c>
    </row>
    <row r="56" spans="1:7" x14ac:dyDescent="0.3">
      <c r="F56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2022-12-16T09:52:36Z</dcterms:modified>
</cp:coreProperties>
</file>