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.Уник\2 курс\тер вер\Лабы\"/>
    </mc:Choice>
  </mc:AlternateContent>
  <xr:revisionPtr revIDLastSave="0" documentId="13_ncr:1_{9A519103-31B2-4D88-B1B9-DD51AB081E15}" xr6:coauthVersionLast="47" xr6:coauthVersionMax="47" xr10:uidLastSave="{00000000-0000-0000-0000-000000000000}"/>
  <bookViews>
    <workbookView xWindow="2304" yWindow="2304" windowWidth="17280" windowHeight="8964" activeTab="1" xr2:uid="{D19BEB6C-9E2A-4C01-AB8A-D0CC10246480}"/>
  </bookViews>
  <sheets>
    <sheet name="Лист1" sheetId="1" r:id="rId1"/>
    <sheet name="Лист2" sheetId="4" r:id="rId2"/>
    <sheet name="Лист3" sheetId="3" r:id="rId3"/>
    <sheet name="тест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K3" i="4"/>
  <c r="J3" i="4"/>
  <c r="I3" i="4"/>
  <c r="H3" i="4"/>
  <c r="G3" i="4"/>
  <c r="F3" i="4"/>
  <c r="E3" i="4"/>
  <c r="D3" i="4"/>
  <c r="B4" i="4" s="1"/>
  <c r="C3" i="4"/>
  <c r="B3" i="4"/>
  <c r="B5" i="4" s="1"/>
  <c r="B6" i="4" l="1"/>
  <c r="E4" i="4"/>
  <c r="B8" i="2" l="1"/>
  <c r="D7" i="1" l="1"/>
  <c r="B7" i="1"/>
  <c r="H7" i="2"/>
  <c r="H8" i="2"/>
  <c r="E17" i="1"/>
  <c r="B6" i="1"/>
  <c r="D6" i="1"/>
  <c r="F5" i="1"/>
  <c r="B4" i="1"/>
  <c r="D5" i="1"/>
  <c r="B5" i="1"/>
  <c r="P2" i="3"/>
  <c r="D5" i="3" l="1"/>
  <c r="B3" i="2"/>
  <c r="D6" i="3"/>
  <c r="E19" i="1"/>
  <c r="N7" i="1"/>
  <c r="M7" i="1"/>
  <c r="M6" i="1"/>
  <c r="L7" i="1"/>
  <c r="L6" i="1"/>
  <c r="F5" i="2"/>
  <c r="C4" i="3"/>
  <c r="D4" i="3"/>
  <c r="E4" i="3"/>
  <c r="F4" i="3"/>
  <c r="G4" i="3"/>
  <c r="H4" i="3"/>
  <c r="I4" i="3"/>
  <c r="J4" i="3"/>
  <c r="K4" i="3"/>
  <c r="L4" i="3"/>
  <c r="M4" i="3"/>
  <c r="Q3" i="3"/>
  <c r="Q2" i="3"/>
  <c r="Q4" i="3" s="1"/>
  <c r="P3" i="3"/>
  <c r="B6" i="2"/>
  <c r="B5" i="2"/>
  <c r="D4" i="1"/>
  <c r="E4" i="1"/>
  <c r="F4" i="1"/>
  <c r="G4" i="1"/>
  <c r="H4" i="1"/>
  <c r="C4" i="1"/>
  <c r="B5" i="3" l="1"/>
  <c r="C4" i="2"/>
  <c r="P7" i="2"/>
  <c r="F5" i="3"/>
  <c r="J5" i="3"/>
  <c r="J7" i="2"/>
  <c r="O7" i="2"/>
  <c r="N7" i="2"/>
  <c r="M7" i="2"/>
  <c r="L7" i="2"/>
  <c r="K7" i="2"/>
  <c r="R7" i="2"/>
  <c r="Q7" i="2"/>
  <c r="I7" i="2"/>
  <c r="B6" i="3" l="1"/>
  <c r="H5" i="1"/>
  <c r="K6" i="1"/>
  <c r="M8" i="1" s="1"/>
  <c r="N6" i="1" l="1"/>
</calcChain>
</file>

<file path=xl/sharedStrings.xml><?xml version="1.0" encoding="utf-8"?>
<sst xmlns="http://schemas.openxmlformats.org/spreadsheetml/2006/main" count="266" uniqueCount="108">
  <si>
    <t>Задача 1</t>
  </si>
  <si>
    <t>alpha=</t>
  </si>
  <si>
    <t>Y1</t>
  </si>
  <si>
    <t>Y2</t>
  </si>
  <si>
    <t>delta Xi</t>
  </si>
  <si>
    <t>n=</t>
  </si>
  <si>
    <t>f</t>
  </si>
  <si>
    <t>t rasch=</t>
  </si>
  <si>
    <t>t tabl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</si>
  <si>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</si>
  <si>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</si>
  <si>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</si>
  <si>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</si>
  <si>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</si>
  <si>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</si>
  <si>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</si>
  <si>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</si>
  <si>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</si>
  <si>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</si>
  <si>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</si>
  <si>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</si>
  <si>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t-тест с одинаковыми дисперсиями</t>
  </si>
  <si>
    <t>Объединенная дисперсия</t>
  </si>
  <si>
    <t>n=11</t>
  </si>
  <si>
    <t>s2</t>
  </si>
  <si>
    <t>X прав</t>
  </si>
  <si>
    <t>X лев</t>
  </si>
  <si>
    <t>x расч</t>
  </si>
  <si>
    <t>темп</t>
  </si>
  <si>
    <t>стержни</t>
  </si>
  <si>
    <t>n</t>
  </si>
  <si>
    <t>x-</t>
  </si>
  <si>
    <t>si2</t>
  </si>
  <si>
    <t>fi</t>
  </si>
  <si>
    <t>F-rasch</t>
  </si>
  <si>
    <t>F-tabl</t>
  </si>
  <si>
    <t>t-tabl</t>
  </si>
  <si>
    <t>D</t>
  </si>
  <si>
    <t>Двухвыборочный F-тест для дисперсии</t>
  </si>
  <si>
    <t>F</t>
  </si>
  <si>
    <t>P(F&lt;=f) одностороннее</t>
  </si>
  <si>
    <t xml:space="preserve">alpha &lt;P(F&lt;=f) ==гипотеза о однородных дисп применяется                                           </t>
  </si>
  <si>
    <t>alpha &lt; P(T&lt;=t) --- h0 принимается, разница не значительная</t>
  </si>
  <si>
    <t>xmean</t>
  </si>
  <si>
    <t>tрасч</t>
  </si>
  <si>
    <t>tтабл</t>
  </si>
  <si>
    <t>s</t>
  </si>
  <si>
    <t>H0</t>
  </si>
  <si>
    <t>разница не сущетсвенная</t>
  </si>
  <si>
    <t>H-</t>
  </si>
  <si>
    <t>разница существенная</t>
  </si>
  <si>
    <t>Различия значимо отличаются</t>
  </si>
  <si>
    <t>всё в нормативных нормах</t>
  </si>
  <si>
    <t>H1</t>
  </si>
  <si>
    <t>нормы нарушены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</si>
  <si>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</si>
  <si>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</si>
  <si>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</si>
  <si>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</si>
  <si>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</si>
  <si>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</si>
  <si>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</si>
  <si>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</si>
  <si>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</si>
  <si>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</si>
  <si>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</si>
  <si>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</si>
  <si>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</si>
  <si>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</si>
  <si>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</si>
  <si>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</si>
  <si>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</si>
  <si>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</si>
  <si>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</si>
  <si>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</si>
  <si>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</si>
  <si>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</si>
  <si>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</si>
  <si>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выборочное среднее =</t>
  </si>
  <si>
    <t>несмещен оценк D s^2</t>
  </si>
  <si>
    <t>числ степеней свободы D f</t>
  </si>
  <si>
    <t>F критиче односторон</t>
  </si>
  <si>
    <t>существенно ли различаются производительности труда
рабочих рассматриваемых профессий на двух заводах.</t>
  </si>
  <si>
    <t>норма=</t>
  </si>
  <si>
    <t>равны ли реальные затраты времени нормативным или превосходят норму.</t>
  </si>
  <si>
    <t xml:space="preserve">ср знач = </t>
  </si>
  <si>
    <t>Ур-нь значимости=</t>
  </si>
  <si>
    <t>(A2-$B$3)^2</t>
  </si>
  <si>
    <t xml:space="preserve">Можно ли утверждать, исходя из
приведенных данных, что наблюдается значимое различие между средними потерями веса
образцов, прошедших различную вулканизацию? </t>
  </si>
  <si>
    <t>t критич двухсторон</t>
  </si>
  <si>
    <t>t критич одностор</t>
  </si>
  <si>
    <t>Гипотетич разность срдн</t>
  </si>
  <si>
    <t>t-rasch</t>
  </si>
  <si>
    <t>Различия не значимые</t>
  </si>
  <si>
    <t>выб ср=</t>
  </si>
  <si>
    <t>H0 применяется при условии выше, тк расчетная больше табличного то гипотеза не применяется</t>
  </si>
  <si>
    <t>F-rasch=</t>
  </si>
  <si>
    <t>F-tabl=</t>
  </si>
  <si>
    <t>1 гипотеза</t>
  </si>
  <si>
    <t>тк т расч меньше т табличн то гипотеза применяется</t>
  </si>
  <si>
    <t>4 гипоза. Сравнение двух средних</t>
  </si>
  <si>
    <t>Засеивание</t>
  </si>
  <si>
    <t>Xmean</t>
  </si>
  <si>
    <t>Без засеивания</t>
  </si>
  <si>
    <t>delta</t>
  </si>
  <si>
    <t>гипотеза принимается</t>
  </si>
  <si>
    <t xml:space="preserve"> </t>
  </si>
  <si>
    <t>Проверить нулевую гипотезу, согласно которой засеивание не оказывает эффекта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</si>
</sst>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46060"/>
        <bgColor indexed="64"/>
      </patternFill>
    </fill>
    <fill>
      <patternFill patternType="solid">
        <fgColor rgb="FFEEAC54"/>
        <bgColor indexed="64"/>
      </patternFill>
    </fill>
    <fill>
      <patternFill patternType="solid">
        <fgColor rgb="FFF9E20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E719"/>
        <bgColor indexed="64"/>
      </patternFill>
    </fill>
    <fill>
      <patternFill patternType="solid">
        <fgColor rgb="FFDA9A9A"/>
        <bgColor indexed="64"/>
      </patternFill>
    </fill>
    <fill>
      <patternFill patternType="solid">
        <fgColor rgb="FFCA7070"/>
        <bgColor indexed="64"/>
      </patternFill>
    </fill>
    <fill>
      <patternFill patternType="solid">
        <fgColor rgb="FFD5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CD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11" borderId="0" xfId="0" applyFill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0" fillId="2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A9A9A"/>
      <color rgb="FFC46060"/>
      <color rgb="FFFECD44"/>
      <color rgb="FFCA7070"/>
      <color rgb="FFF9E207"/>
      <color rgb="FFEEAC54"/>
      <color rgb="FFD58F8F"/>
      <color rgb="FFBC4C4C"/>
      <color rgb="FFECE719"/>
      <color rgb="FFFB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207818</xdr:colOff>
      <xdr:row>9</xdr:row>
      <xdr:rowOff>96290</xdr:rowOff>
    </xdr:from>
    <xdr:to>
      <xdr:col>15</xdr:col>
      <xdr:colOff>215829</xdr:colOff>
      <xdr:row>12</xdr:row>
      <xdr:rowOff>141595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066F21-6B7D-4787-82CD-399420D2F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1717272"/>
          <a:ext cx="3056011" cy="599487"/>
        </a:xfrm>
        <a:prstGeom prst="rect">
          <a:avLst/>
        </a:prstGeom>
      </xdr:spPr>
    </xdr:pic>
    <xdr:clientData/>
  </xdr:twoCellAnchor>
  <xdr:twoCellAnchor editAs="oneCell">
    <xdr:from>
      <xdr:col>9</xdr:col>
      <xdr:colOff>457199</xdr:colOff>
      <xdr:row>14</xdr:row>
      <xdr:rowOff>27709</xdr:rowOff>
    </xdr:from>
    <xdr:to>
      <xdr:col>15</xdr:col>
      <xdr:colOff>256742</xdr:colOff>
      <xdr:row>20</xdr:row>
      <xdr:rowOff>8523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87053F-42DD-487E-9107-69A79EE2D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7781" y="2563091"/>
          <a:ext cx="3457143" cy="1075323"/>
        </a:xfrm>
        <a:prstGeom prst="rect">
          <a:avLst/>
        </a:prstGeom>
      </xdr:spPr>
    </xdr:pic>
    <xdr:clientData/>
  </xdr:twoCellAnchor>
  <xdr:twoCellAnchor editAs="oneCell">
    <xdr:from>
      <xdr:col>9</xdr:col>
      <xdr:colOff>69273</xdr:colOff>
      <xdr:row>22</xdr:row>
      <xdr:rowOff>13854</xdr:rowOff>
    </xdr:from>
    <xdr:to>
      <xdr:col>17</xdr:col>
      <xdr:colOff>499063</xdr:colOff>
      <xdr:row>31</xdr:row>
      <xdr:rowOff>112483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F714CBA-094C-4273-811D-4C72ADBD3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19855" y="4003963"/>
          <a:ext cx="5306590" cy="1719611"/>
        </a:xfrm>
        <a:prstGeom prst="rect">
          <a:avLst/>
        </a:prstGeom>
      </xdr:spPr>
    </xdr:pic>
    <xdr:clientData/>
  </xdr:twoCellAnchor>
  <xdr:twoCellAnchor editAs="oneCell">
    <xdr:from>
      <xdr:col>3</xdr:col>
      <xdr:colOff>621376</xdr:colOff>
      <xdr:row>27</xdr:row>
      <xdr:rowOff>160019</xdr:rowOff>
    </xdr:from>
    <xdr:to>
      <xdr:col>4</xdr:col>
      <xdr:colOff>1500059</xdr:colOff>
      <xdr:row>30</xdr:row>
      <xdr:rowOff>4626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844AC04-0756-4DC2-A2E3-C22E47FB6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28358" y="5050674"/>
          <a:ext cx="1723810" cy="384934"/>
        </a:xfrm>
        <a:prstGeom prst="rect">
          <a:avLst/>
        </a:prstGeom>
      </xdr:spPr>
    </xdr:pic>
    <xdr:clientData/>
  </xdr:twoCellAnchor>
  <xdr:twoCellAnchor editAs="oneCell">
    <xdr:from>
      <xdr:col>4</xdr:col>
      <xdr:colOff>1505989</xdr:colOff>
      <xdr:row>27</xdr:row>
      <xdr:rowOff>152399</xdr:rowOff>
    </xdr:from>
    <xdr:to>
      <xdr:col>5</xdr:col>
      <xdr:colOff>584576</xdr:colOff>
      <xdr:row>30</xdr:row>
      <xdr:rowOff>54149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17DD5B8-3CCC-4178-B85B-E789E9EF0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58098" y="5043054"/>
          <a:ext cx="685714" cy="442077"/>
        </a:xfrm>
        <a:prstGeom prst="rect">
          <a:avLst/>
        </a:prstGeom>
      </xdr:spPr>
    </xdr:pic>
    <xdr:clientData/>
  </xdr:twoCellAnchor>
  <xdr:twoCellAnchor>
    <xdr:from>
      <xdr:col>3</xdr:col>
      <xdr:colOff>568036</xdr:colOff>
      <xdr:row>30</xdr:row>
      <xdr:rowOff>137159</xdr:rowOff>
    </xdr:from>
    <xdr:to>
      <xdr:col>10</xdr:col>
      <xdr:colOff>164176</xdr:colOff>
      <xdr:row>34</xdr:row>
      <xdr:rowOff>18010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DDF670A-5C53-4913-8ED4-065220F87792}"/>
            </a:ext>
          </a:extLst>
        </xdr:cNvPr>
        <xdr:cNvSpPr txBox="1"/>
      </xdr:nvSpPr>
      <xdr:spPr>
        <a:xfrm>
          <a:off x="4475018" y="5568141"/>
          <a:ext cx="6149340" cy="601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делаем вывод: на уровне значимости 0,05 можно считать дисперсии однородными</a:t>
          </a:r>
        </a:p>
      </xdr:txBody>
    </xdr:sp>
    <xdr:clientData/>
  </xdr:twoCellAnchor>
  <xdr:twoCellAnchor editAs="oneCell">
    <xdr:from>
      <xdr:col>3</xdr:col>
      <xdr:colOff>674716</xdr:colOff>
      <xdr:row>35</xdr:row>
      <xdr:rowOff>167639</xdr:rowOff>
    </xdr:from>
    <xdr:to>
      <xdr:col>4</xdr:col>
      <xdr:colOff>372446</xdr:colOff>
      <xdr:row>37</xdr:row>
      <xdr:rowOff>173308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29625C-21BD-46E5-B998-CE46FA745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81698" y="6499166"/>
          <a:ext cx="542857" cy="365887"/>
        </a:xfrm>
        <a:prstGeom prst="rect">
          <a:avLst/>
        </a:prstGeom>
      </xdr:spPr>
    </xdr:pic>
    <xdr:clientData/>
  </xdr:twoCellAnchor>
  <xdr:twoCellAnchor editAs="oneCell">
    <xdr:from>
      <xdr:col>4</xdr:col>
      <xdr:colOff>362989</xdr:colOff>
      <xdr:row>36</xdr:row>
      <xdr:rowOff>2770</xdr:rowOff>
    </xdr:from>
    <xdr:to>
      <xdr:col>4</xdr:col>
      <xdr:colOff>1001084</xdr:colOff>
      <xdr:row>38</xdr:row>
      <xdr:rowOff>46533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24A32972-EB11-49DE-B0D5-329392C4B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5098" y="6514406"/>
          <a:ext cx="638095" cy="403982"/>
        </a:xfrm>
        <a:prstGeom prst="rect">
          <a:avLst/>
        </a:prstGeom>
      </xdr:spPr>
    </xdr:pic>
    <xdr:clientData/>
  </xdr:twoCellAnchor>
  <xdr:twoCellAnchor>
    <xdr:from>
      <xdr:col>3</xdr:col>
      <xdr:colOff>644236</xdr:colOff>
      <xdr:row>39</xdr:row>
      <xdr:rowOff>10390</xdr:rowOff>
    </xdr:from>
    <xdr:to>
      <xdr:col>10</xdr:col>
      <xdr:colOff>240376</xdr:colOff>
      <xdr:row>42</xdr:row>
      <xdr:rowOff>27709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C413C21-0A82-4C91-A38A-2B72B73F2C2E}"/>
            </a:ext>
          </a:extLst>
        </xdr:cNvPr>
        <xdr:cNvSpPr txBox="1"/>
      </xdr:nvSpPr>
      <xdr:spPr>
        <a:xfrm>
          <a:off x="4551218" y="7062354"/>
          <a:ext cx="6149340" cy="5576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делаем вывод: на уровне значимости 0,05 можно утверждать, что гипотеза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не противоречит экспериментальным данным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21</xdr:row>
      <xdr:rowOff>114300</xdr:rowOff>
    </xdr:from>
    <xdr:to>
      <xdr:col>14</xdr:col>
      <xdr:colOff>589270</xdr:colOff>
      <xdr:row>23</xdr:row>
      <xdr:rowOff>112349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020FA2F-86BD-4657-844C-DE8ED96BD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6360" y="4000500"/>
          <a:ext cx="543550" cy="3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518853</xdr:colOff>
      <xdr:row>21</xdr:row>
      <xdr:rowOff>139931</xdr:rowOff>
    </xdr:from>
    <xdr:to>
      <xdr:col>15</xdr:col>
      <xdr:colOff>547348</xdr:colOff>
      <xdr:row>23</xdr:row>
      <xdr:rowOff>176074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7AA6EFF-FBF7-4BF7-9B7D-4B4560631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9493" y="4026131"/>
          <a:ext cx="638095" cy="409523"/>
        </a:xfrm>
        <a:prstGeom prst="rect">
          <a:avLst/>
        </a:prstGeom>
      </xdr:spPr>
    </xdr:pic>
    <xdr:clientData/>
  </xdr:twoCellAnchor>
  <xdr:twoCellAnchor editAs="oneCell">
    <xdr:from>
      <xdr:col>5</xdr:col>
      <xdr:colOff>586740</xdr:colOff>
      <xdr:row>7</xdr:row>
      <xdr:rowOff>30481</xdr:rowOff>
    </xdr:from>
    <xdr:to>
      <xdr:col>10</xdr:col>
      <xdr:colOff>273896</xdr:colOff>
      <xdr:row>10</xdr:row>
      <xdr:rowOff>150327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A35E4DC-6D3B-B372-A737-8F2DF346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0980" y="1341121"/>
          <a:ext cx="2735156" cy="676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821D-6302-4048-AD7D-496A798AB614}">
  <dimension ref="A1:S32"/>
  <sheetViews>
    <sheetView topLeftCell="A2" zoomScale="85" zoomScaleNormal="85" workbookViewId="0">
      <selection activeCell="A31" sqref="A31:C32"/>
    </sheetView>
  </sheetViews>
  <sheetFormatPr defaultRowHeight="14.4" x14ac:dyDescent="0.3"/>
  <cols>
    <col min="1" max="1" width="22.5546875" style="2" customWidth="1"/>
    <col min="2" max="2" width="13.77734375" style="2" customWidth="1"/>
    <col min="3" max="3" width="20.6640625" style="2" customWidth="1"/>
    <col min="4" max="4" width="12.33203125" style="2" customWidth="1"/>
    <col min="5" max="5" width="23.33203125" style="2" customWidth="1"/>
    <col min="6" max="6" width="8.88671875" style="2"/>
    <col min="7" max="7" width="24.33203125" style="2" customWidth="1"/>
    <col min="8" max="16384" width="8.88671875" style="2"/>
  </cols>
  <sheetData>
    <row r="1" spans="1:19" x14ac:dyDescent="0.3">
      <c r="A1" s="7" t="s">
        <v>0</v>
      </c>
      <c r="B1" s="7" t="s">
        <v>1</v>
      </c>
      <c r="C1" s="7">
        <v>0.05</v>
      </c>
      <c r="D1" s="7"/>
      <c r="E1" s="7"/>
      <c r="F1" s="7"/>
      <c r="G1" s="7"/>
      <c r="H1" s="7"/>
      <c r="O1" s="10"/>
      <c r="P1" s="10"/>
      <c r="Q1" s="10"/>
      <c r="R1" s="10"/>
      <c r="S1" s="10"/>
    </row>
    <row r="2" spans="1:19" x14ac:dyDescent="0.3">
      <c r="A2" s="7" t="s">
        <v>2</v>
      </c>
      <c r="B2" s="11">
        <v>1.3</v>
      </c>
      <c r="C2" s="11">
        <v>1.27</v>
      </c>
      <c r="D2" s="11">
        <v>1.21</v>
      </c>
      <c r="E2" s="11">
        <v>1.0900000000000001</v>
      </c>
      <c r="F2" s="11">
        <v>1.03</v>
      </c>
      <c r="G2" s="11">
        <v>1.01</v>
      </c>
      <c r="H2" s="11">
        <v>1.0900000000000001</v>
      </c>
      <c r="O2" s="10"/>
      <c r="P2" s="10"/>
      <c r="Q2" s="10"/>
      <c r="R2" s="10"/>
      <c r="S2" s="10"/>
    </row>
    <row r="3" spans="1:19" x14ac:dyDescent="0.3">
      <c r="A3" s="7" t="s">
        <v>3</v>
      </c>
      <c r="B3" s="11">
        <v>1.44</v>
      </c>
      <c r="C3" s="11">
        <v>1.4</v>
      </c>
      <c r="D3" s="11">
        <v>1.28</v>
      </c>
      <c r="E3" s="11">
        <v>1.28</v>
      </c>
      <c r="F3" s="11">
        <v>1.06</v>
      </c>
      <c r="G3" s="11"/>
      <c r="H3" s="11"/>
      <c r="O3" s="10"/>
      <c r="P3" s="10"/>
      <c r="Q3" s="10"/>
      <c r="R3" s="10"/>
      <c r="S3" s="10"/>
    </row>
    <row r="4" spans="1:19" x14ac:dyDescent="0.3">
      <c r="A4" s="5" t="s">
        <v>4</v>
      </c>
      <c r="B4" s="12">
        <f>B3-B2</f>
        <v>0.1399999999999999</v>
      </c>
      <c r="C4" s="13">
        <f t="shared" ref="C4:H4" si="0">C3-C2</f>
        <v>0.12999999999999989</v>
      </c>
      <c r="D4" s="13">
        <f t="shared" si="0"/>
        <v>7.0000000000000062E-2</v>
      </c>
      <c r="E4" s="13">
        <f t="shared" si="0"/>
        <v>0.18999999999999995</v>
      </c>
      <c r="F4" s="13">
        <f t="shared" si="0"/>
        <v>3.0000000000000027E-2</v>
      </c>
      <c r="G4" s="13">
        <f t="shared" si="0"/>
        <v>-1.01</v>
      </c>
      <c r="H4" s="13">
        <f t="shared" si="0"/>
        <v>-1.0900000000000001</v>
      </c>
      <c r="O4" s="10"/>
      <c r="P4" s="10"/>
      <c r="Q4" s="10"/>
      <c r="R4" s="10"/>
      <c r="S4" s="10"/>
    </row>
    <row r="5" spans="1:19" x14ac:dyDescent="0.3">
      <c r="A5" s="5" t="s">
        <v>5</v>
      </c>
      <c r="B5" s="12">
        <f>COUNT(B4:H4)</f>
        <v>7</v>
      </c>
      <c r="C5" s="5" t="s">
        <v>78</v>
      </c>
      <c r="D5" s="13">
        <f>AVERAGE(B4:H4)</f>
        <v>-0.22000000000000003</v>
      </c>
      <c r="E5" s="5" t="s">
        <v>79</v>
      </c>
      <c r="F5" s="13">
        <f>_xlfn.VAR.S(B4:H4)</f>
        <v>0.32463333333333333</v>
      </c>
      <c r="G5" s="5" t="s">
        <v>80</v>
      </c>
      <c r="H5" s="13">
        <f>B5-1</f>
        <v>6</v>
      </c>
      <c r="K5" s="7" t="s">
        <v>30</v>
      </c>
      <c r="L5" s="7" t="s">
        <v>43</v>
      </c>
      <c r="M5" s="7" t="s">
        <v>24</v>
      </c>
      <c r="N5" s="7" t="s">
        <v>6</v>
      </c>
      <c r="O5" s="10"/>
      <c r="P5" s="10"/>
      <c r="Q5" s="10"/>
      <c r="R5" s="10"/>
      <c r="S5" s="10"/>
    </row>
    <row r="6" spans="1:19" x14ac:dyDescent="0.3">
      <c r="A6" s="5" t="s">
        <v>34</v>
      </c>
      <c r="B6" s="12">
        <f>M7/M6</f>
        <v>1.6168598524762374</v>
      </c>
      <c r="C6" s="5" t="s">
        <v>35</v>
      </c>
      <c r="D6" s="13">
        <f>FINV(C1/2,4,6)</f>
        <v>6.2271611643576446</v>
      </c>
      <c r="E6" s="6"/>
      <c r="F6" s="6"/>
      <c r="G6" s="6"/>
      <c r="H6" s="6"/>
      <c r="K6" s="11">
        <f>B5</f>
        <v>7</v>
      </c>
      <c r="L6" s="11">
        <f>AVERAGE(B2:H2)</f>
        <v>1.1428571428571428</v>
      </c>
      <c r="M6" s="11">
        <f>_xlfn.VAR.S(B2:H2)</f>
        <v>1.3557142857142856E-2</v>
      </c>
      <c r="N6" s="11">
        <f>K6-1</f>
        <v>6</v>
      </c>
    </row>
    <row r="7" spans="1:19" x14ac:dyDescent="0.3">
      <c r="A7" s="5" t="s">
        <v>7</v>
      </c>
      <c r="B7" s="12">
        <f>ABS(L7-L6)/SQRT(M8*(1/K6+1/K7))</f>
        <v>1.9591745854542975</v>
      </c>
      <c r="C7" s="5" t="s">
        <v>8</v>
      </c>
      <c r="D7" s="13">
        <f>_xlfn.T.INV.2T(C1,N6+N7)</f>
        <v>2.2281388519862744</v>
      </c>
      <c r="K7" s="11">
        <v>5</v>
      </c>
      <c r="L7" s="11">
        <f>AVERAGE(B3:H3)</f>
        <v>1.2920000000000003</v>
      </c>
      <c r="M7" s="11">
        <f>_xlfn.VAR.S(B3:F3)</f>
        <v>2.1919999999999273E-2</v>
      </c>
      <c r="N7" s="11">
        <f>K7-1</f>
        <v>4</v>
      </c>
    </row>
    <row r="8" spans="1:19" x14ac:dyDescent="0.3">
      <c r="K8" s="11"/>
      <c r="L8" s="11"/>
      <c r="M8" s="11">
        <f>((K6-1)*M6+(K7-1)*M7)/(K6+K7-2)</f>
        <v>1.6902285714285422E-2</v>
      </c>
      <c r="N8" s="11"/>
    </row>
    <row r="10" spans="1:19" x14ac:dyDescent="0.3">
      <c r="A10" s="30" t="s">
        <v>38</v>
      </c>
      <c r="B10" s="30"/>
      <c r="C10" s="30"/>
      <c r="F10" s="30" t="s">
        <v>21</v>
      </c>
      <c r="G10" s="30"/>
      <c r="H10" s="30"/>
      <c r="I10" s="30"/>
    </row>
    <row r="11" spans="1:19" ht="15" thickBot="1" x14ac:dyDescent="0.35"/>
    <row r="12" spans="1:19" x14ac:dyDescent="0.3">
      <c r="A12" s="1"/>
      <c r="B12" s="1" t="s">
        <v>2</v>
      </c>
      <c r="C12" s="1" t="s">
        <v>3</v>
      </c>
      <c r="F12" s="34"/>
      <c r="G12" s="34"/>
      <c r="H12" s="1" t="s">
        <v>2</v>
      </c>
      <c r="I12" s="1" t="s">
        <v>3</v>
      </c>
    </row>
    <row r="13" spans="1:19" x14ac:dyDescent="0.3">
      <c r="A13" s="2" t="s">
        <v>10</v>
      </c>
      <c r="B13" s="2">
        <v>1.1428571428571428</v>
      </c>
      <c r="C13" s="2">
        <v>1.2920000000000003</v>
      </c>
      <c r="F13" s="31" t="s">
        <v>10</v>
      </c>
      <c r="G13" s="31"/>
      <c r="H13" s="2">
        <v>1.1428571428571428</v>
      </c>
      <c r="I13" s="2">
        <v>1.2920000000000003</v>
      </c>
    </row>
    <row r="14" spans="1:19" x14ac:dyDescent="0.3">
      <c r="A14" s="2" t="s">
        <v>11</v>
      </c>
      <c r="B14" s="2">
        <v>1.3557142857142856E-2</v>
      </c>
      <c r="C14" s="2">
        <v>2.1919999999999273E-2</v>
      </c>
      <c r="F14" s="31" t="s">
        <v>11</v>
      </c>
      <c r="G14" s="31"/>
      <c r="H14" s="2">
        <v>1.3557142857142856E-2</v>
      </c>
      <c r="I14" s="2">
        <v>2.1919999999999273E-2</v>
      </c>
    </row>
    <row r="15" spans="1:19" x14ac:dyDescent="0.3">
      <c r="A15" s="2" t="s">
        <v>12</v>
      </c>
      <c r="B15" s="2">
        <v>7</v>
      </c>
      <c r="C15" s="2">
        <v>5</v>
      </c>
      <c r="F15" s="31" t="s">
        <v>12</v>
      </c>
      <c r="G15" s="31"/>
      <c r="H15" s="2">
        <v>7</v>
      </c>
      <c r="I15" s="2">
        <v>5</v>
      </c>
    </row>
    <row r="16" spans="1:19" x14ac:dyDescent="0.3">
      <c r="A16" s="2" t="s">
        <v>15</v>
      </c>
      <c r="B16" s="2">
        <v>6</v>
      </c>
      <c r="C16" s="2">
        <v>4</v>
      </c>
      <c r="F16" s="31" t="s">
        <v>22</v>
      </c>
      <c r="G16" s="31"/>
      <c r="H16" s="2">
        <v>1.6902285714285422E-2</v>
      </c>
    </row>
    <row r="17" spans="1:9" x14ac:dyDescent="0.3">
      <c r="A17" s="2" t="s">
        <v>39</v>
      </c>
      <c r="B17" s="2">
        <v>0.6184827945777055</v>
      </c>
      <c r="D17" s="16" t="s">
        <v>96</v>
      </c>
      <c r="E17" s="2">
        <f>1/B17</f>
        <v>1.6168598524762374</v>
      </c>
      <c r="F17" s="31" t="s">
        <v>14</v>
      </c>
      <c r="G17" s="31"/>
      <c r="H17" s="2">
        <v>0</v>
      </c>
    </row>
    <row r="18" spans="1:9" x14ac:dyDescent="0.3">
      <c r="A18" s="2" t="s">
        <v>40</v>
      </c>
      <c r="B18" s="2">
        <v>0.28492033534196048</v>
      </c>
      <c r="F18" s="31" t="s">
        <v>15</v>
      </c>
      <c r="G18" s="31"/>
      <c r="H18" s="2">
        <v>10</v>
      </c>
    </row>
    <row r="19" spans="1:9" ht="15" thickBot="1" x14ac:dyDescent="0.35">
      <c r="A19" s="4" t="s">
        <v>81</v>
      </c>
      <c r="B19" s="4">
        <v>0.22057151644633377</v>
      </c>
      <c r="C19" s="4"/>
      <c r="D19" s="16" t="s">
        <v>97</v>
      </c>
      <c r="E19" s="2">
        <f>1/B19</f>
        <v>4.5336769502752423</v>
      </c>
      <c r="F19" s="31" t="s">
        <v>16</v>
      </c>
      <c r="G19" s="31"/>
      <c r="H19" s="2">
        <v>-1.9591745854542975</v>
      </c>
    </row>
    <row r="20" spans="1:9" x14ac:dyDescent="0.3">
      <c r="F20" s="31" t="s">
        <v>17</v>
      </c>
      <c r="G20" s="31"/>
      <c r="H20" s="2">
        <v>3.9271884830563139E-2</v>
      </c>
    </row>
    <row r="21" spans="1:9" x14ac:dyDescent="0.3">
      <c r="A21" s="9"/>
      <c r="B21" s="9"/>
      <c r="C21" s="9"/>
      <c r="F21" s="31" t="s">
        <v>18</v>
      </c>
      <c r="G21" s="31"/>
      <c r="H21" s="2">
        <v>1.812461122811676</v>
      </c>
    </row>
    <row r="22" spans="1:9" x14ac:dyDescent="0.3">
      <c r="F22" s="31" t="s">
        <v>19</v>
      </c>
      <c r="G22" s="31"/>
      <c r="H22" s="2">
        <v>7.8543769661126278E-2</v>
      </c>
    </row>
    <row r="23" spans="1:9" x14ac:dyDescent="0.3">
      <c r="B23" s="2" t="s">
        <v>100</v>
      </c>
      <c r="F23" s="33" t="s">
        <v>20</v>
      </c>
      <c r="G23" s="33"/>
      <c r="H23" s="9">
        <v>2.2281388519862744</v>
      </c>
      <c r="I23" s="9"/>
    </row>
    <row r="26" spans="1:9" x14ac:dyDescent="0.3">
      <c r="A26" s="32" t="s">
        <v>82</v>
      </c>
      <c r="B26" s="31"/>
      <c r="C26" s="31"/>
      <c r="D26" s="31"/>
    </row>
    <row r="27" spans="1:9" x14ac:dyDescent="0.3">
      <c r="A27" s="31"/>
      <c r="B27" s="31"/>
      <c r="C27" s="31"/>
      <c r="D27" s="31"/>
    </row>
    <row r="28" spans="1:9" x14ac:dyDescent="0.3">
      <c r="A28" s="31"/>
      <c r="B28" s="31"/>
      <c r="C28" s="31"/>
      <c r="D28" s="31"/>
    </row>
    <row r="29" spans="1:9" x14ac:dyDescent="0.3">
      <c r="A29" s="31"/>
      <c r="B29" s="31"/>
      <c r="C29" s="31"/>
      <c r="D29" s="31"/>
    </row>
    <row r="31" spans="1:9" x14ac:dyDescent="0.3">
      <c r="A31" s="2" t="s">
        <v>47</v>
      </c>
      <c r="B31" s="8" t="s">
        <v>48</v>
      </c>
      <c r="C31" s="8"/>
    </row>
    <row r="32" spans="1:9" x14ac:dyDescent="0.3">
      <c r="A32" s="2" t="s">
        <v>49</v>
      </c>
      <c r="B32" s="8" t="s">
        <v>50</v>
      </c>
      <c r="C32" s="8"/>
      <c r="D32" s="8"/>
    </row>
  </sheetData>
  <mergeCells count="15">
    <mergeCell ref="A26:D29"/>
    <mergeCell ref="F21:G21"/>
    <mergeCell ref="F22:G22"/>
    <mergeCell ref="F23:G23"/>
    <mergeCell ref="F16:G16"/>
    <mergeCell ref="F17:G17"/>
    <mergeCell ref="F19:G19"/>
    <mergeCell ref="F18:G18"/>
    <mergeCell ref="F20:G20"/>
    <mergeCell ref="A10:C10"/>
    <mergeCell ref="F10:I10"/>
    <mergeCell ref="F13:G13"/>
    <mergeCell ref="F14:G14"/>
    <mergeCell ref="F15:G15"/>
    <mergeCell ref="F12:G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4B96-DE87-4382-AAED-AF9FC748F9E1}">
  <dimension ref="A1:M13"/>
  <sheetViews>
    <sheetView tabSelected="1" workbookViewId="0">
      <selection activeCell="F19" sqref="F19"/>
    </sheetView>
  </sheetViews>
  <sheetFormatPr defaultRowHeight="14.4" x14ac:dyDescent="0.3"/>
  <cols>
    <col min="1" max="1" width="19.6640625" customWidth="1"/>
    <col min="2" max="2" width="12" bestFit="1" customWidth="1"/>
    <col min="4" max="4" width="11" customWidth="1"/>
    <col min="6" max="6" width="6.6640625" customWidth="1"/>
    <col min="7" max="7" width="14.6640625" bestFit="1" customWidth="1"/>
    <col min="8" max="8" width="9.109375" customWidth="1"/>
  </cols>
  <sheetData>
    <row r="1" spans="1:13" x14ac:dyDescent="0.3">
      <c r="A1" s="43" t="s">
        <v>101</v>
      </c>
      <c r="B1" s="42">
        <v>0</v>
      </c>
      <c r="C1" s="42">
        <v>2.09</v>
      </c>
      <c r="D1" s="42">
        <v>7.0000000000000007E-2</v>
      </c>
      <c r="E1" s="42">
        <v>0.3</v>
      </c>
      <c r="F1" s="42">
        <v>0</v>
      </c>
      <c r="G1" s="42">
        <v>2.5499999999999998</v>
      </c>
      <c r="H1" s="42">
        <v>1.62</v>
      </c>
      <c r="I1" s="42">
        <v>0</v>
      </c>
      <c r="J1" s="42">
        <v>0</v>
      </c>
      <c r="K1" s="42">
        <v>1.87</v>
      </c>
      <c r="M1" t="s">
        <v>102</v>
      </c>
    </row>
    <row r="2" spans="1:13" x14ac:dyDescent="0.3">
      <c r="A2" s="43" t="s">
        <v>103</v>
      </c>
      <c r="B2" s="42">
        <v>1.37</v>
      </c>
      <c r="C2" s="42">
        <v>0</v>
      </c>
      <c r="D2" s="42">
        <v>0</v>
      </c>
      <c r="E2" s="42">
        <v>0.1</v>
      </c>
      <c r="F2" s="42">
        <v>0.44</v>
      </c>
      <c r="G2" s="42">
        <v>0</v>
      </c>
      <c r="H2" s="42">
        <v>1.01</v>
      </c>
      <c r="I2" s="42">
        <v>0.54</v>
      </c>
      <c r="J2" s="42">
        <v>0</v>
      </c>
      <c r="K2" s="42">
        <v>0.62</v>
      </c>
    </row>
    <row r="3" spans="1:13" x14ac:dyDescent="0.3">
      <c r="A3" s="44" t="s">
        <v>104</v>
      </c>
      <c r="B3" s="44">
        <f>B1-B2</f>
        <v>-1.37</v>
      </c>
      <c r="C3" s="44">
        <f t="shared" ref="C3:K3" si="0">C1-C2</f>
        <v>2.09</v>
      </c>
      <c r="D3" s="44">
        <f t="shared" si="0"/>
        <v>7.0000000000000007E-2</v>
      </c>
      <c r="E3" s="44">
        <f t="shared" si="0"/>
        <v>0.19999999999999998</v>
      </c>
      <c r="F3" s="44">
        <f t="shared" si="0"/>
        <v>-0.44</v>
      </c>
      <c r="G3" s="44">
        <f>G1-G2</f>
        <v>2.5499999999999998</v>
      </c>
      <c r="H3" s="44">
        <f t="shared" si="0"/>
        <v>0.6100000000000001</v>
      </c>
      <c r="I3" s="44">
        <f t="shared" si="0"/>
        <v>-0.54</v>
      </c>
      <c r="J3" s="44">
        <f t="shared" si="0"/>
        <v>0</v>
      </c>
      <c r="K3" s="44">
        <f t="shared" si="0"/>
        <v>1.25</v>
      </c>
    </row>
    <row r="4" spans="1:13" x14ac:dyDescent="0.3">
      <c r="A4" s="44" t="s">
        <v>43</v>
      </c>
      <c r="B4" s="45">
        <f>AVERAGE(B3:K3)</f>
        <v>0.442</v>
      </c>
      <c r="D4" s="44" t="s">
        <v>5</v>
      </c>
      <c r="E4" s="45">
        <f>COUNT(B3:K3)</f>
        <v>10</v>
      </c>
    </row>
    <row r="5" spans="1:13" x14ac:dyDescent="0.3">
      <c r="A5" s="44" t="s">
        <v>24</v>
      </c>
      <c r="B5" s="45">
        <f>_xlfn.VAR.S(B3:K3)</f>
        <v>1.4731733333333332</v>
      </c>
    </row>
    <row r="6" spans="1:13" x14ac:dyDescent="0.3">
      <c r="A6" s="44" t="s">
        <v>44</v>
      </c>
      <c r="B6" s="45">
        <f>ABS(B4-0)/SQRT(B5*(1/COUNT(B3:K3)))</f>
        <v>1.1515832647445461</v>
      </c>
    </row>
    <row r="7" spans="1:13" x14ac:dyDescent="0.3">
      <c r="A7" s="44" t="s">
        <v>45</v>
      </c>
      <c r="B7" s="45">
        <f>_xlfn.T.INV.2T(0.05,9)</f>
        <v>2.2621571627982053</v>
      </c>
    </row>
    <row r="9" spans="1:13" x14ac:dyDescent="0.3">
      <c r="D9">
        <v>6</v>
      </c>
    </row>
    <row r="10" spans="1:13" x14ac:dyDescent="0.3">
      <c r="B10" t="s">
        <v>106</v>
      </c>
      <c r="E10" t="s">
        <v>105</v>
      </c>
    </row>
    <row r="13" spans="1:13" x14ac:dyDescent="0.3">
      <c r="A13" s="31" t="s">
        <v>107</v>
      </c>
      <c r="B13" s="31"/>
      <c r="C13" s="31"/>
      <c r="D13" s="31"/>
      <c r="E13" s="31"/>
      <c r="F13" s="31"/>
      <c r="G13" s="31"/>
      <c r="H13" s="31"/>
      <c r="I13" s="31"/>
      <c r="J13" s="31"/>
    </row>
  </sheetData>
  <mergeCells count="1">
    <mergeCell ref="A13:J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C631-F342-4F35-9C85-68A910FD5731}">
  <dimension ref="A1:V27"/>
  <sheetViews>
    <sheetView topLeftCell="B1" zoomScale="85" zoomScaleNormal="85" workbookViewId="0">
      <selection activeCell="G32" sqref="G32"/>
    </sheetView>
  </sheetViews>
  <sheetFormatPr defaultRowHeight="14.4" x14ac:dyDescent="0.3"/>
  <cols>
    <col min="1" max="1" width="11.5546875" style="3" customWidth="1"/>
    <col min="2" max="2" width="12" style="3" customWidth="1"/>
    <col min="3" max="16384" width="8.88671875" style="3"/>
  </cols>
  <sheetData>
    <row r="1" spans="1:20" ht="15" thickBot="1" x14ac:dyDescent="0.35">
      <c r="A1" s="7" t="s">
        <v>29</v>
      </c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O1" s="27" t="s">
        <v>30</v>
      </c>
      <c r="P1" s="27" t="s">
        <v>31</v>
      </c>
      <c r="Q1" s="27" t="s">
        <v>32</v>
      </c>
      <c r="R1" s="27" t="s">
        <v>33</v>
      </c>
      <c r="S1" s="3">
        <v>0.1</v>
      </c>
    </row>
    <row r="2" spans="1:20" ht="15" thickBot="1" x14ac:dyDescent="0.35">
      <c r="A2" s="7" t="s">
        <v>28</v>
      </c>
      <c r="B2" s="7">
        <v>80</v>
      </c>
      <c r="C2" s="19">
        <v>3.02</v>
      </c>
      <c r="D2" s="19">
        <v>2.2200000000000002</v>
      </c>
      <c r="E2" s="19">
        <v>4.5999999999999996</v>
      </c>
      <c r="F2" s="19">
        <v>4.53</v>
      </c>
      <c r="G2" s="19">
        <v>2.31</v>
      </c>
      <c r="H2" s="19">
        <v>3.11</v>
      </c>
      <c r="I2" s="19">
        <v>2.7</v>
      </c>
      <c r="J2" s="19">
        <v>2.58</v>
      </c>
      <c r="K2" s="19">
        <v>3.27</v>
      </c>
      <c r="L2" s="19">
        <v>4.1900000000000004</v>
      </c>
      <c r="M2" s="19">
        <v>2.9</v>
      </c>
      <c r="O2" s="26">
        <v>11</v>
      </c>
      <c r="P2" s="26">
        <f>AVERAGE(C2:M2)</f>
        <v>3.2209090909090907</v>
      </c>
      <c r="Q2" s="26">
        <f>_xlfn.VAR.S(C2:M2)</f>
        <v>0.72264909090909124</v>
      </c>
      <c r="R2" s="26">
        <v>10</v>
      </c>
    </row>
    <row r="3" spans="1:20" ht="15" thickBot="1" x14ac:dyDescent="0.35">
      <c r="B3" s="7">
        <v>150</v>
      </c>
      <c r="C3" s="19">
        <v>2.91</v>
      </c>
      <c r="D3" s="19">
        <v>2.2999999999999998</v>
      </c>
      <c r="E3" s="19">
        <v>4.1500000000000004</v>
      </c>
      <c r="F3" s="19">
        <v>2.63</v>
      </c>
      <c r="G3" s="19">
        <v>2.4</v>
      </c>
      <c r="H3" s="19">
        <v>3.2</v>
      </c>
      <c r="I3" s="19">
        <v>2.5</v>
      </c>
      <c r="J3" s="19">
        <v>2.29</v>
      </c>
      <c r="K3" s="19">
        <v>3.11</v>
      </c>
      <c r="L3" s="19">
        <v>3.8</v>
      </c>
      <c r="M3" s="19">
        <v>2.72</v>
      </c>
      <c r="O3" s="26">
        <v>11</v>
      </c>
      <c r="P3" s="26">
        <f>AVERAGE(C3:M3)</f>
        <v>2.9099999999999997</v>
      </c>
      <c r="Q3" s="26">
        <f>_xlfn.VAR.S(C3:M3)</f>
        <v>0.37530000000000002</v>
      </c>
      <c r="R3" s="26">
        <v>10</v>
      </c>
    </row>
    <row r="4" spans="1:20" ht="15" thickBot="1" x14ac:dyDescent="0.35">
      <c r="A4" s="28" t="s">
        <v>37</v>
      </c>
      <c r="B4" s="29"/>
      <c r="C4" s="28">
        <f t="shared" ref="C4:M4" si="0">C2-C3</f>
        <v>0.10999999999999988</v>
      </c>
      <c r="D4" s="28">
        <f t="shared" si="0"/>
        <v>-7.9999999999999627E-2</v>
      </c>
      <c r="E4" s="28">
        <f t="shared" si="0"/>
        <v>0.44999999999999929</v>
      </c>
      <c r="F4" s="28">
        <f t="shared" si="0"/>
        <v>1.9000000000000004</v>
      </c>
      <c r="G4" s="28">
        <f t="shared" si="0"/>
        <v>-8.9999999999999858E-2</v>
      </c>
      <c r="H4" s="28">
        <f t="shared" si="0"/>
        <v>-9.0000000000000302E-2</v>
      </c>
      <c r="I4" s="28">
        <f t="shared" si="0"/>
        <v>0.20000000000000018</v>
      </c>
      <c r="J4" s="28">
        <f t="shared" si="0"/>
        <v>0.29000000000000004</v>
      </c>
      <c r="K4" s="28">
        <f t="shared" si="0"/>
        <v>0.16000000000000014</v>
      </c>
      <c r="L4" s="28">
        <f t="shared" si="0"/>
        <v>0.39000000000000057</v>
      </c>
      <c r="M4" s="28">
        <f t="shared" si="0"/>
        <v>0.17999999999999972</v>
      </c>
      <c r="Q4" s="26">
        <f>((O2-1)*Q2+(O3-1)*Q3)/(O2+O3-2)</f>
        <v>0.5489745454545456</v>
      </c>
    </row>
    <row r="5" spans="1:20" x14ac:dyDescent="0.3">
      <c r="A5" s="6" t="s">
        <v>34</v>
      </c>
      <c r="B5" s="6">
        <f>Q2/Q3</f>
        <v>1.9255238233655507</v>
      </c>
      <c r="C5" s="6" t="s">
        <v>35</v>
      </c>
      <c r="D5" s="6">
        <f>_xlfn.T.INV.2T(0.05,10)</f>
        <v>2.2281388519862744</v>
      </c>
      <c r="E5" s="16" t="s">
        <v>94</v>
      </c>
      <c r="F5" s="16">
        <f>AVERAGEA(C4:M4)</f>
        <v>0.31090909090909097</v>
      </c>
      <c r="G5" s="16"/>
      <c r="H5" s="16" t="s">
        <v>23</v>
      </c>
      <c r="I5" s="16" t="s">
        <v>46</v>
      </c>
      <c r="J5" s="16">
        <f>_xlfn.VAR.S(C4:M4)</f>
        <v>0.31180909090909098</v>
      </c>
    </row>
    <row r="6" spans="1:20" x14ac:dyDescent="0.3">
      <c r="A6" s="6" t="s">
        <v>92</v>
      </c>
      <c r="B6" s="6">
        <f>ABS(F5)/SQRT(J5/11)</f>
        <v>1.8466533446148248</v>
      </c>
      <c r="C6" s="6" t="s">
        <v>36</v>
      </c>
      <c r="D6" s="6">
        <f>_xlfn.T.INV.2T(S1,10)</f>
        <v>1.812461122811676</v>
      </c>
    </row>
    <row r="8" spans="1:20" x14ac:dyDescent="0.3">
      <c r="G8" s="9"/>
    </row>
    <row r="9" spans="1:20" x14ac:dyDescent="0.3">
      <c r="A9" s="38" t="s">
        <v>9</v>
      </c>
      <c r="B9" s="38"/>
      <c r="C9" s="38"/>
      <c r="D9" s="38"/>
      <c r="E9" s="38"/>
      <c r="M9" s="35" t="s">
        <v>41</v>
      </c>
      <c r="N9" s="35"/>
      <c r="O9" s="35"/>
      <c r="P9" s="35"/>
      <c r="Q9" s="35"/>
      <c r="R9" s="35"/>
      <c r="S9" s="35"/>
      <c r="T9" s="35"/>
    </row>
    <row r="10" spans="1:20" ht="15" thickBot="1" x14ac:dyDescent="0.35">
      <c r="A10" s="4"/>
      <c r="B10" s="4"/>
      <c r="M10" s="35"/>
      <c r="N10" s="35"/>
      <c r="O10" s="35"/>
      <c r="P10" s="35"/>
      <c r="Q10" s="35"/>
      <c r="R10" s="35"/>
      <c r="S10" s="35"/>
      <c r="T10" s="35"/>
    </row>
    <row r="11" spans="1:20" ht="15" thickBot="1" x14ac:dyDescent="0.35">
      <c r="A11" s="23"/>
      <c r="B11" s="9"/>
      <c r="C11" s="22">
        <v>80</v>
      </c>
      <c r="D11" s="23">
        <v>150</v>
      </c>
      <c r="M11" s="35"/>
      <c r="N11" s="35"/>
      <c r="O11" s="35"/>
      <c r="P11" s="35"/>
      <c r="Q11" s="35"/>
      <c r="R11" s="35"/>
      <c r="S11" s="35"/>
      <c r="T11" s="35"/>
    </row>
    <row r="12" spans="1:20" x14ac:dyDescent="0.3">
      <c r="A12" s="39" t="s">
        <v>10</v>
      </c>
      <c r="B12" s="39"/>
      <c r="C12" s="3">
        <v>3.2209090909090907</v>
      </c>
      <c r="D12" s="24">
        <v>2.9099999999999997</v>
      </c>
      <c r="E12" s="21"/>
      <c r="F12" s="9"/>
      <c r="G12" s="20"/>
      <c r="H12" s="20"/>
      <c r="I12" s="20"/>
      <c r="M12" s="35"/>
      <c r="N12" s="35"/>
      <c r="O12" s="35"/>
      <c r="P12" s="35"/>
      <c r="Q12" s="35"/>
      <c r="R12" s="35"/>
      <c r="S12" s="35"/>
      <c r="T12" s="35"/>
    </row>
    <row r="13" spans="1:20" x14ac:dyDescent="0.3">
      <c r="A13" s="40" t="s">
        <v>11</v>
      </c>
      <c r="B13" s="40"/>
      <c r="C13" s="3">
        <v>0.72264909090909124</v>
      </c>
      <c r="D13" s="3">
        <v>0.37530000000000002</v>
      </c>
      <c r="E13" s="21"/>
      <c r="M13" s="35"/>
      <c r="N13" s="35"/>
      <c r="O13" s="35"/>
      <c r="P13" s="35"/>
      <c r="Q13" s="35"/>
      <c r="R13" s="35"/>
      <c r="S13" s="35"/>
      <c r="T13" s="35"/>
    </row>
    <row r="14" spans="1:20" x14ac:dyDescent="0.3">
      <c r="A14" s="40" t="s">
        <v>12</v>
      </c>
      <c r="B14" s="40"/>
      <c r="C14" s="3">
        <v>11</v>
      </c>
      <c r="D14" s="3">
        <v>11</v>
      </c>
      <c r="E14" s="21"/>
      <c r="F14" s="3">
        <v>1</v>
      </c>
      <c r="M14" s="35" t="s">
        <v>42</v>
      </c>
      <c r="N14" s="35"/>
      <c r="O14" s="35"/>
      <c r="P14" s="35"/>
      <c r="Q14" s="35"/>
      <c r="R14" s="35"/>
      <c r="S14" s="35"/>
      <c r="T14" s="35"/>
    </row>
    <row r="15" spans="1:20" x14ac:dyDescent="0.3">
      <c r="A15" s="40" t="s">
        <v>13</v>
      </c>
      <c r="B15" s="40"/>
      <c r="C15" s="3">
        <v>0.75477392137455013</v>
      </c>
      <c r="D15" s="25"/>
      <c r="M15" s="35"/>
      <c r="N15" s="35"/>
      <c r="O15" s="35"/>
      <c r="P15" s="35"/>
      <c r="Q15" s="35"/>
      <c r="R15" s="35"/>
      <c r="S15" s="35"/>
      <c r="T15" s="35"/>
    </row>
    <row r="16" spans="1:20" x14ac:dyDescent="0.3">
      <c r="A16" s="40" t="s">
        <v>91</v>
      </c>
      <c r="B16" s="40"/>
      <c r="C16" s="3">
        <v>0</v>
      </c>
      <c r="D16" s="25"/>
      <c r="M16" s="35"/>
      <c r="N16" s="35"/>
      <c r="O16" s="35"/>
      <c r="P16" s="35"/>
      <c r="Q16" s="35"/>
      <c r="R16" s="35"/>
      <c r="S16" s="35"/>
      <c r="T16" s="35"/>
    </row>
    <row r="17" spans="1:22" x14ac:dyDescent="0.3">
      <c r="A17" s="40" t="s">
        <v>15</v>
      </c>
      <c r="B17" s="40"/>
      <c r="C17" s="3">
        <v>10</v>
      </c>
      <c r="E17" s="21"/>
      <c r="M17" s="35"/>
      <c r="N17" s="35"/>
      <c r="O17" s="35"/>
      <c r="P17" s="35"/>
      <c r="Q17" s="35"/>
      <c r="R17" s="35"/>
      <c r="S17" s="35"/>
      <c r="T17" s="35"/>
    </row>
    <row r="18" spans="1:22" x14ac:dyDescent="0.3">
      <c r="A18" s="40" t="s">
        <v>16</v>
      </c>
      <c r="B18" s="40"/>
      <c r="C18" s="3">
        <v>1.8466533446148248</v>
      </c>
      <c r="E18" s="21"/>
      <c r="M18" s="35"/>
      <c r="N18" s="35"/>
      <c r="O18" s="35"/>
      <c r="P18" s="35"/>
      <c r="Q18" s="35"/>
      <c r="R18" s="35"/>
      <c r="S18" s="35"/>
      <c r="T18" s="35"/>
    </row>
    <row r="19" spans="1:22" x14ac:dyDescent="0.3">
      <c r="A19" s="40" t="s">
        <v>17</v>
      </c>
      <c r="B19" s="40"/>
      <c r="C19" s="3">
        <v>4.7281200809904979E-2</v>
      </c>
      <c r="E19" s="21"/>
      <c r="M19" s="35"/>
      <c r="N19" s="35"/>
      <c r="O19" s="35"/>
      <c r="P19" s="35"/>
      <c r="Q19" s="35"/>
      <c r="R19" s="35"/>
      <c r="S19" s="35"/>
      <c r="T19" s="35"/>
    </row>
    <row r="20" spans="1:22" x14ac:dyDescent="0.3">
      <c r="A20" s="40" t="s">
        <v>90</v>
      </c>
      <c r="B20" s="40"/>
      <c r="C20" s="3">
        <v>1.812461122811676</v>
      </c>
      <c r="D20" s="25"/>
    </row>
    <row r="21" spans="1:22" x14ac:dyDescent="0.3">
      <c r="A21" s="40" t="s">
        <v>19</v>
      </c>
      <c r="B21" s="40"/>
      <c r="C21" s="3">
        <v>9.4562401619809958E-2</v>
      </c>
      <c r="D21" s="9"/>
      <c r="E21" s="36" t="s">
        <v>88</v>
      </c>
      <c r="F21" s="33"/>
      <c r="G21" s="33"/>
      <c r="H21" s="33"/>
      <c r="I21" s="33"/>
      <c r="J21" s="33"/>
      <c r="K21" s="33"/>
      <c r="L21" s="33"/>
      <c r="M21" s="33"/>
    </row>
    <row r="22" spans="1:22" ht="15" thickBot="1" x14ac:dyDescent="0.35">
      <c r="A22" s="41" t="s">
        <v>89</v>
      </c>
      <c r="B22" s="41"/>
      <c r="C22" s="4">
        <v>2.2281388519862744</v>
      </c>
      <c r="D22" s="4"/>
      <c r="E22" s="37"/>
      <c r="F22" s="33"/>
      <c r="G22" s="33"/>
      <c r="H22" s="33"/>
      <c r="I22" s="33"/>
      <c r="J22" s="33"/>
      <c r="K22" s="33"/>
      <c r="L22" s="33"/>
      <c r="M22" s="33"/>
    </row>
    <row r="23" spans="1:22" x14ac:dyDescent="0.3">
      <c r="B23" s="24"/>
      <c r="G23" s="9"/>
      <c r="H23" s="9"/>
      <c r="I23" s="9"/>
    </row>
    <row r="24" spans="1:22" x14ac:dyDescent="0.3">
      <c r="G24" s="9"/>
      <c r="H24" s="9"/>
      <c r="I24" s="9"/>
    </row>
    <row r="25" spans="1:22" x14ac:dyDescent="0.3">
      <c r="G25" s="3" t="s">
        <v>47</v>
      </c>
      <c r="H25" s="31" t="s">
        <v>93</v>
      </c>
      <c r="I25" s="31"/>
      <c r="J25" s="31"/>
      <c r="M25" s="31" t="s">
        <v>95</v>
      </c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3">
      <c r="G26" s="3" t="s">
        <v>49</v>
      </c>
      <c r="H26" s="8" t="s">
        <v>51</v>
      </c>
      <c r="I26" s="8"/>
      <c r="J26" s="8"/>
      <c r="K26" s="18"/>
    </row>
    <row r="27" spans="1:22" x14ac:dyDescent="0.3">
      <c r="N27" s="8"/>
      <c r="O27" s="8"/>
      <c r="P27" s="8"/>
      <c r="Q27" s="8"/>
      <c r="R27" s="8"/>
      <c r="S27" s="8"/>
      <c r="T27" s="8"/>
      <c r="U27" s="8"/>
    </row>
  </sheetData>
  <mergeCells count="17">
    <mergeCell ref="A22:B22"/>
    <mergeCell ref="H25:J25"/>
    <mergeCell ref="M25:V25"/>
    <mergeCell ref="M9:T13"/>
    <mergeCell ref="M14:T19"/>
    <mergeCell ref="E21:M22"/>
    <mergeCell ref="A9:E9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pageSetup orientation="portrait" r:id="rId1"/>
  <ignoredErrors>
    <ignoredError sqref="P2:Q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D627-C548-4EB9-8165-8D4700D38973}">
  <dimension ref="A1:W50"/>
  <sheetViews>
    <sheetView workbookViewId="0">
      <selection activeCell="C21" sqref="C21"/>
    </sheetView>
  </sheetViews>
  <sheetFormatPr defaultRowHeight="14.4" x14ac:dyDescent="0.3"/>
  <cols>
    <col min="1" max="1" width="11.33203125" style="2" customWidth="1"/>
    <col min="2" max="2" width="13.6640625" style="2" customWidth="1"/>
    <col min="3" max="3" width="18.33203125" style="2" customWidth="1"/>
    <col min="4" max="4" width="13.6640625" style="2" customWidth="1"/>
    <col min="5" max="5" width="9.5546875" style="2" customWidth="1"/>
    <col min="6" max="6" width="10.77734375" style="2" customWidth="1"/>
    <col min="7" max="7" width="10" style="2" customWidth="1"/>
    <col min="8" max="8" width="11.109375" style="2" customWidth="1"/>
    <col min="9" max="9" width="9.33203125" style="2" customWidth="1"/>
    <col min="10" max="10" width="10.21875" style="2" customWidth="1"/>
    <col min="11" max="11" width="8.88671875" style="2" customWidth="1"/>
    <col min="12" max="12" width="10.33203125" style="2" customWidth="1"/>
    <col min="13" max="13" width="9.5546875" style="2" customWidth="1"/>
    <col min="14" max="14" width="10.77734375" style="2" customWidth="1"/>
    <col min="15" max="15" width="12" style="2" bestFit="1" customWidth="1"/>
    <col min="16" max="16" width="12.88671875" style="2" customWidth="1"/>
    <col min="17" max="17" width="8.88671875" style="2" customWidth="1"/>
    <col min="18" max="16384" width="8.88671875" style="2"/>
  </cols>
  <sheetData>
    <row r="1" spans="1:18" x14ac:dyDescent="0.3">
      <c r="A1" s="14" t="s">
        <v>83</v>
      </c>
      <c r="B1" s="14">
        <v>8</v>
      </c>
      <c r="C1" s="14" t="s">
        <v>86</v>
      </c>
      <c r="D1" s="14">
        <v>0.05</v>
      </c>
      <c r="E1" s="14"/>
      <c r="F1" s="14"/>
      <c r="G1" s="14"/>
      <c r="H1" s="14"/>
      <c r="I1" s="14"/>
      <c r="J1" s="14"/>
      <c r="K1" s="14">
        <v>11</v>
      </c>
    </row>
    <row r="2" spans="1:18" x14ac:dyDescent="0.3">
      <c r="A2" s="15">
        <v>9.9</v>
      </c>
      <c r="B2" s="15">
        <v>12.5</v>
      </c>
      <c r="C2" s="15">
        <v>10.3</v>
      </c>
      <c r="D2" s="15">
        <v>9.1999999999999993</v>
      </c>
      <c r="E2" s="15">
        <v>6</v>
      </c>
      <c r="F2" s="15">
        <v>10.9</v>
      </c>
      <c r="G2" s="15">
        <v>10.3</v>
      </c>
      <c r="H2" s="15">
        <v>11.8</v>
      </c>
      <c r="I2" s="15">
        <v>11.6</v>
      </c>
      <c r="J2" s="15">
        <v>9.8000000000000007</v>
      </c>
      <c r="K2" s="15">
        <v>14</v>
      </c>
    </row>
    <row r="3" spans="1:18" x14ac:dyDescent="0.3">
      <c r="A3" s="16" t="s">
        <v>85</v>
      </c>
      <c r="B3" s="17">
        <f>AVERAGE(A2:K2)</f>
        <v>10.572727272727272</v>
      </c>
    </row>
    <row r="4" spans="1:18" x14ac:dyDescent="0.3">
      <c r="A4" s="17">
        <v>11</v>
      </c>
      <c r="B4" s="16" t="s">
        <v>24</v>
      </c>
      <c r="C4" s="17">
        <f>((-B3+A2)^2+(-B3+B2)^2+(-B3+C2)^2+(-B3+D2)^2+(-B3+E2)^2+(-B3+F2)^2+(-B3+G2)^2+(-B3+H2)^2+(-B3+I2)^2+(-B3+J2)^2+(-B3+K2)^2)/(A4-1)</f>
        <v>4.2121818181818185</v>
      </c>
    </row>
    <row r="5" spans="1:18" x14ac:dyDescent="0.3">
      <c r="A5" s="16" t="s">
        <v>25</v>
      </c>
      <c r="B5" s="17">
        <f>CHIINV(0.05, 10)</f>
        <v>18.307038053275146</v>
      </c>
      <c r="E5" s="16" t="s">
        <v>27</v>
      </c>
      <c r="F5" s="17">
        <f>((11-1)*4.378/8)^2</f>
        <v>29.94825625</v>
      </c>
      <c r="L5" s="8"/>
      <c r="M5" s="8"/>
      <c r="N5" s="8"/>
      <c r="O5" s="8"/>
    </row>
    <row r="6" spans="1:18" x14ac:dyDescent="0.3">
      <c r="A6" s="16" t="s">
        <v>26</v>
      </c>
      <c r="B6" s="17">
        <f>CHIINV(0.95, 10)</f>
        <v>3.9402991361190622</v>
      </c>
      <c r="H6" s="2" t="s">
        <v>87</v>
      </c>
    </row>
    <row r="7" spans="1:18" x14ac:dyDescent="0.3">
      <c r="H7" s="2">
        <f>(A2-$B$3)^2</f>
        <v>0.45256198347107335</v>
      </c>
      <c r="I7" s="2">
        <f t="shared" ref="H7:R7" si="0">(B2-$B$3)^2</f>
        <v>3.7143801652892576</v>
      </c>
      <c r="J7" s="2">
        <f t="shared" si="0"/>
        <v>7.4380165289255576E-2</v>
      </c>
      <c r="K7" s="2">
        <f t="shared" si="0"/>
        <v>1.8843801652892569</v>
      </c>
      <c r="L7" s="2">
        <f t="shared" si="0"/>
        <v>20.909834710743798</v>
      </c>
      <c r="M7" s="2">
        <f t="shared" si="0"/>
        <v>0.10710743801652943</v>
      </c>
      <c r="N7" s="2">
        <f t="shared" si="0"/>
        <v>7.4380165289255576E-2</v>
      </c>
      <c r="O7" s="2">
        <f t="shared" si="0"/>
        <v>1.5061983471074407</v>
      </c>
      <c r="P7" s="2">
        <f t="shared" si="0"/>
        <v>1.0552892561983473</v>
      </c>
      <c r="Q7" s="2">
        <f t="shared" si="0"/>
        <v>0.59710743801652721</v>
      </c>
      <c r="R7" s="2">
        <f t="shared" si="0"/>
        <v>11.746198347107441</v>
      </c>
    </row>
    <row r="8" spans="1:18" x14ac:dyDescent="0.3">
      <c r="A8" s="16" t="s">
        <v>44</v>
      </c>
      <c r="B8" s="17">
        <f>ABS(B3-8)/SQRT(C4/A4)</f>
        <v>4.1575409771044338</v>
      </c>
      <c r="H8" s="2">
        <f>SUM(H7:R7)/10</f>
        <v>4.2121818181818185</v>
      </c>
    </row>
    <row r="9" spans="1:18" x14ac:dyDescent="0.3">
      <c r="A9" s="16" t="s">
        <v>45</v>
      </c>
      <c r="B9" s="17">
        <v>1.8120000000000001</v>
      </c>
    </row>
    <row r="12" spans="1:18" x14ac:dyDescent="0.3">
      <c r="B12" s="2" t="s">
        <v>98</v>
      </c>
    </row>
    <row r="14" spans="1:18" x14ac:dyDescent="0.3">
      <c r="B14" s="31" t="s">
        <v>84</v>
      </c>
      <c r="C14" s="31"/>
      <c r="D14" s="31"/>
      <c r="E14" s="31"/>
      <c r="F14" s="31"/>
      <c r="G14" s="31"/>
      <c r="H14" s="31"/>
      <c r="I14" s="31"/>
    </row>
    <row r="16" spans="1:18" x14ac:dyDescent="0.3">
      <c r="D16" s="2" t="s">
        <v>47</v>
      </c>
      <c r="E16" s="31" t="s">
        <v>52</v>
      </c>
      <c r="F16" s="31"/>
      <c r="G16" s="31"/>
    </row>
    <row r="17" spans="3:7" x14ac:dyDescent="0.3">
      <c r="D17" s="2" t="s">
        <v>53</v>
      </c>
      <c r="E17" s="31" t="s">
        <v>54</v>
      </c>
      <c r="F17" s="31"/>
      <c r="G17" s="31"/>
    </row>
    <row r="20" spans="3:7" x14ac:dyDescent="0.3">
      <c r="C20" s="2" t="s">
        <v>99</v>
      </c>
    </row>
    <row r="36" spans="1:23" x14ac:dyDescent="0.3">
      <c r="B36" s="2" t="s">
        <v>55</v>
      </c>
      <c r="D36" s="2" t="s">
        <v>56</v>
      </c>
      <c r="F36" s="2" t="s">
        <v>57</v>
      </c>
      <c r="H36" s="2" t="s">
        <v>58</v>
      </c>
      <c r="J36" s="2" t="s">
        <v>59</v>
      </c>
      <c r="L36" s="2" t="s">
        <v>60</v>
      </c>
      <c r="N36" s="2" t="s">
        <v>61</v>
      </c>
      <c r="P36" s="2" t="s">
        <v>62</v>
      </c>
      <c r="R36" s="2" t="s">
        <v>63</v>
      </c>
      <c r="T36" s="2" t="s">
        <v>64</v>
      </c>
      <c r="V36" s="2" t="s">
        <v>65</v>
      </c>
    </row>
    <row r="38" spans="1:23" x14ac:dyDescent="0.3">
      <c r="A38" s="31" t="s">
        <v>10</v>
      </c>
      <c r="B38" s="31"/>
      <c r="C38" s="2">
        <v>9.9</v>
      </c>
      <c r="D38" s="2" t="s">
        <v>10</v>
      </c>
      <c r="E38" s="2">
        <v>12.5</v>
      </c>
      <c r="F38" s="2" t="s">
        <v>10</v>
      </c>
      <c r="G38" s="2">
        <v>10.3</v>
      </c>
      <c r="H38" s="2" t="s">
        <v>10</v>
      </c>
      <c r="I38" s="2">
        <v>9.1999999999999993</v>
      </c>
      <c r="J38" s="2" t="s">
        <v>10</v>
      </c>
      <c r="K38" s="2">
        <v>6</v>
      </c>
      <c r="L38" s="2" t="s">
        <v>10</v>
      </c>
      <c r="M38" s="2">
        <v>10.9</v>
      </c>
      <c r="N38" s="2" t="s">
        <v>10</v>
      </c>
      <c r="O38" s="2">
        <v>10.3</v>
      </c>
      <c r="P38" s="2" t="s">
        <v>10</v>
      </c>
      <c r="Q38" s="2">
        <v>11.8</v>
      </c>
      <c r="R38" s="2" t="s">
        <v>10</v>
      </c>
      <c r="S38" s="2">
        <v>11.6</v>
      </c>
      <c r="T38" s="2" t="s">
        <v>10</v>
      </c>
      <c r="U38" s="2">
        <v>9.8000000000000007</v>
      </c>
      <c r="V38" s="2" t="s">
        <v>10</v>
      </c>
      <c r="W38" s="2">
        <v>14</v>
      </c>
    </row>
    <row r="39" spans="1:23" x14ac:dyDescent="0.3">
      <c r="A39" s="31" t="s">
        <v>66</v>
      </c>
      <c r="B39" s="31"/>
      <c r="C39" s="2">
        <v>0</v>
      </c>
      <c r="D39" s="2" t="s">
        <v>66</v>
      </c>
      <c r="E39" s="2">
        <v>0</v>
      </c>
      <c r="F39" s="2" t="s">
        <v>66</v>
      </c>
      <c r="G39" s="2">
        <v>0</v>
      </c>
      <c r="H39" s="2" t="s">
        <v>66</v>
      </c>
      <c r="I39" s="2">
        <v>0</v>
      </c>
      <c r="J39" s="2" t="s">
        <v>66</v>
      </c>
      <c r="K39" s="2">
        <v>0</v>
      </c>
      <c r="L39" s="2" t="s">
        <v>66</v>
      </c>
      <c r="M39" s="2">
        <v>0</v>
      </c>
      <c r="N39" s="2" t="s">
        <v>66</v>
      </c>
      <c r="O39" s="2">
        <v>0</v>
      </c>
      <c r="P39" s="2" t="s">
        <v>66</v>
      </c>
      <c r="Q39" s="2">
        <v>0</v>
      </c>
      <c r="R39" s="2" t="s">
        <v>66</v>
      </c>
      <c r="S39" s="2">
        <v>0</v>
      </c>
      <c r="T39" s="2" t="s">
        <v>66</v>
      </c>
      <c r="U39" s="2">
        <v>0</v>
      </c>
      <c r="V39" s="2" t="s">
        <v>66</v>
      </c>
      <c r="W39" s="2">
        <v>0</v>
      </c>
    </row>
    <row r="40" spans="1:23" x14ac:dyDescent="0.3">
      <c r="B40" s="2" t="s">
        <v>67</v>
      </c>
      <c r="C40" s="2">
        <v>9.1</v>
      </c>
      <c r="D40" s="2" t="s">
        <v>67</v>
      </c>
      <c r="E40" s="2">
        <v>12.5</v>
      </c>
      <c r="F40" s="2" t="s">
        <v>67</v>
      </c>
      <c r="G40" s="2">
        <v>10.3</v>
      </c>
      <c r="H40" s="2" t="s">
        <v>67</v>
      </c>
      <c r="I40" s="2">
        <v>9.1999999999999993</v>
      </c>
      <c r="J40" s="2" t="s">
        <v>67</v>
      </c>
      <c r="K40" s="2">
        <v>6</v>
      </c>
      <c r="L40" s="2" t="s">
        <v>67</v>
      </c>
      <c r="M40" s="2">
        <v>10.9</v>
      </c>
      <c r="N40" s="2" t="s">
        <v>67</v>
      </c>
      <c r="O40" s="2">
        <v>10.3</v>
      </c>
      <c r="P40" s="2" t="s">
        <v>67</v>
      </c>
      <c r="Q40" s="2">
        <v>11.8</v>
      </c>
      <c r="R40" s="2" t="s">
        <v>67</v>
      </c>
      <c r="S40" s="2">
        <v>11.6</v>
      </c>
      <c r="T40" s="2" t="s">
        <v>67</v>
      </c>
      <c r="U40" s="2">
        <v>9.8000000000000007</v>
      </c>
      <c r="V40" s="2" t="s">
        <v>67</v>
      </c>
      <c r="W40" s="2">
        <v>14</v>
      </c>
    </row>
    <row r="41" spans="1:23" x14ac:dyDescent="0.3">
      <c r="B41" s="2" t="s">
        <v>68</v>
      </c>
      <c r="C41" s="2" t="e">
        <v>#N/A</v>
      </c>
      <c r="D41" s="2" t="s">
        <v>68</v>
      </c>
      <c r="E41" s="2" t="e">
        <v>#N/A</v>
      </c>
      <c r="F41" s="2" t="s">
        <v>68</v>
      </c>
      <c r="G41" s="2" t="e">
        <v>#N/A</v>
      </c>
      <c r="H41" s="2" t="s">
        <v>68</v>
      </c>
      <c r="I41" s="2" t="e">
        <v>#N/A</v>
      </c>
      <c r="J41" s="2" t="s">
        <v>68</v>
      </c>
      <c r="K41" s="2" t="e">
        <v>#N/A</v>
      </c>
      <c r="L41" s="2" t="s">
        <v>68</v>
      </c>
      <c r="M41" s="2" t="e">
        <v>#N/A</v>
      </c>
      <c r="N41" s="2" t="s">
        <v>68</v>
      </c>
      <c r="O41" s="2" t="e">
        <v>#N/A</v>
      </c>
      <c r="P41" s="2" t="s">
        <v>68</v>
      </c>
      <c r="Q41" s="2" t="e">
        <v>#N/A</v>
      </c>
      <c r="R41" s="2" t="s">
        <v>68</v>
      </c>
      <c r="S41" s="2" t="e">
        <v>#N/A</v>
      </c>
      <c r="T41" s="2" t="s">
        <v>68</v>
      </c>
      <c r="U41" s="2" t="e">
        <v>#N/A</v>
      </c>
      <c r="V41" s="2" t="s">
        <v>68</v>
      </c>
      <c r="W41" s="2" t="e">
        <v>#N/A</v>
      </c>
    </row>
    <row r="42" spans="1:23" x14ac:dyDescent="0.3">
      <c r="A42" s="31" t="s">
        <v>69</v>
      </c>
      <c r="B42" s="31"/>
      <c r="C42" s="2" t="e">
        <v>#DIV/0!</v>
      </c>
      <c r="D42" s="2" t="s">
        <v>69</v>
      </c>
      <c r="E42" s="2" t="e">
        <v>#DIV/0!</v>
      </c>
      <c r="F42" s="2" t="s">
        <v>69</v>
      </c>
      <c r="G42" s="2" t="e">
        <v>#DIV/0!</v>
      </c>
      <c r="H42" s="2" t="s">
        <v>69</v>
      </c>
      <c r="I42" s="2" t="e">
        <v>#DIV/0!</v>
      </c>
      <c r="J42" s="2" t="s">
        <v>69</v>
      </c>
      <c r="K42" s="2" t="e">
        <v>#DIV/0!</v>
      </c>
      <c r="L42" s="2" t="s">
        <v>69</v>
      </c>
      <c r="M42" s="2" t="e">
        <v>#DIV/0!</v>
      </c>
      <c r="N42" s="2" t="s">
        <v>69</v>
      </c>
      <c r="O42" s="2" t="e">
        <v>#DIV/0!</v>
      </c>
      <c r="P42" s="2" t="s">
        <v>69</v>
      </c>
      <c r="Q42" s="2" t="e">
        <v>#DIV/0!</v>
      </c>
      <c r="R42" s="2" t="s">
        <v>69</v>
      </c>
      <c r="S42" s="2" t="e">
        <v>#DIV/0!</v>
      </c>
      <c r="T42" s="2" t="s">
        <v>69</v>
      </c>
      <c r="U42" s="2" t="e">
        <v>#DIV/0!</v>
      </c>
      <c r="V42" s="2" t="s">
        <v>69</v>
      </c>
      <c r="W42" s="2" t="e">
        <v>#DIV/0!</v>
      </c>
    </row>
    <row r="43" spans="1:23" x14ac:dyDescent="0.3">
      <c r="A43" s="31" t="s">
        <v>70</v>
      </c>
      <c r="B43" s="31"/>
      <c r="C43" s="2" t="e">
        <v>#DIV/0!</v>
      </c>
      <c r="D43" s="2" t="s">
        <v>70</v>
      </c>
      <c r="E43" s="2" t="e">
        <v>#DIV/0!</v>
      </c>
      <c r="F43" s="2" t="s">
        <v>70</v>
      </c>
      <c r="G43" s="2" t="e">
        <v>#DIV/0!</v>
      </c>
      <c r="H43" s="2" t="s">
        <v>70</v>
      </c>
      <c r="I43" s="2" t="e">
        <v>#DIV/0!</v>
      </c>
      <c r="J43" s="2" t="s">
        <v>70</v>
      </c>
      <c r="K43" s="2" t="e">
        <v>#DIV/0!</v>
      </c>
      <c r="L43" s="2" t="s">
        <v>70</v>
      </c>
      <c r="M43" s="2" t="e">
        <v>#DIV/0!</v>
      </c>
      <c r="N43" s="2" t="s">
        <v>70</v>
      </c>
      <c r="O43" s="2" t="e">
        <v>#DIV/0!</v>
      </c>
      <c r="P43" s="2" t="s">
        <v>70</v>
      </c>
      <c r="Q43" s="2" t="e">
        <v>#DIV/0!</v>
      </c>
      <c r="R43" s="2" t="s">
        <v>70</v>
      </c>
      <c r="S43" s="2" t="e">
        <v>#DIV/0!</v>
      </c>
      <c r="T43" s="2" t="s">
        <v>70</v>
      </c>
      <c r="U43" s="2" t="e">
        <v>#DIV/0!</v>
      </c>
      <c r="V43" s="2" t="s">
        <v>70</v>
      </c>
      <c r="W43" s="2" t="e">
        <v>#DIV/0!</v>
      </c>
    </row>
    <row r="44" spans="1:23" x14ac:dyDescent="0.3">
      <c r="A44" s="31" t="s">
        <v>71</v>
      </c>
      <c r="B44" s="31"/>
      <c r="C44" s="2" t="e">
        <v>#DIV/0!</v>
      </c>
      <c r="D44" s="2" t="s">
        <v>71</v>
      </c>
      <c r="E44" s="2" t="e">
        <v>#DIV/0!</v>
      </c>
      <c r="F44" s="2" t="s">
        <v>71</v>
      </c>
      <c r="G44" s="2" t="e">
        <v>#DIV/0!</v>
      </c>
      <c r="H44" s="2" t="s">
        <v>71</v>
      </c>
      <c r="I44" s="2" t="e">
        <v>#DIV/0!</v>
      </c>
      <c r="J44" s="2" t="s">
        <v>71</v>
      </c>
      <c r="K44" s="2" t="e">
        <v>#DIV/0!</v>
      </c>
      <c r="L44" s="2" t="s">
        <v>71</v>
      </c>
      <c r="M44" s="2" t="e">
        <v>#DIV/0!</v>
      </c>
      <c r="N44" s="2" t="s">
        <v>71</v>
      </c>
      <c r="O44" s="2" t="e">
        <v>#DIV/0!</v>
      </c>
      <c r="P44" s="2" t="s">
        <v>71</v>
      </c>
      <c r="Q44" s="2" t="e">
        <v>#DIV/0!</v>
      </c>
      <c r="R44" s="2" t="s">
        <v>71</v>
      </c>
      <c r="S44" s="2" t="e">
        <v>#DIV/0!</v>
      </c>
      <c r="T44" s="2" t="s">
        <v>71</v>
      </c>
      <c r="U44" s="2" t="e">
        <v>#DIV/0!</v>
      </c>
      <c r="V44" s="2" t="s">
        <v>71</v>
      </c>
      <c r="W44" s="2" t="e">
        <v>#DIV/0!</v>
      </c>
    </row>
    <row r="45" spans="1:23" x14ac:dyDescent="0.3">
      <c r="A45" s="31" t="s">
        <v>72</v>
      </c>
      <c r="B45" s="31"/>
      <c r="C45" s="2" t="e">
        <v>#DIV/0!</v>
      </c>
      <c r="D45" s="2" t="s">
        <v>72</v>
      </c>
      <c r="E45" s="2" t="e">
        <v>#DIV/0!</v>
      </c>
      <c r="F45" s="2" t="s">
        <v>72</v>
      </c>
      <c r="G45" s="2" t="e">
        <v>#DIV/0!</v>
      </c>
      <c r="H45" s="2" t="s">
        <v>72</v>
      </c>
      <c r="I45" s="2" t="e">
        <v>#DIV/0!</v>
      </c>
      <c r="J45" s="2" t="s">
        <v>72</v>
      </c>
      <c r="K45" s="2" t="e">
        <v>#DIV/0!</v>
      </c>
      <c r="L45" s="2" t="s">
        <v>72</v>
      </c>
      <c r="M45" s="2" t="e">
        <v>#DIV/0!</v>
      </c>
      <c r="N45" s="2" t="s">
        <v>72</v>
      </c>
      <c r="O45" s="2" t="e">
        <v>#DIV/0!</v>
      </c>
      <c r="P45" s="2" t="s">
        <v>72</v>
      </c>
      <c r="Q45" s="2" t="e">
        <v>#DIV/0!</v>
      </c>
      <c r="R45" s="2" t="s">
        <v>72</v>
      </c>
      <c r="S45" s="2" t="e">
        <v>#DIV/0!</v>
      </c>
      <c r="T45" s="2" t="s">
        <v>72</v>
      </c>
      <c r="U45" s="2" t="e">
        <v>#DIV/0!</v>
      </c>
      <c r="V45" s="2" t="s">
        <v>72</v>
      </c>
      <c r="W45" s="2" t="e">
        <v>#DIV/0!</v>
      </c>
    </row>
    <row r="46" spans="1:23" x14ac:dyDescent="0.3">
      <c r="B46" s="2" t="s">
        <v>73</v>
      </c>
      <c r="C46" s="2">
        <v>0</v>
      </c>
      <c r="D46" s="2" t="s">
        <v>73</v>
      </c>
      <c r="E46" s="2">
        <v>0</v>
      </c>
      <c r="F46" s="2" t="s">
        <v>73</v>
      </c>
      <c r="G46" s="2">
        <v>0</v>
      </c>
      <c r="H46" s="2" t="s">
        <v>73</v>
      </c>
      <c r="I46" s="2">
        <v>0</v>
      </c>
      <c r="J46" s="2" t="s">
        <v>73</v>
      </c>
      <c r="K46" s="2">
        <v>0</v>
      </c>
      <c r="L46" s="2" t="s">
        <v>73</v>
      </c>
      <c r="M46" s="2">
        <v>0</v>
      </c>
      <c r="N46" s="2" t="s">
        <v>73</v>
      </c>
      <c r="O46" s="2">
        <v>0</v>
      </c>
      <c r="P46" s="2" t="s">
        <v>73</v>
      </c>
      <c r="Q46" s="2">
        <v>0</v>
      </c>
      <c r="R46" s="2" t="s">
        <v>73</v>
      </c>
      <c r="S46" s="2">
        <v>0</v>
      </c>
      <c r="T46" s="2" t="s">
        <v>73</v>
      </c>
      <c r="U46" s="2">
        <v>0</v>
      </c>
      <c r="V46" s="2" t="s">
        <v>73</v>
      </c>
      <c r="W46" s="2">
        <v>0</v>
      </c>
    </row>
    <row r="47" spans="1:23" x14ac:dyDescent="0.3">
      <c r="B47" s="2" t="s">
        <v>74</v>
      </c>
      <c r="C47" s="2">
        <v>9.1</v>
      </c>
      <c r="D47" s="2" t="s">
        <v>74</v>
      </c>
      <c r="E47" s="2">
        <v>12.5</v>
      </c>
      <c r="F47" s="2" t="s">
        <v>74</v>
      </c>
      <c r="G47" s="2">
        <v>10.3</v>
      </c>
      <c r="H47" s="2" t="s">
        <v>74</v>
      </c>
      <c r="I47" s="2">
        <v>9.1999999999999993</v>
      </c>
      <c r="J47" s="2" t="s">
        <v>74</v>
      </c>
      <c r="K47" s="2">
        <v>6</v>
      </c>
      <c r="L47" s="2" t="s">
        <v>74</v>
      </c>
      <c r="M47" s="2">
        <v>10.9</v>
      </c>
      <c r="N47" s="2" t="s">
        <v>74</v>
      </c>
      <c r="O47" s="2">
        <v>10.3</v>
      </c>
      <c r="P47" s="2" t="s">
        <v>74</v>
      </c>
      <c r="Q47" s="2">
        <v>11.8</v>
      </c>
      <c r="R47" s="2" t="s">
        <v>74</v>
      </c>
      <c r="S47" s="2">
        <v>11.6</v>
      </c>
      <c r="T47" s="2" t="s">
        <v>74</v>
      </c>
      <c r="U47" s="2">
        <v>9.8000000000000007</v>
      </c>
      <c r="V47" s="2" t="s">
        <v>74</v>
      </c>
      <c r="W47" s="2">
        <v>14</v>
      </c>
    </row>
    <row r="48" spans="1:23" x14ac:dyDescent="0.3">
      <c r="B48" s="2" t="s">
        <v>75</v>
      </c>
      <c r="C48" s="2">
        <v>9.1</v>
      </c>
      <c r="D48" s="2" t="s">
        <v>75</v>
      </c>
      <c r="E48" s="2">
        <v>12.5</v>
      </c>
      <c r="F48" s="2" t="s">
        <v>75</v>
      </c>
      <c r="G48" s="2">
        <v>10.3</v>
      </c>
      <c r="H48" s="2" t="s">
        <v>75</v>
      </c>
      <c r="I48" s="2">
        <v>9.1999999999999993</v>
      </c>
      <c r="J48" s="2" t="s">
        <v>75</v>
      </c>
      <c r="K48" s="2">
        <v>6</v>
      </c>
      <c r="L48" s="2" t="s">
        <v>75</v>
      </c>
      <c r="M48" s="2">
        <v>10.9</v>
      </c>
      <c r="N48" s="2" t="s">
        <v>75</v>
      </c>
      <c r="O48" s="2">
        <v>10.3</v>
      </c>
      <c r="P48" s="2" t="s">
        <v>75</v>
      </c>
      <c r="Q48" s="2">
        <v>11.8</v>
      </c>
      <c r="R48" s="2" t="s">
        <v>75</v>
      </c>
      <c r="S48" s="2">
        <v>11.6</v>
      </c>
      <c r="T48" s="2" t="s">
        <v>75</v>
      </c>
      <c r="U48" s="2">
        <v>9.8000000000000007</v>
      </c>
      <c r="V48" s="2" t="s">
        <v>75</v>
      </c>
      <c r="W48" s="2">
        <v>14</v>
      </c>
    </row>
    <row r="49" spans="2:23" x14ac:dyDescent="0.3">
      <c r="B49" s="2" t="s">
        <v>76</v>
      </c>
      <c r="C49" s="2">
        <v>9.1</v>
      </c>
      <c r="D49" s="2" t="s">
        <v>76</v>
      </c>
      <c r="E49" s="2">
        <v>12.5</v>
      </c>
      <c r="F49" s="2" t="s">
        <v>76</v>
      </c>
      <c r="G49" s="2">
        <v>10.3</v>
      </c>
      <c r="H49" s="2" t="s">
        <v>76</v>
      </c>
      <c r="I49" s="2">
        <v>9.1999999999999993</v>
      </c>
      <c r="J49" s="2" t="s">
        <v>76</v>
      </c>
      <c r="K49" s="2">
        <v>6</v>
      </c>
      <c r="L49" s="2" t="s">
        <v>76</v>
      </c>
      <c r="M49" s="2">
        <v>10.9</v>
      </c>
      <c r="N49" s="2" t="s">
        <v>76</v>
      </c>
      <c r="O49" s="2">
        <v>10.3</v>
      </c>
      <c r="P49" s="2" t="s">
        <v>76</v>
      </c>
      <c r="Q49" s="2">
        <v>11.8</v>
      </c>
      <c r="R49" s="2" t="s">
        <v>76</v>
      </c>
      <c r="S49" s="2">
        <v>11.6</v>
      </c>
      <c r="T49" s="2" t="s">
        <v>76</v>
      </c>
      <c r="U49" s="2">
        <v>9.8000000000000007</v>
      </c>
      <c r="V49" s="2" t="s">
        <v>76</v>
      </c>
      <c r="W49" s="2">
        <v>14</v>
      </c>
    </row>
    <row r="50" spans="2:23" x14ac:dyDescent="0.3">
      <c r="B50" s="2" t="s">
        <v>77</v>
      </c>
      <c r="C50" s="2">
        <v>1</v>
      </c>
      <c r="D50" s="2" t="s">
        <v>77</v>
      </c>
      <c r="E50" s="2">
        <v>1</v>
      </c>
      <c r="F50" s="2" t="s">
        <v>77</v>
      </c>
      <c r="G50" s="2">
        <v>1</v>
      </c>
      <c r="H50" s="2" t="s">
        <v>77</v>
      </c>
      <c r="I50" s="2">
        <v>1</v>
      </c>
      <c r="J50" s="2" t="s">
        <v>77</v>
      </c>
      <c r="K50" s="2">
        <v>1</v>
      </c>
      <c r="L50" s="2" t="s">
        <v>77</v>
      </c>
      <c r="M50" s="2">
        <v>1</v>
      </c>
      <c r="N50" s="2" t="s">
        <v>77</v>
      </c>
      <c r="O50" s="2">
        <v>1</v>
      </c>
      <c r="P50" s="2" t="s">
        <v>77</v>
      </c>
      <c r="Q50" s="2">
        <v>1</v>
      </c>
      <c r="R50" s="2" t="s">
        <v>77</v>
      </c>
      <c r="S50" s="2">
        <v>1</v>
      </c>
      <c r="T50" s="2" t="s">
        <v>77</v>
      </c>
      <c r="U50" s="2">
        <v>1</v>
      </c>
      <c r="V50" s="2" t="s">
        <v>77</v>
      </c>
      <c r="W50" s="2">
        <v>1</v>
      </c>
    </row>
  </sheetData>
  <mergeCells count="9">
    <mergeCell ref="E16:G16"/>
    <mergeCell ref="E17:G17"/>
    <mergeCell ref="B14:I14"/>
    <mergeCell ref="A45:B45"/>
    <mergeCell ref="A38:B38"/>
    <mergeCell ref="A39:B39"/>
    <mergeCell ref="A42:B42"/>
    <mergeCell ref="A43:B43"/>
    <mergeCell ref="A44:B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тест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 nikolaichik</dc:creator>
  <cp:lastModifiedBy>home</cp:lastModifiedBy>
  <dcterms:created xsi:type="dcterms:W3CDTF">2022-12-11T20:27:26Z</dcterms:created>
  <dcterms:modified xsi:type="dcterms:W3CDTF">2022-12-27T10:28:10Z</dcterms:modified>
</cp:coreProperties>
</file>