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IGFISH\Desktop\データ分析　20240608\"/>
    </mc:Choice>
  </mc:AlternateContent>
  <xr:revisionPtr revIDLastSave="0" documentId="13_ncr:1_{D44FEC1F-0857-4811-8015-A81B9CDA86CD}" xr6:coauthVersionLast="47" xr6:coauthVersionMax="47" xr10:uidLastSave="{00000000-0000-0000-0000-000000000000}"/>
  <bookViews>
    <workbookView xWindow="28680" yWindow="-120" windowWidth="29040" windowHeight="15720" firstSheet="3" activeTab="6" xr2:uid="{00000000-000D-0000-FFFF-FFFF00000000}"/>
  </bookViews>
  <sheets>
    <sheet name="Sheet3" sheetId="34" r:id="rId1"/>
    <sheet name="拌客源数据1-8月" sheetId="2" r:id="rId2"/>
    <sheet name="数据透视图表-完成版" sheetId="28" r:id="rId3"/>
    <sheet name="常用函数-完成版" sheetId="4" r:id="rId4"/>
    <sheet name="常用函数-练习版" sheetId="18" r:id="rId5"/>
    <sheet name="大厂周报-完成版" sheetId="3" r:id="rId6"/>
    <sheet name="大厂周报-练习版" sheetId="16" r:id="rId7"/>
    <sheet name="源数据" sheetId="30" state="hidden" r:id="rId8"/>
    <sheet name="源数据备份" sheetId="29" state="hidden" r:id="rId9"/>
  </sheets>
  <definedNames>
    <definedName name="_xlnm._FilterDatabase" localSheetId="1" hidden="1">'拌客源数据1-8月'!$A$1:$X$562</definedName>
    <definedName name="_xlnm._FilterDatabase" localSheetId="6" hidden="1">'大厂周报-练习版'!$G$5:$G$6</definedName>
    <definedName name="_xlnm._FilterDatabase" localSheetId="7" hidden="1">源数据!$A$1:$X$562</definedName>
    <definedName name="_xlnm._FilterDatabase" localSheetId="8" hidden="1">源数据备份!$A$1:$X$562</definedName>
    <definedName name="切片器_平台i">#N/A</definedName>
    <definedName name="切片器_平台i1">#N/A</definedName>
  </definedNames>
  <calcPr calcId="191029"/>
  <pivotCaches>
    <pivotCache cacheId="0" r:id="rId10"/>
    <pivotCache cacheId="1" r:id="rId11"/>
    <pivotCache cacheId="2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6" l="1"/>
  <c r="E20" i="3"/>
  <c r="B9" i="3"/>
  <c r="D25" i="16"/>
  <c r="F25" i="16"/>
  <c r="E13" i="3"/>
  <c r="C25" i="16"/>
  <c r="C25" i="3"/>
  <c r="D13" i="16"/>
  <c r="F13" i="16"/>
  <c r="G13" i="16"/>
  <c r="D14" i="16"/>
  <c r="C13" i="16"/>
  <c r="C13" i="3"/>
  <c r="B26" i="16"/>
  <c r="B27" i="16"/>
  <c r="B28" i="16"/>
  <c r="B29" i="16"/>
  <c r="B30" i="16"/>
  <c r="B31" i="16"/>
  <c r="B25" i="16"/>
  <c r="A25" i="16"/>
  <c r="A14" i="16"/>
  <c r="C26" i="16" s="1"/>
  <c r="E30" i="18"/>
  <c r="H112" i="18"/>
  <c r="I112" i="18"/>
  <c r="H113" i="18"/>
  <c r="I113" i="18"/>
  <c r="H114" i="18"/>
  <c r="I114" i="18"/>
  <c r="H115" i="18"/>
  <c r="I115" i="18"/>
  <c r="H116" i="18"/>
  <c r="I116" i="18"/>
  <c r="H117" i="18"/>
  <c r="I117" i="18"/>
  <c r="H118" i="18"/>
  <c r="I118" i="18"/>
  <c r="H119" i="18"/>
  <c r="I119" i="18"/>
  <c r="H120" i="18"/>
  <c r="I120" i="18"/>
  <c r="H121" i="18"/>
  <c r="I121" i="18"/>
  <c r="H122" i="18"/>
  <c r="I122" i="18"/>
  <c r="H123" i="18"/>
  <c r="I123" i="18"/>
  <c r="H124" i="18"/>
  <c r="I124" i="18"/>
  <c r="H125" i="18"/>
  <c r="I125" i="18"/>
  <c r="H126" i="18"/>
  <c r="I126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12" i="18"/>
  <c r="E113" i="18"/>
  <c r="F113" i="18"/>
  <c r="E114" i="18"/>
  <c r="F114" i="18"/>
  <c r="E115" i="18"/>
  <c r="F115" i="18"/>
  <c r="E116" i="18"/>
  <c r="F116" i="18"/>
  <c r="E117" i="18"/>
  <c r="F117" i="18"/>
  <c r="E118" i="18"/>
  <c r="F118" i="18"/>
  <c r="E119" i="18"/>
  <c r="F119" i="18"/>
  <c r="E120" i="18"/>
  <c r="F120" i="18"/>
  <c r="E121" i="18"/>
  <c r="F121" i="18"/>
  <c r="E122" i="18"/>
  <c r="F122" i="18"/>
  <c r="E123" i="18"/>
  <c r="F123" i="18"/>
  <c r="E124" i="18"/>
  <c r="F124" i="18"/>
  <c r="E125" i="18"/>
  <c r="F125" i="18"/>
  <c r="E126" i="18"/>
  <c r="F126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F112" i="18"/>
  <c r="E112" i="18"/>
  <c r="D113" i="18"/>
  <c r="D112" i="18"/>
  <c r="O97" i="18"/>
  <c r="O98" i="18"/>
  <c r="O99" i="18"/>
  <c r="O100" i="18"/>
  <c r="O101" i="18"/>
  <c r="O102" i="18"/>
  <c r="O103" i="18"/>
  <c r="O96" i="18"/>
  <c r="C97" i="18"/>
  <c r="C98" i="18"/>
  <c r="C99" i="18"/>
  <c r="C100" i="18"/>
  <c r="C101" i="18"/>
  <c r="C102" i="18"/>
  <c r="C103" i="18"/>
  <c r="C96" i="18"/>
  <c r="E81" i="18"/>
  <c r="E82" i="18"/>
  <c r="E83" i="18"/>
  <c r="E84" i="18"/>
  <c r="E85" i="18"/>
  <c r="E86" i="18"/>
  <c r="E87" i="18"/>
  <c r="E80" i="18"/>
  <c r="J81" i="18"/>
  <c r="J82" i="18"/>
  <c r="J83" i="18"/>
  <c r="J80" i="18"/>
  <c r="K80" i="4"/>
  <c r="D65" i="18"/>
  <c r="D66" i="18"/>
  <c r="D67" i="18"/>
  <c r="D68" i="18"/>
  <c r="D69" i="18"/>
  <c r="D70" i="18"/>
  <c r="D71" i="18"/>
  <c r="D64" i="18"/>
  <c r="D55" i="18"/>
  <c r="C55" i="18"/>
  <c r="C39" i="18"/>
  <c r="D39" i="18" s="1"/>
  <c r="C40" i="18"/>
  <c r="D40" i="18" s="1"/>
  <c r="C41" i="18"/>
  <c r="D41" i="18" s="1"/>
  <c r="C42" i="18"/>
  <c r="D42" i="18" s="1"/>
  <c r="C43" i="18"/>
  <c r="D43" i="18" s="1"/>
  <c r="C44" i="18"/>
  <c r="D44" i="18" s="1"/>
  <c r="C45" i="18"/>
  <c r="D45" i="18" s="1"/>
  <c r="C46" i="18"/>
  <c r="D46" i="18" s="1"/>
  <c r="C35" i="18"/>
  <c r="D35" i="18" s="1"/>
  <c r="C36" i="18"/>
  <c r="E39" i="18"/>
  <c r="G40" i="18"/>
  <c r="G41" i="18"/>
  <c r="G42" i="18"/>
  <c r="G43" i="18"/>
  <c r="G44" i="18"/>
  <c r="G45" i="18"/>
  <c r="G46" i="18"/>
  <c r="G39" i="18"/>
  <c r="E40" i="18"/>
  <c r="E41" i="18"/>
  <c r="E42" i="18"/>
  <c r="E43" i="18"/>
  <c r="E44" i="18"/>
  <c r="E45" i="18"/>
  <c r="E46" i="18"/>
  <c r="I30" i="18"/>
  <c r="C30" i="18"/>
  <c r="D30" i="18" s="1"/>
  <c r="I31" i="18"/>
  <c r="I32" i="18"/>
  <c r="I33" i="18"/>
  <c r="I34" i="18"/>
  <c r="I35" i="18"/>
  <c r="I36" i="18"/>
  <c r="H31" i="18"/>
  <c r="H32" i="18"/>
  <c r="H33" i="18"/>
  <c r="H34" i="18"/>
  <c r="H35" i="18"/>
  <c r="H36" i="18"/>
  <c r="H30" i="18"/>
  <c r="G31" i="18"/>
  <c r="G32" i="18"/>
  <c r="G33" i="18"/>
  <c r="G34" i="18"/>
  <c r="G35" i="18"/>
  <c r="G36" i="18"/>
  <c r="G30" i="18"/>
  <c r="F31" i="18"/>
  <c r="F32" i="18"/>
  <c r="F33" i="18"/>
  <c r="F34" i="18"/>
  <c r="F35" i="18"/>
  <c r="F36" i="18"/>
  <c r="F30" i="18"/>
  <c r="C31" i="18"/>
  <c r="C32" i="18"/>
  <c r="C33" i="18"/>
  <c r="E33" i="18" s="1"/>
  <c r="C34" i="18"/>
  <c r="E34" i="18" s="1"/>
  <c r="D11" i="18"/>
  <c r="D15" i="18"/>
  <c r="C15" i="18"/>
  <c r="C17" i="18"/>
  <c r="C18" i="18"/>
  <c r="C19" i="18"/>
  <c r="C20" i="18"/>
  <c r="C21" i="18"/>
  <c r="C22" i="18"/>
  <c r="C16" i="18"/>
  <c r="D5" i="18"/>
  <c r="C5" i="18"/>
  <c r="D26" i="3"/>
  <c r="F25" i="3"/>
  <c r="D25" i="3"/>
  <c r="A25" i="3"/>
  <c r="B25" i="3" s="1"/>
  <c r="A15" i="3"/>
  <c r="A16" i="3" s="1"/>
  <c r="G14" i="3"/>
  <c r="C14" i="3"/>
  <c r="B14" i="3"/>
  <c r="A14" i="3"/>
  <c r="F26" i="3" s="1"/>
  <c r="G13" i="3"/>
  <c r="F13" i="3"/>
  <c r="D13" i="3"/>
  <c r="B13" i="3"/>
  <c r="H8" i="3"/>
  <c r="B1" i="3"/>
  <c r="J126" i="4"/>
  <c r="I126" i="4"/>
  <c r="H126" i="4"/>
  <c r="G126" i="4"/>
  <c r="F126" i="4"/>
  <c r="E126" i="4"/>
  <c r="D126" i="4"/>
  <c r="J125" i="4"/>
  <c r="I125" i="4"/>
  <c r="H125" i="4"/>
  <c r="G125" i="4"/>
  <c r="F125" i="4"/>
  <c r="E125" i="4"/>
  <c r="D125" i="4"/>
  <c r="J124" i="4"/>
  <c r="I124" i="4"/>
  <c r="H124" i="4"/>
  <c r="G124" i="4"/>
  <c r="F124" i="4"/>
  <c r="E124" i="4"/>
  <c r="D124" i="4"/>
  <c r="J123" i="4"/>
  <c r="I123" i="4"/>
  <c r="H123" i="4"/>
  <c r="G123" i="4"/>
  <c r="F123" i="4"/>
  <c r="E123" i="4"/>
  <c r="D123" i="4"/>
  <c r="J122" i="4"/>
  <c r="I122" i="4"/>
  <c r="H122" i="4"/>
  <c r="G122" i="4"/>
  <c r="F122" i="4"/>
  <c r="E122" i="4"/>
  <c r="D122" i="4"/>
  <c r="J121" i="4"/>
  <c r="I121" i="4"/>
  <c r="H121" i="4"/>
  <c r="G121" i="4"/>
  <c r="F121" i="4"/>
  <c r="E121" i="4"/>
  <c r="D121" i="4"/>
  <c r="J120" i="4"/>
  <c r="I120" i="4"/>
  <c r="H120" i="4"/>
  <c r="G120" i="4"/>
  <c r="F120" i="4"/>
  <c r="E120" i="4"/>
  <c r="D120" i="4"/>
  <c r="J119" i="4"/>
  <c r="I119" i="4"/>
  <c r="H119" i="4"/>
  <c r="G119" i="4"/>
  <c r="F119" i="4"/>
  <c r="E119" i="4"/>
  <c r="D119" i="4"/>
  <c r="J118" i="4"/>
  <c r="I118" i="4"/>
  <c r="H118" i="4"/>
  <c r="G118" i="4"/>
  <c r="F118" i="4"/>
  <c r="E118" i="4"/>
  <c r="D118" i="4"/>
  <c r="J117" i="4"/>
  <c r="I117" i="4"/>
  <c r="H117" i="4"/>
  <c r="G117" i="4"/>
  <c r="F117" i="4"/>
  <c r="E117" i="4"/>
  <c r="D117" i="4"/>
  <c r="J116" i="4"/>
  <c r="I116" i="4"/>
  <c r="H116" i="4"/>
  <c r="G116" i="4"/>
  <c r="F116" i="4"/>
  <c r="E116" i="4"/>
  <c r="D116" i="4"/>
  <c r="J115" i="4"/>
  <c r="I115" i="4"/>
  <c r="H115" i="4"/>
  <c r="G115" i="4"/>
  <c r="F115" i="4"/>
  <c r="E115" i="4"/>
  <c r="D115" i="4"/>
  <c r="J114" i="4"/>
  <c r="I114" i="4"/>
  <c r="H114" i="4"/>
  <c r="G114" i="4"/>
  <c r="F114" i="4"/>
  <c r="E114" i="4"/>
  <c r="D114" i="4"/>
  <c r="J113" i="4"/>
  <c r="I113" i="4"/>
  <c r="H113" i="4"/>
  <c r="G113" i="4"/>
  <c r="F113" i="4"/>
  <c r="E113" i="4"/>
  <c r="D113" i="4"/>
  <c r="J112" i="4"/>
  <c r="I112" i="4"/>
  <c r="H112" i="4"/>
  <c r="G112" i="4"/>
  <c r="F112" i="4"/>
  <c r="E112" i="4"/>
  <c r="D112" i="4"/>
  <c r="P103" i="4"/>
  <c r="C103" i="4"/>
  <c r="P102" i="4"/>
  <c r="C102" i="4"/>
  <c r="P101" i="4"/>
  <c r="C101" i="4"/>
  <c r="P100" i="4"/>
  <c r="C100" i="4"/>
  <c r="P99" i="4"/>
  <c r="J99" i="4"/>
  <c r="C99" i="4"/>
  <c r="P98" i="4"/>
  <c r="C98" i="4"/>
  <c r="P97" i="4"/>
  <c r="C97" i="4"/>
  <c r="P96" i="4"/>
  <c r="J96" i="4"/>
  <c r="C96" i="4"/>
  <c r="P93" i="4"/>
  <c r="E87" i="4"/>
  <c r="E86" i="4"/>
  <c r="E85" i="4"/>
  <c r="E84" i="4"/>
  <c r="K83" i="4"/>
  <c r="E83" i="4"/>
  <c r="K82" i="4"/>
  <c r="E82" i="4"/>
  <c r="K81" i="4"/>
  <c r="E81" i="4"/>
  <c r="E80" i="4"/>
  <c r="D71" i="4"/>
  <c r="D70" i="4"/>
  <c r="D69" i="4"/>
  <c r="D68" i="4"/>
  <c r="D67" i="4"/>
  <c r="D66" i="4"/>
  <c r="D65" i="4"/>
  <c r="D64" i="4"/>
  <c r="D55" i="4"/>
  <c r="C55" i="4"/>
  <c r="G46" i="4"/>
  <c r="F46" i="4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G43" i="4"/>
  <c r="F43" i="4"/>
  <c r="E43" i="4"/>
  <c r="D43" i="4"/>
  <c r="C43" i="4"/>
  <c r="G42" i="4"/>
  <c r="F42" i="4"/>
  <c r="E42" i="4"/>
  <c r="D42" i="4"/>
  <c r="C42" i="4"/>
  <c r="G41" i="4"/>
  <c r="F41" i="4"/>
  <c r="E41" i="4"/>
  <c r="D41" i="4"/>
  <c r="C41" i="4"/>
  <c r="G40" i="4"/>
  <c r="F40" i="4"/>
  <c r="E40" i="4"/>
  <c r="D40" i="4"/>
  <c r="C40" i="4"/>
  <c r="G39" i="4"/>
  <c r="F39" i="4"/>
  <c r="E39" i="4"/>
  <c r="D39" i="4"/>
  <c r="C39" i="4"/>
  <c r="J36" i="4"/>
  <c r="I36" i="4"/>
  <c r="H36" i="4"/>
  <c r="G36" i="4"/>
  <c r="F36" i="4"/>
  <c r="E36" i="4"/>
  <c r="D36" i="4"/>
  <c r="C36" i="4"/>
  <c r="J35" i="4"/>
  <c r="I35" i="4"/>
  <c r="H35" i="4"/>
  <c r="G35" i="4"/>
  <c r="F35" i="4"/>
  <c r="E35" i="4"/>
  <c r="D35" i="4"/>
  <c r="C35" i="4"/>
  <c r="J34" i="4"/>
  <c r="I34" i="4"/>
  <c r="H34" i="4"/>
  <c r="G34" i="4"/>
  <c r="F34" i="4"/>
  <c r="E34" i="4"/>
  <c r="D34" i="4"/>
  <c r="C34" i="4"/>
  <c r="J33" i="4"/>
  <c r="I33" i="4"/>
  <c r="H33" i="4"/>
  <c r="G33" i="4"/>
  <c r="F33" i="4"/>
  <c r="E33" i="4"/>
  <c r="D33" i="4"/>
  <c r="C33" i="4"/>
  <c r="J32" i="4"/>
  <c r="I32" i="4"/>
  <c r="H32" i="4"/>
  <c r="G32" i="4"/>
  <c r="F32" i="4"/>
  <c r="E32" i="4"/>
  <c r="D32" i="4"/>
  <c r="C32" i="4"/>
  <c r="J31" i="4"/>
  <c r="I31" i="4"/>
  <c r="H31" i="4"/>
  <c r="G31" i="4"/>
  <c r="F31" i="4"/>
  <c r="E31" i="4"/>
  <c r="D31" i="4"/>
  <c r="C31" i="4"/>
  <c r="J30" i="4"/>
  <c r="I30" i="4"/>
  <c r="H30" i="4"/>
  <c r="G30" i="4"/>
  <c r="F30" i="4"/>
  <c r="E30" i="4"/>
  <c r="D30" i="4"/>
  <c r="C30" i="4"/>
  <c r="C21" i="4"/>
  <c r="C20" i="4"/>
  <c r="C19" i="4"/>
  <c r="C18" i="4"/>
  <c r="C17" i="4"/>
  <c r="C16" i="4"/>
  <c r="C15" i="4"/>
  <c r="D12" i="4"/>
  <c r="D5" i="4"/>
  <c r="C5" i="4"/>
  <c r="H13" i="16" l="1"/>
  <c r="C14" i="16"/>
  <c r="H26" i="16" s="1"/>
  <c r="G14" i="16"/>
  <c r="A15" i="16"/>
  <c r="G15" i="16" s="1"/>
  <c r="A26" i="16"/>
  <c r="F14" i="16"/>
  <c r="F26" i="16"/>
  <c r="D26" i="16"/>
  <c r="C15" i="16"/>
  <c r="G25" i="16"/>
  <c r="E25" i="16"/>
  <c r="E13" i="16"/>
  <c r="H25" i="16"/>
  <c r="E31" i="18"/>
  <c r="E32" i="18"/>
  <c r="D34" i="18"/>
  <c r="D33" i="18"/>
  <c r="D32" i="18"/>
  <c r="D31" i="18"/>
  <c r="E36" i="18"/>
  <c r="E35" i="18"/>
  <c r="D36" i="18"/>
  <c r="G26" i="3"/>
  <c r="F28" i="3"/>
  <c r="D16" i="3"/>
  <c r="C16" i="3"/>
  <c r="D28" i="3"/>
  <c r="B16" i="3"/>
  <c r="C28" i="3"/>
  <c r="A28" i="3"/>
  <c r="B28" i="3" s="1"/>
  <c r="A17" i="3"/>
  <c r="G16" i="3"/>
  <c r="F16" i="3"/>
  <c r="F14" i="3"/>
  <c r="H26" i="3"/>
  <c r="A27" i="3"/>
  <c r="B27" i="3" s="1"/>
  <c r="C27" i="3"/>
  <c r="B15" i="3"/>
  <c r="D27" i="3"/>
  <c r="C15" i="3"/>
  <c r="E25" i="3"/>
  <c r="D15" i="3"/>
  <c r="F27" i="3"/>
  <c r="G25" i="3"/>
  <c r="F15" i="3"/>
  <c r="H25" i="3"/>
  <c r="G15" i="3"/>
  <c r="A26" i="3"/>
  <c r="B26" i="3" s="1"/>
  <c r="H13" i="3"/>
  <c r="C26" i="3"/>
  <c r="E26" i="3" s="1"/>
  <c r="D14" i="3"/>
  <c r="E14" i="3" s="1"/>
  <c r="A16" i="16" l="1"/>
  <c r="G26" i="16"/>
  <c r="F15" i="16"/>
  <c r="H15" i="16" s="1"/>
  <c r="D27" i="16"/>
  <c r="C27" i="16"/>
  <c r="F27" i="16"/>
  <c r="H14" i="16"/>
  <c r="E14" i="16"/>
  <c r="D15" i="16"/>
  <c r="E15" i="16" s="1"/>
  <c r="A27" i="16"/>
  <c r="H27" i="16"/>
  <c r="E26" i="16"/>
  <c r="A17" i="16"/>
  <c r="A28" i="16"/>
  <c r="D16" i="16"/>
  <c r="F16" i="16"/>
  <c r="C16" i="16"/>
  <c r="C28" i="16"/>
  <c r="G16" i="16"/>
  <c r="D28" i="16"/>
  <c r="F28" i="16"/>
  <c r="E27" i="3"/>
  <c r="G27" i="3"/>
  <c r="A18" i="3"/>
  <c r="G17" i="3"/>
  <c r="F17" i="3"/>
  <c r="F29" i="3"/>
  <c r="D17" i="3"/>
  <c r="C17" i="3"/>
  <c r="D29" i="3"/>
  <c r="B17" i="3"/>
  <c r="C29" i="3"/>
  <c r="A29" i="3"/>
  <c r="B29" i="3" s="1"/>
  <c r="E15" i="3"/>
  <c r="H15" i="3"/>
  <c r="H27" i="3"/>
  <c r="E28" i="3"/>
  <c r="H16" i="3"/>
  <c r="H28" i="3"/>
  <c r="E16" i="3"/>
  <c r="G28" i="3"/>
  <c r="H14" i="3"/>
  <c r="G27" i="16" l="1"/>
  <c r="E27" i="16"/>
  <c r="G28" i="16"/>
  <c r="E16" i="16"/>
  <c r="A18" i="16"/>
  <c r="A29" i="16"/>
  <c r="C29" i="16"/>
  <c r="C17" i="16"/>
  <c r="H29" i="16" s="1"/>
  <c r="D17" i="16"/>
  <c r="D29" i="16"/>
  <c r="F17" i="16"/>
  <c r="G17" i="16"/>
  <c r="F29" i="16"/>
  <c r="E28" i="16"/>
  <c r="H16" i="16"/>
  <c r="H28" i="16"/>
  <c r="G29" i="3"/>
  <c r="E17" i="3"/>
  <c r="E29" i="3"/>
  <c r="H17" i="3"/>
  <c r="H29" i="3"/>
  <c r="F30" i="3"/>
  <c r="D18" i="3"/>
  <c r="C18" i="3"/>
  <c r="D30" i="3"/>
  <c r="B18" i="3"/>
  <c r="C30" i="3"/>
  <c r="A30" i="3"/>
  <c r="B30" i="3" s="1"/>
  <c r="A19" i="3"/>
  <c r="G18" i="3"/>
  <c r="F18" i="3"/>
  <c r="G29" i="16" l="1"/>
  <c r="A19" i="16"/>
  <c r="C18" i="16"/>
  <c r="H30" i="16" s="1"/>
  <c r="A30" i="16"/>
  <c r="C30" i="16"/>
  <c r="D30" i="16"/>
  <c r="G18" i="16"/>
  <c r="D18" i="16"/>
  <c r="F18" i="16"/>
  <c r="F30" i="16"/>
  <c r="E29" i="16"/>
  <c r="E17" i="16"/>
  <c r="H17" i="16"/>
  <c r="G30" i="3"/>
  <c r="E18" i="3"/>
  <c r="G7" i="3"/>
  <c r="G19" i="3"/>
  <c r="G20" i="3" s="1"/>
  <c r="F19" i="3"/>
  <c r="F20" i="3" s="1"/>
  <c r="A9" i="3" s="1"/>
  <c r="D1" i="3"/>
  <c r="F31" i="3"/>
  <c r="F32" i="3" s="1"/>
  <c r="D19" i="3"/>
  <c r="D20" i="3" s="1"/>
  <c r="C19" i="3"/>
  <c r="D31" i="3"/>
  <c r="B19" i="3"/>
  <c r="C31" i="3"/>
  <c r="C32" i="3" s="1"/>
  <c r="A6" i="3" s="1"/>
  <c r="A31" i="3"/>
  <c r="B31" i="3" s="1"/>
  <c r="H18" i="3"/>
  <c r="H30" i="3"/>
  <c r="E30" i="3"/>
  <c r="E30" i="16" l="1"/>
  <c r="E18" i="16"/>
  <c r="G30" i="16"/>
  <c r="H18" i="16"/>
  <c r="G7" i="16"/>
  <c r="D31" i="16"/>
  <c r="F31" i="16"/>
  <c r="F32" i="16" s="1"/>
  <c r="A31" i="16"/>
  <c r="C19" i="16"/>
  <c r="C20" i="16" s="1"/>
  <c r="H32" i="16" s="1"/>
  <c r="C31" i="16"/>
  <c r="C32" i="16" s="1"/>
  <c r="A6" i="16" s="1"/>
  <c r="D19" i="16"/>
  <c r="F19" i="16"/>
  <c r="F20" i="16" s="1"/>
  <c r="A9" i="16" s="1"/>
  <c r="B9" i="16" s="1"/>
  <c r="G19" i="16"/>
  <c r="G20" i="16" s="1"/>
  <c r="C6" i="3"/>
  <c r="C9" i="3"/>
  <c r="D9" i="3" s="1"/>
  <c r="H19" i="3"/>
  <c r="H31" i="3"/>
  <c r="C20" i="3"/>
  <c r="E31" i="3"/>
  <c r="D32" i="3"/>
  <c r="E32" i="3" s="1"/>
  <c r="E19" i="3"/>
  <c r="G31" i="3"/>
  <c r="E19" i="16" l="1"/>
  <c r="H20" i="16"/>
  <c r="D20" i="16"/>
  <c r="G31" i="16"/>
  <c r="G32" i="16" s="1"/>
  <c r="E6" i="16" s="1"/>
  <c r="E31" i="16"/>
  <c r="D32" i="16"/>
  <c r="E32" i="16" s="1"/>
  <c r="C6" i="16" s="1"/>
  <c r="H31" i="16"/>
  <c r="H19" i="16"/>
  <c r="H32" i="3"/>
  <c r="H20" i="3"/>
  <c r="E9" i="3"/>
  <c r="F9" i="3" s="1"/>
  <c r="G32" i="3"/>
  <c r="E6" i="3" s="1"/>
  <c r="C9" i="16" l="1"/>
  <c r="D9" i="16" s="1"/>
  <c r="E20" i="16"/>
  <c r="E9" i="16" s="1"/>
  <c r="F9" i="16" s="1"/>
</calcChain>
</file>

<file path=xl/sharedStrings.xml><?xml version="1.0" encoding="utf-8"?>
<sst xmlns="http://schemas.openxmlformats.org/spreadsheetml/2006/main" count="12268" uniqueCount="178">
  <si>
    <t>品牌名称</t>
  </si>
  <si>
    <t>日期</t>
  </si>
  <si>
    <t>品牌ID</t>
  </si>
  <si>
    <t>门店ID</t>
  </si>
  <si>
    <t>门店名称</t>
  </si>
  <si>
    <t>城市</t>
  </si>
  <si>
    <t>平台</t>
  </si>
  <si>
    <t>平台i</t>
  </si>
  <si>
    <t>平台门店名称</t>
  </si>
  <si>
    <t>GMV</t>
  </si>
  <si>
    <t>商家实收</t>
  </si>
  <si>
    <t>门店曝光量</t>
  </si>
  <si>
    <t>门店访问量</t>
  </si>
  <si>
    <t>门店下单量</t>
  </si>
  <si>
    <t>无效订单</t>
  </si>
  <si>
    <t>有效订单</t>
  </si>
  <si>
    <t>曝光人数</t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</si>
  <si>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</si>
  <si>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</si>
  <si>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</si>
  <si>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</si>
  <si>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</si>
  <si>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</si>
  <si>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</si>
  <si>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</si>
  <si>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</si>
  <si>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</si>
  <si>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</si>
  <si>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</si>
  <si>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</si>
  <si>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</si>
  <si>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</si>
  <si>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</si>
  <si>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</si>
  <si>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</si>
  <si>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</si>
  <si>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</si>
  <si>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</si>
  <si>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</si>
  <si>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</si>
  <si>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</si>
  <si>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 xml:space="preserve"> 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</si>
  <si>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</si>
  <si>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</si>
  <si>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</si>
  <si>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</si>
  <si>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</si>
  <si>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</si>
  <si>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</si>
  <si>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</si>
  <si>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</si>
  <si>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</si>
  <si>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</si>
  <si>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</si>
  <si>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</si>
  <si>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</si>
  <si>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</si>
  <si>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</si>
  <si>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</si>
  <si>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行标签</t>
  </si>
  <si>
    <t>求和项:GMV</t>
  </si>
  <si>
    <t>求和项:商家实收</t>
  </si>
  <si>
    <t>总计</t>
  </si>
  <si>
    <t>一、sum - 求和</t>
  </si>
  <si>
    <t>1-8月GMV</t>
  </si>
  <si>
    <t>1月和8月GMV</t>
  </si>
  <si>
    <t>二、sumif -单条件求和</t>
  </si>
  <si>
    <t>文本</t>
  </si>
  <si>
    <t>三、sumifs - 多条件求和</t>
  </si>
  <si>
    <t>美团GMV</t>
  </si>
  <si>
    <t>日环比</t>
  </si>
  <si>
    <t>日同比</t>
  </si>
  <si>
    <t>年</t>
  </si>
  <si>
    <t>月</t>
  </si>
  <si>
    <t>日</t>
  </si>
  <si>
    <t>日期组合</t>
  </si>
  <si>
    <t>上个月这一天的GMV</t>
  </si>
  <si>
    <t>月环比</t>
  </si>
  <si>
    <t>每个月第一天</t>
  </si>
  <si>
    <t>错误的每个月最后一天</t>
  </si>
  <si>
    <t>正确的每个月最后一天</t>
  </si>
  <si>
    <t>四、sum和subtotal的区别</t>
  </si>
  <si>
    <t>sum函数</t>
  </si>
  <si>
    <t>subtotal函数</t>
  </si>
  <si>
    <t>五、if函数</t>
  </si>
  <si>
    <t>月份</t>
  </si>
  <si>
    <t>判断是否大于月目标10万</t>
  </si>
  <si>
    <t>1月</t>
  </si>
  <si>
    <t>2月</t>
  </si>
  <si>
    <t>3月</t>
  </si>
  <si>
    <t>4月</t>
  </si>
  <si>
    <t>5月</t>
  </si>
  <si>
    <t>6月</t>
  </si>
  <si>
    <t>7月</t>
  </si>
  <si>
    <t>8月</t>
  </si>
  <si>
    <t>六、if嵌套</t>
  </si>
  <si>
    <t>嵌套举例：</t>
  </si>
  <si>
    <t>大于月目标10万且花费少于5千的为达标</t>
  </si>
  <si>
    <t>A</t>
  </si>
  <si>
    <t>B</t>
  </si>
  <si>
    <t>判断</t>
  </si>
  <si>
    <t>七、vlookup函数和数据透视表聚合</t>
  </si>
  <si>
    <t>模糊查询</t>
  </si>
  <si>
    <t>查找a对应的值</t>
  </si>
  <si>
    <t>聚合（分类汇总）举例</t>
  </si>
  <si>
    <t>全名</t>
  </si>
  <si>
    <t>值</t>
  </si>
  <si>
    <t>查找项</t>
  </si>
  <si>
    <t>返回值</t>
  </si>
  <si>
    <t>类别一</t>
  </si>
  <si>
    <t>类别二</t>
  </si>
  <si>
    <t>求和项:值2</t>
  </si>
  <si>
    <t xml:space="preserve">a </t>
  </si>
  <si>
    <t>a</t>
  </si>
  <si>
    <t>abc</t>
  </si>
  <si>
    <t>b</t>
  </si>
  <si>
    <t>abcd</t>
  </si>
  <si>
    <t>查找b开头并且是三个字符所对应的数值</t>
  </si>
  <si>
    <t>c</t>
  </si>
  <si>
    <t>acd</t>
  </si>
  <si>
    <t>C</t>
  </si>
  <si>
    <t>cb</t>
  </si>
  <si>
    <t>bc</t>
  </si>
  <si>
    <t>bcc</t>
  </si>
  <si>
    <t>D</t>
  </si>
  <si>
    <t>ddd</t>
  </si>
  <si>
    <t>八、index和match函数</t>
  </si>
  <si>
    <t>数据时间：</t>
  </si>
  <si>
    <t>至</t>
  </si>
  <si>
    <t>20年8月第二周</t>
  </si>
  <si>
    <t>周累计</t>
  </si>
  <si>
    <t>进店转化率</t>
  </si>
  <si>
    <t>下单转化率</t>
  </si>
  <si>
    <t>平台：</t>
  </si>
  <si>
    <t>业务进度</t>
  </si>
  <si>
    <t>周环比</t>
  </si>
  <si>
    <t>到手率</t>
  </si>
  <si>
    <t>目标：</t>
  </si>
  <si>
    <t>结果指标</t>
  </si>
  <si>
    <t>WEEK</t>
  </si>
  <si>
    <t>星期</t>
  </si>
  <si>
    <t>客单价</t>
  </si>
  <si>
    <t>过程指标</t>
  </si>
  <si>
    <t>营销占比</t>
  </si>
  <si>
    <t xml:space="preserve">  </t>
  </si>
  <si>
    <t>计数项:GMV</t>
  </si>
  <si>
    <t>曝光人数</t>
    <phoneticPr fontId="10" type="noConversion"/>
  </si>
  <si>
    <t>美团</t>
    <phoneticPr fontId="10" type="noConversion"/>
  </si>
  <si>
    <t>当天GMV/前天GMV-1</t>
    <phoneticPr fontId="10" type="noConversion"/>
  </si>
  <si>
    <t>当天GMV/前周同天（月，年。。。）GMV-1</t>
    <phoneticPr fontId="10" type="noConversion"/>
  </si>
  <si>
    <t>日期组合</t>
    <phoneticPr fontId="10" type="noConversion"/>
  </si>
  <si>
    <t>a</t>
    <phoneticPr fontId="10" type="noConversion"/>
  </si>
  <si>
    <t>bdd1</t>
    <phoneticPr fontId="10" type="noConversion"/>
  </si>
  <si>
    <t>星期</t>
    <phoneticPr fontId="10" type="noConversion"/>
  </si>
  <si>
    <t>星期二</t>
    <phoneticPr fontId="10" type="noConversion"/>
  </si>
  <si>
    <t>星期三</t>
  </si>
  <si>
    <t>星期四</t>
  </si>
  <si>
    <t>星期五</t>
  </si>
  <si>
    <t>星期六</t>
  </si>
  <si>
    <t>星期日</t>
  </si>
  <si>
    <t>星期一</t>
    <phoneticPr fontId="10" type="noConversion"/>
  </si>
  <si>
    <t>GMV</t>
    <phoneticPr fontId="10" type="noConversion"/>
  </si>
  <si>
    <t>商家实收</t>
    <phoneticPr fontId="10" type="noConversion"/>
  </si>
  <si>
    <t>到手率</t>
    <phoneticPr fontId="10" type="noConversion"/>
  </si>
  <si>
    <t>有效订单</t>
    <phoneticPr fontId="10" type="noConversion"/>
  </si>
  <si>
    <t>无效订单</t>
    <phoneticPr fontId="10" type="noConversion"/>
  </si>
  <si>
    <t>客单价</t>
    <phoneticPr fontId="10" type="noConversion"/>
  </si>
  <si>
    <t>进店人数</t>
    <phoneticPr fontId="10" type="noConversion"/>
  </si>
  <si>
    <t>进店转化率</t>
    <phoneticPr fontId="10" type="noConversion"/>
  </si>
  <si>
    <t>下单人数</t>
    <phoneticPr fontId="10" type="noConversion"/>
  </si>
  <si>
    <t>下单转化率</t>
    <phoneticPr fontId="10" type="noConversion"/>
  </si>
  <si>
    <t>营销占比</t>
    <phoneticPr fontId="10" type="noConversion"/>
  </si>
  <si>
    <t>全部</t>
  </si>
  <si>
    <t>cpc总费用</t>
    <phoneticPr fontId="10" type="noConversion"/>
  </si>
  <si>
    <t>业务进度:</t>
    <phoneticPr fontId="10" type="noConversion"/>
  </si>
  <si>
    <t>20年8月第二周</t>
    <phoneticPr fontId="10" type="noConversion"/>
  </si>
  <si>
    <t>周环比</t>
    <phoneticPr fontId="10" type="noConversion"/>
  </si>
  <si>
    <t>WEEK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</si>
</sst>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76" formatCode="[$-804]aaa;@"/>
    <numFmt numFmtId="177" formatCode="_ * #,##0.00_ ;_ * \-#,##0.00_ ;_ * &quot;-&quot;??_ ;_ @_ "/>
    <numFmt numFmtId="178" formatCode="yyyymmdd"/>
    <numFmt numFmtId="179" formatCode="_ * #,##0_ ;_ * \-#,##0_ ;_ * &quot;-&quot;??_ ;_ @_ "/>
    <numFmt numFmtId="180" formatCode="0.00%;0.00%"/>
    <numFmt numFmtId="181" formatCode="0_);[Red]\(0\)"/>
    <numFmt numFmtId="182" formatCode="yyyy/mm"/>
    <numFmt numFmtId="183" formatCode="0.00_);[Red]\(0.00\)"/>
    <numFmt numFmtId="184" formatCode="yyyy\-mm\-dd;@"/>
  </numFmts>
  <fonts count="17" x14ac:knownFonts="1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8"/>
      <color theme="1"/>
      <name val="微软雅黑"/>
      <charset val="134"/>
    </font>
    <font>
      <b/>
      <sz val="12"/>
      <color theme="5"/>
      <name val="微软雅黑"/>
      <charset val="134"/>
    </font>
    <font>
      <b/>
      <sz val="12"/>
      <color theme="1"/>
      <name val="微软雅黑"/>
      <charset val="134"/>
    </font>
    <font>
      <b/>
      <sz val="12"/>
      <color rgb="FF3F3F3F"/>
      <name val="微软雅黑"/>
      <charset val="134"/>
    </font>
    <font>
      <sz val="12"/>
      <color theme="0"/>
      <name val="微软雅黑"/>
      <charset val="134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sz val="12"/>
      <color theme="1"/>
      <name val="微软雅黑"/>
      <family val="2"/>
      <charset val="134"/>
    </font>
    <font>
      <b/>
      <sz val="22"/>
      <color theme="1"/>
      <name val="华文彩云"/>
      <family val="3"/>
      <charset val="134"/>
    </font>
    <font>
      <b/>
      <sz val="12"/>
      <color theme="1"/>
      <name val="微软雅黑"/>
      <family val="2"/>
      <charset val="134"/>
    </font>
    <font>
      <b/>
      <sz val="14"/>
      <color theme="5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4" borderId="18" applyNumberFormat="0" applyAlignment="0" applyProtection="0">
      <alignment vertical="center"/>
    </xf>
  </cellStyleXfs>
  <cellXfs count="12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78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/>
    </xf>
    <xf numFmtId="179" fontId="4" fillId="2" borderId="0" xfId="1" applyNumberFormat="1" applyFont="1" applyFill="1" applyAlignment="1">
      <alignment horizontal="right" vertical="center"/>
    </xf>
    <xf numFmtId="10" fontId="4" fillId="2" borderId="0" xfId="2" applyNumberFormat="1" applyFont="1" applyFill="1" applyAlignment="1">
      <alignment horizontal="right" vertical="center"/>
    </xf>
    <xf numFmtId="0" fontId="1" fillId="2" borderId="5" xfId="0" applyFont="1" applyFill="1" applyBorder="1">
      <alignment vertical="center"/>
    </xf>
    <xf numFmtId="179" fontId="1" fillId="2" borderId="6" xfId="1" applyNumberFormat="1" applyFont="1" applyFill="1" applyBorder="1">
      <alignment vertical="center"/>
    </xf>
    <xf numFmtId="180" fontId="4" fillId="2" borderId="0" xfId="2" applyNumberFormat="1" applyFont="1" applyFill="1" applyAlignment="1">
      <alignment horizontal="right" vertical="center"/>
    </xf>
    <xf numFmtId="10" fontId="4" fillId="2" borderId="0" xfId="0" applyNumberFormat="1" applyFont="1" applyFill="1" applyAlignment="1">
      <alignment horizontal="right" vertical="center"/>
    </xf>
    <xf numFmtId="0" fontId="3" fillId="2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81" fontId="1" fillId="2" borderId="0" xfId="0" applyNumberFormat="1" applyFont="1" applyFill="1" applyAlignment="1">
      <alignment horizontal="center" vertical="center"/>
    </xf>
    <xf numFmtId="10" fontId="1" fillId="2" borderId="0" xfId="2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176" fontId="1" fillId="2" borderId="13" xfId="0" applyNumberFormat="1" applyFont="1" applyFill="1" applyBorder="1" applyAlignment="1">
      <alignment horizontal="center" vertical="center"/>
    </xf>
    <xf numFmtId="181" fontId="1" fillId="2" borderId="13" xfId="0" applyNumberFormat="1" applyFont="1" applyFill="1" applyBorder="1" applyAlignment="1">
      <alignment horizontal="center" vertical="center"/>
    </xf>
    <xf numFmtId="10" fontId="1" fillId="2" borderId="13" xfId="2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0" fontId="1" fillId="2" borderId="11" xfId="2" applyNumberFormat="1" applyFont="1" applyFill="1" applyBorder="1" applyAlignment="1">
      <alignment horizontal="center" vertical="center"/>
    </xf>
    <xf numFmtId="10" fontId="1" fillId="2" borderId="14" xfId="2" applyNumberFormat="1" applyFont="1" applyFill="1" applyBorder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14" fontId="1" fillId="2" borderId="0" xfId="0" applyNumberFormat="1" applyFont="1" applyFill="1">
      <alignment vertical="center"/>
    </xf>
    <xf numFmtId="177" fontId="1" fillId="2" borderId="0" xfId="0" applyNumberFormat="1" applyFont="1" applyFill="1">
      <alignment vertical="center"/>
    </xf>
    <xf numFmtId="10" fontId="1" fillId="2" borderId="0" xfId="2" applyNumberFormat="1" applyFont="1" applyFill="1">
      <alignment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1" applyFont="1" applyFill="1">
      <alignment vertical="center"/>
    </xf>
    <xf numFmtId="0" fontId="0" fillId="0" borderId="0" xfId="0" applyAlignment="1">
      <alignment horizontal="right" vertical="center"/>
    </xf>
    <xf numFmtId="14" fontId="0" fillId="0" borderId="15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2" fontId="0" fillId="0" borderId="15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15" xfId="0" applyNumberForma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0" fontId="0" fillId="0" borderId="0" xfId="0" applyNumberFormat="1">
      <alignment vertical="center"/>
    </xf>
    <xf numFmtId="183" fontId="0" fillId="0" borderId="0" xfId="0" applyNumberFormat="1">
      <alignment vertical="center"/>
    </xf>
    <xf numFmtId="10" fontId="0" fillId="0" borderId="15" xfId="2" applyNumberFormat="1" applyFont="1" applyFill="1" applyBorder="1" applyAlignment="1">
      <alignment horizontal="center" vertical="center"/>
    </xf>
    <xf numFmtId="10" fontId="0" fillId="0" borderId="15" xfId="2" applyNumberFormat="1" applyFont="1" applyFill="1" applyBorder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184" fontId="0" fillId="0" borderId="0" xfId="0" applyNumberForma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right" vertical="center"/>
    </xf>
    <xf numFmtId="9" fontId="1" fillId="2" borderId="4" xfId="2" applyFont="1" applyFill="1" applyBorder="1" applyAlignment="1">
      <alignment horizontal="right" vertical="center"/>
    </xf>
    <xf numFmtId="5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1" fillId="0" borderId="0" xfId="0" applyNumberFormat="1" applyFont="1">
      <alignment vertical="center"/>
    </xf>
    <xf numFmtId="0" fontId="13" fillId="0" borderId="0" xfId="0" applyFont="1">
      <alignment vertical="center"/>
    </xf>
    <xf numFmtId="2" fontId="1" fillId="0" borderId="0" xfId="0" applyNumberFormat="1" applyFont="1">
      <alignment vertical="center"/>
    </xf>
    <xf numFmtId="10" fontId="1" fillId="0" borderId="0" xfId="2" applyNumberFormat="1" applyFont="1">
      <alignment vertical="center"/>
    </xf>
    <xf numFmtId="181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3" fillId="0" borderId="0" xfId="0" applyFont="1" applyAlignment="1">
      <alignment horizontal="center"/>
    </xf>
    <xf numFmtId="181" fontId="1" fillId="0" borderId="0" xfId="0" applyNumberFormat="1" applyFont="1" applyAlignment="1">
      <alignment horizontal="center" vertical="center"/>
    </xf>
    <xf numFmtId="0" fontId="16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3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5" borderId="10" xfId="0" applyFont="1" applyFill="1" applyBorder="1">
      <alignment vertical="center"/>
    </xf>
    <xf numFmtId="0" fontId="13" fillId="5" borderId="0" xfId="0" applyFont="1" applyFill="1" applyBorder="1">
      <alignment vertical="center"/>
    </xf>
    <xf numFmtId="0" fontId="13" fillId="5" borderId="11" xfId="0" applyFont="1" applyFill="1" applyBorder="1">
      <alignment vertical="center"/>
    </xf>
    <xf numFmtId="14" fontId="1" fillId="0" borderId="10" xfId="0" applyNumberFormat="1" applyFont="1" applyBorder="1">
      <alignment vertical="center"/>
    </xf>
    <xf numFmtId="14" fontId="13" fillId="0" borderId="0" xfId="0" applyNumberFormat="1" applyFont="1" applyBorder="1">
      <alignment vertical="center"/>
    </xf>
    <xf numFmtId="2" fontId="1" fillId="0" borderId="0" xfId="0" applyNumberFormat="1" applyFont="1" applyBorder="1">
      <alignment vertical="center"/>
    </xf>
    <xf numFmtId="181" fontId="1" fillId="0" borderId="0" xfId="0" applyNumberFormat="1" applyFont="1" applyBorder="1">
      <alignment vertical="center"/>
    </xf>
    <xf numFmtId="10" fontId="1" fillId="0" borderId="0" xfId="2" applyNumberFormat="1" applyFont="1" applyBorder="1">
      <alignment vertical="center"/>
    </xf>
    <xf numFmtId="2" fontId="1" fillId="0" borderId="11" xfId="0" applyNumberFormat="1" applyFont="1" applyBorder="1">
      <alignment vertical="center"/>
    </xf>
    <xf numFmtId="14" fontId="1" fillId="0" borderId="12" xfId="0" applyNumberFormat="1" applyFont="1" applyBorder="1">
      <alignment vertical="center"/>
    </xf>
    <xf numFmtId="14" fontId="13" fillId="0" borderId="13" xfId="0" applyNumberFormat="1" applyFont="1" applyBorder="1">
      <alignment vertical="center"/>
    </xf>
    <xf numFmtId="2" fontId="1" fillId="0" borderId="13" xfId="0" applyNumberFormat="1" applyFont="1" applyBorder="1">
      <alignment vertical="center"/>
    </xf>
    <xf numFmtId="181" fontId="1" fillId="0" borderId="13" xfId="0" applyNumberFormat="1" applyFont="1" applyBorder="1">
      <alignment vertical="center"/>
    </xf>
    <xf numFmtId="10" fontId="1" fillId="0" borderId="13" xfId="2" applyNumberFormat="1" applyFont="1" applyBorder="1">
      <alignment vertical="center"/>
    </xf>
    <xf numFmtId="2" fontId="1" fillId="0" borderId="14" xfId="0" applyNumberFormat="1" applyFont="1" applyBorder="1">
      <alignment vertical="center"/>
    </xf>
    <xf numFmtId="0" fontId="1" fillId="5" borderId="0" xfId="0" applyFont="1" applyFill="1" applyBorder="1">
      <alignment vertical="center"/>
    </xf>
    <xf numFmtId="14" fontId="1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10" fontId="1" fillId="0" borderId="0" xfId="0" applyNumberFormat="1" applyFont="1" applyBorder="1">
      <alignment vertical="center"/>
    </xf>
    <xf numFmtId="10" fontId="1" fillId="0" borderId="11" xfId="2" applyNumberFormat="1" applyFont="1" applyBorder="1">
      <alignment vertical="center"/>
    </xf>
    <xf numFmtId="14" fontId="1" fillId="0" borderId="13" xfId="0" applyNumberFormat="1" applyFont="1" applyBorder="1">
      <alignment vertical="center"/>
    </xf>
    <xf numFmtId="0" fontId="1" fillId="0" borderId="13" xfId="0" applyFont="1" applyBorder="1">
      <alignment vertical="center"/>
    </xf>
    <xf numFmtId="10" fontId="1" fillId="0" borderId="13" xfId="0" applyNumberFormat="1" applyFont="1" applyBorder="1">
      <alignment vertical="center"/>
    </xf>
    <xf numFmtId="10" fontId="1" fillId="0" borderId="14" xfId="2" applyNumberFormat="1" applyFont="1" applyBorder="1">
      <alignment vertical="center"/>
    </xf>
    <xf numFmtId="10" fontId="15" fillId="0" borderId="0" xfId="2" applyNumberFormat="1" applyFont="1">
      <alignment vertical="center"/>
    </xf>
    <xf numFmtId="0" fontId="1" fillId="0" borderId="7" xfId="0" applyFont="1" applyBorder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9" fontId="1" fillId="0" borderId="10" xfId="2" applyFont="1" applyBorder="1" applyAlignment="1">
      <alignment horizontal="center" vertical="center"/>
    </xf>
    <xf numFmtId="9" fontId="1" fillId="0" borderId="11" xfId="2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</cellXfs>
  <cellStyles count="4">
    <cellStyle name="常规" xfId="0" builtinId="0"/>
    <cellStyle name="千位分隔" xfId="1" builtinId="3"/>
    <cellStyle name="百分比" xfId="2" builtinId="5"/>
    <cellStyle name="输出" xfId="3" builtinId="21"/>
  </cellStyles>
  <dxfs count="39">
    <dxf>
      <font>
        <b/>
        <i val="0"/>
        <u val="double"/>
        <color theme="9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b/>
        <i val="0"/>
        <u val="double"/>
        <color rgb="FFC00000"/>
      </font>
      <fill>
        <patternFill patternType="none">
          <bgColor auto="1"/>
        </patternFill>
      </fill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b/>
        <i val="0"/>
        <u val="double"/>
        <color theme="9"/>
      </font>
    </dxf>
    <dxf>
      <font>
        <b/>
        <i val="0"/>
        <u val="double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u/>
        <color auto="1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00000000-0011-0000-FFFF-FFFF00000000}">
      <tableStyleElement type="wholeTable" dxfId="38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 (1).xlsx]Sheet3!数据透视表2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计数项:GMV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26</c:v>
                </c:pt>
                <c:pt idx="1">
                  <c:v>168</c:v>
                </c:pt>
                <c:pt idx="2">
                  <c:v>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2-43E7-9FEB-F8E0F3A4C63C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2-43E7-9FEB-F8E0F3A4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31311"/>
        <c:axId val="997431791"/>
      </c:lineChart>
      <c:catAx>
        <c:axId val="99743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431791"/>
        <c:crosses val="autoZero"/>
        <c:auto val="1"/>
        <c:lblAlgn val="ctr"/>
        <c:lblOffset val="100"/>
        <c:noMultiLvlLbl val="0"/>
      </c:catAx>
      <c:valAx>
        <c:axId val="9974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4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 (1).xlsx]Sheet3!数据透视表2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计数项:GMV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26</c:v>
                </c:pt>
                <c:pt idx="1">
                  <c:v>168</c:v>
                </c:pt>
                <c:pt idx="2">
                  <c:v>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5DD-B589-FA98016C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625647"/>
        <c:axId val="1618627087"/>
      </c:barChart>
      <c:lineChart>
        <c:grouping val="standard"/>
        <c:varyColors val="0"/>
        <c:ser>
          <c:idx val="1"/>
          <c:order val="1"/>
          <c:tx>
            <c:strRef>
              <c:f>Sheet3!$C$3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B-45DD-B589-FA98016C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26351"/>
        <c:axId val="1628025871"/>
      </c:lineChart>
      <c:catAx>
        <c:axId val="16186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627087"/>
        <c:crosses val="autoZero"/>
        <c:auto val="1"/>
        <c:lblAlgn val="ctr"/>
        <c:lblOffset val="100"/>
        <c:noMultiLvlLbl val="0"/>
      </c:catAx>
      <c:valAx>
        <c:axId val="16186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625647"/>
        <c:crosses val="autoZero"/>
        <c:crossBetween val="between"/>
      </c:valAx>
      <c:valAx>
        <c:axId val="16280258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026351"/>
        <c:crosses val="max"/>
        <c:crossBetween val="between"/>
      </c:valAx>
      <c:catAx>
        <c:axId val="1628026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025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 (1).xlsx]数据透视图表-完成版!数据透视表4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1-4B64-8FF7-F7D20EBD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1-4B64-8FF7-F7D20EBD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 (1).xlsx]数据透视图表-完成版!数据透视表4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A-4149-9176-8081862C4B67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A-4149-9176-8081862C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744855</xdr:colOff>
      <xdr:row>0</xdr:row>
      <xdr:rowOff>83820</xdr:rowOff>
    </xdr:from>
    <xdr:to>
      <xdr:col>5</xdr:col>
      <xdr:colOff>209550</xdr:colOff>
      <xdr:row>13</xdr:row>
      <xdr:rowOff>93345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平台i">
              <a:extLst>
                <a:ext uri="{FF2B5EF4-FFF2-40B4-BE49-F238E27FC236}">
                  <a16:creationId xmlns:a16="http://schemas.microsoft.com/office/drawing/2014/main" id="{C26D85FC-AA7C-7D79-0DEA-9E2561A2BD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2495" y="85725"/>
              <a:ext cx="1826895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1</xdr:col>
      <xdr:colOff>107632</xdr:colOff>
      <xdr:row>15</xdr:row>
      <xdr:rowOff>95250</xdr:rowOff>
    </xdr:from>
    <xdr:to>
      <xdr:col>5</xdr:col>
      <xdr:colOff>202882</xdr:colOff>
      <xdr:row>31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736CE8-F559-4A2A-0BC8-56986C320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580072</xdr:colOff>
      <xdr:row>10</xdr:row>
      <xdr:rowOff>167640</xdr:rowOff>
    </xdr:from>
    <xdr:to>
      <xdr:col>14</xdr:col>
      <xdr:colOff>275272</xdr:colOff>
      <xdr:row>26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84877C9-0539-9990-8A13-63C8EFE8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321945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1280" y="171450"/>
              <a:ext cx="1567815" cy="2164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GFISH" refreshedDate="45451.486127314813" createdVersion="7" refreshedVersion="8" minRefreshableVersion="3" recordCount="8" xr:uid="{00000000-000A-0000-FFFF-FFFF01000000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GFISH" refreshedDate="45451.48630960648" createdVersion="7" refreshedVersion="8" minRefreshableVersion="3" recordCount="561" xr:uid="{00000000-000A-0000-FFFF-FFFF00000000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/01/0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09/0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/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3">
        <s v="饿了么"/>
        <s v="美团"/>
        <s v=" 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/01/0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09/01"/>
        </groupItems>
      </fieldGroup>
    </cacheField>
    <cacheField name="到手率" numFmtId="0" formula="商家实收/GMV" databaseField="0"/>
    <cacheField name="GMV总目标" numFmtId="0" formula="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GFISH" refreshedDate="45452.736272453702" createdVersion="8" refreshedVersion="8" minRefreshableVersion="3" recordCount="8" xr:uid="{008EB4F4-4540-4A0F-A669-F0A733BBDB08}">
  <cacheSource type="worksheet">
    <worksheetSource ref="R95:T103" sheet="常用函数-练习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s v="蛙小辣火锅杯（总账号）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s v="蛙小辣火锅杯（总账号）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s v="蛙小辣火锅杯（总账号）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s v="蛙小辣火锅杯（总账号）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s v="蛙小辣火锅杯（总账号）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s v="蛙小辣火锅杯（总账号）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s v="蛙小辣火锅杯（总账号）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s v="蛙小辣火锅杯（总账号）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s v="蛙小辣火锅杯（总账号）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s v="蛙小辣火锅杯（总账号）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s v="蛙小辣火锅杯（总账号）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s v="蛙小辣火锅杯（总账号）"/>
    <x v="0"/>
    <x v="0"/>
    <s v="上海"/>
    <s v="eleme"/>
    <x v="2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s v="蛙小辣火锅杯（总账号）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s v="蛙小辣火锅杯（总账号）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s v="蛙小辣火锅杯（总账号）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s v="蛙小辣火锅杯（总账号）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s v="蛙小辣火锅杯（总账号）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s v="蛙小辣火锅杯（总账号）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s v="蛙小辣火锅杯（总账号）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s v="蛙小辣火锅杯（总账号）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s v="蛙小辣火锅杯（总账号）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s v="蛙小辣火锅杯（总账号）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s v="蛙小辣火锅杯（总账号）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s v="蛙小辣火锅杯（总账号）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s v="蛙小辣火锅杯（总账号）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s v="蛙小辣火锅杯（总账号）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s v="蛙小辣火锅杯（总账号）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s v="蛙小辣火锅杯（总账号）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s v="蛙小辣火锅杯（总账号）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s v="蛙小辣火锅杯（总账号）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s v="蛙小辣火锅杯（总账号）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s v="蛙小辣火锅杯（总账号）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s v="蛙小辣火锅杯（总账号）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s v="蛙小辣火锅杯（总账号）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s v="蛙小辣火锅杯（总账号）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s v="蛙小辣火锅杯（总账号）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s v="蛙小辣火锅杯（总账号）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s v="蛙小辣火锅杯（总账号）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s v="蛙小辣火锅杯（总账号）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s v="蛙小辣火锅杯（总账号）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s v="蛙小辣火锅杯（总账号）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s v="蛙小辣火锅杯（总账号）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s v="蛙小辣火锅杯（总账号）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s v="蛙小辣火锅杯（总账号）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s v="蛙小辣火锅杯（总账号）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s v="蛙小辣火锅杯（总账号）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s v="蛙小辣火锅杯（总账号）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s v="蛙小辣火锅杯（总账号）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s v="蛙小辣火锅杯（总账号）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s v="蛙小辣火锅杯（总账号）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s v="蛙小辣火锅杯（总账号）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s v="蛙小辣火锅杯（总账号）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s v="蛙小辣火锅杯（总账号）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s v="蛙小辣火锅杯（总账号）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s v="蛙小辣火锅杯（总账号）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s v="蛙小辣火锅杯（总账号）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s v="蛙小辣火锅杯（总账号）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s v="蛙小辣火锅杯（总账号）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s v="蛙小辣火锅杯（总账号）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s v="蛙小辣火锅杯（总账号）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s v="蛙小辣火锅杯（总账号）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s v="蛙小辣火锅杯（总账号）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s v="蛙小辣火锅杯（总账号）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s v="蛙小辣火锅杯（总账号）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s v="蛙小辣火锅杯（总账号）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s v="蛙小辣火锅杯（总账号）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s v="蛙小辣火锅杯（总账号）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s v="蛙小辣火锅杯（总账号）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s v="蛙小辣火锅杯（总账号）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s v="蛙小辣火锅杯（总账号）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s v="蛙小辣火锅杯（总账号）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s v="蛙小辣火锅杯（总账号）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s v="蛙小辣火锅杯（总账号）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s v="蛙小辣火锅杯（总账号）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s v="蛙小辣火锅杯（总账号）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s v="蛙小辣火锅杯（总账号）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s v="蛙小辣火锅杯（总账号）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s v="蛙小辣火锅杯（总账号）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s v="蛙小辣火锅杯（总账号）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s v="蛙小辣火锅杯（总账号）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s v="蛙小辣火锅杯（总账号）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s v="蛙小辣火锅杯（总账号）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s v="蛙小辣火锅杯（总账号）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s v="蛙小辣火锅杯（总账号）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s v="蛙小辣火锅杯（总账号）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s v="蛙小辣火锅杯（总账号）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s v="蛙小辣火锅杯（总账号）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s v="蛙小辣火锅杯（总账号）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s v="蛙小辣火锅杯（总账号）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s v="蛙小辣火锅杯（总账号）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s v="蛙小辣火锅杯（总账号）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s v="蛙小辣火锅杯（总账号）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s v="蛙小辣火锅杯（总账号）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s v="蛙小辣火锅杯（总账号）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s v="蛙小辣火锅杯（总账号）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s v="蛙小辣火锅杯（总账号）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s v="蛙小辣火锅杯（总账号）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s v="蛙小辣火锅杯（总账号）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s v="蛙小辣火锅杯（总账号）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s v="蛙小辣火锅杯（总账号）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s v="蛙小辣火锅杯（总账号）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s v="蛙小辣火锅杯（总账号）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s v="蛙小辣火锅杯（总账号）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s v="蛙小辣火锅杯（总账号）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s v="蛙小辣火锅杯（总账号）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s v="蛙小辣火锅杯（总账号）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s v="蛙小辣火锅杯（总账号）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s v="蛙小辣火锅杯（总账号）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s v="蛙小辣火锅杯（总账号）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s v="蛙小辣火锅杯（总账号）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s v="蛙小辣火锅杯（总账号）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s v="蛙小辣火锅杯（总账号）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s v="蛙小辣火锅杯（总账号）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s v="蛙小辣火锅杯（总账号）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s v="蛙小辣火锅杯（总账号）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s v="蛙小辣火锅杯（总账号）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s v="蛙小辣火锅杯（总账号）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s v="蛙小辣火锅杯（总账号）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s v="蛙小辣火锅杯（总账号）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s v="蛙小辣火锅杯（总账号）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s v="蛙小辣火锅杯（总账号）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s v="蛙小辣火锅杯（总账号）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s v="蛙小辣火锅杯（总账号）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s v="蛙小辣火锅杯（总账号）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s v="蛙小辣火锅杯（总账号）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s v="蛙小辣火锅杯（总账号）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s v="蛙小辣火锅杯（总账号）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s v="蛙小辣火锅杯（总账号）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s v="蛙小辣火锅杯（总账号）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s v="蛙小辣火锅杯（总账号）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s v="蛙小辣火锅杯（总账号）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s v="蛙小辣火锅杯（总账号）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s v="蛙小辣火锅杯（总账号）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s v="蛙小辣火锅杯（总账号）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s v="蛙小辣火锅杯（总账号）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s v="蛙小辣火锅杯（总账号）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s v="蛙小辣火锅杯（总账号）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s v="蛙小辣火锅杯（总账号）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s v="蛙小辣火锅杯（总账号）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s v="蛙小辣火锅杯（总账号）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s v="蛙小辣火锅杯（总账号）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s v="蛙小辣火锅杯（总账号）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s v="蛙小辣火锅杯（总账号）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s v="蛙小辣火锅杯（总账号）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s v="蛙小辣火锅杯（总账号）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s v="蛙小辣火锅杯（总账号）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s v="蛙小辣火锅杯（总账号）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s v="蛙小辣火锅杯（总账号）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s v="蛙小辣火锅杯（总账号）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s v="蛙小辣火锅杯（总账号）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s v="蛙小辣火锅杯（总账号）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s v="蛙小辣火锅杯（总账号）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s v="蛙小辣火锅杯（总账号）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s v="蛙小辣火锅杯（总账号）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s v="蛙小辣火锅杯（总账号）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s v="蛙小辣火锅杯（总账号）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s v="蛙小辣火锅杯（总账号）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s v="蛙小辣火锅杯（总账号）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s v="蛙小辣火锅杯（总账号）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s v="蛙小辣火锅杯（总账号）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s v="蛙小辣火锅杯（总账号）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s v="蛙小辣火锅杯（总账号）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s v="蛙小辣火锅杯（总账号）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s v="蛙小辣火锅杯（总账号）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s v="蛙小辣火锅杯（总账号）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s v="蛙小辣火锅杯（总账号）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s v="蛙小辣火锅杯（总账号）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s v="蛙小辣火锅杯（总账号）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s v="蛙小辣火锅杯（总账号）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s v="蛙小辣火锅杯（总账号）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s v="蛙小辣火锅杯（总账号）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s v="蛙小辣火锅杯（总账号）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s v="蛙小辣火锅杯（总账号）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s v="蛙小辣火锅杯（总账号）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s v="蛙小辣火锅杯（总账号）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s v="蛙小辣火锅杯（总账号）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s v="蛙小辣火锅杯（总账号）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s v="蛙小辣火锅杯（总账号）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s v="蛙小辣火锅杯（总账号）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s v="蛙小辣火锅杯（总账号）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s v="蛙小辣火锅杯（总账号）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s v="蛙小辣火锅杯（总账号）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s v="蛙小辣火锅杯（总账号）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s v="蛙小辣火锅杯（总账号）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s v="蛙小辣火锅杯（总账号）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s v="蛙小辣火锅杯（总账号）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s v="蛙小辣火锅杯（总账号）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s v="蛙小辣火锅杯（总账号）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s v="蛙小辣火锅杯（总账号）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s v="蛙小辣火锅杯（总账号）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s v="蛙小辣火锅杯（总账号）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s v="蛙小辣火锅杯（总账号）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s v="蛙小辣火锅杯（总账号）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s v="蛙小辣火锅杯（总账号）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s v="蛙小辣火锅杯（总账号）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s v="蛙小辣火锅杯（总账号）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s v="蛙小辣火锅杯（总账号）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s v="蛙小辣火锅杯（总账号）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s v="蛙小辣火锅杯（总账号）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s v="蛙小辣火锅杯（总账号）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s v="蛙小辣火锅杯（总账号）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s v="蛙小辣火锅杯（总账号）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s v="蛙小辣火锅杯（总账号）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s v="蛙小辣火锅杯（总账号）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s v="蛙小辣火锅杯（总账号）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s v="蛙小辣火锅杯（总账号）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s v="蛙小辣火锅杯（总账号）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s v="蛙小辣火锅杯（总账号）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s v="蛙小辣火锅杯（总账号）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s v="蛙小辣火锅杯（总账号）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s v="蛙小辣火锅杯（总账号）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s v="蛙小辣火锅杯（总账号）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s v="蛙小辣火锅杯（总账号）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s v="蛙小辣火锅杯（总账号）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s v="蛙小辣火锅杯（总账号）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s v="蛙小辣火锅杯（总账号）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s v="蛙小辣火锅杯（总账号）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s v="蛙小辣火锅杯（总账号）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s v="蛙小辣火锅杯（总账号）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s v="蛙小辣火锅杯（总账号）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s v="蛙小辣火锅杯（总账号）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s v="蛙小辣火锅杯（总账号）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s v="蛙小辣火锅杯（总账号）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s v="蛙小辣火锅杯（总账号）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s v="蛙小辣火锅杯（总账号）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s v="蛙小辣火锅杯（总账号）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s v="蛙小辣火锅杯（总账号）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s v="蛙小辣火锅杯（总账号）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s v="蛙小辣火锅杯（总账号）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s v="蛙小辣火锅杯（总账号）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s v="蛙小辣火锅杯（总账号）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s v="蛙小辣火锅杯（总账号）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s v="蛙小辣火锅杯（总账号）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s v="蛙小辣火锅杯（总账号）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s v="蛙小辣火锅杯（总账号）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s v="拌客（武宁路店）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s v="蛙小辣火锅杯（总账号）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s v="蛙小辣火锅杯（总账号）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s v="拌客（武宁路店）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s v="蛙小辣火锅杯（总账号）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s v="蛙小辣火锅杯（总账号）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s v="拌客（武宁路店）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s v="蛙小辣火锅杯（总账号）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s v="蛙小辣火锅杯（总账号）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s v="拌客（武宁路店）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s v="蛙小辣火锅杯（总账号）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s v="蛙小辣火锅杯（总账号）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s v="拌客（武宁路店）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s v="蛙小辣火锅杯（总账号）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s v="蛙小辣火锅杯（总账号）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s v="拌客（武宁路店）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s v="蛙小辣火锅杯（总账号）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s v="蛙小辣火锅杯（总账号）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s v="拌客（武宁路店）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s v="蛙小辣火锅杯（总账号）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s v="蛙小辣火锅杯（总账号）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s v="拌客（武宁路店）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s v="蛙小辣火锅杯（总账号）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s v="蛙小辣火锅杯（总账号）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s v="拌客（武宁路店）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s v="蛙小辣火锅杯（总账号）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s v="蛙小辣火锅杯（总账号）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s v="拌客（武宁路店）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s v="蛙小辣火锅杯（总账号）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s v="蛙小辣火锅杯（总账号）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s v="拌客（武宁路店）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s v="蛙小辣火锅杯（总账号）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s v="蛙小辣火锅杯（总账号）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s v="拌客（武宁路店）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s v="蛙小辣火锅杯（总账号）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s v="蛙小辣火锅杯（总账号）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s v="拌客（武宁路店）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s v="蛙小辣火锅杯（总账号）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s v="蛙小辣火锅杯（总账号）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s v="拌客（武宁路店）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s v="蛙小辣火锅杯（总账号）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s v="蛙小辣火锅杯（总账号）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s v="拌客（武宁路店）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s v="蛙小辣火锅杯（总账号）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s v="蛙小辣火锅杯（总账号）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s v="拌客（武宁路店）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s v="蛙小辣火锅杯（总账号）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s v="蛙小辣火锅杯（总账号）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s v="拌客（武宁路店）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s v="蛙小辣火锅杯（总账号）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s v="蛙小辣火锅杯（总账号）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s v="拌客（武宁路店）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s v="蛙小辣火锅杯（总账号）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s v="蛙小辣火锅杯（总账号）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s v="拌客（武宁路店）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s v="蛙小辣火锅杯（总账号）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s v="蛙小辣火锅杯（总账号）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s v="拌客（武宁路店）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s v="蛙小辣火锅杯（总账号）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s v="蛙小辣火锅杯（总账号）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s v="拌客（武宁路店）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s v="蛙小辣火锅杯（总账号）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s v="蛙小辣火锅杯（总账号）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s v="拌客（武宁路店）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s v="蛙小辣火锅杯（总账号）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s v="蛙小辣火锅杯（总账号）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s v="拌客（武宁路店）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s v="蛙小辣火锅杯（总账号）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s v="蛙小辣火锅杯（总账号）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s v="拌客（武宁路店）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s v="蛙小辣火锅杯（总账号）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s v="蛙小辣火锅杯（总账号）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s v="拌客（武宁路店）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s v="蛙小辣火锅杯（总账号）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s v="蛙小辣火锅杯（总账号）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s v="拌客（武宁路店）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s v="蛙小辣火锅杯（总账号）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s v="蛙小辣火锅杯（总账号）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s v="拌客（武宁路店）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s v="蛙小辣火锅杯（总账号）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s v="蛙小辣火锅杯（总账号）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s v="拌客（武宁路店）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s v="蛙小辣火锅杯（总账号）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s v="蛙小辣火锅杯（总账号）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s v="拌客（武宁路店）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s v="蛙小辣火锅杯（总账号）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s v="蛙小辣火锅杯（总账号）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s v="拌客（武宁路店）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s v="蛙小辣火锅杯（总账号）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s v="蛙小辣火锅杯（总账号）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s v="拌客（武宁路店）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s v="蛙小辣火锅杯（总账号）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s v="蛙小辣火锅杯（总账号）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s v="拌客（武宁路店）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s v="蛙小辣火锅杯（总账号）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s v="拌客（武宁路店）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s v="蛙小辣火锅杯（总账号）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s v="拌客（武宁路店）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s v="蛙小辣火锅杯（总账号）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s v="蛙小辣火锅杯（总账号）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s v="拌客（武宁路店）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s v="蛙小辣火锅杯（总账号）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s v="蛙小辣火锅杯（总账号）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s v="拌客（武宁路店）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s v="蛙小辣火锅杯（总账号）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s v="蛙小辣火锅杯（总账号）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s v="拌客（武宁路店）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s v="蛙小辣火锅杯（总账号）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s v="蛙小辣火锅杯（总账号）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s v="拌客（武宁路店）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s v="蛙小辣火锅杯（总账号）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s v="蛙小辣火锅杯（总账号）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s v="拌客（武宁路店）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s v="蛙小辣火锅杯（总账号）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s v="蛙小辣火锅杯（总账号）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s v="拌客（武宁路店）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s v="蛙小辣火锅杯（总账号）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s v="蛙小辣火锅杯（总账号）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s v="拌客（武宁路店）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s v="蛙小辣火锅杯（总账号）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s v="蛙小辣火锅杯（总账号）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s v="拌客（武宁路店）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s v="蛙小辣火锅杯（总账号）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s v="蛙小辣火锅杯（总账号）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s v="拌客（武宁路店）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s v="蛙小辣火锅杯（总账号）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s v="蛙小辣火锅杯（总账号）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s v="拌客（武宁路店）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s v="蛙小辣火锅杯（总账号）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s v="蛙小辣火锅杯（总账号）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s v="拌客（武宁路店）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s v="蛙小辣火锅杯（总账号）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s v="蛙小辣火锅杯（总账号）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s v="拌客（武宁路店）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s v="蛙小辣火锅杯（总账号）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s v="蛙小辣火锅杯（总账号）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s v="拌客（武宁路店）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s v="蛙小辣火锅杯（总账号）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s v="蛙小辣火锅杯（总账号）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s v="拌客（武宁路店）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s v="蛙小辣火锅杯（总账号）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s v="蛙小辣火锅杯（总账号）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s v="拌客（武宁路店）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s v="蛙小辣火锅杯（总账号）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s v="蛙小辣火锅杯（总账号）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s v="拌客（武宁路店）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s v="蛙小辣火锅杯（总账号）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s v="蛙小辣火锅杯（总账号）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s v="拌客（武宁路店）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s v="蛙小辣火锅杯（总账号）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s v="蛙小辣火锅杯（总账号）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s v="拌客（武宁路店）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s v="蛙小辣火锅杯（总账号）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s v="蛙小辣火锅杯（总账号）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s v="拌客（武宁路店）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s v="蛙小辣火锅杯（总账号）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s v="蛙小辣火锅杯（总账号）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s v="拌客（武宁路店）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s v="蛙小辣火锅杯（总账号）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s v="蛙小辣火锅杯（总账号）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s v="拌客（武宁路店）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s v="蛙小辣火锅杯（总账号）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s v="蛙小辣火锅杯（总账号）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s v="拌客（武宁路店）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s v="蛙小辣火锅杯（总账号）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s v="蛙小辣火锅杯（总账号）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s v="拌客（武宁路店）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s v="蛙小辣火锅杯（总账号）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s v="蛙小辣火锅杯（总账号）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s v="蛙小辣火锅杯（总账号）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s v="蛙小辣火锅杯（总账号）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s v="拌客（武宁路店）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s v="蛙小辣火锅杯（总账号）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s v="蛙小辣火锅杯（总账号）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s v="拌客（武宁路店）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s v="拌客（武宁路店）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s v="蛙小辣火锅杯（总账号）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s v="蛙小辣火锅杯（总账号）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s v="拌客（武宁路店）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s v="拌客（武宁路店）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s v="蛙小辣火锅杯（总账号）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s v="蛙小辣火锅杯（总账号）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s v="拌客（武宁路店）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s v="拌客（武宁路店）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s v="蛙小辣火锅杯（总账号）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s v="蛙小辣火锅杯（总账号）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s v="拌客（武宁路店）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s v="拌客（武宁路店）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s v="蛙小辣火锅杯（总账号）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s v="蛙小辣火锅杯（总账号）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s v="拌客（武宁路店）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s v="拌客（武宁路店）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s v="蛙小辣火锅杯（总账号）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s v="蛙小辣火锅杯（总账号）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s v="拌客（武宁路店）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s v="拌客（武宁路店）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s v="蛙小辣火锅杯（总账号）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s v="蛙小辣火锅杯（总账号）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s v="拌客（武宁路店）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s v="拌客（武宁路店）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s v="蛙小辣火锅杯（总账号）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s v="蛙小辣火锅杯（总账号）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s v="拌客（武宁路店）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s v="拌客（武宁路店）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s v="蛙小辣火锅杯（总账号）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s v="蛙小辣火锅杯（总账号）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s v="拌客（武宁路店）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s v="拌客（武宁路店）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s v="蛙小辣火锅杯（总账号）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s v="拌客（武宁路店）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s v="拌客（武宁路店）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s v="蛙小辣火锅杯（总账号）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s v="拌客（武宁路店）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s v="拌客（武宁路店）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s v="蛙小辣火锅杯（总账号）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s v="拌客（武宁路店）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s v="拌客（武宁路店）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s v="蛙小辣火锅杯（总账号）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s v="拌客（武宁路店）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s v="拌客（武宁路店）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s v="拌客（武宁路店）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s v="拌客（武宁路店）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s v="蛙小辣火锅杯（总账号）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s v="拌客（武宁路店）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s v="拌客（武宁路店）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s v="蛙小辣火锅杯（总账号）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s v="蛙小辣火锅杯（总账号）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s v="拌客（武宁路店）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s v="拌客（武宁路店）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s v="蛙小辣火锅杯（总账号）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s v="蛙小辣火锅杯（总账号）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s v="拌客（武宁路店）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s v="拌客（武宁路店）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s v="蛙小辣火锅杯（总账号）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s v="蛙小辣火锅杯（总账号）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s v="拌客（武宁路店）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s v="蛙小辣火锅杯（总账号）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s v="拌客（武宁路店）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s v="拌客（武宁路店）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s v="蛙小辣火锅杯（总账号）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s v="拌客（武宁路店）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s v="拌客（武宁路店）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s v="蛙小辣火锅杯（总账号）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s v="拌客（武宁路店）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s v="拌客（武宁路店）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s v="蛙小辣火锅杯（总账号）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s v="蛙小辣火锅杯（总账号）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s v="拌客（武宁路店）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s v="拌客（武宁路店）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s v="蛙小辣火锅杯（总账号）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s v="蛙小辣火锅杯（总账号）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s v="拌客（武宁路店）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s v="拌客（武宁路店）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s v="蛙小辣火锅杯（总账号）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s v="蛙小辣火锅杯（总账号）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s v="拌客（武宁路店）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s v="拌客（武宁路店）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s v="蛙小辣火锅杯（总账号）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s v="蛙小辣火锅杯（总账号）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s v="拌客（武宁路店）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s v="拌客（武宁路店）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s v="蛙小辣火锅杯（总账号）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s v="蛙小辣火锅杯（总账号）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s v="拌客（武宁路店）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s v="拌客（武宁路店）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s v="蛙小辣火锅杯（总账号）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s v="蛙小辣火锅杯（总账号）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s v="拌客（武宁路店）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s v="拌客（武宁路店）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s v="蛙小辣火锅杯（总账号）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s v="蛙小辣火锅杯（总账号）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s v="蛙小辣火锅杯（总账号）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s v="蛙小辣火锅杯（总账号）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s v="蛙小辣火锅杯（总账号）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s v="蛙小辣火锅杯（总账号）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s v="蛙小辣火锅杯（总账号）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s v="蛙小辣火锅杯（总账号）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s v="蛙小辣火锅杯（总账号）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s v="蛙小辣火锅杯（总账号）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s v="蛙小辣火锅杯（总账号）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s v="蛙小辣火锅杯（总账号）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s v="蛙小辣火锅杯（总账号）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s v="蛙小辣火锅杯（总账号）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s v="蛙小辣火锅杯（总账号）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s v="蛙小辣火锅杯（总账号）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s v="蛙小辣火锅杯（总账号）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s v="蛙小辣火锅杯（总账号）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s v="蛙小辣火锅杯（总账号）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s v="蛙小辣火锅杯（总账号）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s v="蛙小辣火锅杯（总账号）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s v="蛙小辣火锅杯（总账号）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s v="蛙小辣火锅杯（总账号）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s v="蛙小辣火锅杯（总账号）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s v="蛙小辣火锅杯（总账号）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s v="蛙小辣火锅杯（总账号）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s v="蛙小辣火锅杯（总账号）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s v="蛙小辣火锅杯（总账号）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s v="蛙小辣火锅杯（总账号）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s v="蛙小辣火锅杯（总账号）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s v="蛙小辣火锅杯（总账号）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s v="蛙小辣火锅杯（总账号）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s v="蛙小辣火锅杯（总账号）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s v="蛙小辣火锅杯（总账号）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s v="蛙小辣火锅杯（总账号）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s v="蛙小辣火锅杯（总账号）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s v="蛙小辣火锅杯（总账号）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s v="蛙小辣火锅杯（总账号）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s v="蛙小辣火锅杯（总账号）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s v="蛙小辣火锅杯（总账号）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s v="蛙小辣火锅杯（总账号）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s v="蛙小辣火锅杯（总账号）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s v="蛙小辣火锅杯（总账号）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s v="蛙小辣火锅杯（总账号）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s v="蛙小辣火锅杯（总账号）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s v="蛙小辣火锅杯（总账号）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s v="蛙小辣火锅杯（总账号）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s v="蛙小辣火锅杯（总账号）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s v="蛙小辣火锅杯（总账号）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s v="蛙小辣火锅杯（总账号）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s v="蛙小辣火锅杯（总账号）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s v="蛙小辣火锅杯（总账号）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s v="蛙小辣火锅杯（总账号）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s v="蛙小辣火锅杯（总账号）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s v="蛙小辣火锅杯（总账号）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s v="蛙小辣火锅杯（总账号）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s v="蛙小辣火锅杯（总账号）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73084-E49B-4553-A83A-6B16D311AFA6}" name="数据透视表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7">
  <location ref="A3:C8" firstHeaderRow="0" firstDataRow="1" firstDataCol="1"/>
  <pivotFields count="30">
    <pivotField numFmtId="14" showAll="0"/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>
      <items count="4">
        <item h="1" x="2"/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GMV" fld="9" subtotal="count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数据透视表4" cacheId="1" applyNumberFormats="0" applyBorderFormats="0" applyFontFormats="0" applyPatternFormats="0" applyAlignmentFormats="0" applyWidthHeightFormats="1" dataCaption="值" updatedVersion="8" minRefreshableVersion="3" useAutoFormatting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>
      <items count="369">
        <item x="284"/>
        <item x="285"/>
        <item x="286"/>
        <item x="287"/>
        <item x="288"/>
        <item x="289"/>
        <item x="290"/>
        <item x="291"/>
        <item x="292"/>
        <item x="293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276"/>
        <item x="304"/>
        <item x="305"/>
        <item x="277"/>
        <item x="278"/>
        <item x="279"/>
        <item x="280"/>
        <item x="281"/>
        <item x="282"/>
        <item x="283"/>
        <item x="315"/>
        <item x="316"/>
        <item x="317"/>
        <item x="318"/>
        <item x="319"/>
        <item x="320"/>
        <item x="321"/>
        <item x="322"/>
        <item x="323"/>
        <item x="324"/>
        <item x="306"/>
        <item x="325"/>
        <item x="326"/>
        <item x="327"/>
        <item x="328"/>
        <item x="329"/>
        <item x="330"/>
        <item x="331"/>
        <item x="332"/>
        <item x="333"/>
        <item x="334"/>
        <item x="307"/>
        <item x="335"/>
        <item x="308"/>
        <item x="309"/>
        <item x="310"/>
        <item x="311"/>
        <item x="312"/>
        <item x="313"/>
        <item x="314"/>
        <item x="345"/>
        <item x="346"/>
        <item x="347"/>
        <item x="348"/>
        <item x="349"/>
        <item x="350"/>
        <item x="351"/>
        <item x="352"/>
        <item x="353"/>
        <item x="354"/>
        <item x="336"/>
        <item x="355"/>
        <item x="356"/>
        <item x="357"/>
        <item x="358"/>
        <item x="359"/>
        <item x="360"/>
        <item x="361"/>
        <item x="362"/>
        <item x="363"/>
        <item x="364"/>
        <item x="337"/>
        <item x="365"/>
        <item x="366"/>
        <item x="338"/>
        <item x="339"/>
        <item x="340"/>
        <item x="341"/>
        <item x="342"/>
        <item x="343"/>
        <item x="344"/>
        <item x="10"/>
        <item x="11"/>
        <item x="12"/>
        <item x="13"/>
        <item x="14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"/>
        <item x="4"/>
        <item x="5"/>
        <item x="6"/>
        <item x="7"/>
        <item x="8"/>
        <item x="9"/>
        <item x="41"/>
        <item x="42"/>
        <item x="43"/>
        <item x="44"/>
        <item x="45"/>
        <item x="46"/>
        <item x="47"/>
        <item x="48"/>
        <item x="49"/>
        <item x="50"/>
        <item x="32"/>
        <item x="51"/>
        <item x="52"/>
        <item x="53"/>
        <item x="54"/>
        <item x="55"/>
        <item x="56"/>
        <item x="57"/>
        <item x="58"/>
        <item x="59"/>
        <item x="60"/>
        <item x="33"/>
        <item x="34"/>
        <item x="35"/>
        <item x="36"/>
        <item x="37"/>
        <item x="38"/>
        <item x="39"/>
        <item x="40"/>
        <item x="70"/>
        <item x="71"/>
        <item x="72"/>
        <item x="73"/>
        <item x="74"/>
        <item x="75"/>
        <item x="76"/>
        <item x="77"/>
        <item x="78"/>
        <item x="79"/>
        <item x="61"/>
        <item x="80"/>
        <item x="81"/>
        <item x="82"/>
        <item x="83"/>
        <item x="84"/>
        <item x="85"/>
        <item x="86"/>
        <item x="87"/>
        <item x="88"/>
        <item x="89"/>
        <item x="62"/>
        <item x="90"/>
        <item x="91"/>
        <item x="63"/>
        <item x="64"/>
        <item x="65"/>
        <item x="66"/>
        <item x="67"/>
        <item x="68"/>
        <item x="69"/>
        <item x="101"/>
        <item x="102"/>
        <item x="103"/>
        <item x="104"/>
        <item x="105"/>
        <item x="106"/>
        <item x="107"/>
        <item x="108"/>
        <item x="109"/>
        <item x="110"/>
        <item x="92"/>
        <item x="111"/>
        <item x="112"/>
        <item x="113"/>
        <item x="114"/>
        <item x="115"/>
        <item x="116"/>
        <item x="117"/>
        <item x="118"/>
        <item x="119"/>
        <item x="120"/>
        <item x="93"/>
        <item x="121"/>
        <item x="94"/>
        <item x="95"/>
        <item x="96"/>
        <item x="97"/>
        <item x="98"/>
        <item x="99"/>
        <item x="100"/>
        <item x="131"/>
        <item x="132"/>
        <item x="133"/>
        <item x="134"/>
        <item x="135"/>
        <item x="136"/>
        <item x="137"/>
        <item x="138"/>
        <item x="139"/>
        <item x="140"/>
        <item x="122"/>
        <item x="141"/>
        <item x="142"/>
        <item x="143"/>
        <item x="144"/>
        <item x="145"/>
        <item x="146"/>
        <item x="147"/>
        <item x="148"/>
        <item x="149"/>
        <item x="150"/>
        <item x="123"/>
        <item x="151"/>
        <item x="152"/>
        <item x="124"/>
        <item x="125"/>
        <item x="126"/>
        <item x="127"/>
        <item x="128"/>
        <item x="129"/>
        <item x="130"/>
        <item x="162"/>
        <item x="163"/>
        <item x="164"/>
        <item x="165"/>
        <item x="166"/>
        <item x="167"/>
        <item x="168"/>
        <item x="169"/>
        <item x="170"/>
        <item x="171"/>
        <item x="153"/>
        <item x="172"/>
        <item x="173"/>
        <item x="174"/>
        <item x="175"/>
        <item x="176"/>
        <item x="177"/>
        <item x="178"/>
        <item x="179"/>
        <item x="180"/>
        <item x="181"/>
        <item x="154"/>
        <item x="182"/>
        <item x="155"/>
        <item x="156"/>
        <item x="157"/>
        <item x="158"/>
        <item x="159"/>
        <item x="160"/>
        <item x="161"/>
        <item x="192"/>
        <item x="193"/>
        <item x="194"/>
        <item x="195"/>
        <item x="196"/>
        <item x="197"/>
        <item x="198"/>
        <item x="199"/>
        <item x="200"/>
        <item x="201"/>
        <item x="183"/>
        <item x="202"/>
        <item x="203"/>
        <item x="204"/>
        <item x="205"/>
        <item x="206"/>
        <item x="207"/>
        <item x="208"/>
        <item x="209"/>
        <item x="210"/>
        <item x="211"/>
        <item x="184"/>
        <item x="212"/>
        <item x="213"/>
        <item x="185"/>
        <item x="186"/>
        <item x="187"/>
        <item x="188"/>
        <item x="189"/>
        <item x="190"/>
        <item x="191"/>
        <item x="223"/>
        <item x="224"/>
        <item x="225"/>
        <item x="226"/>
        <item x="227"/>
        <item x="228"/>
        <item x="229"/>
        <item x="230"/>
        <item x="231"/>
        <item x="232"/>
        <item x="214"/>
        <item x="233"/>
        <item x="234"/>
        <item x="235"/>
        <item x="236"/>
        <item x="237"/>
        <item x="238"/>
        <item x="239"/>
        <item x="240"/>
        <item x="241"/>
        <item x="242"/>
        <item x="215"/>
        <item x="243"/>
        <item x="244"/>
        <item x="216"/>
        <item x="217"/>
        <item x="218"/>
        <item x="219"/>
        <item x="220"/>
        <item x="221"/>
        <item x="222"/>
        <item x="254"/>
        <item x="255"/>
        <item x="256"/>
        <item x="257"/>
        <item x="258"/>
        <item x="259"/>
        <item x="260"/>
        <item x="261"/>
        <item x="262"/>
        <item x="263"/>
        <item x="245"/>
        <item x="264"/>
        <item x="265"/>
        <item x="266"/>
        <item x="267"/>
        <item x="268"/>
        <item x="269"/>
        <item x="270"/>
        <item x="271"/>
        <item x="272"/>
        <item x="273"/>
        <item x="246"/>
        <item x="274"/>
        <item x="247"/>
        <item x="248"/>
        <item x="249"/>
        <item x="250"/>
        <item x="251"/>
        <item x="252"/>
        <item x="253"/>
        <item x="0"/>
        <item x="367"/>
        <item t="default"/>
      </items>
    </pivotField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0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数据透视表2" cacheId="0" applyNumberFormats="0" applyBorderFormats="0" applyFontFormats="0" applyPatternFormats="0" applyAlignmentFormats="0" applyWidthHeightFormats="1" dataCaption="值" updatedVersion="8" minRefreshableVersion="3" useAutoFormatting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数据透视表3" cacheId="1" applyNumberFormats="0" applyBorderFormats="0" applyFontFormats="0" applyPatternFormats="0" applyAlignmentFormats="0" applyWidthHeightFormats="1" dataCaption="值" updatedVersion="8" minRefreshableVersion="3" useAutoFormatting="1" createdVersion="7" indent="0" outline="1" outlineData="1" multipleFieldFilters="0">
  <location ref="O109:P118" firstHeaderRow="1" firstDataRow="1" firstDataCol="1"/>
  <pivotFields count="30">
    <pivotField numFmtId="14" showAll="0">
      <items count="369">
        <item x="284"/>
        <item x="285"/>
        <item x="286"/>
        <item x="287"/>
        <item x="288"/>
        <item x="289"/>
        <item x="290"/>
        <item x="291"/>
        <item x="292"/>
        <item x="293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276"/>
        <item x="304"/>
        <item x="305"/>
        <item x="277"/>
        <item x="278"/>
        <item x="279"/>
        <item x="280"/>
        <item x="281"/>
        <item x="282"/>
        <item x="283"/>
        <item x="315"/>
        <item x="316"/>
        <item x="317"/>
        <item x="318"/>
        <item x="319"/>
        <item x="320"/>
        <item x="321"/>
        <item x="322"/>
        <item x="323"/>
        <item x="324"/>
        <item x="306"/>
        <item x="325"/>
        <item x="326"/>
        <item x="327"/>
        <item x="328"/>
        <item x="329"/>
        <item x="330"/>
        <item x="331"/>
        <item x="332"/>
        <item x="333"/>
        <item x="334"/>
        <item x="307"/>
        <item x="335"/>
        <item x="308"/>
        <item x="309"/>
        <item x="310"/>
        <item x="311"/>
        <item x="312"/>
        <item x="313"/>
        <item x="314"/>
        <item x="345"/>
        <item x="346"/>
        <item x="347"/>
        <item x="348"/>
        <item x="349"/>
        <item x="350"/>
        <item x="351"/>
        <item x="352"/>
        <item x="353"/>
        <item x="354"/>
        <item x="336"/>
        <item x="355"/>
        <item x="356"/>
        <item x="357"/>
        <item x="358"/>
        <item x="359"/>
        <item x="360"/>
        <item x="361"/>
        <item x="362"/>
        <item x="363"/>
        <item x="364"/>
        <item x="337"/>
        <item x="365"/>
        <item x="366"/>
        <item x="338"/>
        <item x="339"/>
        <item x="340"/>
        <item x="341"/>
        <item x="342"/>
        <item x="343"/>
        <item x="344"/>
        <item x="10"/>
        <item x="11"/>
        <item x="12"/>
        <item x="13"/>
        <item x="14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"/>
        <item x="4"/>
        <item x="5"/>
        <item x="6"/>
        <item x="7"/>
        <item x="8"/>
        <item x="9"/>
        <item x="41"/>
        <item x="42"/>
        <item x="43"/>
        <item x="44"/>
        <item x="45"/>
        <item x="46"/>
        <item x="47"/>
        <item x="48"/>
        <item x="49"/>
        <item x="50"/>
        <item x="32"/>
        <item x="51"/>
        <item x="52"/>
        <item x="53"/>
        <item x="54"/>
        <item x="55"/>
        <item x="56"/>
        <item x="57"/>
        <item x="58"/>
        <item x="59"/>
        <item x="60"/>
        <item x="33"/>
        <item x="34"/>
        <item x="35"/>
        <item x="36"/>
        <item x="37"/>
        <item x="38"/>
        <item x="39"/>
        <item x="40"/>
        <item x="70"/>
        <item x="71"/>
        <item x="72"/>
        <item x="73"/>
        <item x="74"/>
        <item x="75"/>
        <item x="76"/>
        <item x="77"/>
        <item x="78"/>
        <item x="79"/>
        <item x="61"/>
        <item x="80"/>
        <item x="81"/>
        <item x="82"/>
        <item x="83"/>
        <item x="84"/>
        <item x="85"/>
        <item x="86"/>
        <item x="87"/>
        <item x="88"/>
        <item x="89"/>
        <item x="62"/>
        <item x="90"/>
        <item x="91"/>
        <item x="63"/>
        <item x="64"/>
        <item x="65"/>
        <item x="66"/>
        <item x="67"/>
        <item x="68"/>
        <item x="69"/>
        <item x="101"/>
        <item x="102"/>
        <item x="103"/>
        <item x="104"/>
        <item x="105"/>
        <item x="106"/>
        <item x="107"/>
        <item x="108"/>
        <item x="109"/>
        <item x="110"/>
        <item x="92"/>
        <item x="111"/>
        <item x="112"/>
        <item x="113"/>
        <item x="114"/>
        <item x="115"/>
        <item x="116"/>
        <item x="117"/>
        <item x="118"/>
        <item x="119"/>
        <item x="120"/>
        <item x="93"/>
        <item x="121"/>
        <item x="94"/>
        <item x="95"/>
        <item x="96"/>
        <item x="97"/>
        <item x="98"/>
        <item x="99"/>
        <item x="100"/>
        <item x="131"/>
        <item x="132"/>
        <item x="133"/>
        <item x="134"/>
        <item x="135"/>
        <item x="136"/>
        <item x="137"/>
        <item x="138"/>
        <item x="139"/>
        <item x="140"/>
        <item x="122"/>
        <item x="141"/>
        <item x="142"/>
        <item x="143"/>
        <item x="144"/>
        <item x="145"/>
        <item x="146"/>
        <item x="147"/>
        <item x="148"/>
        <item x="149"/>
        <item x="150"/>
        <item x="123"/>
        <item x="151"/>
        <item x="152"/>
        <item x="124"/>
        <item x="125"/>
        <item x="126"/>
        <item x="127"/>
        <item x="128"/>
        <item x="129"/>
        <item x="130"/>
        <item x="162"/>
        <item x="163"/>
        <item x="164"/>
        <item x="165"/>
        <item x="166"/>
        <item x="167"/>
        <item x="168"/>
        <item x="169"/>
        <item x="170"/>
        <item x="171"/>
        <item x="153"/>
        <item x="172"/>
        <item x="173"/>
        <item x="174"/>
        <item x="175"/>
        <item x="176"/>
        <item x="177"/>
        <item x="178"/>
        <item x="179"/>
        <item x="180"/>
        <item x="181"/>
        <item x="154"/>
        <item x="182"/>
        <item x="155"/>
        <item x="156"/>
        <item x="157"/>
        <item x="158"/>
        <item x="159"/>
        <item x="160"/>
        <item x="161"/>
        <item x="192"/>
        <item x="193"/>
        <item x="194"/>
        <item x="195"/>
        <item x="196"/>
        <item x="197"/>
        <item x="198"/>
        <item x="199"/>
        <item x="200"/>
        <item x="201"/>
        <item x="183"/>
        <item x="202"/>
        <item x="203"/>
        <item x="204"/>
        <item x="205"/>
        <item x="206"/>
        <item x="207"/>
        <item x="208"/>
        <item x="209"/>
        <item x="210"/>
        <item x="211"/>
        <item x="184"/>
        <item x="212"/>
        <item x="213"/>
        <item x="185"/>
        <item x="186"/>
        <item x="187"/>
        <item x="188"/>
        <item x="189"/>
        <item x="190"/>
        <item x="191"/>
        <item x="223"/>
        <item x="224"/>
        <item x="225"/>
        <item x="226"/>
        <item x="227"/>
        <item x="228"/>
        <item x="229"/>
        <item x="230"/>
        <item x="231"/>
        <item x="232"/>
        <item x="214"/>
        <item x="233"/>
        <item x="234"/>
        <item x="235"/>
        <item x="236"/>
        <item x="237"/>
        <item x="238"/>
        <item x="239"/>
        <item x="240"/>
        <item x="241"/>
        <item x="242"/>
        <item x="215"/>
        <item x="243"/>
        <item x="244"/>
        <item x="216"/>
        <item x="217"/>
        <item x="218"/>
        <item x="219"/>
        <item x="220"/>
        <item x="221"/>
        <item x="222"/>
        <item x="254"/>
        <item x="255"/>
        <item x="256"/>
        <item x="257"/>
        <item x="258"/>
        <item x="259"/>
        <item x="260"/>
        <item x="261"/>
        <item x="262"/>
        <item x="263"/>
        <item x="245"/>
        <item x="264"/>
        <item x="265"/>
        <item x="266"/>
        <item x="267"/>
        <item x="268"/>
        <item x="269"/>
        <item x="270"/>
        <item x="271"/>
        <item x="272"/>
        <item x="273"/>
        <item x="246"/>
        <item x="274"/>
        <item x="247"/>
        <item x="248"/>
        <item x="249"/>
        <item x="250"/>
        <item x="251"/>
        <item x="252"/>
        <item x="253"/>
        <item x="0"/>
        <item x="367"/>
        <item t="default"/>
      </items>
    </pivotField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90829-6637-4B56-90B9-91C0641BBD40}" name="数据透视表4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N106:O115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E491C-B228-4983-B10C-169B127A9785}" name="数据透视表3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R118:S123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0"/>
        <item sd="0"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00000000-0013-0000-FFFF-FFFF01000000}" sourceName="平台i">
  <pivotTables>
    <pivotTable tabId="28" name="数据透视表4"/>
  </pivotTables>
  <data>
    <tabular pivotCacheId="1">
      <items count="3">
        <i x="2"/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" xr10:uid="{6D7CD1EC-3198-4B04-B7AE-AD235FACF9C5}" sourceName="平台i">
  <pivotTables>
    <pivotTable tabId="34" name="数据透视表2"/>
  </pivotTables>
  <data>
    <tabular pivotCacheId="1">
      <items count="3">
        <i x="2"/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" xr10:uid="{4958E17D-DE08-4AE5-8256-73AA534A7342}" cache="切片器_平台i" caption="平台i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00000000-0014-0000-FFFF-FFFF01000000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DEEA-24E3-4E05-8545-611FD4000F1D}">
  <dimension ref="A3:C8"/>
  <sheetViews>
    <sheetView workbookViewId="0">
      <selection activeCell="B4" sqref="B4"/>
    </sheetView>
  </sheetViews>
  <sheetFormatPr defaultRowHeight="13.8" x14ac:dyDescent="0.25"/>
  <cols>
    <col min="1" max="1" width="27.21875" bestFit="1" customWidth="1"/>
    <col min="2" max="2" width="13.44140625" bestFit="1" customWidth="1"/>
    <col min="3" max="3" width="17.33203125" bestFit="1" customWidth="1"/>
    <col min="4" max="4" width="25.5546875" bestFit="1" customWidth="1"/>
  </cols>
  <sheetData>
    <row r="3" spans="1:3" x14ac:dyDescent="0.25">
      <c r="A3" s="62" t="s">
        <v>59</v>
      </c>
      <c r="B3" t="s">
        <v>145</v>
      </c>
      <c r="C3" t="s">
        <v>61</v>
      </c>
    </row>
    <row r="4" spans="1:3" x14ac:dyDescent="0.25">
      <c r="A4" s="2" t="s">
        <v>55</v>
      </c>
      <c r="B4">
        <v>26</v>
      </c>
      <c r="C4">
        <v>36582.480000000003</v>
      </c>
    </row>
    <row r="5" spans="1:3" x14ac:dyDescent="0.25">
      <c r="A5" s="2" t="s">
        <v>26</v>
      </c>
      <c r="B5">
        <v>168</v>
      </c>
      <c r="C5">
        <v>63680.929999999986</v>
      </c>
    </row>
    <row r="6" spans="1:3" x14ac:dyDescent="0.25">
      <c r="A6" s="2" t="s">
        <v>43</v>
      </c>
      <c r="B6">
        <v>4</v>
      </c>
      <c r="C6">
        <v>1897.6299999999999</v>
      </c>
    </row>
    <row r="7" spans="1:3" x14ac:dyDescent="0.25">
      <c r="A7" s="2" t="s">
        <v>32</v>
      </c>
      <c r="B7">
        <v>17</v>
      </c>
      <c r="C7">
        <v>5992.61</v>
      </c>
    </row>
    <row r="8" spans="1:3" x14ac:dyDescent="0.25">
      <c r="A8" s="2" t="s">
        <v>62</v>
      </c>
      <c r="B8">
        <v>215</v>
      </c>
      <c r="C8">
        <v>108153.65000000005</v>
      </c>
    </row>
  </sheetData>
  <phoneticPr fontId="9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4506668294322"/>
  </sheetPr>
  <dimension ref="A1:X5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9" defaultRowHeight="13.8" x14ac:dyDescent="0.25"/>
  <cols>
    <col min="1" max="1" width="13.77734375" style="67" customWidth="1"/>
    <col min="3" max="3" width="23.44140625" customWidth="1"/>
    <col min="4" max="4" width="11.6640625" customWidth="1"/>
    <col min="5" max="5" width="24.44140625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67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65" t="s">
        <v>173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67">
        <v>43831</v>
      </c>
      <c r="B2">
        <v>4636</v>
      </c>
      <c r="C2" t="s">
        <v>24</v>
      </c>
      <c r="D2" t="s">
        <v>25</v>
      </c>
      <c r="E2" t="s">
        <v>26</v>
      </c>
      <c r="F2" s="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67">
        <v>43831</v>
      </c>
      <c r="B3">
        <v>4636</v>
      </c>
      <c r="C3" t="s">
        <v>24</v>
      </c>
      <c r="D3" t="s">
        <v>31</v>
      </c>
      <c r="E3" t="s">
        <v>32</v>
      </c>
      <c r="F3" s="2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67">
        <v>43831</v>
      </c>
      <c r="B4">
        <v>4636</v>
      </c>
      <c r="C4" t="s">
        <v>24</v>
      </c>
      <c r="D4" t="s">
        <v>36</v>
      </c>
      <c r="E4" t="s">
        <v>37</v>
      </c>
      <c r="F4" s="2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67">
        <v>43831</v>
      </c>
      <c r="B5">
        <v>4636</v>
      </c>
      <c r="C5" t="s">
        <v>24</v>
      </c>
      <c r="D5" t="s">
        <v>39</v>
      </c>
      <c r="E5" t="s">
        <v>32</v>
      </c>
      <c r="F5" s="2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67">
        <v>43832</v>
      </c>
      <c r="B6">
        <v>4636</v>
      </c>
      <c r="C6" t="s">
        <v>24</v>
      </c>
      <c r="D6" t="s">
        <v>25</v>
      </c>
      <c r="E6" t="s">
        <v>26</v>
      </c>
      <c r="F6" s="2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67">
        <v>43832</v>
      </c>
      <c r="B7">
        <v>4636</v>
      </c>
      <c r="C7" t="s">
        <v>24</v>
      </c>
      <c r="D7" t="s">
        <v>31</v>
      </c>
      <c r="E7" t="s">
        <v>32</v>
      </c>
      <c r="F7" s="2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67">
        <v>43832</v>
      </c>
      <c r="B8">
        <v>4636</v>
      </c>
      <c r="C8" t="s">
        <v>24</v>
      </c>
      <c r="D8" t="s">
        <v>36</v>
      </c>
      <c r="E8" t="s">
        <v>37</v>
      </c>
      <c r="F8" s="2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67">
        <v>43832</v>
      </c>
      <c r="B9">
        <v>4636</v>
      </c>
      <c r="C9" t="s">
        <v>24</v>
      </c>
      <c r="D9" t="s">
        <v>39</v>
      </c>
      <c r="E9" t="s">
        <v>32</v>
      </c>
      <c r="F9" s="2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67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67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67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67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41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67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67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67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67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67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67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67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67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67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67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67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67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67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67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67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67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67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67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67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67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67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67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67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67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67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67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67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67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67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67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67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67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67">
        <v>43889</v>
      </c>
      <c r="B46">
        <v>4636</v>
      </c>
      <c r="C46" t="s">
        <v>24</v>
      </c>
      <c r="D46" t="s">
        <v>42</v>
      </c>
      <c r="E46" t="s">
        <v>43</v>
      </c>
      <c r="F46" t="s">
        <v>27</v>
      </c>
      <c r="G46" t="s">
        <v>33</v>
      </c>
      <c r="H46" t="s">
        <v>34</v>
      </c>
      <c r="I46" t="s">
        <v>44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67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67">
        <v>43890</v>
      </c>
      <c r="B48">
        <v>4636</v>
      </c>
      <c r="C48" t="s">
        <v>24</v>
      </c>
      <c r="D48" t="s">
        <v>42</v>
      </c>
      <c r="E48" t="s">
        <v>43</v>
      </c>
      <c r="F48" t="s">
        <v>27</v>
      </c>
      <c r="G48" t="s">
        <v>33</v>
      </c>
      <c r="H48" t="s">
        <v>34</v>
      </c>
      <c r="I48" t="s">
        <v>44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67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67">
        <v>43891</v>
      </c>
      <c r="B50">
        <v>4636</v>
      </c>
      <c r="C50" t="s">
        <v>24</v>
      </c>
      <c r="D50" t="s">
        <v>42</v>
      </c>
      <c r="E50" t="s">
        <v>43</v>
      </c>
      <c r="F50" t="s">
        <v>27</v>
      </c>
      <c r="G50" t="s">
        <v>33</v>
      </c>
      <c r="H50" t="s">
        <v>34</v>
      </c>
      <c r="I50" t="s">
        <v>44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67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67">
        <v>43892</v>
      </c>
      <c r="B52">
        <v>4636</v>
      </c>
      <c r="C52" t="s">
        <v>24</v>
      </c>
      <c r="D52" t="s">
        <v>42</v>
      </c>
      <c r="E52" t="s">
        <v>43</v>
      </c>
      <c r="F52" t="s">
        <v>27</v>
      </c>
      <c r="G52" t="s">
        <v>33</v>
      </c>
      <c r="H52" t="s">
        <v>34</v>
      </c>
      <c r="I52" t="s">
        <v>44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67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67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67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67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67">
        <v>43896</v>
      </c>
      <c r="B57">
        <v>4636</v>
      </c>
      <c r="C57" t="s">
        <v>24</v>
      </c>
      <c r="D57" t="s">
        <v>45</v>
      </c>
      <c r="E57" t="s">
        <v>26</v>
      </c>
      <c r="F57" t="s">
        <v>27</v>
      </c>
      <c r="G57" t="s">
        <v>33</v>
      </c>
      <c r="H57" t="s">
        <v>34</v>
      </c>
      <c r="I57" t="s">
        <v>46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67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67">
        <v>43897</v>
      </c>
      <c r="B59">
        <v>4636</v>
      </c>
      <c r="C59" t="s">
        <v>24</v>
      </c>
      <c r="D59" t="s">
        <v>45</v>
      </c>
      <c r="E59" t="s">
        <v>26</v>
      </c>
      <c r="F59" t="s">
        <v>27</v>
      </c>
      <c r="G59" t="s">
        <v>33</v>
      </c>
      <c r="H59" t="s">
        <v>34</v>
      </c>
      <c r="I59" t="s">
        <v>46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67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67">
        <v>43898</v>
      </c>
      <c r="B61">
        <v>4636</v>
      </c>
      <c r="C61" t="s">
        <v>24</v>
      </c>
      <c r="D61" t="s">
        <v>45</v>
      </c>
      <c r="E61" t="s">
        <v>26</v>
      </c>
      <c r="F61" t="s">
        <v>27</v>
      </c>
      <c r="G61" t="s">
        <v>33</v>
      </c>
      <c r="H61" t="s">
        <v>34</v>
      </c>
      <c r="I61" t="s">
        <v>46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67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67">
        <v>43899</v>
      </c>
      <c r="B63">
        <v>4636</v>
      </c>
      <c r="C63" t="s">
        <v>24</v>
      </c>
      <c r="D63" t="s">
        <v>45</v>
      </c>
      <c r="E63" t="s">
        <v>26</v>
      </c>
      <c r="F63" t="s">
        <v>27</v>
      </c>
      <c r="G63" t="s">
        <v>33</v>
      </c>
      <c r="H63" t="s">
        <v>34</v>
      </c>
      <c r="I63" t="s">
        <v>46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67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47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67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67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67">
        <v>43900</v>
      </c>
      <c r="B67">
        <v>4636</v>
      </c>
      <c r="C67" t="s">
        <v>24</v>
      </c>
      <c r="D67" t="s">
        <v>45</v>
      </c>
      <c r="E67" t="s">
        <v>26</v>
      </c>
      <c r="F67" t="s">
        <v>27</v>
      </c>
      <c r="G67" t="s">
        <v>33</v>
      </c>
      <c r="H67" t="s">
        <v>34</v>
      </c>
      <c r="I67" t="s">
        <v>46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67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47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67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67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67">
        <v>43901</v>
      </c>
      <c r="B71">
        <v>4636</v>
      </c>
      <c r="C71" t="s">
        <v>24</v>
      </c>
      <c r="D71" t="s">
        <v>45</v>
      </c>
      <c r="E71" t="s">
        <v>26</v>
      </c>
      <c r="F71" t="s">
        <v>27</v>
      </c>
      <c r="G71" t="s">
        <v>33</v>
      </c>
      <c r="H71" t="s">
        <v>34</v>
      </c>
      <c r="I71" t="s">
        <v>46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67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67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47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67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67">
        <v>43902</v>
      </c>
      <c r="B75">
        <v>4636</v>
      </c>
      <c r="C75" t="s">
        <v>24</v>
      </c>
      <c r="D75" t="s">
        <v>45</v>
      </c>
      <c r="E75" t="s">
        <v>26</v>
      </c>
      <c r="F75" t="s">
        <v>27</v>
      </c>
      <c r="G75" t="s">
        <v>33</v>
      </c>
      <c r="H75" t="s">
        <v>34</v>
      </c>
      <c r="I75" t="s">
        <v>46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67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67">
        <v>43903</v>
      </c>
      <c r="B77">
        <v>4636</v>
      </c>
      <c r="C77" t="s">
        <v>24</v>
      </c>
      <c r="D77" t="s">
        <v>45</v>
      </c>
      <c r="E77" t="s">
        <v>26</v>
      </c>
      <c r="F77" t="s">
        <v>27</v>
      </c>
      <c r="G77" t="s">
        <v>33</v>
      </c>
      <c r="H77" t="s">
        <v>34</v>
      </c>
      <c r="I77" t="s">
        <v>46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67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67">
        <v>43904</v>
      </c>
      <c r="B79">
        <v>4636</v>
      </c>
      <c r="C79" t="s">
        <v>24</v>
      </c>
      <c r="D79" t="s">
        <v>45</v>
      </c>
      <c r="E79" t="s">
        <v>26</v>
      </c>
      <c r="F79" t="s">
        <v>27</v>
      </c>
      <c r="G79" t="s">
        <v>33</v>
      </c>
      <c r="H79" t="s">
        <v>34</v>
      </c>
      <c r="I79" t="s">
        <v>46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67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67">
        <v>43905</v>
      </c>
      <c r="B81">
        <v>4636</v>
      </c>
      <c r="C81" t="s">
        <v>24</v>
      </c>
      <c r="D81" t="s">
        <v>45</v>
      </c>
      <c r="E81" t="s">
        <v>26</v>
      </c>
      <c r="F81" t="s">
        <v>27</v>
      </c>
      <c r="G81" t="s">
        <v>33</v>
      </c>
      <c r="H81" t="s">
        <v>34</v>
      </c>
      <c r="I81" t="s">
        <v>46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67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67">
        <v>43906</v>
      </c>
      <c r="B83">
        <v>4636</v>
      </c>
      <c r="C83" t="s">
        <v>24</v>
      </c>
      <c r="D83" t="s">
        <v>45</v>
      </c>
      <c r="E83" t="s">
        <v>26</v>
      </c>
      <c r="F83" t="s">
        <v>27</v>
      </c>
      <c r="G83" t="s">
        <v>33</v>
      </c>
      <c r="H83" t="s">
        <v>34</v>
      </c>
      <c r="I83" t="s">
        <v>46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67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67">
        <v>43907</v>
      </c>
      <c r="B85">
        <v>4636</v>
      </c>
      <c r="C85" t="s">
        <v>24</v>
      </c>
      <c r="D85" t="s">
        <v>45</v>
      </c>
      <c r="E85" t="s">
        <v>26</v>
      </c>
      <c r="F85" t="s">
        <v>27</v>
      </c>
      <c r="G85" t="s">
        <v>33</v>
      </c>
      <c r="H85" t="s">
        <v>34</v>
      </c>
      <c r="I85" t="s">
        <v>46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67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67">
        <v>43908</v>
      </c>
      <c r="B87">
        <v>4636</v>
      </c>
      <c r="C87" t="s">
        <v>24</v>
      </c>
      <c r="D87" t="s">
        <v>45</v>
      </c>
      <c r="E87" t="s">
        <v>26</v>
      </c>
      <c r="F87" t="s">
        <v>27</v>
      </c>
      <c r="G87" t="s">
        <v>33</v>
      </c>
      <c r="H87" t="s">
        <v>34</v>
      </c>
      <c r="I87" t="s">
        <v>46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67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67">
        <v>43909</v>
      </c>
      <c r="B89">
        <v>4636</v>
      </c>
      <c r="C89" t="s">
        <v>24</v>
      </c>
      <c r="D89" t="s">
        <v>45</v>
      </c>
      <c r="E89" t="s">
        <v>26</v>
      </c>
      <c r="F89" t="s">
        <v>27</v>
      </c>
      <c r="G89" t="s">
        <v>33</v>
      </c>
      <c r="H89" t="s">
        <v>34</v>
      </c>
      <c r="I89" t="s">
        <v>46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67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67">
        <v>43910</v>
      </c>
      <c r="B91">
        <v>4636</v>
      </c>
      <c r="C91" t="s">
        <v>24</v>
      </c>
      <c r="D91" t="s">
        <v>45</v>
      </c>
      <c r="E91" t="s">
        <v>26</v>
      </c>
      <c r="F91" t="s">
        <v>27</v>
      </c>
      <c r="G91" t="s">
        <v>33</v>
      </c>
      <c r="H91" t="s">
        <v>34</v>
      </c>
      <c r="I91" t="s">
        <v>46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67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47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67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67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67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67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47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67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67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47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67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67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67">
        <v>43913</v>
      </c>
      <c r="B101">
        <v>4636</v>
      </c>
      <c r="C101" t="s">
        <v>24</v>
      </c>
      <c r="D101" t="s">
        <v>45</v>
      </c>
      <c r="E101" t="s">
        <v>26</v>
      </c>
      <c r="F101" t="s">
        <v>27</v>
      </c>
      <c r="G101" t="s">
        <v>33</v>
      </c>
      <c r="H101" t="s">
        <v>34</v>
      </c>
      <c r="I101" t="s">
        <v>46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67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47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67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67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67">
        <v>43914</v>
      </c>
      <c r="B105">
        <v>4636</v>
      </c>
      <c r="C105" t="s">
        <v>24</v>
      </c>
      <c r="D105" t="s">
        <v>45</v>
      </c>
      <c r="E105" t="s">
        <v>26</v>
      </c>
      <c r="F105" t="s">
        <v>27</v>
      </c>
      <c r="G105" t="s">
        <v>33</v>
      </c>
      <c r="H105" t="s">
        <v>34</v>
      </c>
      <c r="I105" t="s">
        <v>46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67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47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67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67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67">
        <v>43915</v>
      </c>
      <c r="B109">
        <v>4636</v>
      </c>
      <c r="C109" t="s">
        <v>24</v>
      </c>
      <c r="D109" t="s">
        <v>45</v>
      </c>
      <c r="E109" t="s">
        <v>26</v>
      </c>
      <c r="F109" t="s">
        <v>27</v>
      </c>
      <c r="G109" t="s">
        <v>33</v>
      </c>
      <c r="H109" t="s">
        <v>34</v>
      </c>
      <c r="I109" t="s">
        <v>46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67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47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67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67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67">
        <v>43916</v>
      </c>
      <c r="B113">
        <v>4636</v>
      </c>
      <c r="C113" t="s">
        <v>24</v>
      </c>
      <c r="D113" t="s">
        <v>45</v>
      </c>
      <c r="E113" t="s">
        <v>26</v>
      </c>
      <c r="F113" t="s">
        <v>27</v>
      </c>
      <c r="G113" t="s">
        <v>33</v>
      </c>
      <c r="H113" t="s">
        <v>34</v>
      </c>
      <c r="I113" t="s">
        <v>46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67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67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67">
        <v>43917</v>
      </c>
      <c r="B116">
        <v>4636</v>
      </c>
      <c r="C116" t="s">
        <v>24</v>
      </c>
      <c r="D116" t="s">
        <v>45</v>
      </c>
      <c r="E116" t="s">
        <v>26</v>
      </c>
      <c r="F116" t="s">
        <v>27</v>
      </c>
      <c r="G116" t="s">
        <v>33</v>
      </c>
      <c r="H116" t="s">
        <v>34</v>
      </c>
      <c r="I116" t="s">
        <v>46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67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67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67">
        <v>43918</v>
      </c>
      <c r="B119">
        <v>4636</v>
      </c>
      <c r="C119" t="s">
        <v>24</v>
      </c>
      <c r="D119" t="s">
        <v>45</v>
      </c>
      <c r="E119" t="s">
        <v>26</v>
      </c>
      <c r="F119" t="s">
        <v>27</v>
      </c>
      <c r="G119" t="s">
        <v>33</v>
      </c>
      <c r="H119" t="s">
        <v>34</v>
      </c>
      <c r="I119" t="s">
        <v>46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67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48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67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67">
        <v>43919</v>
      </c>
      <c r="B122">
        <v>4636</v>
      </c>
      <c r="C122" t="s">
        <v>24</v>
      </c>
      <c r="D122" t="s">
        <v>45</v>
      </c>
      <c r="E122" t="s">
        <v>26</v>
      </c>
      <c r="F122" t="s">
        <v>27</v>
      </c>
      <c r="G122" t="s">
        <v>33</v>
      </c>
      <c r="H122" t="s">
        <v>34</v>
      </c>
      <c r="I122" t="s">
        <v>46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67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67">
        <v>43920</v>
      </c>
      <c r="B124">
        <v>4636</v>
      </c>
      <c r="C124" t="s">
        <v>24</v>
      </c>
      <c r="D124" t="s">
        <v>45</v>
      </c>
      <c r="E124" t="s">
        <v>26</v>
      </c>
      <c r="F124" t="s">
        <v>27</v>
      </c>
      <c r="G124" t="s">
        <v>33</v>
      </c>
      <c r="H124" t="s">
        <v>34</v>
      </c>
      <c r="I124" t="s">
        <v>46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67">
        <v>43921</v>
      </c>
      <c r="B125">
        <v>4636</v>
      </c>
      <c r="C125" t="s">
        <v>24</v>
      </c>
      <c r="D125" t="s">
        <v>45</v>
      </c>
      <c r="E125" t="s">
        <v>26</v>
      </c>
      <c r="F125" t="s">
        <v>27</v>
      </c>
      <c r="G125" t="s">
        <v>33</v>
      </c>
      <c r="H125" t="s">
        <v>34</v>
      </c>
      <c r="I125" t="s">
        <v>46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67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67">
        <v>43922</v>
      </c>
      <c r="B127">
        <v>4636</v>
      </c>
      <c r="C127" t="s">
        <v>24</v>
      </c>
      <c r="D127" t="s">
        <v>45</v>
      </c>
      <c r="E127" t="s">
        <v>26</v>
      </c>
      <c r="F127" t="s">
        <v>27</v>
      </c>
      <c r="G127" t="s">
        <v>33</v>
      </c>
      <c r="H127" t="s">
        <v>34</v>
      </c>
      <c r="I127" t="s">
        <v>46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67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67">
        <v>43923</v>
      </c>
      <c r="B129">
        <v>4636</v>
      </c>
      <c r="C129" t="s">
        <v>24</v>
      </c>
      <c r="D129" t="s">
        <v>45</v>
      </c>
      <c r="E129" t="s">
        <v>26</v>
      </c>
      <c r="F129" t="s">
        <v>27</v>
      </c>
      <c r="G129" t="s">
        <v>33</v>
      </c>
      <c r="H129" t="s">
        <v>34</v>
      </c>
      <c r="I129" t="s">
        <v>46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67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67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47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67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67">
        <v>43924</v>
      </c>
      <c r="B133">
        <v>4636</v>
      </c>
      <c r="C133" t="s">
        <v>24</v>
      </c>
      <c r="D133" t="s">
        <v>45</v>
      </c>
      <c r="E133" t="s">
        <v>26</v>
      </c>
      <c r="F133" t="s">
        <v>27</v>
      </c>
      <c r="G133" t="s">
        <v>33</v>
      </c>
      <c r="H133" t="s">
        <v>34</v>
      </c>
      <c r="I133" t="s">
        <v>46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67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67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67">
        <v>43925</v>
      </c>
      <c r="B136">
        <v>4636</v>
      </c>
      <c r="C136" t="s">
        <v>24</v>
      </c>
      <c r="D136" t="s">
        <v>45</v>
      </c>
      <c r="E136" t="s">
        <v>26</v>
      </c>
      <c r="F136" t="s">
        <v>27</v>
      </c>
      <c r="G136" t="s">
        <v>33</v>
      </c>
      <c r="H136" t="s">
        <v>34</v>
      </c>
      <c r="I136" t="s">
        <v>46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67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67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67">
        <v>43926</v>
      </c>
      <c r="B139">
        <v>4636</v>
      </c>
      <c r="C139" t="s">
        <v>24</v>
      </c>
      <c r="D139" t="s">
        <v>45</v>
      </c>
      <c r="E139" t="s">
        <v>26</v>
      </c>
      <c r="F139" t="s">
        <v>27</v>
      </c>
      <c r="G139" t="s">
        <v>33</v>
      </c>
      <c r="H139" t="s">
        <v>34</v>
      </c>
      <c r="I139" t="s">
        <v>46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67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67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67">
        <v>43927</v>
      </c>
      <c r="B142">
        <v>4636</v>
      </c>
      <c r="C142" t="s">
        <v>24</v>
      </c>
      <c r="D142" t="s">
        <v>45</v>
      </c>
      <c r="E142" t="s">
        <v>26</v>
      </c>
      <c r="F142" t="s">
        <v>27</v>
      </c>
      <c r="G142" t="s">
        <v>33</v>
      </c>
      <c r="H142" t="s">
        <v>34</v>
      </c>
      <c r="I142" t="s">
        <v>46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67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67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67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49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67">
        <v>43928</v>
      </c>
      <c r="B146">
        <v>4636</v>
      </c>
      <c r="C146" t="s">
        <v>24</v>
      </c>
      <c r="D146" t="s">
        <v>45</v>
      </c>
      <c r="E146" t="s">
        <v>26</v>
      </c>
      <c r="F146" t="s">
        <v>27</v>
      </c>
      <c r="G146" t="s">
        <v>33</v>
      </c>
      <c r="H146" t="s">
        <v>34</v>
      </c>
      <c r="I146" t="s">
        <v>46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67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67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49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67">
        <v>43929</v>
      </c>
      <c r="B149">
        <v>4636</v>
      </c>
      <c r="C149" t="s">
        <v>24</v>
      </c>
      <c r="D149" t="s">
        <v>45</v>
      </c>
      <c r="E149" t="s">
        <v>26</v>
      </c>
      <c r="F149" t="s">
        <v>27</v>
      </c>
      <c r="G149" t="s">
        <v>33</v>
      </c>
      <c r="H149" t="s">
        <v>34</v>
      </c>
      <c r="I149" t="s">
        <v>46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67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67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49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67">
        <v>43930</v>
      </c>
      <c r="B152">
        <v>4636</v>
      </c>
      <c r="C152" t="s">
        <v>24</v>
      </c>
      <c r="D152" t="s">
        <v>45</v>
      </c>
      <c r="E152" t="s">
        <v>26</v>
      </c>
      <c r="F152" t="s">
        <v>27</v>
      </c>
      <c r="G152" t="s">
        <v>33</v>
      </c>
      <c r="H152" t="s">
        <v>34</v>
      </c>
      <c r="I152" t="s">
        <v>46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67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67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49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67">
        <v>43931</v>
      </c>
      <c r="B155">
        <v>4636</v>
      </c>
      <c r="C155" t="s">
        <v>24</v>
      </c>
      <c r="D155" t="s">
        <v>45</v>
      </c>
      <c r="E155" t="s">
        <v>26</v>
      </c>
      <c r="F155" t="s">
        <v>27</v>
      </c>
      <c r="G155" t="s">
        <v>33</v>
      </c>
      <c r="H155" t="s">
        <v>34</v>
      </c>
      <c r="I155" t="s">
        <v>46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67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49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67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50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67">
        <v>43932</v>
      </c>
      <c r="B158">
        <v>4636</v>
      </c>
      <c r="C158" t="s">
        <v>24</v>
      </c>
      <c r="D158" t="s">
        <v>45</v>
      </c>
      <c r="E158" t="s">
        <v>26</v>
      </c>
      <c r="F158" t="s">
        <v>27</v>
      </c>
      <c r="G158" t="s">
        <v>33</v>
      </c>
      <c r="H158" t="s">
        <v>34</v>
      </c>
      <c r="I158" t="s">
        <v>46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67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49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67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50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67">
        <v>43933</v>
      </c>
      <c r="B161">
        <v>4636</v>
      </c>
      <c r="C161" t="s">
        <v>24</v>
      </c>
      <c r="D161" t="s">
        <v>45</v>
      </c>
      <c r="E161" t="s">
        <v>26</v>
      </c>
      <c r="F161" t="s">
        <v>27</v>
      </c>
      <c r="G161" t="s">
        <v>33</v>
      </c>
      <c r="H161" t="s">
        <v>34</v>
      </c>
      <c r="I161" t="s">
        <v>46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67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49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67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50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67">
        <v>43934</v>
      </c>
      <c r="B164">
        <v>4636</v>
      </c>
      <c r="C164" t="s">
        <v>24</v>
      </c>
      <c r="D164" t="s">
        <v>45</v>
      </c>
      <c r="E164" t="s">
        <v>26</v>
      </c>
      <c r="F164" t="s">
        <v>27</v>
      </c>
      <c r="G164" t="s">
        <v>33</v>
      </c>
      <c r="H164" t="s">
        <v>34</v>
      </c>
      <c r="I164" t="s">
        <v>46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67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49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67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50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67">
        <v>43935</v>
      </c>
      <c r="B167">
        <v>4636</v>
      </c>
      <c r="C167" t="s">
        <v>24</v>
      </c>
      <c r="D167" t="s">
        <v>45</v>
      </c>
      <c r="E167" t="s">
        <v>26</v>
      </c>
      <c r="F167" t="s">
        <v>27</v>
      </c>
      <c r="G167" t="s">
        <v>33</v>
      </c>
      <c r="H167" t="s">
        <v>34</v>
      </c>
      <c r="I167" t="s">
        <v>46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67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49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67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50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67">
        <v>43936</v>
      </c>
      <c r="B170">
        <v>4636</v>
      </c>
      <c r="C170" t="s">
        <v>24</v>
      </c>
      <c r="D170" t="s">
        <v>45</v>
      </c>
      <c r="E170" t="s">
        <v>26</v>
      </c>
      <c r="F170" t="s">
        <v>27</v>
      </c>
      <c r="G170" t="s">
        <v>33</v>
      </c>
      <c r="H170" t="s">
        <v>34</v>
      </c>
      <c r="I170" t="s">
        <v>46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67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49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67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50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67">
        <v>43937</v>
      </c>
      <c r="B173">
        <v>4636</v>
      </c>
      <c r="C173" t="s">
        <v>24</v>
      </c>
      <c r="D173" t="s">
        <v>45</v>
      </c>
      <c r="E173" t="s">
        <v>26</v>
      </c>
      <c r="F173" t="s">
        <v>27</v>
      </c>
      <c r="G173" t="s">
        <v>33</v>
      </c>
      <c r="H173" t="s">
        <v>34</v>
      </c>
      <c r="I173" t="s">
        <v>46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67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50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67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51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67">
        <v>43938</v>
      </c>
      <c r="B176">
        <v>4636</v>
      </c>
      <c r="C176" t="s">
        <v>24</v>
      </c>
      <c r="D176" t="s">
        <v>45</v>
      </c>
      <c r="E176" t="s">
        <v>26</v>
      </c>
      <c r="F176" t="s">
        <v>27</v>
      </c>
      <c r="G176" t="s">
        <v>33</v>
      </c>
      <c r="H176" t="s">
        <v>34</v>
      </c>
      <c r="I176" t="s">
        <v>46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67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50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67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51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67">
        <v>43939</v>
      </c>
      <c r="B179">
        <v>4636</v>
      </c>
      <c r="C179" t="s">
        <v>24</v>
      </c>
      <c r="D179" t="s">
        <v>45</v>
      </c>
      <c r="E179" t="s">
        <v>26</v>
      </c>
      <c r="F179" t="s">
        <v>27</v>
      </c>
      <c r="G179" t="s">
        <v>33</v>
      </c>
      <c r="H179" t="s">
        <v>34</v>
      </c>
      <c r="I179" t="s">
        <v>46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67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50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67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51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67">
        <v>43940</v>
      </c>
      <c r="B182">
        <v>4636</v>
      </c>
      <c r="C182" t="s">
        <v>24</v>
      </c>
      <c r="D182" t="s">
        <v>45</v>
      </c>
      <c r="E182" t="s">
        <v>26</v>
      </c>
      <c r="F182" t="s">
        <v>27</v>
      </c>
      <c r="G182" t="s">
        <v>33</v>
      </c>
      <c r="H182" t="s">
        <v>34</v>
      </c>
      <c r="I182" t="s">
        <v>46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67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50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67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51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67">
        <v>43941</v>
      </c>
      <c r="B185">
        <v>4636</v>
      </c>
      <c r="C185" t="s">
        <v>24</v>
      </c>
      <c r="D185" t="s">
        <v>45</v>
      </c>
      <c r="E185" t="s">
        <v>26</v>
      </c>
      <c r="F185" t="s">
        <v>27</v>
      </c>
      <c r="G185" t="s">
        <v>33</v>
      </c>
      <c r="H185" t="s">
        <v>34</v>
      </c>
      <c r="I185" t="s">
        <v>46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67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47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67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50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67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51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67">
        <v>43942</v>
      </c>
      <c r="B189">
        <v>4636</v>
      </c>
      <c r="C189" t="s">
        <v>24</v>
      </c>
      <c r="D189" t="s">
        <v>45</v>
      </c>
      <c r="E189" t="s">
        <v>26</v>
      </c>
      <c r="F189" t="s">
        <v>27</v>
      </c>
      <c r="G189" t="s">
        <v>33</v>
      </c>
      <c r="H189" t="s">
        <v>34</v>
      </c>
      <c r="I189" t="s">
        <v>46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67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47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67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50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67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51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67">
        <v>43943</v>
      </c>
      <c r="B193">
        <v>4636</v>
      </c>
      <c r="C193" t="s">
        <v>24</v>
      </c>
      <c r="D193" t="s">
        <v>45</v>
      </c>
      <c r="E193" t="s">
        <v>26</v>
      </c>
      <c r="F193" t="s">
        <v>27</v>
      </c>
      <c r="G193" t="s">
        <v>33</v>
      </c>
      <c r="H193" t="s">
        <v>34</v>
      </c>
      <c r="I193" t="s">
        <v>46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67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47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67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50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67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52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67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51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67">
        <v>43944</v>
      </c>
      <c r="B198">
        <v>4636</v>
      </c>
      <c r="C198" t="s">
        <v>24</v>
      </c>
      <c r="D198" t="s">
        <v>45</v>
      </c>
      <c r="E198" t="s">
        <v>26</v>
      </c>
      <c r="F198" t="s">
        <v>27</v>
      </c>
      <c r="G198" t="s">
        <v>33</v>
      </c>
      <c r="H198" t="s">
        <v>34</v>
      </c>
      <c r="I198" t="s">
        <v>46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67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50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67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51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67">
        <v>43945</v>
      </c>
      <c r="B201">
        <v>4636</v>
      </c>
      <c r="C201" t="s">
        <v>24</v>
      </c>
      <c r="D201" t="s">
        <v>45</v>
      </c>
      <c r="E201" t="s">
        <v>26</v>
      </c>
      <c r="F201" t="s">
        <v>27</v>
      </c>
      <c r="G201" t="s">
        <v>33</v>
      </c>
      <c r="H201" t="s">
        <v>34</v>
      </c>
      <c r="I201" t="s">
        <v>46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67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50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67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51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67">
        <v>43946</v>
      </c>
      <c r="B204">
        <v>4636</v>
      </c>
      <c r="C204" t="s">
        <v>24</v>
      </c>
      <c r="D204" t="s">
        <v>45</v>
      </c>
      <c r="E204" t="s">
        <v>26</v>
      </c>
      <c r="F204" t="s">
        <v>27</v>
      </c>
      <c r="G204" t="s">
        <v>33</v>
      </c>
      <c r="H204" t="s">
        <v>34</v>
      </c>
      <c r="I204" t="s">
        <v>46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67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50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67">
        <v>43947</v>
      </c>
      <c r="B206">
        <v>4636</v>
      </c>
      <c r="C206" t="s">
        <v>24</v>
      </c>
      <c r="D206" t="s">
        <v>45</v>
      </c>
      <c r="E206" t="s">
        <v>26</v>
      </c>
      <c r="F206" t="s">
        <v>27</v>
      </c>
      <c r="G206" t="s">
        <v>33</v>
      </c>
      <c r="H206" t="s">
        <v>34</v>
      </c>
      <c r="I206" t="s">
        <v>46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67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50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67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51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67">
        <v>43948</v>
      </c>
      <c r="B209">
        <v>4636</v>
      </c>
      <c r="C209" t="s">
        <v>24</v>
      </c>
      <c r="D209" t="s">
        <v>45</v>
      </c>
      <c r="E209" t="s">
        <v>26</v>
      </c>
      <c r="F209" t="s">
        <v>27</v>
      </c>
      <c r="G209" t="s">
        <v>33</v>
      </c>
      <c r="H209" t="s">
        <v>34</v>
      </c>
      <c r="I209" t="s">
        <v>46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67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50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67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51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67">
        <v>43949</v>
      </c>
      <c r="B212">
        <v>4636</v>
      </c>
      <c r="C212" t="s">
        <v>24</v>
      </c>
      <c r="D212" t="s">
        <v>45</v>
      </c>
      <c r="E212" t="s">
        <v>26</v>
      </c>
      <c r="F212" t="s">
        <v>27</v>
      </c>
      <c r="G212" t="s">
        <v>33</v>
      </c>
      <c r="H212" t="s">
        <v>34</v>
      </c>
      <c r="I212" t="s">
        <v>46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67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50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67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51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67">
        <v>43950</v>
      </c>
      <c r="B215">
        <v>4636</v>
      </c>
      <c r="C215" t="s">
        <v>24</v>
      </c>
      <c r="D215" t="s">
        <v>45</v>
      </c>
      <c r="E215" t="s">
        <v>26</v>
      </c>
      <c r="F215" t="s">
        <v>27</v>
      </c>
      <c r="G215" t="s">
        <v>33</v>
      </c>
      <c r="H215" t="s">
        <v>34</v>
      </c>
      <c r="I215" t="s">
        <v>46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67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50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67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51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67">
        <v>43951</v>
      </c>
      <c r="B218">
        <v>4636</v>
      </c>
      <c r="C218" t="s">
        <v>24</v>
      </c>
      <c r="D218" t="s">
        <v>45</v>
      </c>
      <c r="E218" t="s">
        <v>26</v>
      </c>
      <c r="F218" t="s">
        <v>27</v>
      </c>
      <c r="G218" t="s">
        <v>33</v>
      </c>
      <c r="H218" t="s">
        <v>34</v>
      </c>
      <c r="I218" t="s">
        <v>46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67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50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67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51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67">
        <v>43952</v>
      </c>
      <c r="B221">
        <v>4636</v>
      </c>
      <c r="C221" t="s">
        <v>24</v>
      </c>
      <c r="D221" t="s">
        <v>45</v>
      </c>
      <c r="E221" t="s">
        <v>26</v>
      </c>
      <c r="F221" t="s">
        <v>27</v>
      </c>
      <c r="G221" t="s">
        <v>33</v>
      </c>
      <c r="H221" t="s">
        <v>34</v>
      </c>
      <c r="I221" t="s">
        <v>46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67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50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67">
        <v>43953</v>
      </c>
      <c r="B223">
        <v>4636</v>
      </c>
      <c r="C223" t="s">
        <v>24</v>
      </c>
      <c r="D223" t="s">
        <v>45</v>
      </c>
      <c r="E223" t="s">
        <v>26</v>
      </c>
      <c r="F223" t="s">
        <v>27</v>
      </c>
      <c r="G223" t="s">
        <v>33</v>
      </c>
      <c r="H223" t="s">
        <v>34</v>
      </c>
      <c r="I223" t="s">
        <v>46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67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50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67">
        <v>43954</v>
      </c>
      <c r="B225">
        <v>4636</v>
      </c>
      <c r="C225" t="s">
        <v>24</v>
      </c>
      <c r="D225" t="s">
        <v>45</v>
      </c>
      <c r="E225" t="s">
        <v>26</v>
      </c>
      <c r="F225" t="s">
        <v>27</v>
      </c>
      <c r="G225" t="s">
        <v>33</v>
      </c>
      <c r="H225" t="s">
        <v>34</v>
      </c>
      <c r="I225" t="s">
        <v>46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67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50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67">
        <v>43955</v>
      </c>
      <c r="B227">
        <v>4636</v>
      </c>
      <c r="C227" t="s">
        <v>24</v>
      </c>
      <c r="D227" t="s">
        <v>45</v>
      </c>
      <c r="E227" t="s">
        <v>26</v>
      </c>
      <c r="F227" t="s">
        <v>27</v>
      </c>
      <c r="G227" t="s">
        <v>33</v>
      </c>
      <c r="H227" t="s">
        <v>34</v>
      </c>
      <c r="I227" t="s">
        <v>46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67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50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67">
        <v>43956</v>
      </c>
      <c r="B229">
        <v>4636</v>
      </c>
      <c r="C229" t="s">
        <v>24</v>
      </c>
      <c r="D229" t="s">
        <v>45</v>
      </c>
      <c r="E229" t="s">
        <v>26</v>
      </c>
      <c r="F229" t="s">
        <v>27</v>
      </c>
      <c r="G229" t="s">
        <v>33</v>
      </c>
      <c r="H229" t="s">
        <v>34</v>
      </c>
      <c r="I229" t="s">
        <v>46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67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50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67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50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67">
        <v>43958</v>
      </c>
      <c r="B232">
        <v>4636</v>
      </c>
      <c r="C232" t="s">
        <v>24</v>
      </c>
      <c r="D232" t="s">
        <v>45</v>
      </c>
      <c r="E232" t="s">
        <v>26</v>
      </c>
      <c r="F232" t="s">
        <v>27</v>
      </c>
      <c r="G232" t="s">
        <v>33</v>
      </c>
      <c r="H232" t="s">
        <v>34</v>
      </c>
      <c r="I232" t="s">
        <v>46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67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50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67">
        <v>43959</v>
      </c>
      <c r="B234">
        <v>4636</v>
      </c>
      <c r="C234" t="s">
        <v>24</v>
      </c>
      <c r="D234" t="s">
        <v>45</v>
      </c>
      <c r="E234" t="s">
        <v>26</v>
      </c>
      <c r="F234" t="s">
        <v>27</v>
      </c>
      <c r="G234" t="s">
        <v>33</v>
      </c>
      <c r="H234" t="s">
        <v>34</v>
      </c>
      <c r="I234" t="s">
        <v>46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67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50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67">
        <v>43960</v>
      </c>
      <c r="B236">
        <v>4636</v>
      </c>
      <c r="C236" t="s">
        <v>24</v>
      </c>
      <c r="D236" t="s">
        <v>45</v>
      </c>
      <c r="E236" t="s">
        <v>26</v>
      </c>
      <c r="F236" t="s">
        <v>27</v>
      </c>
      <c r="G236" t="s">
        <v>33</v>
      </c>
      <c r="H236" t="s">
        <v>34</v>
      </c>
      <c r="I236" t="s">
        <v>46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67">
        <v>43961</v>
      </c>
      <c r="B237">
        <v>6108</v>
      </c>
      <c r="C237" t="s">
        <v>53</v>
      </c>
      <c r="D237" t="s">
        <v>54</v>
      </c>
      <c r="E237" t="s">
        <v>55</v>
      </c>
      <c r="F237" t="s">
        <v>27</v>
      </c>
      <c r="G237" t="s">
        <v>28</v>
      </c>
      <c r="H237" t="s">
        <v>29</v>
      </c>
      <c r="I237" t="s">
        <v>55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5">
      <c r="A238" s="67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50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5">
      <c r="A239" s="67">
        <v>43961</v>
      </c>
      <c r="B239">
        <v>4636</v>
      </c>
      <c r="C239" t="s">
        <v>24</v>
      </c>
      <c r="D239" t="s">
        <v>45</v>
      </c>
      <c r="E239" t="s">
        <v>26</v>
      </c>
      <c r="F239" t="s">
        <v>27</v>
      </c>
      <c r="G239" t="s">
        <v>33</v>
      </c>
      <c r="H239" t="s">
        <v>34</v>
      </c>
      <c r="I239" t="s">
        <v>46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5">
      <c r="A240" s="67">
        <v>43962</v>
      </c>
      <c r="B240">
        <v>6108</v>
      </c>
      <c r="C240" t="s">
        <v>53</v>
      </c>
      <c r="D240" t="s">
        <v>54</v>
      </c>
      <c r="E240" t="s">
        <v>55</v>
      </c>
      <c r="F240" t="s">
        <v>27</v>
      </c>
      <c r="G240" t="s">
        <v>28</v>
      </c>
      <c r="H240" t="s">
        <v>29</v>
      </c>
      <c r="I240" t="s">
        <v>55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5">
      <c r="A241" s="67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50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5">
      <c r="A242" s="67">
        <v>43962</v>
      </c>
      <c r="B242">
        <v>4636</v>
      </c>
      <c r="C242" t="s">
        <v>24</v>
      </c>
      <c r="D242" t="s">
        <v>45</v>
      </c>
      <c r="E242" t="s">
        <v>26</v>
      </c>
      <c r="F242" t="s">
        <v>27</v>
      </c>
      <c r="G242" t="s">
        <v>33</v>
      </c>
      <c r="H242" t="s">
        <v>34</v>
      </c>
      <c r="I242" t="s">
        <v>46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5">
      <c r="A243" s="67">
        <v>43963</v>
      </c>
      <c r="B243">
        <v>6108</v>
      </c>
      <c r="C243" t="s">
        <v>53</v>
      </c>
      <c r="D243" t="s">
        <v>54</v>
      </c>
      <c r="E243" t="s">
        <v>55</v>
      </c>
      <c r="F243" t="s">
        <v>27</v>
      </c>
      <c r="G243" t="s">
        <v>28</v>
      </c>
      <c r="H243" t="s">
        <v>29</v>
      </c>
      <c r="I243" t="s">
        <v>56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5">
      <c r="A244" s="67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50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5">
      <c r="A245" s="67">
        <v>43963</v>
      </c>
      <c r="B245">
        <v>4636</v>
      </c>
      <c r="C245" t="s">
        <v>24</v>
      </c>
      <c r="D245" t="s">
        <v>45</v>
      </c>
      <c r="E245" t="s">
        <v>26</v>
      </c>
      <c r="F245" t="s">
        <v>27</v>
      </c>
      <c r="G245" t="s">
        <v>33</v>
      </c>
      <c r="H245" t="s">
        <v>34</v>
      </c>
      <c r="I245" t="s">
        <v>46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5">
      <c r="A246" s="67">
        <v>43964</v>
      </c>
      <c r="B246">
        <v>6108</v>
      </c>
      <c r="C246" t="s">
        <v>53</v>
      </c>
      <c r="D246" t="s">
        <v>54</v>
      </c>
      <c r="E246" t="s">
        <v>55</v>
      </c>
      <c r="F246" t="s">
        <v>27</v>
      </c>
      <c r="G246" t="s">
        <v>28</v>
      </c>
      <c r="H246" t="s">
        <v>29</v>
      </c>
      <c r="I246" t="s">
        <v>56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5">
      <c r="A247" s="67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50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5">
      <c r="A248" s="67">
        <v>43964</v>
      </c>
      <c r="B248">
        <v>4636</v>
      </c>
      <c r="C248" t="s">
        <v>24</v>
      </c>
      <c r="D248" t="s">
        <v>45</v>
      </c>
      <c r="E248" t="s">
        <v>26</v>
      </c>
      <c r="F248" t="s">
        <v>27</v>
      </c>
      <c r="G248" t="s">
        <v>33</v>
      </c>
      <c r="H248" t="s">
        <v>34</v>
      </c>
      <c r="I248" t="s">
        <v>46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5">
      <c r="A249" s="67">
        <v>43965</v>
      </c>
      <c r="B249">
        <v>6108</v>
      </c>
      <c r="C249" t="s">
        <v>53</v>
      </c>
      <c r="D249" t="s">
        <v>54</v>
      </c>
      <c r="E249" t="s">
        <v>55</v>
      </c>
      <c r="F249" t="s">
        <v>27</v>
      </c>
      <c r="G249" t="s">
        <v>28</v>
      </c>
      <c r="H249" t="s">
        <v>29</v>
      </c>
      <c r="I249" t="s">
        <v>56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5">
      <c r="A250" s="67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50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5">
      <c r="A251" s="67">
        <v>43965</v>
      </c>
      <c r="B251">
        <v>4636</v>
      </c>
      <c r="C251" t="s">
        <v>24</v>
      </c>
      <c r="D251" t="s">
        <v>45</v>
      </c>
      <c r="E251" t="s">
        <v>26</v>
      </c>
      <c r="F251" t="s">
        <v>27</v>
      </c>
      <c r="G251" t="s">
        <v>33</v>
      </c>
      <c r="H251" t="s">
        <v>34</v>
      </c>
      <c r="I251" t="s">
        <v>46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5">
      <c r="A252" s="67">
        <v>43966</v>
      </c>
      <c r="B252">
        <v>6108</v>
      </c>
      <c r="C252" t="s">
        <v>53</v>
      </c>
      <c r="D252" t="s">
        <v>54</v>
      </c>
      <c r="E252" t="s">
        <v>55</v>
      </c>
      <c r="F252" t="s">
        <v>27</v>
      </c>
      <c r="G252" t="s">
        <v>28</v>
      </c>
      <c r="H252" t="s">
        <v>29</v>
      </c>
      <c r="I252" t="s">
        <v>56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5">
      <c r="A253" s="67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50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5">
      <c r="A254" s="67">
        <v>43966</v>
      </c>
      <c r="B254">
        <v>4636</v>
      </c>
      <c r="C254" t="s">
        <v>24</v>
      </c>
      <c r="D254" t="s">
        <v>45</v>
      </c>
      <c r="E254" t="s">
        <v>26</v>
      </c>
      <c r="F254" t="s">
        <v>27</v>
      </c>
      <c r="G254" t="s">
        <v>33</v>
      </c>
      <c r="H254" t="s">
        <v>34</v>
      </c>
      <c r="I254" t="s">
        <v>46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5">
      <c r="A255" s="67">
        <v>43967</v>
      </c>
      <c r="B255">
        <v>6108</v>
      </c>
      <c r="C255" t="s">
        <v>53</v>
      </c>
      <c r="D255" t="s">
        <v>54</v>
      </c>
      <c r="E255" t="s">
        <v>55</v>
      </c>
      <c r="F255" t="s">
        <v>27</v>
      </c>
      <c r="G255" t="s">
        <v>28</v>
      </c>
      <c r="H255" t="s">
        <v>29</v>
      </c>
      <c r="I255" t="s">
        <v>56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5">
      <c r="A256" s="67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50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5">
      <c r="A257" s="67">
        <v>43967</v>
      </c>
      <c r="B257">
        <v>4636</v>
      </c>
      <c r="C257" t="s">
        <v>24</v>
      </c>
      <c r="D257" t="s">
        <v>45</v>
      </c>
      <c r="E257" t="s">
        <v>26</v>
      </c>
      <c r="F257" t="s">
        <v>27</v>
      </c>
      <c r="G257" t="s">
        <v>33</v>
      </c>
      <c r="H257" t="s">
        <v>34</v>
      </c>
      <c r="I257" t="s">
        <v>46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5">
      <c r="A258" s="67">
        <v>43968</v>
      </c>
      <c r="B258">
        <v>6108</v>
      </c>
      <c r="C258" t="s">
        <v>53</v>
      </c>
      <c r="D258" t="s">
        <v>54</v>
      </c>
      <c r="E258" t="s">
        <v>55</v>
      </c>
      <c r="F258" t="s">
        <v>27</v>
      </c>
      <c r="G258" t="s">
        <v>28</v>
      </c>
      <c r="H258" t="s">
        <v>29</v>
      </c>
      <c r="I258" t="s">
        <v>56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5">
      <c r="A259" s="67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50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5">
      <c r="A260" s="67">
        <v>43968</v>
      </c>
      <c r="B260">
        <v>4636</v>
      </c>
      <c r="C260" t="s">
        <v>24</v>
      </c>
      <c r="D260" t="s">
        <v>45</v>
      </c>
      <c r="E260" t="s">
        <v>26</v>
      </c>
      <c r="F260" t="s">
        <v>27</v>
      </c>
      <c r="G260" t="s">
        <v>33</v>
      </c>
      <c r="H260" t="s">
        <v>34</v>
      </c>
      <c r="I260" t="s">
        <v>46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5">
      <c r="A261" s="67">
        <v>43969</v>
      </c>
      <c r="B261">
        <v>6108</v>
      </c>
      <c r="C261" t="s">
        <v>53</v>
      </c>
      <c r="D261" t="s">
        <v>54</v>
      </c>
      <c r="E261" t="s">
        <v>55</v>
      </c>
      <c r="F261" t="s">
        <v>27</v>
      </c>
      <c r="G261" t="s">
        <v>28</v>
      </c>
      <c r="H261" t="s">
        <v>29</v>
      </c>
      <c r="I261" t="s">
        <v>56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5">
      <c r="A262" s="67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50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5">
      <c r="A263" s="67">
        <v>43969</v>
      </c>
      <c r="B263">
        <v>4636</v>
      </c>
      <c r="C263" t="s">
        <v>24</v>
      </c>
      <c r="D263" t="s">
        <v>45</v>
      </c>
      <c r="E263" t="s">
        <v>26</v>
      </c>
      <c r="F263" t="s">
        <v>27</v>
      </c>
      <c r="G263" t="s">
        <v>33</v>
      </c>
      <c r="H263" t="s">
        <v>34</v>
      </c>
      <c r="I263" t="s">
        <v>46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5">
      <c r="A264" s="67">
        <v>43970</v>
      </c>
      <c r="B264">
        <v>6108</v>
      </c>
      <c r="C264" t="s">
        <v>53</v>
      </c>
      <c r="D264" t="s">
        <v>54</v>
      </c>
      <c r="E264" t="s">
        <v>55</v>
      </c>
      <c r="F264" t="s">
        <v>27</v>
      </c>
      <c r="G264" t="s">
        <v>28</v>
      </c>
      <c r="H264" t="s">
        <v>29</v>
      </c>
      <c r="I264" t="s">
        <v>56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5">
      <c r="A265" s="67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50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5">
      <c r="A266" s="67">
        <v>43970</v>
      </c>
      <c r="B266">
        <v>4636</v>
      </c>
      <c r="C266" t="s">
        <v>24</v>
      </c>
      <c r="D266" t="s">
        <v>45</v>
      </c>
      <c r="E266" t="s">
        <v>26</v>
      </c>
      <c r="F266" t="s">
        <v>27</v>
      </c>
      <c r="G266" t="s">
        <v>33</v>
      </c>
      <c r="H266" t="s">
        <v>34</v>
      </c>
      <c r="I266" t="s">
        <v>46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5">
      <c r="A267" s="67">
        <v>43971</v>
      </c>
      <c r="B267">
        <v>6108</v>
      </c>
      <c r="C267" t="s">
        <v>53</v>
      </c>
      <c r="D267" t="s">
        <v>54</v>
      </c>
      <c r="E267" t="s">
        <v>55</v>
      </c>
      <c r="F267" t="s">
        <v>27</v>
      </c>
      <c r="G267" t="s">
        <v>28</v>
      </c>
      <c r="H267" t="s">
        <v>29</v>
      </c>
      <c r="I267" t="s">
        <v>56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5">
      <c r="A268" s="67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50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5">
      <c r="A269" s="67">
        <v>43971</v>
      </c>
      <c r="B269">
        <v>4636</v>
      </c>
      <c r="C269" t="s">
        <v>24</v>
      </c>
      <c r="D269" t="s">
        <v>45</v>
      </c>
      <c r="E269" t="s">
        <v>26</v>
      </c>
      <c r="F269" t="s">
        <v>27</v>
      </c>
      <c r="G269" t="s">
        <v>33</v>
      </c>
      <c r="H269" t="s">
        <v>34</v>
      </c>
      <c r="I269" t="s">
        <v>46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5">
      <c r="A270" s="67">
        <v>43972</v>
      </c>
      <c r="B270">
        <v>6108</v>
      </c>
      <c r="C270" t="s">
        <v>53</v>
      </c>
      <c r="D270" t="s">
        <v>54</v>
      </c>
      <c r="E270" t="s">
        <v>55</v>
      </c>
      <c r="F270" t="s">
        <v>27</v>
      </c>
      <c r="G270" t="s">
        <v>28</v>
      </c>
      <c r="H270" t="s">
        <v>29</v>
      </c>
      <c r="I270" t="s">
        <v>56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5">
      <c r="A271" s="67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50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5">
      <c r="A272" s="67">
        <v>43972</v>
      </c>
      <c r="B272">
        <v>4636</v>
      </c>
      <c r="C272" t="s">
        <v>24</v>
      </c>
      <c r="D272" t="s">
        <v>45</v>
      </c>
      <c r="E272" t="s">
        <v>26</v>
      </c>
      <c r="F272" t="s">
        <v>27</v>
      </c>
      <c r="G272" t="s">
        <v>33</v>
      </c>
      <c r="H272" t="s">
        <v>34</v>
      </c>
      <c r="I272" t="s">
        <v>46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5">
      <c r="A273" s="67">
        <v>43973</v>
      </c>
      <c r="B273">
        <v>6108</v>
      </c>
      <c r="C273" t="s">
        <v>53</v>
      </c>
      <c r="D273" t="s">
        <v>54</v>
      </c>
      <c r="E273" t="s">
        <v>55</v>
      </c>
      <c r="F273" t="s">
        <v>27</v>
      </c>
      <c r="G273" t="s">
        <v>28</v>
      </c>
      <c r="H273" t="s">
        <v>29</v>
      </c>
      <c r="I273" t="s">
        <v>56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5">
      <c r="A274" s="67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50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5">
      <c r="A275" s="67">
        <v>43973</v>
      </c>
      <c r="B275">
        <v>4636</v>
      </c>
      <c r="C275" t="s">
        <v>24</v>
      </c>
      <c r="D275" t="s">
        <v>45</v>
      </c>
      <c r="E275" t="s">
        <v>26</v>
      </c>
      <c r="F275" t="s">
        <v>27</v>
      </c>
      <c r="G275" t="s">
        <v>33</v>
      </c>
      <c r="H275" t="s">
        <v>34</v>
      </c>
      <c r="I275" t="s">
        <v>46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5">
      <c r="A276" s="67">
        <v>43974</v>
      </c>
      <c r="B276">
        <v>6108</v>
      </c>
      <c r="C276" t="s">
        <v>53</v>
      </c>
      <c r="D276" t="s">
        <v>54</v>
      </c>
      <c r="E276" t="s">
        <v>55</v>
      </c>
      <c r="F276" t="s">
        <v>27</v>
      </c>
      <c r="G276" t="s">
        <v>28</v>
      </c>
      <c r="H276" t="s">
        <v>29</v>
      </c>
      <c r="I276" t="s">
        <v>56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5">
      <c r="A277" s="67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50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5">
      <c r="A278" s="67">
        <v>43974</v>
      </c>
      <c r="B278">
        <v>4636</v>
      </c>
      <c r="C278" t="s">
        <v>24</v>
      </c>
      <c r="D278" t="s">
        <v>45</v>
      </c>
      <c r="E278" t="s">
        <v>26</v>
      </c>
      <c r="F278" t="s">
        <v>27</v>
      </c>
      <c r="G278" t="s">
        <v>33</v>
      </c>
      <c r="H278" t="s">
        <v>34</v>
      </c>
      <c r="I278" t="s">
        <v>46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5">
      <c r="A279" s="67">
        <v>43975</v>
      </c>
      <c r="B279">
        <v>6108</v>
      </c>
      <c r="C279" t="s">
        <v>53</v>
      </c>
      <c r="D279" t="s">
        <v>54</v>
      </c>
      <c r="E279" t="s">
        <v>55</v>
      </c>
      <c r="F279" t="s">
        <v>27</v>
      </c>
      <c r="G279" t="s">
        <v>28</v>
      </c>
      <c r="H279" t="s">
        <v>29</v>
      </c>
      <c r="I279" t="s">
        <v>56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5">
      <c r="A280" s="67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50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5">
      <c r="A281" s="67">
        <v>43975</v>
      </c>
      <c r="B281">
        <v>4636</v>
      </c>
      <c r="C281" t="s">
        <v>24</v>
      </c>
      <c r="D281" t="s">
        <v>45</v>
      </c>
      <c r="E281" t="s">
        <v>26</v>
      </c>
      <c r="F281" t="s">
        <v>27</v>
      </c>
      <c r="G281" t="s">
        <v>33</v>
      </c>
      <c r="H281" t="s">
        <v>34</v>
      </c>
      <c r="I281" t="s">
        <v>46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5">
      <c r="A282" s="67">
        <v>43976</v>
      </c>
      <c r="B282">
        <v>6108</v>
      </c>
      <c r="C282" t="s">
        <v>53</v>
      </c>
      <c r="D282" t="s">
        <v>54</v>
      </c>
      <c r="E282" t="s">
        <v>55</v>
      </c>
      <c r="F282" t="s">
        <v>27</v>
      </c>
      <c r="G282" t="s">
        <v>28</v>
      </c>
      <c r="H282" t="s">
        <v>29</v>
      </c>
      <c r="I282" t="s">
        <v>56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5">
      <c r="A283" s="67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50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5">
      <c r="A284" s="67">
        <v>43976</v>
      </c>
      <c r="B284">
        <v>4636</v>
      </c>
      <c r="C284" t="s">
        <v>24</v>
      </c>
      <c r="D284" t="s">
        <v>45</v>
      </c>
      <c r="E284" t="s">
        <v>26</v>
      </c>
      <c r="F284" t="s">
        <v>27</v>
      </c>
      <c r="G284" t="s">
        <v>33</v>
      </c>
      <c r="H284" t="s">
        <v>34</v>
      </c>
      <c r="I284" t="s">
        <v>46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5">
      <c r="A285" s="67">
        <v>43977</v>
      </c>
      <c r="B285">
        <v>6108</v>
      </c>
      <c r="C285" t="s">
        <v>53</v>
      </c>
      <c r="D285" t="s">
        <v>54</v>
      </c>
      <c r="E285" t="s">
        <v>55</v>
      </c>
      <c r="F285" t="s">
        <v>27</v>
      </c>
      <c r="G285" t="s">
        <v>28</v>
      </c>
      <c r="H285" t="s">
        <v>29</v>
      </c>
      <c r="I285" t="s">
        <v>56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5">
      <c r="A286" s="67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50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5">
      <c r="A287" s="67">
        <v>43977</v>
      </c>
      <c r="B287">
        <v>4636</v>
      </c>
      <c r="C287" t="s">
        <v>24</v>
      </c>
      <c r="D287" t="s">
        <v>45</v>
      </c>
      <c r="E287" t="s">
        <v>26</v>
      </c>
      <c r="F287" t="s">
        <v>27</v>
      </c>
      <c r="G287" t="s">
        <v>33</v>
      </c>
      <c r="H287" t="s">
        <v>34</v>
      </c>
      <c r="I287" t="s">
        <v>46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5">
      <c r="A288" s="67">
        <v>43978</v>
      </c>
      <c r="B288">
        <v>6108</v>
      </c>
      <c r="C288" t="s">
        <v>53</v>
      </c>
      <c r="D288" t="s">
        <v>54</v>
      </c>
      <c r="E288" t="s">
        <v>55</v>
      </c>
      <c r="F288" t="s">
        <v>27</v>
      </c>
      <c r="G288" t="s">
        <v>28</v>
      </c>
      <c r="H288" t="s">
        <v>29</v>
      </c>
      <c r="I288" t="s">
        <v>56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5">
      <c r="A289" s="67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50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5">
      <c r="A290" s="67">
        <v>43978</v>
      </c>
      <c r="B290">
        <v>4636</v>
      </c>
      <c r="C290" t="s">
        <v>24</v>
      </c>
      <c r="D290" t="s">
        <v>45</v>
      </c>
      <c r="E290" t="s">
        <v>26</v>
      </c>
      <c r="F290" t="s">
        <v>27</v>
      </c>
      <c r="G290" t="s">
        <v>33</v>
      </c>
      <c r="H290" t="s">
        <v>34</v>
      </c>
      <c r="I290" t="s">
        <v>46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5">
      <c r="A291" s="67">
        <v>43979</v>
      </c>
      <c r="B291">
        <v>6108</v>
      </c>
      <c r="C291" t="s">
        <v>53</v>
      </c>
      <c r="D291" t="s">
        <v>54</v>
      </c>
      <c r="E291" t="s">
        <v>55</v>
      </c>
      <c r="F291" t="s">
        <v>27</v>
      </c>
      <c r="G291" t="s">
        <v>28</v>
      </c>
      <c r="H291" t="s">
        <v>29</v>
      </c>
      <c r="I291" t="s">
        <v>56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5">
      <c r="A292" s="67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50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5">
      <c r="A293" s="67">
        <v>43979</v>
      </c>
      <c r="B293">
        <v>4636</v>
      </c>
      <c r="C293" t="s">
        <v>24</v>
      </c>
      <c r="D293" t="s">
        <v>45</v>
      </c>
      <c r="E293" t="s">
        <v>26</v>
      </c>
      <c r="F293" t="s">
        <v>27</v>
      </c>
      <c r="G293" t="s">
        <v>33</v>
      </c>
      <c r="H293" t="s">
        <v>34</v>
      </c>
      <c r="I293" t="s">
        <v>46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5">
      <c r="A294" s="67">
        <v>43980</v>
      </c>
      <c r="B294">
        <v>6108</v>
      </c>
      <c r="C294" t="s">
        <v>53</v>
      </c>
      <c r="D294" t="s">
        <v>54</v>
      </c>
      <c r="E294" t="s">
        <v>55</v>
      </c>
      <c r="F294" t="s">
        <v>27</v>
      </c>
      <c r="G294" t="s">
        <v>28</v>
      </c>
      <c r="H294" t="s">
        <v>29</v>
      </c>
      <c r="I294" t="s">
        <v>56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5">
      <c r="A295" s="67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50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5">
      <c r="A296" s="67">
        <v>43980</v>
      </c>
      <c r="B296">
        <v>4636</v>
      </c>
      <c r="C296" t="s">
        <v>24</v>
      </c>
      <c r="D296" t="s">
        <v>45</v>
      </c>
      <c r="E296" t="s">
        <v>26</v>
      </c>
      <c r="F296" t="s">
        <v>27</v>
      </c>
      <c r="G296" t="s">
        <v>33</v>
      </c>
      <c r="H296" t="s">
        <v>34</v>
      </c>
      <c r="I296" t="s">
        <v>46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5">
      <c r="A297" s="67">
        <v>43981</v>
      </c>
      <c r="B297">
        <v>6108</v>
      </c>
      <c r="C297" t="s">
        <v>53</v>
      </c>
      <c r="D297" t="s">
        <v>54</v>
      </c>
      <c r="E297" t="s">
        <v>55</v>
      </c>
      <c r="F297" t="s">
        <v>27</v>
      </c>
      <c r="G297" t="s">
        <v>28</v>
      </c>
      <c r="H297" t="s">
        <v>29</v>
      </c>
      <c r="I297" t="s">
        <v>56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5">
      <c r="A298" s="67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50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5">
      <c r="A299" s="67">
        <v>43981</v>
      </c>
      <c r="B299">
        <v>4636</v>
      </c>
      <c r="C299" t="s">
        <v>24</v>
      </c>
      <c r="D299" t="s">
        <v>45</v>
      </c>
      <c r="E299" t="s">
        <v>26</v>
      </c>
      <c r="F299" t="s">
        <v>27</v>
      </c>
      <c r="G299" t="s">
        <v>33</v>
      </c>
      <c r="H299" t="s">
        <v>34</v>
      </c>
      <c r="I299" t="s">
        <v>46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5">
      <c r="A300" s="67">
        <v>43982</v>
      </c>
      <c r="B300">
        <v>6108</v>
      </c>
      <c r="C300" t="s">
        <v>53</v>
      </c>
      <c r="D300" t="s">
        <v>54</v>
      </c>
      <c r="E300" t="s">
        <v>55</v>
      </c>
      <c r="F300" t="s">
        <v>27</v>
      </c>
      <c r="G300" t="s">
        <v>28</v>
      </c>
      <c r="H300" t="s">
        <v>29</v>
      </c>
      <c r="I300" t="s">
        <v>56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5">
      <c r="A301" s="67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50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5">
      <c r="A302" s="67">
        <v>43982</v>
      </c>
      <c r="B302">
        <v>4636</v>
      </c>
      <c r="C302" t="s">
        <v>24</v>
      </c>
      <c r="D302" t="s">
        <v>45</v>
      </c>
      <c r="E302" t="s">
        <v>26</v>
      </c>
      <c r="F302" t="s">
        <v>27</v>
      </c>
      <c r="G302" t="s">
        <v>33</v>
      </c>
      <c r="H302" t="s">
        <v>34</v>
      </c>
      <c r="I302" t="s">
        <v>46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5">
      <c r="A303" s="67">
        <v>43983</v>
      </c>
      <c r="B303">
        <v>6108</v>
      </c>
      <c r="C303" t="s">
        <v>53</v>
      </c>
      <c r="D303" t="s">
        <v>54</v>
      </c>
      <c r="E303" t="s">
        <v>55</v>
      </c>
      <c r="F303" t="s">
        <v>27</v>
      </c>
      <c r="G303" t="s">
        <v>28</v>
      </c>
      <c r="H303" t="s">
        <v>29</v>
      </c>
      <c r="I303" t="s">
        <v>56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5">
      <c r="A304" s="67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50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5">
      <c r="A305" s="67">
        <v>43983</v>
      </c>
      <c r="B305">
        <v>4636</v>
      </c>
      <c r="C305" t="s">
        <v>24</v>
      </c>
      <c r="D305" t="s">
        <v>45</v>
      </c>
      <c r="E305" t="s">
        <v>26</v>
      </c>
      <c r="F305" t="s">
        <v>27</v>
      </c>
      <c r="G305" t="s">
        <v>33</v>
      </c>
      <c r="H305" t="s">
        <v>34</v>
      </c>
      <c r="I305" t="s">
        <v>46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5">
      <c r="A306" s="67">
        <v>43984</v>
      </c>
      <c r="B306">
        <v>6108</v>
      </c>
      <c r="C306" t="s">
        <v>53</v>
      </c>
      <c r="D306" t="s">
        <v>54</v>
      </c>
      <c r="E306" t="s">
        <v>55</v>
      </c>
      <c r="F306" t="s">
        <v>27</v>
      </c>
      <c r="G306" t="s">
        <v>28</v>
      </c>
      <c r="H306" t="s">
        <v>29</v>
      </c>
      <c r="I306" t="s">
        <v>56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5">
      <c r="A307" s="67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50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5">
      <c r="A308" s="67">
        <v>43984</v>
      </c>
      <c r="B308">
        <v>4636</v>
      </c>
      <c r="C308" t="s">
        <v>24</v>
      </c>
      <c r="D308" t="s">
        <v>45</v>
      </c>
      <c r="E308" t="s">
        <v>26</v>
      </c>
      <c r="F308" t="s">
        <v>27</v>
      </c>
      <c r="G308" t="s">
        <v>33</v>
      </c>
      <c r="H308" t="s">
        <v>34</v>
      </c>
      <c r="I308" t="s">
        <v>46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5">
      <c r="A309" s="67">
        <v>43985</v>
      </c>
      <c r="B309">
        <v>6108</v>
      </c>
      <c r="C309" t="s">
        <v>53</v>
      </c>
      <c r="D309" t="s">
        <v>54</v>
      </c>
      <c r="E309" t="s">
        <v>55</v>
      </c>
      <c r="F309" t="s">
        <v>27</v>
      </c>
      <c r="G309" t="s">
        <v>28</v>
      </c>
      <c r="H309" t="s">
        <v>29</v>
      </c>
      <c r="I309" t="s">
        <v>56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5">
      <c r="A310" s="67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50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5">
      <c r="A311" s="67">
        <v>43985</v>
      </c>
      <c r="B311">
        <v>4636</v>
      </c>
      <c r="C311" t="s">
        <v>24</v>
      </c>
      <c r="D311" t="s">
        <v>45</v>
      </c>
      <c r="E311" t="s">
        <v>26</v>
      </c>
      <c r="F311" t="s">
        <v>27</v>
      </c>
      <c r="G311" t="s">
        <v>33</v>
      </c>
      <c r="H311" t="s">
        <v>34</v>
      </c>
      <c r="I311" t="s">
        <v>46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5">
      <c r="A312" s="67">
        <v>43986</v>
      </c>
      <c r="B312">
        <v>6108</v>
      </c>
      <c r="C312" t="s">
        <v>53</v>
      </c>
      <c r="D312" t="s">
        <v>54</v>
      </c>
      <c r="E312" t="s">
        <v>55</v>
      </c>
      <c r="F312" t="s">
        <v>27</v>
      </c>
      <c r="G312" t="s">
        <v>28</v>
      </c>
      <c r="H312" t="s">
        <v>29</v>
      </c>
      <c r="I312" t="s">
        <v>56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5">
      <c r="A313" s="67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50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5">
      <c r="A314" s="67">
        <v>43986</v>
      </c>
      <c r="B314">
        <v>4636</v>
      </c>
      <c r="C314" t="s">
        <v>24</v>
      </c>
      <c r="D314" t="s">
        <v>45</v>
      </c>
      <c r="E314" t="s">
        <v>26</v>
      </c>
      <c r="F314" t="s">
        <v>27</v>
      </c>
      <c r="G314" t="s">
        <v>33</v>
      </c>
      <c r="H314" t="s">
        <v>34</v>
      </c>
      <c r="I314" t="s">
        <v>46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5">
      <c r="A315" s="67">
        <v>43987</v>
      </c>
      <c r="B315">
        <v>6108</v>
      </c>
      <c r="C315" t="s">
        <v>53</v>
      </c>
      <c r="D315" t="s">
        <v>54</v>
      </c>
      <c r="E315" t="s">
        <v>55</v>
      </c>
      <c r="F315" t="s">
        <v>27</v>
      </c>
      <c r="G315" t="s">
        <v>28</v>
      </c>
      <c r="H315" t="s">
        <v>29</v>
      </c>
      <c r="I315" t="s">
        <v>56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5">
      <c r="A316" s="67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50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5">
      <c r="A317" s="67">
        <v>43987</v>
      </c>
      <c r="B317">
        <v>4636</v>
      </c>
      <c r="C317" t="s">
        <v>24</v>
      </c>
      <c r="D317" t="s">
        <v>45</v>
      </c>
      <c r="E317" t="s">
        <v>26</v>
      </c>
      <c r="F317" t="s">
        <v>27</v>
      </c>
      <c r="G317" t="s">
        <v>33</v>
      </c>
      <c r="H317" t="s">
        <v>34</v>
      </c>
      <c r="I317" t="s">
        <v>46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5">
      <c r="A318" s="67">
        <v>43988</v>
      </c>
      <c r="B318">
        <v>6108</v>
      </c>
      <c r="C318" t="s">
        <v>53</v>
      </c>
      <c r="D318" t="s">
        <v>54</v>
      </c>
      <c r="E318" t="s">
        <v>55</v>
      </c>
      <c r="F318" t="s">
        <v>27</v>
      </c>
      <c r="G318" t="s">
        <v>28</v>
      </c>
      <c r="H318" t="s">
        <v>29</v>
      </c>
      <c r="I318" t="s">
        <v>56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5">
      <c r="A319" s="67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50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5">
      <c r="A320" s="67">
        <v>43988</v>
      </c>
      <c r="B320">
        <v>4636</v>
      </c>
      <c r="C320" t="s">
        <v>24</v>
      </c>
      <c r="D320" t="s">
        <v>45</v>
      </c>
      <c r="E320" t="s">
        <v>26</v>
      </c>
      <c r="F320" t="s">
        <v>27</v>
      </c>
      <c r="G320" t="s">
        <v>33</v>
      </c>
      <c r="H320" t="s">
        <v>34</v>
      </c>
      <c r="I320" t="s">
        <v>46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5">
      <c r="A321" s="67">
        <v>43989</v>
      </c>
      <c r="B321">
        <v>6108</v>
      </c>
      <c r="C321" t="s">
        <v>53</v>
      </c>
      <c r="D321" t="s">
        <v>54</v>
      </c>
      <c r="E321" t="s">
        <v>55</v>
      </c>
      <c r="F321" t="s">
        <v>27</v>
      </c>
      <c r="G321" t="s">
        <v>28</v>
      </c>
      <c r="H321" t="s">
        <v>29</v>
      </c>
      <c r="I321" t="s">
        <v>56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5">
      <c r="A322" s="67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50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5">
      <c r="A323" s="67">
        <v>43989</v>
      </c>
      <c r="B323">
        <v>4636</v>
      </c>
      <c r="C323" t="s">
        <v>24</v>
      </c>
      <c r="D323" t="s">
        <v>45</v>
      </c>
      <c r="E323" t="s">
        <v>26</v>
      </c>
      <c r="F323" t="s">
        <v>27</v>
      </c>
      <c r="G323" t="s">
        <v>33</v>
      </c>
      <c r="H323" t="s">
        <v>34</v>
      </c>
      <c r="I323" t="s">
        <v>46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5">
      <c r="A324" s="67">
        <v>43990</v>
      </c>
      <c r="B324">
        <v>6108</v>
      </c>
      <c r="C324" t="s">
        <v>53</v>
      </c>
      <c r="D324" t="s">
        <v>54</v>
      </c>
      <c r="E324" t="s">
        <v>55</v>
      </c>
      <c r="F324" t="s">
        <v>27</v>
      </c>
      <c r="G324" t="s">
        <v>28</v>
      </c>
      <c r="H324" t="s">
        <v>29</v>
      </c>
      <c r="I324" t="s">
        <v>56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5">
      <c r="A325" s="67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50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5">
      <c r="A326" s="67">
        <v>43990</v>
      </c>
      <c r="B326">
        <v>4636</v>
      </c>
      <c r="C326" t="s">
        <v>24</v>
      </c>
      <c r="D326" t="s">
        <v>45</v>
      </c>
      <c r="E326" t="s">
        <v>26</v>
      </c>
      <c r="F326" t="s">
        <v>27</v>
      </c>
      <c r="G326" t="s">
        <v>33</v>
      </c>
      <c r="H326" t="s">
        <v>34</v>
      </c>
      <c r="I326" t="s">
        <v>46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5">
      <c r="A327" s="67">
        <v>43991</v>
      </c>
      <c r="B327">
        <v>6108</v>
      </c>
      <c r="C327" t="s">
        <v>53</v>
      </c>
      <c r="D327" t="s">
        <v>54</v>
      </c>
      <c r="E327" t="s">
        <v>55</v>
      </c>
      <c r="F327" t="s">
        <v>27</v>
      </c>
      <c r="G327" t="s">
        <v>28</v>
      </c>
      <c r="H327" t="s">
        <v>29</v>
      </c>
      <c r="I327" t="s">
        <v>56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5">
      <c r="A328" s="67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50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5">
      <c r="A329" s="67">
        <v>43991</v>
      </c>
      <c r="B329">
        <v>4636</v>
      </c>
      <c r="C329" t="s">
        <v>24</v>
      </c>
      <c r="D329" t="s">
        <v>45</v>
      </c>
      <c r="E329" t="s">
        <v>26</v>
      </c>
      <c r="F329" t="s">
        <v>27</v>
      </c>
      <c r="G329" t="s">
        <v>33</v>
      </c>
      <c r="H329" t="s">
        <v>34</v>
      </c>
      <c r="I329" t="s">
        <v>46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5">
      <c r="A330" s="67">
        <v>43992</v>
      </c>
      <c r="B330">
        <v>6108</v>
      </c>
      <c r="C330" t="s">
        <v>53</v>
      </c>
      <c r="D330" t="s">
        <v>54</v>
      </c>
      <c r="E330" t="s">
        <v>55</v>
      </c>
      <c r="F330" t="s">
        <v>27</v>
      </c>
      <c r="G330" t="s">
        <v>28</v>
      </c>
      <c r="H330" t="s">
        <v>29</v>
      </c>
      <c r="I330" t="s">
        <v>56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5">
      <c r="A331" s="67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50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5">
      <c r="A332" s="67">
        <v>43993</v>
      </c>
      <c r="B332">
        <v>6108</v>
      </c>
      <c r="C332" t="s">
        <v>53</v>
      </c>
      <c r="D332" t="s">
        <v>54</v>
      </c>
      <c r="E332" t="s">
        <v>55</v>
      </c>
      <c r="F332" t="s">
        <v>27</v>
      </c>
      <c r="G332" t="s">
        <v>28</v>
      </c>
      <c r="H332" t="s">
        <v>29</v>
      </c>
      <c r="I332" t="s">
        <v>56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5">
      <c r="A333" s="67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50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5">
      <c r="A334" s="67">
        <v>43994</v>
      </c>
      <c r="B334">
        <v>6108</v>
      </c>
      <c r="C334" t="s">
        <v>53</v>
      </c>
      <c r="D334" t="s">
        <v>54</v>
      </c>
      <c r="E334" t="s">
        <v>55</v>
      </c>
      <c r="F334" t="s">
        <v>27</v>
      </c>
      <c r="G334" t="s">
        <v>28</v>
      </c>
      <c r="H334" t="s">
        <v>29</v>
      </c>
      <c r="I334" t="s">
        <v>56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5">
      <c r="A335" s="67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50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5">
      <c r="A336" s="67">
        <v>43994</v>
      </c>
      <c r="B336">
        <v>4636</v>
      </c>
      <c r="C336" t="s">
        <v>24</v>
      </c>
      <c r="D336" t="s">
        <v>45</v>
      </c>
      <c r="E336" t="s">
        <v>26</v>
      </c>
      <c r="F336" t="s">
        <v>27</v>
      </c>
      <c r="G336" t="s">
        <v>33</v>
      </c>
      <c r="H336" t="s">
        <v>34</v>
      </c>
      <c r="I336" t="s">
        <v>46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5">
      <c r="A337" s="67">
        <v>43995</v>
      </c>
      <c r="B337">
        <v>6108</v>
      </c>
      <c r="C337" t="s">
        <v>53</v>
      </c>
      <c r="D337" t="s">
        <v>54</v>
      </c>
      <c r="E337" t="s">
        <v>55</v>
      </c>
      <c r="F337" t="s">
        <v>27</v>
      </c>
      <c r="G337" t="s">
        <v>28</v>
      </c>
      <c r="H337" t="s">
        <v>29</v>
      </c>
      <c r="I337" t="s">
        <v>56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5">
      <c r="A338" s="67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50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5">
      <c r="A339" s="67">
        <v>43995</v>
      </c>
      <c r="B339">
        <v>4636</v>
      </c>
      <c r="C339" t="s">
        <v>24</v>
      </c>
      <c r="D339" t="s">
        <v>45</v>
      </c>
      <c r="E339" t="s">
        <v>26</v>
      </c>
      <c r="F339" t="s">
        <v>27</v>
      </c>
      <c r="G339" t="s">
        <v>33</v>
      </c>
      <c r="H339" t="s">
        <v>34</v>
      </c>
      <c r="I339" t="s">
        <v>46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5">
      <c r="A340" s="67">
        <v>43996</v>
      </c>
      <c r="B340">
        <v>6108</v>
      </c>
      <c r="C340" t="s">
        <v>53</v>
      </c>
      <c r="D340" t="s">
        <v>54</v>
      </c>
      <c r="E340" t="s">
        <v>55</v>
      </c>
      <c r="F340" t="s">
        <v>27</v>
      </c>
      <c r="G340" t="s">
        <v>28</v>
      </c>
      <c r="H340" t="s">
        <v>29</v>
      </c>
      <c r="I340" t="s">
        <v>56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5">
      <c r="A341" s="67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50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5">
      <c r="A342" s="67">
        <v>43996</v>
      </c>
      <c r="B342">
        <v>4636</v>
      </c>
      <c r="C342" t="s">
        <v>24</v>
      </c>
      <c r="D342" t="s">
        <v>45</v>
      </c>
      <c r="E342" t="s">
        <v>26</v>
      </c>
      <c r="F342" t="s">
        <v>27</v>
      </c>
      <c r="G342" t="s">
        <v>33</v>
      </c>
      <c r="H342" t="s">
        <v>34</v>
      </c>
      <c r="I342" t="s">
        <v>46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5">
      <c r="A343" s="67">
        <v>43997</v>
      </c>
      <c r="B343">
        <v>6108</v>
      </c>
      <c r="C343" t="s">
        <v>53</v>
      </c>
      <c r="D343" t="s">
        <v>54</v>
      </c>
      <c r="E343" t="s">
        <v>55</v>
      </c>
      <c r="F343" t="s">
        <v>27</v>
      </c>
      <c r="G343" t="s">
        <v>28</v>
      </c>
      <c r="H343" t="s">
        <v>29</v>
      </c>
      <c r="I343" t="s">
        <v>56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5">
      <c r="A344" s="67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50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5">
      <c r="A345" s="67">
        <v>43997</v>
      </c>
      <c r="B345">
        <v>4636</v>
      </c>
      <c r="C345" t="s">
        <v>24</v>
      </c>
      <c r="D345" t="s">
        <v>45</v>
      </c>
      <c r="E345" t="s">
        <v>26</v>
      </c>
      <c r="F345" t="s">
        <v>27</v>
      </c>
      <c r="G345" t="s">
        <v>33</v>
      </c>
      <c r="H345" t="s">
        <v>34</v>
      </c>
      <c r="I345" t="s">
        <v>46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5">
      <c r="A346" s="67">
        <v>43998</v>
      </c>
      <c r="B346">
        <v>6108</v>
      </c>
      <c r="C346" t="s">
        <v>53</v>
      </c>
      <c r="D346" t="s">
        <v>54</v>
      </c>
      <c r="E346" t="s">
        <v>55</v>
      </c>
      <c r="F346" t="s">
        <v>27</v>
      </c>
      <c r="G346" t="s">
        <v>28</v>
      </c>
      <c r="H346" t="s">
        <v>29</v>
      </c>
      <c r="I346" t="s">
        <v>56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5">
      <c r="A347" s="67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50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5">
      <c r="A348" s="67">
        <v>43998</v>
      </c>
      <c r="B348">
        <v>4636</v>
      </c>
      <c r="C348" t="s">
        <v>24</v>
      </c>
      <c r="D348" t="s">
        <v>45</v>
      </c>
      <c r="E348" t="s">
        <v>26</v>
      </c>
      <c r="F348" t="s">
        <v>27</v>
      </c>
      <c r="G348" t="s">
        <v>33</v>
      </c>
      <c r="H348" t="s">
        <v>34</v>
      </c>
      <c r="I348" t="s">
        <v>46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5">
      <c r="A349" s="67">
        <v>43999</v>
      </c>
      <c r="B349">
        <v>6108</v>
      </c>
      <c r="C349" t="s">
        <v>53</v>
      </c>
      <c r="D349" t="s">
        <v>54</v>
      </c>
      <c r="E349" t="s">
        <v>55</v>
      </c>
      <c r="F349" t="s">
        <v>27</v>
      </c>
      <c r="G349" t="s">
        <v>28</v>
      </c>
      <c r="H349" t="s">
        <v>29</v>
      </c>
      <c r="I349" t="s">
        <v>56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5">
      <c r="A350" s="67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50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5">
      <c r="A351" s="67">
        <v>43999</v>
      </c>
      <c r="B351">
        <v>4636</v>
      </c>
      <c r="C351" t="s">
        <v>24</v>
      </c>
      <c r="D351" t="s">
        <v>45</v>
      </c>
      <c r="E351" t="s">
        <v>26</v>
      </c>
      <c r="F351" t="s">
        <v>27</v>
      </c>
      <c r="G351" t="s">
        <v>33</v>
      </c>
      <c r="H351" t="s">
        <v>34</v>
      </c>
      <c r="I351" t="s">
        <v>46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5">
      <c r="A352" s="67">
        <v>44000</v>
      </c>
      <c r="B352">
        <v>6108</v>
      </c>
      <c r="C352" t="s">
        <v>53</v>
      </c>
      <c r="D352" t="s">
        <v>54</v>
      </c>
      <c r="E352" t="s">
        <v>55</v>
      </c>
      <c r="F352" t="s">
        <v>27</v>
      </c>
      <c r="G352" t="s">
        <v>28</v>
      </c>
      <c r="H352" t="s">
        <v>29</v>
      </c>
      <c r="I352" t="s">
        <v>56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5">
      <c r="A353" s="67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50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5">
      <c r="A354" s="67">
        <v>44000</v>
      </c>
      <c r="B354">
        <v>4636</v>
      </c>
      <c r="C354" t="s">
        <v>24</v>
      </c>
      <c r="D354" t="s">
        <v>45</v>
      </c>
      <c r="E354" t="s">
        <v>26</v>
      </c>
      <c r="F354" t="s">
        <v>27</v>
      </c>
      <c r="G354" t="s">
        <v>33</v>
      </c>
      <c r="H354" t="s">
        <v>34</v>
      </c>
      <c r="I354" t="s">
        <v>46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5">
      <c r="A355" s="67">
        <v>44001</v>
      </c>
      <c r="B355">
        <v>6108</v>
      </c>
      <c r="C355" t="s">
        <v>53</v>
      </c>
      <c r="D355" t="s">
        <v>54</v>
      </c>
      <c r="E355" t="s">
        <v>55</v>
      </c>
      <c r="F355" t="s">
        <v>27</v>
      </c>
      <c r="G355" t="s">
        <v>28</v>
      </c>
      <c r="H355" t="s">
        <v>29</v>
      </c>
      <c r="I355" t="s">
        <v>56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5">
      <c r="A356" s="67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50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5">
      <c r="A357" s="67">
        <v>44001</v>
      </c>
      <c r="B357">
        <v>4636</v>
      </c>
      <c r="C357" t="s">
        <v>24</v>
      </c>
      <c r="D357" t="s">
        <v>45</v>
      </c>
      <c r="E357" t="s">
        <v>26</v>
      </c>
      <c r="F357" t="s">
        <v>27</v>
      </c>
      <c r="G357" t="s">
        <v>33</v>
      </c>
      <c r="H357" t="s">
        <v>34</v>
      </c>
      <c r="I357" t="s">
        <v>46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5">
      <c r="A358" s="67">
        <v>44002</v>
      </c>
      <c r="B358">
        <v>6108</v>
      </c>
      <c r="C358" t="s">
        <v>53</v>
      </c>
      <c r="D358" t="s">
        <v>54</v>
      </c>
      <c r="E358" t="s">
        <v>55</v>
      </c>
      <c r="F358" t="s">
        <v>27</v>
      </c>
      <c r="G358" t="s">
        <v>28</v>
      </c>
      <c r="H358" t="s">
        <v>29</v>
      </c>
      <c r="I358" t="s">
        <v>56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5">
      <c r="A359" s="67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50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5">
      <c r="A360" s="67">
        <v>44002</v>
      </c>
      <c r="B360">
        <v>4636</v>
      </c>
      <c r="C360" t="s">
        <v>24</v>
      </c>
      <c r="D360" t="s">
        <v>45</v>
      </c>
      <c r="E360" t="s">
        <v>26</v>
      </c>
      <c r="F360" t="s">
        <v>27</v>
      </c>
      <c r="G360" t="s">
        <v>33</v>
      </c>
      <c r="H360" t="s">
        <v>34</v>
      </c>
      <c r="I360" t="s">
        <v>46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5">
      <c r="A361" s="67">
        <v>44003</v>
      </c>
      <c r="B361">
        <v>6108</v>
      </c>
      <c r="C361" t="s">
        <v>53</v>
      </c>
      <c r="D361" t="s">
        <v>54</v>
      </c>
      <c r="E361" t="s">
        <v>55</v>
      </c>
      <c r="F361" t="s">
        <v>27</v>
      </c>
      <c r="G361" t="s">
        <v>28</v>
      </c>
      <c r="H361" t="s">
        <v>29</v>
      </c>
      <c r="I361" t="s">
        <v>56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5">
      <c r="A362" s="67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50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5">
      <c r="A363" s="67">
        <v>44003</v>
      </c>
      <c r="B363">
        <v>4636</v>
      </c>
      <c r="C363" t="s">
        <v>24</v>
      </c>
      <c r="D363" t="s">
        <v>45</v>
      </c>
      <c r="E363" t="s">
        <v>26</v>
      </c>
      <c r="F363" t="s">
        <v>27</v>
      </c>
      <c r="G363" t="s">
        <v>33</v>
      </c>
      <c r="H363" t="s">
        <v>34</v>
      </c>
      <c r="I363" t="s">
        <v>46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5">
      <c r="A364" s="67">
        <v>44004</v>
      </c>
      <c r="B364">
        <v>6108</v>
      </c>
      <c r="C364" t="s">
        <v>53</v>
      </c>
      <c r="D364" t="s">
        <v>54</v>
      </c>
      <c r="E364" t="s">
        <v>55</v>
      </c>
      <c r="F364" t="s">
        <v>27</v>
      </c>
      <c r="G364" t="s">
        <v>28</v>
      </c>
      <c r="H364" t="s">
        <v>29</v>
      </c>
      <c r="I364" t="s">
        <v>56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5">
      <c r="A365" s="67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50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5">
      <c r="A366" s="67">
        <v>44004</v>
      </c>
      <c r="B366">
        <v>4636</v>
      </c>
      <c r="C366" t="s">
        <v>24</v>
      </c>
      <c r="D366" t="s">
        <v>45</v>
      </c>
      <c r="E366" t="s">
        <v>26</v>
      </c>
      <c r="F366" t="s">
        <v>27</v>
      </c>
      <c r="G366" t="s">
        <v>33</v>
      </c>
      <c r="H366" t="s">
        <v>34</v>
      </c>
      <c r="I366" t="s">
        <v>46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5">
      <c r="A367" s="67">
        <v>44005</v>
      </c>
      <c r="B367">
        <v>6108</v>
      </c>
      <c r="C367" t="s">
        <v>53</v>
      </c>
      <c r="D367" t="s">
        <v>54</v>
      </c>
      <c r="E367" t="s">
        <v>55</v>
      </c>
      <c r="F367" t="s">
        <v>27</v>
      </c>
      <c r="G367" t="s">
        <v>28</v>
      </c>
      <c r="H367" t="s">
        <v>29</v>
      </c>
      <c r="I367" t="s">
        <v>56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5">
      <c r="A368" s="67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50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5">
      <c r="A369" s="67">
        <v>44005</v>
      </c>
      <c r="B369">
        <v>4636</v>
      </c>
      <c r="C369" t="s">
        <v>24</v>
      </c>
      <c r="D369" t="s">
        <v>45</v>
      </c>
      <c r="E369" t="s">
        <v>26</v>
      </c>
      <c r="F369" t="s">
        <v>27</v>
      </c>
      <c r="G369" t="s">
        <v>33</v>
      </c>
      <c r="H369" t="s">
        <v>34</v>
      </c>
      <c r="I369" t="s">
        <v>46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5">
      <c r="A370" s="67">
        <v>44006</v>
      </c>
      <c r="B370">
        <v>6108</v>
      </c>
      <c r="C370" t="s">
        <v>53</v>
      </c>
      <c r="D370" t="s">
        <v>54</v>
      </c>
      <c r="E370" t="s">
        <v>55</v>
      </c>
      <c r="F370" t="s">
        <v>27</v>
      </c>
      <c r="G370" t="s">
        <v>28</v>
      </c>
      <c r="H370" t="s">
        <v>29</v>
      </c>
      <c r="I370" t="s">
        <v>56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5">
      <c r="A371" s="67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50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5">
      <c r="A372" s="67">
        <v>44006</v>
      </c>
      <c r="B372">
        <v>4636</v>
      </c>
      <c r="C372" t="s">
        <v>24</v>
      </c>
      <c r="D372" t="s">
        <v>45</v>
      </c>
      <c r="E372" t="s">
        <v>26</v>
      </c>
      <c r="F372" t="s">
        <v>27</v>
      </c>
      <c r="G372" t="s">
        <v>33</v>
      </c>
      <c r="H372" t="s">
        <v>34</v>
      </c>
      <c r="I372" t="s">
        <v>46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5">
      <c r="A373" s="67">
        <v>44007</v>
      </c>
      <c r="B373">
        <v>6108</v>
      </c>
      <c r="C373" t="s">
        <v>53</v>
      </c>
      <c r="D373" t="s">
        <v>54</v>
      </c>
      <c r="E373" t="s">
        <v>55</v>
      </c>
      <c r="F373" t="s">
        <v>27</v>
      </c>
      <c r="G373" t="s">
        <v>28</v>
      </c>
      <c r="H373" t="s">
        <v>29</v>
      </c>
      <c r="I373" t="s">
        <v>56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5">
      <c r="A374" s="67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50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5">
      <c r="A375" s="67">
        <v>44007</v>
      </c>
      <c r="B375">
        <v>4636</v>
      </c>
      <c r="C375" t="s">
        <v>24</v>
      </c>
      <c r="D375" t="s">
        <v>45</v>
      </c>
      <c r="E375" t="s">
        <v>26</v>
      </c>
      <c r="F375" t="s">
        <v>27</v>
      </c>
      <c r="G375" t="s">
        <v>33</v>
      </c>
      <c r="H375" t="s">
        <v>34</v>
      </c>
      <c r="I375" t="s">
        <v>46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5">
      <c r="A376" s="67">
        <v>44008</v>
      </c>
      <c r="B376">
        <v>6108</v>
      </c>
      <c r="C376" t="s">
        <v>53</v>
      </c>
      <c r="D376" t="s">
        <v>54</v>
      </c>
      <c r="E376" t="s">
        <v>55</v>
      </c>
      <c r="F376" t="s">
        <v>27</v>
      </c>
      <c r="G376" t="s">
        <v>28</v>
      </c>
      <c r="H376" t="s">
        <v>29</v>
      </c>
      <c r="I376" t="s">
        <v>56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5">
      <c r="A377" s="67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50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5">
      <c r="A378" s="67">
        <v>44008</v>
      </c>
      <c r="B378">
        <v>4636</v>
      </c>
      <c r="C378" t="s">
        <v>24</v>
      </c>
      <c r="D378" t="s">
        <v>45</v>
      </c>
      <c r="E378" t="s">
        <v>26</v>
      </c>
      <c r="F378" t="s">
        <v>27</v>
      </c>
      <c r="G378" t="s">
        <v>33</v>
      </c>
      <c r="H378" t="s">
        <v>34</v>
      </c>
      <c r="I378" t="s">
        <v>46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5">
      <c r="A379" s="67">
        <v>44009</v>
      </c>
      <c r="B379">
        <v>6108</v>
      </c>
      <c r="C379" t="s">
        <v>53</v>
      </c>
      <c r="D379" t="s">
        <v>54</v>
      </c>
      <c r="E379" t="s">
        <v>55</v>
      </c>
      <c r="F379" t="s">
        <v>27</v>
      </c>
      <c r="G379" t="s">
        <v>28</v>
      </c>
      <c r="H379" t="s">
        <v>29</v>
      </c>
      <c r="I379" t="s">
        <v>56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5">
      <c r="A380" s="67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50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5">
      <c r="A381" s="67">
        <v>44009</v>
      </c>
      <c r="B381">
        <v>4636</v>
      </c>
      <c r="C381" t="s">
        <v>24</v>
      </c>
      <c r="D381" t="s">
        <v>45</v>
      </c>
      <c r="E381" t="s">
        <v>26</v>
      </c>
      <c r="F381" t="s">
        <v>27</v>
      </c>
      <c r="G381" t="s">
        <v>33</v>
      </c>
      <c r="H381" t="s">
        <v>34</v>
      </c>
      <c r="I381" t="s">
        <v>46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5">
      <c r="A382" s="67">
        <v>44010</v>
      </c>
      <c r="B382">
        <v>6108</v>
      </c>
      <c r="C382" t="s">
        <v>53</v>
      </c>
      <c r="D382" t="s">
        <v>54</v>
      </c>
      <c r="E382" t="s">
        <v>55</v>
      </c>
      <c r="F382" t="s">
        <v>27</v>
      </c>
      <c r="G382" t="s">
        <v>28</v>
      </c>
      <c r="H382" t="s">
        <v>29</v>
      </c>
      <c r="I382" t="s">
        <v>56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5">
      <c r="A383" s="67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50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5">
      <c r="A384" s="67">
        <v>44010</v>
      </c>
      <c r="B384">
        <v>4636</v>
      </c>
      <c r="C384" t="s">
        <v>24</v>
      </c>
      <c r="D384" t="s">
        <v>45</v>
      </c>
      <c r="E384" t="s">
        <v>26</v>
      </c>
      <c r="F384" t="s">
        <v>27</v>
      </c>
      <c r="G384" t="s">
        <v>33</v>
      </c>
      <c r="H384" t="s">
        <v>34</v>
      </c>
      <c r="I384" t="s">
        <v>46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5">
      <c r="A385" s="67">
        <v>44011</v>
      </c>
      <c r="B385">
        <v>6108</v>
      </c>
      <c r="C385" t="s">
        <v>53</v>
      </c>
      <c r="D385" t="s">
        <v>54</v>
      </c>
      <c r="E385" t="s">
        <v>55</v>
      </c>
      <c r="F385" t="s">
        <v>27</v>
      </c>
      <c r="G385" t="s">
        <v>28</v>
      </c>
      <c r="H385" t="s">
        <v>29</v>
      </c>
      <c r="I385" t="s">
        <v>56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5">
      <c r="A386" s="67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50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5">
      <c r="A387" s="67">
        <v>44011</v>
      </c>
      <c r="B387">
        <v>4636</v>
      </c>
      <c r="C387" t="s">
        <v>24</v>
      </c>
      <c r="D387" t="s">
        <v>45</v>
      </c>
      <c r="E387" t="s">
        <v>26</v>
      </c>
      <c r="F387" t="s">
        <v>27</v>
      </c>
      <c r="G387" t="s">
        <v>33</v>
      </c>
      <c r="H387" t="s">
        <v>34</v>
      </c>
      <c r="I387" t="s">
        <v>46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5">
      <c r="A388" s="67">
        <v>44012</v>
      </c>
      <c r="B388">
        <v>6108</v>
      </c>
      <c r="C388" t="s">
        <v>53</v>
      </c>
      <c r="D388" t="s">
        <v>54</v>
      </c>
      <c r="E388" t="s">
        <v>55</v>
      </c>
      <c r="F388" t="s">
        <v>27</v>
      </c>
      <c r="G388" t="s">
        <v>28</v>
      </c>
      <c r="H388" t="s">
        <v>29</v>
      </c>
      <c r="I388" t="s">
        <v>56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5">
      <c r="A389" s="67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50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5">
      <c r="A390" s="67">
        <v>44012</v>
      </c>
      <c r="B390">
        <v>4636</v>
      </c>
      <c r="C390" t="s">
        <v>24</v>
      </c>
      <c r="D390" t="s">
        <v>45</v>
      </c>
      <c r="E390" t="s">
        <v>26</v>
      </c>
      <c r="F390" t="s">
        <v>27</v>
      </c>
      <c r="G390" t="s">
        <v>33</v>
      </c>
      <c r="H390" t="s">
        <v>34</v>
      </c>
      <c r="I390" t="s">
        <v>46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5">
      <c r="A391" s="67">
        <v>44013</v>
      </c>
      <c r="B391">
        <v>6108</v>
      </c>
      <c r="C391" t="s">
        <v>53</v>
      </c>
      <c r="D391" t="s">
        <v>54</v>
      </c>
      <c r="E391" t="s">
        <v>55</v>
      </c>
      <c r="F391" t="s">
        <v>27</v>
      </c>
      <c r="G391" t="s">
        <v>28</v>
      </c>
      <c r="H391" t="s">
        <v>29</v>
      </c>
      <c r="I391" t="s">
        <v>56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5">
      <c r="A392" s="67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50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5">
      <c r="A393" s="67">
        <v>44013</v>
      </c>
      <c r="B393">
        <v>4636</v>
      </c>
      <c r="C393" t="s">
        <v>24</v>
      </c>
      <c r="D393" t="s">
        <v>45</v>
      </c>
      <c r="E393" t="s">
        <v>26</v>
      </c>
      <c r="F393" t="s">
        <v>27</v>
      </c>
      <c r="G393" t="s">
        <v>33</v>
      </c>
      <c r="H393" t="s">
        <v>34</v>
      </c>
      <c r="I393" t="s">
        <v>46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5">
      <c r="A394" s="67">
        <v>44014</v>
      </c>
      <c r="B394">
        <v>6108</v>
      </c>
      <c r="C394" t="s">
        <v>53</v>
      </c>
      <c r="D394" t="s">
        <v>54</v>
      </c>
      <c r="E394" t="s">
        <v>55</v>
      </c>
      <c r="F394" t="s">
        <v>27</v>
      </c>
      <c r="G394" t="s">
        <v>28</v>
      </c>
      <c r="H394" t="s">
        <v>29</v>
      </c>
      <c r="I394" t="s">
        <v>56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5">
      <c r="A395" s="67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50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5">
      <c r="A396" s="67">
        <v>44014</v>
      </c>
      <c r="B396">
        <v>4636</v>
      </c>
      <c r="C396" t="s">
        <v>24</v>
      </c>
      <c r="D396" t="s">
        <v>45</v>
      </c>
      <c r="E396" t="s">
        <v>26</v>
      </c>
      <c r="F396" t="s">
        <v>27</v>
      </c>
      <c r="G396" t="s">
        <v>33</v>
      </c>
      <c r="H396" t="s">
        <v>34</v>
      </c>
      <c r="I396" t="s">
        <v>46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5">
      <c r="A397" s="67">
        <v>44015</v>
      </c>
      <c r="B397">
        <v>6108</v>
      </c>
      <c r="C397" t="s">
        <v>53</v>
      </c>
      <c r="D397" t="s">
        <v>54</v>
      </c>
      <c r="E397" t="s">
        <v>55</v>
      </c>
      <c r="F397" t="s">
        <v>27</v>
      </c>
      <c r="G397" t="s">
        <v>28</v>
      </c>
      <c r="H397" t="s">
        <v>29</v>
      </c>
      <c r="I397" t="s">
        <v>56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5">
      <c r="A398" s="67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50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5">
      <c r="A399" s="67">
        <v>44015</v>
      </c>
      <c r="B399">
        <v>4636</v>
      </c>
      <c r="C399" t="s">
        <v>24</v>
      </c>
      <c r="D399" t="s">
        <v>45</v>
      </c>
      <c r="E399" t="s">
        <v>26</v>
      </c>
      <c r="F399" t="s">
        <v>27</v>
      </c>
      <c r="G399" t="s">
        <v>33</v>
      </c>
      <c r="H399" t="s">
        <v>34</v>
      </c>
      <c r="I399" t="s">
        <v>46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5">
      <c r="A400" s="67">
        <v>44016</v>
      </c>
      <c r="B400">
        <v>6108</v>
      </c>
      <c r="C400" t="s">
        <v>53</v>
      </c>
      <c r="D400" t="s">
        <v>54</v>
      </c>
      <c r="E400" t="s">
        <v>55</v>
      </c>
      <c r="F400" t="s">
        <v>27</v>
      </c>
      <c r="G400" t="s">
        <v>28</v>
      </c>
      <c r="H400" t="s">
        <v>29</v>
      </c>
      <c r="I400" t="s">
        <v>56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5">
      <c r="A401" s="67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50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5">
      <c r="A402" s="67">
        <v>44016</v>
      </c>
      <c r="B402">
        <v>4636</v>
      </c>
      <c r="C402" t="s">
        <v>24</v>
      </c>
      <c r="D402" t="s">
        <v>45</v>
      </c>
      <c r="E402" t="s">
        <v>26</v>
      </c>
      <c r="F402" t="s">
        <v>27</v>
      </c>
      <c r="G402" t="s">
        <v>33</v>
      </c>
      <c r="H402" t="s">
        <v>34</v>
      </c>
      <c r="I402" t="s">
        <v>46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5">
      <c r="A403" s="67">
        <v>44017</v>
      </c>
      <c r="B403">
        <v>6108</v>
      </c>
      <c r="C403" t="s">
        <v>53</v>
      </c>
      <c r="D403" t="s">
        <v>54</v>
      </c>
      <c r="E403" t="s">
        <v>55</v>
      </c>
      <c r="F403" t="s">
        <v>27</v>
      </c>
      <c r="G403" t="s">
        <v>28</v>
      </c>
      <c r="H403" t="s">
        <v>29</v>
      </c>
      <c r="I403" t="s">
        <v>56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5">
      <c r="A404" s="67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50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5">
      <c r="A405" s="67">
        <v>44017</v>
      </c>
      <c r="B405">
        <v>4636</v>
      </c>
      <c r="C405" t="s">
        <v>24</v>
      </c>
      <c r="D405" t="s">
        <v>45</v>
      </c>
      <c r="E405" t="s">
        <v>26</v>
      </c>
      <c r="F405" t="s">
        <v>27</v>
      </c>
      <c r="G405" t="s">
        <v>33</v>
      </c>
      <c r="H405" t="s">
        <v>34</v>
      </c>
      <c r="I405" t="s">
        <v>46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5">
      <c r="A406" s="67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50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67">
        <v>44018</v>
      </c>
      <c r="B407">
        <v>4636</v>
      </c>
      <c r="C407" t="s">
        <v>24</v>
      </c>
      <c r="D407" t="s">
        <v>45</v>
      </c>
      <c r="E407" t="s">
        <v>26</v>
      </c>
      <c r="F407" t="s">
        <v>27</v>
      </c>
      <c r="G407" t="s">
        <v>33</v>
      </c>
      <c r="H407" t="s">
        <v>34</v>
      </c>
      <c r="I407" t="s">
        <v>46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67">
        <v>44019</v>
      </c>
      <c r="B408">
        <v>6108</v>
      </c>
      <c r="C408" t="s">
        <v>53</v>
      </c>
      <c r="D408" t="s">
        <v>54</v>
      </c>
      <c r="E408" t="s">
        <v>55</v>
      </c>
      <c r="F408" t="s">
        <v>27</v>
      </c>
      <c r="G408" t="s">
        <v>28</v>
      </c>
      <c r="H408" t="s">
        <v>29</v>
      </c>
      <c r="I408" t="s">
        <v>56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5">
      <c r="A409" s="67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50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5">
      <c r="A410" s="67">
        <v>44019</v>
      </c>
      <c r="B410">
        <v>4636</v>
      </c>
      <c r="C410" t="s">
        <v>24</v>
      </c>
      <c r="D410" t="s">
        <v>45</v>
      </c>
      <c r="E410" t="s">
        <v>26</v>
      </c>
      <c r="F410" t="s">
        <v>27</v>
      </c>
      <c r="G410" t="s">
        <v>33</v>
      </c>
      <c r="H410" t="s">
        <v>34</v>
      </c>
      <c r="I410" t="s">
        <v>46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5">
      <c r="A411" s="67">
        <v>44020</v>
      </c>
      <c r="B411">
        <v>6108</v>
      </c>
      <c r="C411" t="s">
        <v>53</v>
      </c>
      <c r="D411" t="s">
        <v>54</v>
      </c>
      <c r="E411" t="s">
        <v>55</v>
      </c>
      <c r="F411" t="s">
        <v>27</v>
      </c>
      <c r="G411" t="s">
        <v>28</v>
      </c>
      <c r="H411" t="s">
        <v>29</v>
      </c>
      <c r="I411" t="s">
        <v>56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5">
      <c r="A412" s="67">
        <v>44020</v>
      </c>
      <c r="B412">
        <v>6108</v>
      </c>
      <c r="C412" t="s">
        <v>53</v>
      </c>
      <c r="D412" t="s">
        <v>57</v>
      </c>
      <c r="E412" t="s">
        <v>55</v>
      </c>
      <c r="F412" t="s">
        <v>27</v>
      </c>
      <c r="G412" t="s">
        <v>33</v>
      </c>
      <c r="H412" t="s">
        <v>34</v>
      </c>
      <c r="I412" t="s">
        <v>58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5">
      <c r="A413" s="67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50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5">
      <c r="A414" s="67">
        <v>44020</v>
      </c>
      <c r="B414">
        <v>4636</v>
      </c>
      <c r="C414" t="s">
        <v>24</v>
      </c>
      <c r="D414" t="s">
        <v>45</v>
      </c>
      <c r="E414" t="s">
        <v>26</v>
      </c>
      <c r="F414" t="s">
        <v>27</v>
      </c>
      <c r="G414" t="s">
        <v>33</v>
      </c>
      <c r="H414" t="s">
        <v>34</v>
      </c>
      <c r="I414" t="s">
        <v>46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5">
      <c r="A415" s="67">
        <v>44021</v>
      </c>
      <c r="B415">
        <v>6108</v>
      </c>
      <c r="C415" t="s">
        <v>53</v>
      </c>
      <c r="D415" t="s">
        <v>54</v>
      </c>
      <c r="E415" t="s">
        <v>55</v>
      </c>
      <c r="F415" t="s">
        <v>27</v>
      </c>
      <c r="G415" t="s">
        <v>28</v>
      </c>
      <c r="H415" t="s">
        <v>29</v>
      </c>
      <c r="I415" t="s">
        <v>56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5">
      <c r="A416" s="67">
        <v>44021</v>
      </c>
      <c r="B416">
        <v>6108</v>
      </c>
      <c r="C416" t="s">
        <v>53</v>
      </c>
      <c r="D416" t="s">
        <v>57</v>
      </c>
      <c r="E416" t="s">
        <v>55</v>
      </c>
      <c r="F416" t="s">
        <v>27</v>
      </c>
      <c r="G416" t="s">
        <v>33</v>
      </c>
      <c r="H416" t="s">
        <v>34</v>
      </c>
      <c r="I416" t="s">
        <v>58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5">
      <c r="A417" s="67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50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5">
      <c r="A418" s="67">
        <v>44021</v>
      </c>
      <c r="B418">
        <v>4636</v>
      </c>
      <c r="C418" t="s">
        <v>24</v>
      </c>
      <c r="D418" t="s">
        <v>45</v>
      </c>
      <c r="E418" t="s">
        <v>26</v>
      </c>
      <c r="F418" t="s">
        <v>27</v>
      </c>
      <c r="G418" t="s">
        <v>33</v>
      </c>
      <c r="H418" t="s">
        <v>34</v>
      </c>
      <c r="I418" t="s">
        <v>46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5">
      <c r="A419" s="67">
        <v>44022</v>
      </c>
      <c r="B419">
        <v>6108</v>
      </c>
      <c r="C419" t="s">
        <v>53</v>
      </c>
      <c r="D419" t="s">
        <v>54</v>
      </c>
      <c r="E419" t="s">
        <v>55</v>
      </c>
      <c r="F419" t="s">
        <v>27</v>
      </c>
      <c r="G419" t="s">
        <v>28</v>
      </c>
      <c r="H419" t="s">
        <v>29</v>
      </c>
      <c r="I419" t="s">
        <v>56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5">
      <c r="A420" s="67">
        <v>44022</v>
      </c>
      <c r="B420">
        <v>6108</v>
      </c>
      <c r="C420" t="s">
        <v>53</v>
      </c>
      <c r="D420" t="s">
        <v>57</v>
      </c>
      <c r="E420" t="s">
        <v>55</v>
      </c>
      <c r="F420" t="s">
        <v>27</v>
      </c>
      <c r="G420" t="s">
        <v>33</v>
      </c>
      <c r="H420" t="s">
        <v>34</v>
      </c>
      <c r="I420" t="s">
        <v>58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5">
      <c r="A421" s="67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50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5">
      <c r="A422" s="67">
        <v>44022</v>
      </c>
      <c r="B422">
        <v>4636</v>
      </c>
      <c r="C422" t="s">
        <v>24</v>
      </c>
      <c r="D422" t="s">
        <v>45</v>
      </c>
      <c r="E422" t="s">
        <v>26</v>
      </c>
      <c r="F422" t="s">
        <v>27</v>
      </c>
      <c r="G422" t="s">
        <v>33</v>
      </c>
      <c r="H422" t="s">
        <v>34</v>
      </c>
      <c r="I422" t="s">
        <v>46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5">
      <c r="A423" s="67">
        <v>44023</v>
      </c>
      <c r="B423">
        <v>6108</v>
      </c>
      <c r="C423" t="s">
        <v>53</v>
      </c>
      <c r="D423" t="s">
        <v>54</v>
      </c>
      <c r="E423" t="s">
        <v>55</v>
      </c>
      <c r="F423" t="s">
        <v>27</v>
      </c>
      <c r="G423" t="s">
        <v>28</v>
      </c>
      <c r="H423" t="s">
        <v>29</v>
      </c>
      <c r="I423" t="s">
        <v>56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5">
      <c r="A424" s="67">
        <v>44023</v>
      </c>
      <c r="B424">
        <v>6108</v>
      </c>
      <c r="C424" t="s">
        <v>53</v>
      </c>
      <c r="D424" t="s">
        <v>57</v>
      </c>
      <c r="E424" t="s">
        <v>55</v>
      </c>
      <c r="F424" t="s">
        <v>27</v>
      </c>
      <c r="G424" t="s">
        <v>33</v>
      </c>
      <c r="H424" t="s">
        <v>34</v>
      </c>
      <c r="I424" t="s">
        <v>58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5">
      <c r="A425" s="67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50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5">
      <c r="A426" s="67">
        <v>44023</v>
      </c>
      <c r="B426">
        <v>4636</v>
      </c>
      <c r="C426" t="s">
        <v>24</v>
      </c>
      <c r="D426" t="s">
        <v>45</v>
      </c>
      <c r="E426" t="s">
        <v>26</v>
      </c>
      <c r="F426" t="s">
        <v>27</v>
      </c>
      <c r="G426" t="s">
        <v>33</v>
      </c>
      <c r="H426" t="s">
        <v>34</v>
      </c>
      <c r="I426" t="s">
        <v>46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5">
      <c r="A427" s="67">
        <v>44024</v>
      </c>
      <c r="B427">
        <v>6108</v>
      </c>
      <c r="C427" t="s">
        <v>53</v>
      </c>
      <c r="D427" t="s">
        <v>54</v>
      </c>
      <c r="E427" t="s">
        <v>55</v>
      </c>
      <c r="F427" t="s">
        <v>27</v>
      </c>
      <c r="G427" t="s">
        <v>28</v>
      </c>
      <c r="H427" t="s">
        <v>29</v>
      </c>
      <c r="I427" t="s">
        <v>56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5">
      <c r="A428" s="67">
        <v>44024</v>
      </c>
      <c r="B428">
        <v>6108</v>
      </c>
      <c r="C428" t="s">
        <v>53</v>
      </c>
      <c r="D428" t="s">
        <v>57</v>
      </c>
      <c r="E428" t="s">
        <v>55</v>
      </c>
      <c r="F428" t="s">
        <v>27</v>
      </c>
      <c r="G428" t="s">
        <v>33</v>
      </c>
      <c r="H428" t="s">
        <v>34</v>
      </c>
      <c r="I428" t="s">
        <v>58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5">
      <c r="A429" s="67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50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5">
      <c r="A430" s="67">
        <v>44024</v>
      </c>
      <c r="B430">
        <v>4636</v>
      </c>
      <c r="C430" t="s">
        <v>24</v>
      </c>
      <c r="D430" t="s">
        <v>45</v>
      </c>
      <c r="E430" t="s">
        <v>26</v>
      </c>
      <c r="F430" t="s">
        <v>27</v>
      </c>
      <c r="G430" t="s">
        <v>33</v>
      </c>
      <c r="H430" t="s">
        <v>34</v>
      </c>
      <c r="I430" t="s">
        <v>46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5">
      <c r="A431" s="67">
        <v>44025</v>
      </c>
      <c r="B431">
        <v>6108</v>
      </c>
      <c r="C431" t="s">
        <v>53</v>
      </c>
      <c r="D431" t="s">
        <v>54</v>
      </c>
      <c r="E431" t="s">
        <v>55</v>
      </c>
      <c r="F431" t="s">
        <v>27</v>
      </c>
      <c r="G431" t="s">
        <v>28</v>
      </c>
      <c r="H431" t="s">
        <v>29</v>
      </c>
      <c r="I431" t="s">
        <v>56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5">
      <c r="A432" s="67">
        <v>44025</v>
      </c>
      <c r="B432">
        <v>6108</v>
      </c>
      <c r="C432" t="s">
        <v>53</v>
      </c>
      <c r="D432" t="s">
        <v>57</v>
      </c>
      <c r="E432" t="s">
        <v>55</v>
      </c>
      <c r="F432" t="s">
        <v>27</v>
      </c>
      <c r="G432" t="s">
        <v>33</v>
      </c>
      <c r="H432" t="s">
        <v>34</v>
      </c>
      <c r="I432" t="s">
        <v>58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5">
      <c r="A433" s="67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50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5">
      <c r="A434" s="67">
        <v>44025</v>
      </c>
      <c r="B434">
        <v>4636</v>
      </c>
      <c r="C434" t="s">
        <v>24</v>
      </c>
      <c r="D434" t="s">
        <v>45</v>
      </c>
      <c r="E434" t="s">
        <v>26</v>
      </c>
      <c r="F434" t="s">
        <v>27</v>
      </c>
      <c r="G434" t="s">
        <v>33</v>
      </c>
      <c r="H434" t="s">
        <v>34</v>
      </c>
      <c r="I434" t="s">
        <v>46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5">
      <c r="A435" s="67">
        <v>44026</v>
      </c>
      <c r="B435">
        <v>6108</v>
      </c>
      <c r="C435" t="s">
        <v>53</v>
      </c>
      <c r="D435" t="s">
        <v>54</v>
      </c>
      <c r="E435" t="s">
        <v>55</v>
      </c>
      <c r="F435" t="s">
        <v>27</v>
      </c>
      <c r="G435" t="s">
        <v>28</v>
      </c>
      <c r="H435" t="s">
        <v>29</v>
      </c>
      <c r="I435" t="s">
        <v>56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5">
      <c r="A436" s="67">
        <v>44026</v>
      </c>
      <c r="B436">
        <v>6108</v>
      </c>
      <c r="C436" t="s">
        <v>53</v>
      </c>
      <c r="D436" t="s">
        <v>57</v>
      </c>
      <c r="E436" t="s">
        <v>55</v>
      </c>
      <c r="F436" t="s">
        <v>27</v>
      </c>
      <c r="G436" t="s">
        <v>33</v>
      </c>
      <c r="H436" t="s">
        <v>34</v>
      </c>
      <c r="I436" t="s">
        <v>58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5">
      <c r="A437" s="67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50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5">
      <c r="A438" s="67">
        <v>44026</v>
      </c>
      <c r="B438">
        <v>4636</v>
      </c>
      <c r="C438" t="s">
        <v>24</v>
      </c>
      <c r="D438" t="s">
        <v>45</v>
      </c>
      <c r="E438" t="s">
        <v>26</v>
      </c>
      <c r="F438" t="s">
        <v>27</v>
      </c>
      <c r="G438" t="s">
        <v>33</v>
      </c>
      <c r="H438" t="s">
        <v>34</v>
      </c>
      <c r="I438" t="s">
        <v>46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5">
      <c r="A439" s="67">
        <v>44027</v>
      </c>
      <c r="B439">
        <v>6108</v>
      </c>
      <c r="C439" t="s">
        <v>53</v>
      </c>
      <c r="D439" t="s">
        <v>54</v>
      </c>
      <c r="E439" t="s">
        <v>55</v>
      </c>
      <c r="F439" t="s">
        <v>27</v>
      </c>
      <c r="G439" t="s">
        <v>28</v>
      </c>
      <c r="H439" t="s">
        <v>29</v>
      </c>
      <c r="I439" t="s">
        <v>56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5">
      <c r="A440" s="67">
        <v>44027</v>
      </c>
      <c r="B440">
        <v>6108</v>
      </c>
      <c r="C440" t="s">
        <v>53</v>
      </c>
      <c r="D440" t="s">
        <v>57</v>
      </c>
      <c r="E440" t="s">
        <v>55</v>
      </c>
      <c r="F440" t="s">
        <v>27</v>
      </c>
      <c r="G440" t="s">
        <v>33</v>
      </c>
      <c r="H440" t="s">
        <v>34</v>
      </c>
      <c r="I440" t="s">
        <v>58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5">
      <c r="A441" s="67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50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5">
      <c r="A442" s="67">
        <v>44027</v>
      </c>
      <c r="B442">
        <v>4636</v>
      </c>
      <c r="C442" t="s">
        <v>24</v>
      </c>
      <c r="D442" t="s">
        <v>45</v>
      </c>
      <c r="E442" t="s">
        <v>26</v>
      </c>
      <c r="F442" t="s">
        <v>27</v>
      </c>
      <c r="G442" t="s">
        <v>33</v>
      </c>
      <c r="H442" t="s">
        <v>34</v>
      </c>
      <c r="I442" t="s">
        <v>46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5">
      <c r="A443" s="67">
        <v>44028</v>
      </c>
      <c r="B443">
        <v>6108</v>
      </c>
      <c r="C443" t="s">
        <v>53</v>
      </c>
      <c r="D443" t="s">
        <v>54</v>
      </c>
      <c r="E443" t="s">
        <v>55</v>
      </c>
      <c r="F443" t="s">
        <v>27</v>
      </c>
      <c r="G443" t="s">
        <v>28</v>
      </c>
      <c r="H443" t="s">
        <v>29</v>
      </c>
      <c r="I443" t="s">
        <v>56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5">
      <c r="A444" s="67">
        <v>44028</v>
      </c>
      <c r="B444">
        <v>6108</v>
      </c>
      <c r="C444" t="s">
        <v>53</v>
      </c>
      <c r="D444" t="s">
        <v>57</v>
      </c>
      <c r="E444" t="s">
        <v>55</v>
      </c>
      <c r="F444" t="s">
        <v>27</v>
      </c>
      <c r="G444" t="s">
        <v>33</v>
      </c>
      <c r="H444" t="s">
        <v>34</v>
      </c>
      <c r="I444" t="s">
        <v>58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5">
      <c r="A445" s="67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50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5">
      <c r="A446" s="67">
        <v>44029</v>
      </c>
      <c r="B446">
        <v>6108</v>
      </c>
      <c r="C446" t="s">
        <v>53</v>
      </c>
      <c r="D446" t="s">
        <v>54</v>
      </c>
      <c r="E446" t="s">
        <v>55</v>
      </c>
      <c r="F446" t="s">
        <v>27</v>
      </c>
      <c r="G446" t="s">
        <v>28</v>
      </c>
      <c r="H446" t="s">
        <v>29</v>
      </c>
      <c r="I446" t="s">
        <v>56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5">
      <c r="A447" s="67">
        <v>44029</v>
      </c>
      <c r="B447">
        <v>6108</v>
      </c>
      <c r="C447" t="s">
        <v>53</v>
      </c>
      <c r="D447" t="s">
        <v>57</v>
      </c>
      <c r="E447" t="s">
        <v>55</v>
      </c>
      <c r="F447" t="s">
        <v>27</v>
      </c>
      <c r="G447" t="s">
        <v>33</v>
      </c>
      <c r="H447" t="s">
        <v>34</v>
      </c>
      <c r="I447" t="s">
        <v>58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5">
      <c r="A448" s="67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50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5">
      <c r="A449" s="67">
        <v>44030</v>
      </c>
      <c r="B449">
        <v>6108</v>
      </c>
      <c r="C449" t="s">
        <v>53</v>
      </c>
      <c r="D449" t="s">
        <v>54</v>
      </c>
      <c r="E449" t="s">
        <v>55</v>
      </c>
      <c r="F449" t="s">
        <v>27</v>
      </c>
      <c r="G449" t="s">
        <v>28</v>
      </c>
      <c r="H449" t="s">
        <v>29</v>
      </c>
      <c r="I449" t="s">
        <v>56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5">
      <c r="A450" s="67">
        <v>44030</v>
      </c>
      <c r="B450">
        <v>6108</v>
      </c>
      <c r="C450" t="s">
        <v>53</v>
      </c>
      <c r="D450" t="s">
        <v>57</v>
      </c>
      <c r="E450" t="s">
        <v>55</v>
      </c>
      <c r="F450" t="s">
        <v>27</v>
      </c>
      <c r="G450" t="s">
        <v>33</v>
      </c>
      <c r="H450" t="s">
        <v>34</v>
      </c>
      <c r="I450" t="s">
        <v>58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5">
      <c r="A451" s="67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50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5">
      <c r="A452" s="67">
        <v>44031</v>
      </c>
      <c r="B452">
        <v>6108</v>
      </c>
      <c r="C452" t="s">
        <v>53</v>
      </c>
      <c r="D452" t="s">
        <v>54</v>
      </c>
      <c r="E452" t="s">
        <v>55</v>
      </c>
      <c r="F452" t="s">
        <v>27</v>
      </c>
      <c r="G452" t="s">
        <v>28</v>
      </c>
      <c r="H452" t="s">
        <v>29</v>
      </c>
      <c r="I452" t="s">
        <v>56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5">
      <c r="A453" s="67">
        <v>44031</v>
      </c>
      <c r="B453">
        <v>6108</v>
      </c>
      <c r="C453" t="s">
        <v>53</v>
      </c>
      <c r="D453" t="s">
        <v>57</v>
      </c>
      <c r="E453" t="s">
        <v>55</v>
      </c>
      <c r="F453" t="s">
        <v>27</v>
      </c>
      <c r="G453" t="s">
        <v>33</v>
      </c>
      <c r="H453" t="s">
        <v>34</v>
      </c>
      <c r="I453" t="s">
        <v>58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5">
      <c r="A454" s="67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50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5">
      <c r="A455" s="67">
        <v>44032</v>
      </c>
      <c r="B455">
        <v>6108</v>
      </c>
      <c r="C455" t="s">
        <v>53</v>
      </c>
      <c r="D455" t="s">
        <v>54</v>
      </c>
      <c r="E455" t="s">
        <v>55</v>
      </c>
      <c r="F455" t="s">
        <v>27</v>
      </c>
      <c r="G455" t="s">
        <v>28</v>
      </c>
      <c r="H455" t="s">
        <v>29</v>
      </c>
      <c r="I455" t="s">
        <v>56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67">
        <v>44032</v>
      </c>
      <c r="B456">
        <v>6108</v>
      </c>
      <c r="C456" t="s">
        <v>53</v>
      </c>
      <c r="D456" t="s">
        <v>57</v>
      </c>
      <c r="E456" t="s">
        <v>55</v>
      </c>
      <c r="F456" t="s">
        <v>27</v>
      </c>
      <c r="G456" t="s">
        <v>33</v>
      </c>
      <c r="H456" t="s">
        <v>34</v>
      </c>
      <c r="I456" t="s">
        <v>58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67">
        <v>44033</v>
      </c>
      <c r="B457">
        <v>6108</v>
      </c>
      <c r="C457" t="s">
        <v>53</v>
      </c>
      <c r="D457" t="s">
        <v>54</v>
      </c>
      <c r="E457" t="s">
        <v>55</v>
      </c>
      <c r="F457" t="s">
        <v>27</v>
      </c>
      <c r="G457" t="s">
        <v>28</v>
      </c>
      <c r="H457" t="s">
        <v>29</v>
      </c>
      <c r="I457" t="s">
        <v>56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5">
      <c r="A458" s="67">
        <v>44033</v>
      </c>
      <c r="B458">
        <v>6108</v>
      </c>
      <c r="C458" t="s">
        <v>53</v>
      </c>
      <c r="D458" t="s">
        <v>57</v>
      </c>
      <c r="E458" t="s">
        <v>55</v>
      </c>
      <c r="F458" t="s">
        <v>27</v>
      </c>
      <c r="G458" t="s">
        <v>33</v>
      </c>
      <c r="H458" t="s">
        <v>34</v>
      </c>
      <c r="I458" t="s">
        <v>58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5">
      <c r="A459" s="67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50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5">
      <c r="A460" s="67">
        <v>44034</v>
      </c>
      <c r="B460">
        <v>6108</v>
      </c>
      <c r="C460" t="s">
        <v>53</v>
      </c>
      <c r="D460" t="s">
        <v>54</v>
      </c>
      <c r="E460" t="s">
        <v>55</v>
      </c>
      <c r="F460" t="s">
        <v>27</v>
      </c>
      <c r="G460" t="s">
        <v>28</v>
      </c>
      <c r="H460" t="s">
        <v>29</v>
      </c>
      <c r="I460" t="s">
        <v>56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5">
      <c r="A461" s="67">
        <v>44034</v>
      </c>
      <c r="B461">
        <v>6108</v>
      </c>
      <c r="C461" t="s">
        <v>53</v>
      </c>
      <c r="D461" t="s">
        <v>57</v>
      </c>
      <c r="E461" t="s">
        <v>55</v>
      </c>
      <c r="F461" t="s">
        <v>27</v>
      </c>
      <c r="G461" t="s">
        <v>33</v>
      </c>
      <c r="H461" t="s">
        <v>34</v>
      </c>
      <c r="I461" t="s">
        <v>58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5">
      <c r="A462" s="67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50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5">
      <c r="A463" s="67">
        <v>44034</v>
      </c>
      <c r="B463">
        <v>4636</v>
      </c>
      <c r="C463" t="s">
        <v>24</v>
      </c>
      <c r="D463" t="s">
        <v>45</v>
      </c>
      <c r="E463" t="s">
        <v>26</v>
      </c>
      <c r="F463" t="s">
        <v>27</v>
      </c>
      <c r="G463" t="s">
        <v>33</v>
      </c>
      <c r="H463" t="s">
        <v>34</v>
      </c>
      <c r="I463" t="s">
        <v>46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5">
      <c r="A464" s="67">
        <v>44035</v>
      </c>
      <c r="B464">
        <v>6108</v>
      </c>
      <c r="C464" t="s">
        <v>53</v>
      </c>
      <c r="D464" t="s">
        <v>54</v>
      </c>
      <c r="E464" t="s">
        <v>55</v>
      </c>
      <c r="F464" t="s">
        <v>27</v>
      </c>
      <c r="G464" t="s">
        <v>28</v>
      </c>
      <c r="H464" t="s">
        <v>29</v>
      </c>
      <c r="I464" t="s">
        <v>56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5">
      <c r="A465" s="67">
        <v>44035</v>
      </c>
      <c r="B465">
        <v>6108</v>
      </c>
      <c r="C465" t="s">
        <v>53</v>
      </c>
      <c r="D465" t="s">
        <v>57</v>
      </c>
      <c r="E465" t="s">
        <v>55</v>
      </c>
      <c r="F465" t="s">
        <v>27</v>
      </c>
      <c r="G465" t="s">
        <v>33</v>
      </c>
      <c r="H465" t="s">
        <v>34</v>
      </c>
      <c r="I465" t="s">
        <v>58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5">
      <c r="A466" s="67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50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5">
      <c r="A467" s="67">
        <v>44035</v>
      </c>
      <c r="B467">
        <v>4636</v>
      </c>
      <c r="C467" t="s">
        <v>24</v>
      </c>
      <c r="D467" t="s">
        <v>45</v>
      </c>
      <c r="E467" t="s">
        <v>26</v>
      </c>
      <c r="F467" t="s">
        <v>27</v>
      </c>
      <c r="G467" t="s">
        <v>33</v>
      </c>
      <c r="H467" t="s">
        <v>34</v>
      </c>
      <c r="I467" t="s">
        <v>46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5">
      <c r="A468" s="67">
        <v>44036</v>
      </c>
      <c r="B468">
        <v>6108</v>
      </c>
      <c r="C468" t="s">
        <v>53</v>
      </c>
      <c r="D468" t="s">
        <v>54</v>
      </c>
      <c r="E468" t="s">
        <v>55</v>
      </c>
      <c r="F468" t="s">
        <v>27</v>
      </c>
      <c r="G468" t="s">
        <v>28</v>
      </c>
      <c r="H468" t="s">
        <v>29</v>
      </c>
      <c r="I468" t="s">
        <v>56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5">
      <c r="A469" s="67">
        <v>44036</v>
      </c>
      <c r="B469">
        <v>6108</v>
      </c>
      <c r="C469" t="s">
        <v>53</v>
      </c>
      <c r="D469" t="s">
        <v>57</v>
      </c>
      <c r="E469" t="s">
        <v>55</v>
      </c>
      <c r="F469" t="s">
        <v>27</v>
      </c>
      <c r="G469" t="s">
        <v>33</v>
      </c>
      <c r="H469" t="s">
        <v>34</v>
      </c>
      <c r="I469" t="s">
        <v>58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5">
      <c r="A470" s="67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50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5">
      <c r="A471" s="67">
        <v>44036</v>
      </c>
      <c r="B471">
        <v>4636</v>
      </c>
      <c r="C471" t="s">
        <v>24</v>
      </c>
      <c r="D471" t="s">
        <v>45</v>
      </c>
      <c r="E471" t="s">
        <v>26</v>
      </c>
      <c r="F471" t="s">
        <v>27</v>
      </c>
      <c r="G471" t="s">
        <v>33</v>
      </c>
      <c r="H471" t="s">
        <v>34</v>
      </c>
      <c r="I471" t="s">
        <v>46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5">
      <c r="A472" s="67">
        <v>44037</v>
      </c>
      <c r="B472">
        <v>6108</v>
      </c>
      <c r="C472" t="s">
        <v>53</v>
      </c>
      <c r="D472" t="s">
        <v>54</v>
      </c>
      <c r="E472" t="s">
        <v>55</v>
      </c>
      <c r="F472" t="s">
        <v>27</v>
      </c>
      <c r="G472" t="s">
        <v>28</v>
      </c>
      <c r="H472" t="s">
        <v>29</v>
      </c>
      <c r="I472" t="s">
        <v>56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5">
      <c r="A473" s="67">
        <v>44037</v>
      </c>
      <c r="B473">
        <v>4636</v>
      </c>
      <c r="C473" t="s">
        <v>24</v>
      </c>
      <c r="D473" t="s">
        <v>45</v>
      </c>
      <c r="E473" t="s">
        <v>26</v>
      </c>
      <c r="F473" t="s">
        <v>27</v>
      </c>
      <c r="G473" t="s">
        <v>33</v>
      </c>
      <c r="H473" t="s">
        <v>34</v>
      </c>
      <c r="I473" t="s">
        <v>46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5">
      <c r="A474" s="67">
        <v>44038</v>
      </c>
      <c r="B474">
        <v>6108</v>
      </c>
      <c r="C474" t="s">
        <v>53</v>
      </c>
      <c r="D474" t="s">
        <v>54</v>
      </c>
      <c r="E474" t="s">
        <v>55</v>
      </c>
      <c r="F474" t="s">
        <v>27</v>
      </c>
      <c r="G474" t="s">
        <v>28</v>
      </c>
      <c r="H474" t="s">
        <v>29</v>
      </c>
      <c r="I474" t="s">
        <v>56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5">
      <c r="A475" s="67">
        <v>44038</v>
      </c>
      <c r="B475">
        <v>6108</v>
      </c>
      <c r="C475" t="s">
        <v>53</v>
      </c>
      <c r="D475" t="s">
        <v>57</v>
      </c>
      <c r="E475" t="s">
        <v>55</v>
      </c>
      <c r="F475" t="s">
        <v>27</v>
      </c>
      <c r="G475" t="s">
        <v>33</v>
      </c>
      <c r="H475" t="s">
        <v>34</v>
      </c>
      <c r="I475" t="s">
        <v>58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5">
      <c r="A476" s="67">
        <v>44038</v>
      </c>
      <c r="B476">
        <v>4636</v>
      </c>
      <c r="C476" t="s">
        <v>24</v>
      </c>
      <c r="D476" t="s">
        <v>45</v>
      </c>
      <c r="E476" t="s">
        <v>26</v>
      </c>
      <c r="F476" t="s">
        <v>27</v>
      </c>
      <c r="G476" t="s">
        <v>33</v>
      </c>
      <c r="H476" t="s">
        <v>34</v>
      </c>
      <c r="I476" t="s">
        <v>46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5">
      <c r="A477" s="67">
        <v>44039</v>
      </c>
      <c r="B477">
        <v>6108</v>
      </c>
      <c r="C477" t="s">
        <v>53</v>
      </c>
      <c r="D477" t="s">
        <v>54</v>
      </c>
      <c r="E477" t="s">
        <v>55</v>
      </c>
      <c r="F477" t="s">
        <v>27</v>
      </c>
      <c r="G477" t="s">
        <v>28</v>
      </c>
      <c r="H477" t="s">
        <v>29</v>
      </c>
      <c r="I477" t="s">
        <v>56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5">
      <c r="A478" s="67">
        <v>44039</v>
      </c>
      <c r="B478">
        <v>6108</v>
      </c>
      <c r="C478" t="s">
        <v>53</v>
      </c>
      <c r="D478" t="s">
        <v>57</v>
      </c>
      <c r="E478" t="s">
        <v>55</v>
      </c>
      <c r="F478" t="s">
        <v>27</v>
      </c>
      <c r="G478" t="s">
        <v>33</v>
      </c>
      <c r="H478" t="s">
        <v>34</v>
      </c>
      <c r="I478" t="s">
        <v>58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5">
      <c r="A479" s="67">
        <v>44039</v>
      </c>
      <c r="B479">
        <v>4636</v>
      </c>
      <c r="C479" t="s">
        <v>24</v>
      </c>
      <c r="D479" t="s">
        <v>45</v>
      </c>
      <c r="E479" t="s">
        <v>26</v>
      </c>
      <c r="F479" t="s">
        <v>27</v>
      </c>
      <c r="G479" t="s">
        <v>33</v>
      </c>
      <c r="H479" t="s">
        <v>34</v>
      </c>
      <c r="I479" t="s">
        <v>46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5">
      <c r="A480" s="67">
        <v>44040</v>
      </c>
      <c r="B480">
        <v>6108</v>
      </c>
      <c r="C480" t="s">
        <v>53</v>
      </c>
      <c r="D480" t="s">
        <v>54</v>
      </c>
      <c r="E480" t="s">
        <v>55</v>
      </c>
      <c r="F480" t="s">
        <v>27</v>
      </c>
      <c r="G480" t="s">
        <v>28</v>
      </c>
      <c r="H480" t="s">
        <v>29</v>
      </c>
      <c r="I480" t="s">
        <v>56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5">
      <c r="A481" s="67">
        <v>44040</v>
      </c>
      <c r="B481">
        <v>6108</v>
      </c>
      <c r="C481" t="s">
        <v>53</v>
      </c>
      <c r="D481" t="s">
        <v>57</v>
      </c>
      <c r="E481" t="s">
        <v>55</v>
      </c>
      <c r="F481" t="s">
        <v>27</v>
      </c>
      <c r="G481" t="s">
        <v>33</v>
      </c>
      <c r="H481" t="s">
        <v>34</v>
      </c>
      <c r="I481" t="s">
        <v>58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5">
      <c r="A482" s="67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50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5">
      <c r="A483" s="67">
        <v>44040</v>
      </c>
      <c r="B483">
        <v>4636</v>
      </c>
      <c r="C483" t="s">
        <v>24</v>
      </c>
      <c r="D483" t="s">
        <v>45</v>
      </c>
      <c r="E483" t="s">
        <v>26</v>
      </c>
      <c r="F483" t="s">
        <v>27</v>
      </c>
      <c r="G483" t="s">
        <v>33</v>
      </c>
      <c r="H483" t="s">
        <v>34</v>
      </c>
      <c r="I483" t="s">
        <v>46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5">
      <c r="A484" s="67">
        <v>44041</v>
      </c>
      <c r="B484">
        <v>6108</v>
      </c>
      <c r="C484" t="s">
        <v>53</v>
      </c>
      <c r="D484" t="s">
        <v>54</v>
      </c>
      <c r="E484" t="s">
        <v>55</v>
      </c>
      <c r="F484" t="s">
        <v>27</v>
      </c>
      <c r="G484" t="s">
        <v>28</v>
      </c>
      <c r="H484" t="s">
        <v>29</v>
      </c>
      <c r="I484" t="s">
        <v>56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5">
      <c r="A485" s="67">
        <v>44041</v>
      </c>
      <c r="B485">
        <v>6108</v>
      </c>
      <c r="C485" t="s">
        <v>53</v>
      </c>
      <c r="D485" t="s">
        <v>57</v>
      </c>
      <c r="E485" t="s">
        <v>55</v>
      </c>
      <c r="F485" t="s">
        <v>27</v>
      </c>
      <c r="G485" t="s">
        <v>33</v>
      </c>
      <c r="H485" t="s">
        <v>34</v>
      </c>
      <c r="I485" t="s">
        <v>58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5">
      <c r="A486" s="67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50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5">
      <c r="A487" s="67">
        <v>44041</v>
      </c>
      <c r="B487">
        <v>4636</v>
      </c>
      <c r="C487" t="s">
        <v>24</v>
      </c>
      <c r="D487" t="s">
        <v>45</v>
      </c>
      <c r="E487" t="s">
        <v>26</v>
      </c>
      <c r="F487" t="s">
        <v>27</v>
      </c>
      <c r="G487" t="s">
        <v>33</v>
      </c>
      <c r="H487" t="s">
        <v>34</v>
      </c>
      <c r="I487" t="s">
        <v>46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5">
      <c r="A488" s="67">
        <v>44042</v>
      </c>
      <c r="B488">
        <v>6108</v>
      </c>
      <c r="C488" t="s">
        <v>53</v>
      </c>
      <c r="D488" t="s">
        <v>54</v>
      </c>
      <c r="E488" t="s">
        <v>55</v>
      </c>
      <c r="F488" t="s">
        <v>27</v>
      </c>
      <c r="G488" t="s">
        <v>28</v>
      </c>
      <c r="H488" t="s">
        <v>29</v>
      </c>
      <c r="I488" t="s">
        <v>56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5">
      <c r="A489" s="67">
        <v>44042</v>
      </c>
      <c r="B489">
        <v>6108</v>
      </c>
      <c r="C489" t="s">
        <v>53</v>
      </c>
      <c r="D489" t="s">
        <v>57</v>
      </c>
      <c r="E489" t="s">
        <v>55</v>
      </c>
      <c r="F489" t="s">
        <v>27</v>
      </c>
      <c r="G489" t="s">
        <v>33</v>
      </c>
      <c r="H489" t="s">
        <v>34</v>
      </c>
      <c r="I489" t="s">
        <v>58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5">
      <c r="A490" s="67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50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5">
      <c r="A491" s="67">
        <v>44042</v>
      </c>
      <c r="B491">
        <v>4636</v>
      </c>
      <c r="C491" t="s">
        <v>24</v>
      </c>
      <c r="D491" t="s">
        <v>45</v>
      </c>
      <c r="E491" t="s">
        <v>26</v>
      </c>
      <c r="F491" t="s">
        <v>27</v>
      </c>
      <c r="G491" t="s">
        <v>33</v>
      </c>
      <c r="H491" t="s">
        <v>34</v>
      </c>
      <c r="I491" t="s">
        <v>46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5">
      <c r="A492" s="67">
        <v>44043</v>
      </c>
      <c r="B492">
        <v>6108</v>
      </c>
      <c r="C492" t="s">
        <v>53</v>
      </c>
      <c r="D492" t="s">
        <v>54</v>
      </c>
      <c r="E492" t="s">
        <v>55</v>
      </c>
      <c r="F492" t="s">
        <v>27</v>
      </c>
      <c r="G492" t="s">
        <v>28</v>
      </c>
      <c r="H492" t="s">
        <v>29</v>
      </c>
      <c r="I492" t="s">
        <v>56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5">
      <c r="A493" s="67">
        <v>44043</v>
      </c>
      <c r="B493">
        <v>6108</v>
      </c>
      <c r="C493" t="s">
        <v>53</v>
      </c>
      <c r="D493" t="s">
        <v>57</v>
      </c>
      <c r="E493" t="s">
        <v>55</v>
      </c>
      <c r="F493" t="s">
        <v>27</v>
      </c>
      <c r="G493" t="s">
        <v>33</v>
      </c>
      <c r="H493" t="s">
        <v>34</v>
      </c>
      <c r="I493" t="s">
        <v>58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5">
      <c r="A494" s="67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50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5">
      <c r="A495" s="67">
        <v>44043</v>
      </c>
      <c r="B495">
        <v>4636</v>
      </c>
      <c r="C495" t="s">
        <v>24</v>
      </c>
      <c r="D495" t="s">
        <v>45</v>
      </c>
      <c r="E495" t="s">
        <v>26</v>
      </c>
      <c r="F495" t="s">
        <v>27</v>
      </c>
      <c r="G495" t="s">
        <v>33</v>
      </c>
      <c r="H495" t="s">
        <v>34</v>
      </c>
      <c r="I495" t="s">
        <v>46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5">
      <c r="A496" s="67">
        <v>44044</v>
      </c>
      <c r="B496">
        <v>6108</v>
      </c>
      <c r="C496" t="s">
        <v>53</v>
      </c>
      <c r="D496" t="s">
        <v>54</v>
      </c>
      <c r="E496" t="s">
        <v>55</v>
      </c>
      <c r="F496" t="s">
        <v>27</v>
      </c>
      <c r="G496" t="s">
        <v>28</v>
      </c>
      <c r="H496" t="s">
        <v>29</v>
      </c>
      <c r="I496" t="s">
        <v>56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5">
      <c r="A497" s="67">
        <v>44044</v>
      </c>
      <c r="B497">
        <v>6108</v>
      </c>
      <c r="C497" t="s">
        <v>53</v>
      </c>
      <c r="D497" t="s">
        <v>57</v>
      </c>
      <c r="E497" t="s">
        <v>55</v>
      </c>
      <c r="F497" t="s">
        <v>27</v>
      </c>
      <c r="G497" t="s">
        <v>33</v>
      </c>
      <c r="H497" t="s">
        <v>34</v>
      </c>
      <c r="I497" t="s">
        <v>58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5">
      <c r="A498" s="67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50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5">
      <c r="A499" s="67">
        <v>44044</v>
      </c>
      <c r="B499">
        <v>4636</v>
      </c>
      <c r="C499" t="s">
        <v>24</v>
      </c>
      <c r="D499" t="s">
        <v>45</v>
      </c>
      <c r="E499" t="s">
        <v>26</v>
      </c>
      <c r="F499" t="s">
        <v>27</v>
      </c>
      <c r="G499" t="s">
        <v>33</v>
      </c>
      <c r="H499" t="s">
        <v>34</v>
      </c>
      <c r="I499" t="s">
        <v>46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5">
      <c r="A500" s="67">
        <v>44045</v>
      </c>
      <c r="B500">
        <v>6108</v>
      </c>
      <c r="C500" t="s">
        <v>53</v>
      </c>
      <c r="D500" t="s">
        <v>54</v>
      </c>
      <c r="E500" t="s">
        <v>55</v>
      </c>
      <c r="F500" t="s">
        <v>27</v>
      </c>
      <c r="G500" t="s">
        <v>28</v>
      </c>
      <c r="H500" t="s">
        <v>29</v>
      </c>
      <c r="I500" t="s">
        <v>56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5">
      <c r="A501" s="67">
        <v>44045</v>
      </c>
      <c r="B501">
        <v>6108</v>
      </c>
      <c r="C501" t="s">
        <v>53</v>
      </c>
      <c r="D501" t="s">
        <v>57</v>
      </c>
      <c r="E501" t="s">
        <v>55</v>
      </c>
      <c r="F501" t="s">
        <v>27</v>
      </c>
      <c r="G501" t="s">
        <v>33</v>
      </c>
      <c r="H501" t="s">
        <v>34</v>
      </c>
      <c r="I501" t="s">
        <v>58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5">
      <c r="A502" s="67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50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5">
      <c r="A503" s="67">
        <v>44045</v>
      </c>
      <c r="B503">
        <v>4636</v>
      </c>
      <c r="C503" t="s">
        <v>24</v>
      </c>
      <c r="D503" t="s">
        <v>45</v>
      </c>
      <c r="E503" t="s">
        <v>26</v>
      </c>
      <c r="F503" t="s">
        <v>27</v>
      </c>
      <c r="G503" t="s">
        <v>33</v>
      </c>
      <c r="H503" t="s">
        <v>34</v>
      </c>
      <c r="I503" t="s">
        <v>46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5">
      <c r="A504" s="67">
        <v>44046</v>
      </c>
      <c r="B504">
        <v>6108</v>
      </c>
      <c r="C504" t="s">
        <v>53</v>
      </c>
      <c r="D504" t="s">
        <v>54</v>
      </c>
      <c r="E504" t="s">
        <v>55</v>
      </c>
      <c r="F504" t="s">
        <v>27</v>
      </c>
      <c r="G504" t="s">
        <v>28</v>
      </c>
      <c r="H504" t="s">
        <v>29</v>
      </c>
      <c r="I504" t="s">
        <v>56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5">
      <c r="A505" s="67">
        <v>44046</v>
      </c>
      <c r="B505">
        <v>6108</v>
      </c>
      <c r="C505" t="s">
        <v>53</v>
      </c>
      <c r="D505" t="s">
        <v>57</v>
      </c>
      <c r="E505" t="s">
        <v>55</v>
      </c>
      <c r="F505" t="s">
        <v>27</v>
      </c>
      <c r="G505" t="s">
        <v>33</v>
      </c>
      <c r="H505" t="s">
        <v>34</v>
      </c>
      <c r="I505" t="s">
        <v>58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5">
      <c r="A506" s="67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50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5">
      <c r="A507" s="67">
        <v>44046</v>
      </c>
      <c r="B507">
        <v>4636</v>
      </c>
      <c r="C507" t="s">
        <v>24</v>
      </c>
      <c r="D507" t="s">
        <v>45</v>
      </c>
      <c r="E507" t="s">
        <v>26</v>
      </c>
      <c r="F507" t="s">
        <v>27</v>
      </c>
      <c r="G507" t="s">
        <v>33</v>
      </c>
      <c r="H507" t="s">
        <v>34</v>
      </c>
      <c r="I507" t="s">
        <v>46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5">
      <c r="A508" s="67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50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67">
        <v>44047</v>
      </c>
      <c r="B509">
        <v>4636</v>
      </c>
      <c r="C509" t="s">
        <v>24</v>
      </c>
      <c r="D509" t="s">
        <v>45</v>
      </c>
      <c r="E509" t="s">
        <v>26</v>
      </c>
      <c r="F509" t="s">
        <v>27</v>
      </c>
      <c r="G509" t="s">
        <v>33</v>
      </c>
      <c r="H509" t="s">
        <v>34</v>
      </c>
      <c r="I509" t="s">
        <v>46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67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50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67">
        <v>44048</v>
      </c>
      <c r="B511">
        <v>4636</v>
      </c>
      <c r="C511" t="s">
        <v>24</v>
      </c>
      <c r="D511" t="s">
        <v>45</v>
      </c>
      <c r="E511" t="s">
        <v>26</v>
      </c>
      <c r="F511" t="s">
        <v>27</v>
      </c>
      <c r="G511" t="s">
        <v>33</v>
      </c>
      <c r="H511" t="s">
        <v>34</v>
      </c>
      <c r="I511" t="s">
        <v>46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67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50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67">
        <v>44049</v>
      </c>
      <c r="B513">
        <v>4636</v>
      </c>
      <c r="C513" t="s">
        <v>24</v>
      </c>
      <c r="D513" t="s">
        <v>45</v>
      </c>
      <c r="E513" t="s">
        <v>26</v>
      </c>
      <c r="F513" t="s">
        <v>27</v>
      </c>
      <c r="G513" t="s">
        <v>33</v>
      </c>
      <c r="H513" t="s">
        <v>34</v>
      </c>
      <c r="I513" t="s">
        <v>46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67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50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67">
        <v>44050</v>
      </c>
      <c r="B515">
        <v>4636</v>
      </c>
      <c r="C515" t="s">
        <v>24</v>
      </c>
      <c r="D515" t="s">
        <v>45</v>
      </c>
      <c r="E515" t="s">
        <v>26</v>
      </c>
      <c r="F515" t="s">
        <v>27</v>
      </c>
      <c r="G515" t="s">
        <v>33</v>
      </c>
      <c r="H515" t="s">
        <v>34</v>
      </c>
      <c r="I515" t="s">
        <v>46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67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50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67">
        <v>44051</v>
      </c>
      <c r="B517">
        <v>4636</v>
      </c>
      <c r="C517" t="s">
        <v>24</v>
      </c>
      <c r="D517" t="s">
        <v>45</v>
      </c>
      <c r="E517" t="s">
        <v>26</v>
      </c>
      <c r="F517" t="s">
        <v>27</v>
      </c>
      <c r="G517" t="s">
        <v>33</v>
      </c>
      <c r="H517" t="s">
        <v>34</v>
      </c>
      <c r="I517" t="s">
        <v>46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67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50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67">
        <v>44052</v>
      </c>
      <c r="B519">
        <v>4636</v>
      </c>
      <c r="C519" t="s">
        <v>24</v>
      </c>
      <c r="D519" t="s">
        <v>45</v>
      </c>
      <c r="E519" t="s">
        <v>26</v>
      </c>
      <c r="F519" t="s">
        <v>27</v>
      </c>
      <c r="G519" t="s">
        <v>33</v>
      </c>
      <c r="H519" t="s">
        <v>34</v>
      </c>
      <c r="I519" t="s">
        <v>46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67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50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67">
        <v>44053</v>
      </c>
      <c r="B521">
        <v>4636</v>
      </c>
      <c r="C521" t="s">
        <v>24</v>
      </c>
      <c r="D521" t="s">
        <v>45</v>
      </c>
      <c r="E521" t="s">
        <v>26</v>
      </c>
      <c r="F521" t="s">
        <v>27</v>
      </c>
      <c r="G521" t="s">
        <v>33</v>
      </c>
      <c r="H521" t="s">
        <v>34</v>
      </c>
      <c r="I521" t="s">
        <v>46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67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50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67">
        <v>44054</v>
      </c>
      <c r="B523">
        <v>4636</v>
      </c>
      <c r="C523" t="s">
        <v>24</v>
      </c>
      <c r="D523" t="s">
        <v>45</v>
      </c>
      <c r="E523" t="s">
        <v>26</v>
      </c>
      <c r="F523" t="s">
        <v>27</v>
      </c>
      <c r="G523" t="s">
        <v>33</v>
      </c>
      <c r="H523" t="s">
        <v>34</v>
      </c>
      <c r="I523" t="s">
        <v>46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67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50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67">
        <v>44055</v>
      </c>
      <c r="B525">
        <v>4636</v>
      </c>
      <c r="C525" t="s">
        <v>24</v>
      </c>
      <c r="D525" t="s">
        <v>45</v>
      </c>
      <c r="E525" t="s">
        <v>26</v>
      </c>
      <c r="F525" t="s">
        <v>27</v>
      </c>
      <c r="G525" t="s">
        <v>33</v>
      </c>
      <c r="H525" t="s">
        <v>34</v>
      </c>
      <c r="I525" t="s">
        <v>46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67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50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67">
        <v>44056</v>
      </c>
      <c r="B527">
        <v>4636</v>
      </c>
      <c r="C527" t="s">
        <v>24</v>
      </c>
      <c r="D527" t="s">
        <v>45</v>
      </c>
      <c r="E527" t="s">
        <v>26</v>
      </c>
      <c r="F527" t="s">
        <v>27</v>
      </c>
      <c r="G527" t="s">
        <v>33</v>
      </c>
      <c r="H527" t="s">
        <v>34</v>
      </c>
      <c r="I527" t="s">
        <v>46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67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50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67">
        <v>44057</v>
      </c>
      <c r="B529">
        <v>4636</v>
      </c>
      <c r="C529" t="s">
        <v>24</v>
      </c>
      <c r="D529" t="s">
        <v>45</v>
      </c>
      <c r="E529" t="s">
        <v>26</v>
      </c>
      <c r="F529" t="s">
        <v>27</v>
      </c>
      <c r="G529" t="s">
        <v>33</v>
      </c>
      <c r="H529" t="s">
        <v>34</v>
      </c>
      <c r="I529" t="s">
        <v>46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67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50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67">
        <v>44058</v>
      </c>
      <c r="B531">
        <v>4636</v>
      </c>
      <c r="C531" t="s">
        <v>24</v>
      </c>
      <c r="D531" t="s">
        <v>45</v>
      </c>
      <c r="E531" t="s">
        <v>26</v>
      </c>
      <c r="F531" t="s">
        <v>27</v>
      </c>
      <c r="G531" t="s">
        <v>33</v>
      </c>
      <c r="H531" t="s">
        <v>34</v>
      </c>
      <c r="I531" t="s">
        <v>46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67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50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67">
        <v>44059</v>
      </c>
      <c r="B533">
        <v>4636</v>
      </c>
      <c r="C533" t="s">
        <v>24</v>
      </c>
      <c r="D533" t="s">
        <v>45</v>
      </c>
      <c r="E533" t="s">
        <v>26</v>
      </c>
      <c r="F533" t="s">
        <v>27</v>
      </c>
      <c r="G533" t="s">
        <v>33</v>
      </c>
      <c r="H533" t="s">
        <v>34</v>
      </c>
      <c r="I533" t="s">
        <v>46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67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50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67">
        <v>44060</v>
      </c>
      <c r="B535">
        <v>4636</v>
      </c>
      <c r="C535" t="s">
        <v>24</v>
      </c>
      <c r="D535" t="s">
        <v>45</v>
      </c>
      <c r="E535" t="s">
        <v>26</v>
      </c>
      <c r="F535" t="s">
        <v>27</v>
      </c>
      <c r="G535" t="s">
        <v>33</v>
      </c>
      <c r="H535" t="s">
        <v>34</v>
      </c>
      <c r="I535" t="s">
        <v>46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67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50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67">
        <v>44061</v>
      </c>
      <c r="B537">
        <v>4636</v>
      </c>
      <c r="C537" t="s">
        <v>24</v>
      </c>
      <c r="D537" t="s">
        <v>45</v>
      </c>
      <c r="E537" t="s">
        <v>26</v>
      </c>
      <c r="F537" t="s">
        <v>27</v>
      </c>
      <c r="G537" t="s">
        <v>33</v>
      </c>
      <c r="H537" t="s">
        <v>34</v>
      </c>
      <c r="I537" t="s">
        <v>46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67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50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67">
        <v>44062</v>
      </c>
      <c r="B539">
        <v>4636</v>
      </c>
      <c r="C539" t="s">
        <v>24</v>
      </c>
      <c r="D539" t="s">
        <v>45</v>
      </c>
      <c r="E539" t="s">
        <v>26</v>
      </c>
      <c r="F539" t="s">
        <v>27</v>
      </c>
      <c r="G539" t="s">
        <v>33</v>
      </c>
      <c r="H539" t="s">
        <v>34</v>
      </c>
      <c r="I539" t="s">
        <v>46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67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50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67">
        <v>44063</v>
      </c>
      <c r="B541">
        <v>4636</v>
      </c>
      <c r="C541" t="s">
        <v>24</v>
      </c>
      <c r="D541" t="s">
        <v>45</v>
      </c>
      <c r="E541" t="s">
        <v>26</v>
      </c>
      <c r="F541" t="s">
        <v>27</v>
      </c>
      <c r="G541" t="s">
        <v>33</v>
      </c>
      <c r="H541" t="s">
        <v>34</v>
      </c>
      <c r="I541" t="s">
        <v>46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67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50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67">
        <v>44064</v>
      </c>
      <c r="B543">
        <v>4636</v>
      </c>
      <c r="C543" t="s">
        <v>24</v>
      </c>
      <c r="D543" t="s">
        <v>45</v>
      </c>
      <c r="E543" t="s">
        <v>26</v>
      </c>
      <c r="F543" t="s">
        <v>27</v>
      </c>
      <c r="G543" t="s">
        <v>33</v>
      </c>
      <c r="H543" t="s">
        <v>34</v>
      </c>
      <c r="I543" t="s">
        <v>46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67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50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67">
        <v>44065</v>
      </c>
      <c r="B545">
        <v>4636</v>
      </c>
      <c r="C545" t="s">
        <v>24</v>
      </c>
      <c r="D545" t="s">
        <v>45</v>
      </c>
      <c r="E545" t="s">
        <v>26</v>
      </c>
      <c r="F545" t="s">
        <v>27</v>
      </c>
      <c r="G545" t="s">
        <v>33</v>
      </c>
      <c r="H545" t="s">
        <v>34</v>
      </c>
      <c r="I545" t="s">
        <v>46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67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50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67">
        <v>44066</v>
      </c>
      <c r="B547">
        <v>4636</v>
      </c>
      <c r="C547" t="s">
        <v>24</v>
      </c>
      <c r="D547" t="s">
        <v>45</v>
      </c>
      <c r="E547" t="s">
        <v>26</v>
      </c>
      <c r="F547" t="s">
        <v>27</v>
      </c>
      <c r="G547" t="s">
        <v>33</v>
      </c>
      <c r="H547" t="s">
        <v>34</v>
      </c>
      <c r="I547" t="s">
        <v>46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67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50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67">
        <v>44067</v>
      </c>
      <c r="B549">
        <v>4636</v>
      </c>
      <c r="C549" t="s">
        <v>24</v>
      </c>
      <c r="D549" t="s">
        <v>45</v>
      </c>
      <c r="E549" t="s">
        <v>26</v>
      </c>
      <c r="F549" t="s">
        <v>27</v>
      </c>
      <c r="G549" t="s">
        <v>33</v>
      </c>
      <c r="H549" t="s">
        <v>34</v>
      </c>
      <c r="I549" t="s">
        <v>46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67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50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67">
        <v>44068</v>
      </c>
      <c r="B551">
        <v>4636</v>
      </c>
      <c r="C551" t="s">
        <v>24</v>
      </c>
      <c r="D551" t="s">
        <v>45</v>
      </c>
      <c r="E551" t="s">
        <v>26</v>
      </c>
      <c r="F551" t="s">
        <v>27</v>
      </c>
      <c r="G551" t="s">
        <v>33</v>
      </c>
      <c r="H551" t="s">
        <v>34</v>
      </c>
      <c r="I551" t="s">
        <v>46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67">
        <v>44069</v>
      </c>
      <c r="B552">
        <v>4636</v>
      </c>
      <c r="C552" t="s">
        <v>24</v>
      </c>
      <c r="D552" t="s">
        <v>45</v>
      </c>
      <c r="E552" t="s">
        <v>26</v>
      </c>
      <c r="F552" t="s">
        <v>27</v>
      </c>
      <c r="G552" t="s">
        <v>33</v>
      </c>
      <c r="H552" t="s">
        <v>34</v>
      </c>
      <c r="I552" t="s">
        <v>46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67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50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67">
        <v>44070</v>
      </c>
      <c r="B554">
        <v>4636</v>
      </c>
      <c r="C554" t="s">
        <v>24</v>
      </c>
      <c r="D554" t="s">
        <v>45</v>
      </c>
      <c r="E554" t="s">
        <v>26</v>
      </c>
      <c r="F554" t="s">
        <v>27</v>
      </c>
      <c r="G554" t="s">
        <v>33</v>
      </c>
      <c r="H554" t="s">
        <v>34</v>
      </c>
      <c r="I554" t="s">
        <v>46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67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50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67">
        <v>44071</v>
      </c>
      <c r="B556">
        <v>4636</v>
      </c>
      <c r="C556" t="s">
        <v>24</v>
      </c>
      <c r="D556" t="s">
        <v>45</v>
      </c>
      <c r="E556" t="s">
        <v>26</v>
      </c>
      <c r="F556" t="s">
        <v>27</v>
      </c>
      <c r="G556" t="s">
        <v>33</v>
      </c>
      <c r="H556" t="s">
        <v>34</v>
      </c>
      <c r="I556" t="s">
        <v>46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67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50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67">
        <v>44072</v>
      </c>
      <c r="B558">
        <v>4636</v>
      </c>
      <c r="C558" t="s">
        <v>24</v>
      </c>
      <c r="D558" t="s">
        <v>45</v>
      </c>
      <c r="E558" t="s">
        <v>26</v>
      </c>
      <c r="F558" t="s">
        <v>27</v>
      </c>
      <c r="G558" t="s">
        <v>33</v>
      </c>
      <c r="H558" t="s">
        <v>34</v>
      </c>
      <c r="I558" t="s">
        <v>46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67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50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67">
        <v>44073</v>
      </c>
      <c r="B560">
        <v>4636</v>
      </c>
      <c r="C560" t="s">
        <v>24</v>
      </c>
      <c r="D560" t="s">
        <v>45</v>
      </c>
      <c r="E560" t="s">
        <v>26</v>
      </c>
      <c r="F560" t="s">
        <v>27</v>
      </c>
      <c r="G560" t="s">
        <v>33</v>
      </c>
      <c r="H560" t="s">
        <v>34</v>
      </c>
      <c r="I560" t="s">
        <v>46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67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50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67">
        <v>44074</v>
      </c>
      <c r="B562">
        <v>4636</v>
      </c>
      <c r="C562" t="s">
        <v>24</v>
      </c>
      <c r="D562" t="s">
        <v>45</v>
      </c>
      <c r="E562" t="s">
        <v>26</v>
      </c>
      <c r="F562" t="s">
        <v>27</v>
      </c>
      <c r="G562" t="s">
        <v>33</v>
      </c>
      <c r="H562" t="s">
        <v>34</v>
      </c>
      <c r="I562" t="s">
        <v>46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00000000-0001-0000-0100-000000000000}"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C8"/>
  <sheetViews>
    <sheetView workbookViewId="0"/>
  </sheetViews>
  <sheetFormatPr defaultColWidth="9" defaultRowHeight="13.8" x14ac:dyDescent="0.25"/>
  <cols>
    <col min="1" max="1" width="27.21875" bestFit="1" customWidth="1"/>
    <col min="2" max="2" width="13.44140625" bestFit="1" customWidth="1"/>
    <col min="3" max="3" width="17.33203125" bestFit="1" customWidth="1"/>
    <col min="4" max="4" width="23" customWidth="1"/>
  </cols>
  <sheetData>
    <row r="1" spans="1:3" x14ac:dyDescent="0.25">
      <c r="A1" s="62" t="s">
        <v>7</v>
      </c>
      <c r="B1" t="s">
        <v>34</v>
      </c>
    </row>
    <row r="3" spans="1:3" x14ac:dyDescent="0.25">
      <c r="A3" s="62" t="s">
        <v>59</v>
      </c>
      <c r="B3" t="s">
        <v>60</v>
      </c>
      <c r="C3" t="s">
        <v>61</v>
      </c>
    </row>
    <row r="4" spans="1:3" x14ac:dyDescent="0.25">
      <c r="A4" s="2" t="s">
        <v>55</v>
      </c>
      <c r="B4">
        <v>114007.74</v>
      </c>
      <c r="C4">
        <v>36582.480000000003</v>
      </c>
    </row>
    <row r="5" spans="1:3" x14ac:dyDescent="0.25">
      <c r="A5" s="2" t="s">
        <v>26</v>
      </c>
      <c r="B5">
        <v>169975.03999999992</v>
      </c>
      <c r="C5">
        <v>63680.929999999986</v>
      </c>
    </row>
    <row r="6" spans="1:3" x14ac:dyDescent="0.25">
      <c r="A6" s="2" t="s">
        <v>43</v>
      </c>
      <c r="B6">
        <v>4313.57</v>
      </c>
      <c r="C6">
        <v>1897.6299999999999</v>
      </c>
    </row>
    <row r="7" spans="1:3" x14ac:dyDescent="0.25">
      <c r="A7" s="2" t="s">
        <v>32</v>
      </c>
      <c r="B7">
        <v>16838.82</v>
      </c>
      <c r="C7">
        <v>5992.61</v>
      </c>
    </row>
    <row r="8" spans="1:3" x14ac:dyDescent="0.25">
      <c r="A8" s="2" t="s">
        <v>62</v>
      </c>
      <c r="B8">
        <v>305135.16999999993</v>
      </c>
      <c r="C8">
        <v>108153.65</v>
      </c>
    </row>
  </sheetData>
  <phoneticPr fontId="10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4506668294322"/>
  </sheetPr>
  <dimension ref="B1:X145"/>
  <sheetViews>
    <sheetView workbookViewId="0">
      <selection activeCell="C6" sqref="C6"/>
    </sheetView>
  </sheetViews>
  <sheetFormatPr defaultColWidth="9" defaultRowHeight="13.8" x14ac:dyDescent="0.25"/>
  <cols>
    <col min="2" max="2" width="13.33203125" customWidth="1"/>
    <col min="3" max="3" width="45.21875" customWidth="1"/>
    <col min="4" max="4" width="31.33203125" customWidth="1"/>
    <col min="5" max="5" width="34.21875" customWidth="1"/>
    <col min="6" max="6" width="21.33203125" customWidth="1"/>
    <col min="7" max="7" width="24.44140625" customWidth="1"/>
    <col min="8" max="8" width="14.21875" customWidth="1"/>
    <col min="9" max="9" width="12.109375" customWidth="1"/>
    <col min="10" max="10" width="19.44140625" customWidth="1"/>
    <col min="11" max="11" width="28.109375" customWidth="1"/>
    <col min="12" max="12" width="21.77734375" customWidth="1"/>
    <col min="13" max="13" width="11.6640625" customWidth="1"/>
    <col min="15" max="15" width="12.88671875" bestFit="1" customWidth="1"/>
    <col min="16" max="16" width="13.44140625" bestFit="1" customWidth="1"/>
    <col min="19" max="19" width="9.109375" customWidth="1"/>
    <col min="20" max="20" width="10.44140625" customWidth="1"/>
    <col min="23" max="23" width="10.109375" bestFit="1" customWidth="1"/>
    <col min="24" max="24" width="11.6640625" bestFit="1" customWidth="1"/>
  </cols>
  <sheetData>
    <row r="1" spans="2:13" x14ac:dyDescent="0.25">
      <c r="M1" s="53"/>
    </row>
    <row r="2" spans="2:13" x14ac:dyDescent="0.25">
      <c r="B2" t="s">
        <v>63</v>
      </c>
      <c r="M2" s="53"/>
    </row>
    <row r="3" spans="2:13" x14ac:dyDescent="0.25">
      <c r="M3" s="53"/>
    </row>
    <row r="4" spans="2:13" x14ac:dyDescent="0.25">
      <c r="B4" s="42"/>
      <c r="C4" s="43" t="s">
        <v>64</v>
      </c>
      <c r="D4" s="43" t="s">
        <v>65</v>
      </c>
      <c r="E4" s="57"/>
      <c r="M4" s="53"/>
    </row>
    <row r="5" spans="2:13" x14ac:dyDescent="0.25">
      <c r="B5" s="43" t="s">
        <v>62</v>
      </c>
      <c r="C5" s="43">
        <f>SUM('拌客源数据1-8月'!J:J)</f>
        <v>1071473.2499999998</v>
      </c>
      <c r="D5" s="43">
        <f>SUM('拌客源数据1-8月'!J2:J25,'拌客源数据1-8月'!J496:J562)</f>
        <v>145618.28999999995</v>
      </c>
      <c r="M5" s="53"/>
    </row>
    <row r="6" spans="2:13" x14ac:dyDescent="0.25">
      <c r="B6" s="44"/>
      <c r="C6" s="44"/>
      <c r="M6" s="53"/>
    </row>
    <row r="7" spans="2:13" x14ac:dyDescent="0.25">
      <c r="B7" s="44"/>
      <c r="C7" s="44"/>
      <c r="M7" s="53"/>
    </row>
    <row r="8" spans="2:13" x14ac:dyDescent="0.25">
      <c r="B8" s="44"/>
      <c r="C8" s="44"/>
      <c r="M8" s="53"/>
    </row>
    <row r="9" spans="2:13" x14ac:dyDescent="0.25">
      <c r="B9" s="44"/>
      <c r="C9" s="44"/>
      <c r="M9" s="53"/>
    </row>
    <row r="10" spans="2:13" x14ac:dyDescent="0.25">
      <c r="C10" s="45"/>
      <c r="M10" s="53"/>
    </row>
    <row r="11" spans="2:13" x14ac:dyDescent="0.25">
      <c r="M11" s="53"/>
    </row>
    <row r="12" spans="2:13" x14ac:dyDescent="0.25">
      <c r="B12" t="s">
        <v>66</v>
      </c>
      <c r="D12" s="1">
        <f>B16</f>
        <v>44019</v>
      </c>
      <c r="M12" s="53"/>
    </row>
    <row r="13" spans="2:13" x14ac:dyDescent="0.25">
      <c r="M13" s="53"/>
    </row>
    <row r="14" spans="2:13" x14ac:dyDescent="0.25">
      <c r="B14" s="42"/>
      <c r="C14" s="43" t="s">
        <v>9</v>
      </c>
      <c r="F14" s="1"/>
      <c r="G14" s="1"/>
    </row>
    <row r="15" spans="2:13" x14ac:dyDescent="0.25">
      <c r="B15" s="47">
        <v>44013</v>
      </c>
      <c r="C15" s="43">
        <f>SUMIF('拌客源数据1-8月'!A:A,'常用函数-完成版'!B15,'拌客源数据1-8月'!J:J)</f>
        <v>6001.38</v>
      </c>
      <c r="D15" s="58" t="s">
        <v>67</v>
      </c>
      <c r="E15">
        <v>1</v>
      </c>
      <c r="F15" s="1"/>
      <c r="G15" s="1"/>
    </row>
    <row r="16" spans="2:13" x14ac:dyDescent="0.25">
      <c r="B16" s="47">
        <v>44019</v>
      </c>
      <c r="C16" s="43">
        <f>SUMIF('拌客源数据1-8月'!A:A,'常用函数-完成版'!B16,'拌客源数据1-8月'!J:J)</f>
        <v>4764.71</v>
      </c>
      <c r="D16" s="58" t="s">
        <v>67</v>
      </c>
      <c r="E16">
        <v>2</v>
      </c>
      <c r="F16" s="1"/>
      <c r="G16" s="1"/>
    </row>
    <row r="17" spans="2:12" x14ac:dyDescent="0.25">
      <c r="B17" s="47">
        <v>44028</v>
      </c>
      <c r="C17" s="43">
        <f>SUMIF('拌客源数据1-8月'!A:A,'常用函数-完成版'!B17,'拌客源数据1-8月'!J:J)</f>
        <v>11158.91</v>
      </c>
      <c r="D17" s="58" t="s">
        <v>67</v>
      </c>
      <c r="E17">
        <v>1</v>
      </c>
      <c r="F17" s="1"/>
      <c r="G17" s="1"/>
    </row>
    <row r="18" spans="2:12" x14ac:dyDescent="0.25">
      <c r="B18" s="47">
        <v>44029</v>
      </c>
      <c r="C18" s="43">
        <f>SUMIF('拌客源数据1-8月'!A:A,'常用函数-完成版'!B18,'拌客源数据1-8月'!J:J)</f>
        <v>10788.41</v>
      </c>
      <c r="D18" s="58" t="s">
        <v>67</v>
      </c>
      <c r="E18">
        <v>2</v>
      </c>
      <c r="F18" s="1"/>
    </row>
    <row r="19" spans="2:12" x14ac:dyDescent="0.25">
      <c r="B19" s="47">
        <v>44051</v>
      </c>
      <c r="C19" s="43">
        <f>SUMIF('拌客源数据1-8月'!A:A,'常用函数-完成版'!B19,'拌客源数据1-8月'!J:J)</f>
        <v>1374.4099999999999</v>
      </c>
      <c r="D19" s="58" t="s">
        <v>67</v>
      </c>
      <c r="E19">
        <v>1</v>
      </c>
      <c r="F19" s="1"/>
    </row>
    <row r="20" spans="2:12" x14ac:dyDescent="0.25">
      <c r="B20" s="47">
        <v>44062</v>
      </c>
      <c r="C20" s="43">
        <f>SUMIF('拌客源数据1-8月'!A:A,'常用函数-完成版'!B20,'拌客源数据1-8月'!J:J)</f>
        <v>2588.69</v>
      </c>
      <c r="D20" s="58" t="s">
        <v>67</v>
      </c>
      <c r="E20">
        <v>2</v>
      </c>
      <c r="F20" s="1"/>
    </row>
    <row r="21" spans="2:12" x14ac:dyDescent="0.25">
      <c r="B21" s="47">
        <v>44064</v>
      </c>
      <c r="C21" s="43">
        <f>SUMIF('拌客源数据1-8月'!A:A,'常用函数-完成版'!B21,'拌客源数据1-8月'!J:J)</f>
        <v>2118.79</v>
      </c>
      <c r="D21" s="58" t="s">
        <v>67</v>
      </c>
      <c r="E21">
        <v>1</v>
      </c>
      <c r="F21" s="1"/>
    </row>
    <row r="22" spans="2:12" x14ac:dyDescent="0.25">
      <c r="B22" s="48"/>
      <c r="C22" s="44"/>
    </row>
    <row r="23" spans="2:12" x14ac:dyDescent="0.25">
      <c r="B23" s="48"/>
      <c r="C23" s="44"/>
    </row>
    <row r="24" spans="2:12" x14ac:dyDescent="0.25">
      <c r="B24" s="48"/>
      <c r="C24" s="44"/>
    </row>
    <row r="27" spans="2:12" x14ac:dyDescent="0.25">
      <c r="B27" t="s">
        <v>68</v>
      </c>
    </row>
    <row r="29" spans="2:12" x14ac:dyDescent="0.25">
      <c r="B29" s="42"/>
      <c r="C29" s="43" t="s">
        <v>69</v>
      </c>
      <c r="D29" s="43" t="s">
        <v>70</v>
      </c>
      <c r="E29" s="43" t="s">
        <v>71</v>
      </c>
      <c r="F29" s="44" t="s">
        <v>72</v>
      </c>
      <c r="G29" s="44" t="s">
        <v>73</v>
      </c>
      <c r="H29" s="44" t="s">
        <v>74</v>
      </c>
      <c r="I29" s="44" t="s">
        <v>75</v>
      </c>
      <c r="J29" s="44" t="s">
        <v>76</v>
      </c>
    </row>
    <row r="30" spans="2:12" x14ac:dyDescent="0.25">
      <c r="B30" s="47">
        <v>44013</v>
      </c>
      <c r="C30" s="43">
        <f>SUMIFS('拌客源数据1-8月'!J:J,'拌客源数据1-8月'!A:A,'常用函数-完成版'!B30,'拌客源数据1-8月'!H:H,"美团")</f>
        <v>1008.28</v>
      </c>
      <c r="D30" s="59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9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58">
        <f>YEAR(B30)</f>
        <v>2020</v>
      </c>
      <c r="G30" s="58">
        <f>MONTH(B30)</f>
        <v>7</v>
      </c>
      <c r="H30" s="58">
        <f>DAY(B30)</f>
        <v>1</v>
      </c>
      <c r="I30" s="1">
        <f>DATE(YEAR(B30),MONTH(B30)-1,DAY(B30))</f>
        <v>43983</v>
      </c>
      <c r="J30">
        <f>SUMIFS('拌客源数据1-8月'!J:J,'拌客源数据1-8月'!A:A,DATE(YEAR(B30),MONTH(B30)-1,DAY(B30)),'拌客源数据1-8月'!H:H,"美团")</f>
        <v>1131.45</v>
      </c>
      <c r="K30" s="1"/>
      <c r="L30" s="1"/>
    </row>
    <row r="31" spans="2:12" x14ac:dyDescent="0.25">
      <c r="B31" s="47">
        <v>44014</v>
      </c>
      <c r="C31" s="43">
        <f>SUMIFS('拌客源数据1-8月'!J:J,'拌客源数据1-8月'!A:A,'常用函数-完成版'!B31,'拌客源数据1-8月'!H:H,"美团")</f>
        <v>1023.39</v>
      </c>
      <c r="D31" s="59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9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58">
        <f t="shared" ref="F31:F36" si="0">YEAR(B31)</f>
        <v>2020</v>
      </c>
      <c r="G31" s="58">
        <f t="shared" ref="G31:G36" si="1">MONTH(B31)</f>
        <v>7</v>
      </c>
      <c r="H31" s="58">
        <f t="shared" ref="H31:H36" si="2">DAY(B31)</f>
        <v>2</v>
      </c>
      <c r="I31" s="1">
        <f t="shared" ref="I31:I36" si="3">DATE(YEAR(B31),MONTH(B31)-1,DAY(B31))</f>
        <v>43984</v>
      </c>
      <c r="J31">
        <f>SUMIFS('拌客源数据1-8月'!J:J,'拌客源数据1-8月'!A:A,DATE(YEAR(B31),MONTH(B31)-1,DAY(B31)),'拌客源数据1-8月'!H:H,"美团")</f>
        <v>839.37</v>
      </c>
    </row>
    <row r="32" spans="2:12" x14ac:dyDescent="0.25">
      <c r="B32" s="47">
        <v>44015</v>
      </c>
      <c r="C32" s="43">
        <f>SUMIFS('拌客源数据1-8月'!J:J,'拌客源数据1-8月'!A:A,'常用函数-完成版'!B32,'拌客源数据1-8月'!H:H,"美团")</f>
        <v>999.86</v>
      </c>
      <c r="D32" s="59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9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58">
        <f t="shared" si="0"/>
        <v>2020</v>
      </c>
      <c r="G32" s="58">
        <f t="shared" si="1"/>
        <v>7</v>
      </c>
      <c r="H32" s="58">
        <f t="shared" si="2"/>
        <v>3</v>
      </c>
      <c r="I32" s="1">
        <f t="shared" si="3"/>
        <v>43985</v>
      </c>
      <c r="J32">
        <f>SUMIFS('拌客源数据1-8月'!J:J,'拌客源数据1-8月'!A:A,DATE(YEAR(B32),MONTH(B32)-1,DAY(B32)),'拌客源数据1-8月'!H:H,"美团")</f>
        <v>1220.3699999999999</v>
      </c>
    </row>
    <row r="33" spans="2:10" x14ac:dyDescent="0.25">
      <c r="B33" s="47">
        <v>44016</v>
      </c>
      <c r="C33" s="43">
        <f>SUMIFS('拌客源数据1-8月'!J:J,'拌客源数据1-8月'!A:A,'常用函数-完成版'!B33,'拌客源数据1-8月'!H:H,"美团")</f>
        <v>1144.82</v>
      </c>
      <c r="D33" s="59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9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58">
        <f t="shared" si="0"/>
        <v>2020</v>
      </c>
      <c r="G33" s="58">
        <f t="shared" si="1"/>
        <v>7</v>
      </c>
      <c r="H33" s="58">
        <f t="shared" si="2"/>
        <v>4</v>
      </c>
      <c r="I33" s="1">
        <f t="shared" si="3"/>
        <v>43986</v>
      </c>
      <c r="J33">
        <f>SUMIFS('拌客源数据1-8月'!J:J,'拌客源数据1-8月'!A:A,DATE(YEAR(B33),MONTH(B33)-1,DAY(B33)),'拌客源数据1-8月'!H:H,"美团")</f>
        <v>1474.39</v>
      </c>
    </row>
    <row r="34" spans="2:10" x14ac:dyDescent="0.25">
      <c r="B34" s="47">
        <v>44017</v>
      </c>
      <c r="C34" s="43">
        <f>SUMIFS('拌客源数据1-8月'!J:J,'拌客源数据1-8月'!A:A,'常用函数-完成版'!B34,'拌客源数据1-8月'!H:H,"美团")</f>
        <v>755.47</v>
      </c>
      <c r="D34" s="59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9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58">
        <f t="shared" si="0"/>
        <v>2020</v>
      </c>
      <c r="G34" s="58">
        <f t="shared" si="1"/>
        <v>7</v>
      </c>
      <c r="H34" s="58">
        <f t="shared" si="2"/>
        <v>5</v>
      </c>
      <c r="I34" s="1">
        <f t="shared" si="3"/>
        <v>43987</v>
      </c>
      <c r="J34">
        <f>SUMIFS('拌客源数据1-8月'!J:J,'拌客源数据1-8月'!A:A,DATE(YEAR(B34),MONTH(B34)-1,DAY(B34)),'拌客源数据1-8月'!H:H,"美团")</f>
        <v>1143.3399999999999</v>
      </c>
    </row>
    <row r="35" spans="2:10" x14ac:dyDescent="0.25">
      <c r="B35" s="47">
        <v>44044</v>
      </c>
      <c r="C35" s="43">
        <f>SUMIFS('拌客源数据1-8月'!J:J,'拌客源数据1-8月'!A:A,'常用函数-完成版'!B35,'拌客源数据1-8月'!H:H,"美团")</f>
        <v>3387.1000000000004</v>
      </c>
      <c r="D35" s="59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9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58">
        <f t="shared" si="0"/>
        <v>2020</v>
      </c>
      <c r="G35" s="58">
        <f t="shared" si="1"/>
        <v>8</v>
      </c>
      <c r="H35" s="58">
        <f t="shared" si="2"/>
        <v>1</v>
      </c>
      <c r="I35" s="1">
        <f t="shared" si="3"/>
        <v>44013</v>
      </c>
      <c r="J35">
        <f>SUMIFS('拌客源数据1-8月'!J:J,'拌客源数据1-8月'!A:A,DATE(YEAR(B35),MONTH(B35)-1,DAY(B35)),'拌客源数据1-8月'!H:H,"美团")</f>
        <v>1008.28</v>
      </c>
    </row>
    <row r="36" spans="2:10" x14ac:dyDescent="0.25">
      <c r="B36" s="47">
        <v>44048</v>
      </c>
      <c r="C36" s="43">
        <f>SUMIFS('拌客源数据1-8月'!J:J,'拌客源数据1-8月'!A:A,'常用函数-完成版'!B36,'拌客源数据1-8月'!H:H,"美团")</f>
        <v>1817.37</v>
      </c>
      <c r="D36" s="59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9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58">
        <f t="shared" si="0"/>
        <v>2020</v>
      </c>
      <c r="G36" s="58">
        <f t="shared" si="1"/>
        <v>8</v>
      </c>
      <c r="H36" s="58">
        <f t="shared" si="2"/>
        <v>5</v>
      </c>
      <c r="I36" s="1">
        <f t="shared" si="3"/>
        <v>44017</v>
      </c>
      <c r="J36">
        <f>SUMIFS('拌客源数据1-8月'!J:J,'拌客源数据1-8月'!A:A,DATE(YEAR(B36),MONTH(B36)-1,DAY(B36)),'拌客源数据1-8月'!H:H,"美团")</f>
        <v>755.47</v>
      </c>
    </row>
    <row r="37" spans="2:10" x14ac:dyDescent="0.25">
      <c r="F37" s="49"/>
    </row>
    <row r="38" spans="2:10" x14ac:dyDescent="0.25">
      <c r="B38" s="42"/>
      <c r="C38" s="43" t="s">
        <v>69</v>
      </c>
      <c r="D38" s="43" t="s">
        <v>77</v>
      </c>
      <c r="E38" s="44" t="s">
        <v>78</v>
      </c>
      <c r="F38" s="44" t="s">
        <v>79</v>
      </c>
      <c r="G38" s="44" t="s">
        <v>80</v>
      </c>
    </row>
    <row r="39" spans="2:10" x14ac:dyDescent="0.25">
      <c r="B39" s="50">
        <v>43831</v>
      </c>
      <c r="C39" s="43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60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1">
        <f>DATE(YEAR(B39),MONTH(B39),1)</f>
        <v>43831</v>
      </c>
      <c r="F39" s="1">
        <f>DATE(YEAR(B39),MONTH(B39),31)</f>
        <v>43861</v>
      </c>
      <c r="G39" s="1">
        <f>DATE(YEAR(B39),MONTH(B39)+1,1)-1</f>
        <v>43861</v>
      </c>
    </row>
    <row r="40" spans="2:10" x14ac:dyDescent="0.25">
      <c r="B40" s="50">
        <v>43862</v>
      </c>
      <c r="C40" s="43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60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1">
        <f t="shared" ref="E40:E46" si="4">DATE(YEAR(B40),MONTH(B40),1)</f>
        <v>43862</v>
      </c>
      <c r="F40" s="1">
        <f>DATE(YEAR(B40),MONTH(B40),31)</f>
        <v>43892</v>
      </c>
      <c r="G40" s="1">
        <f t="shared" ref="G40:G46" si="5">DATE(YEAR(B40),MONTH(B40)+1,1)-1</f>
        <v>43890</v>
      </c>
    </row>
    <row r="41" spans="2:10" x14ac:dyDescent="0.25">
      <c r="B41" s="50">
        <v>43891</v>
      </c>
      <c r="C41" s="43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60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1">
        <f t="shared" si="4"/>
        <v>43891</v>
      </c>
      <c r="F41" s="1">
        <f t="shared" ref="F41:F46" si="6">DATE(YEAR(B41),MONTH(B41),31)</f>
        <v>43921</v>
      </c>
      <c r="G41" s="1">
        <f t="shared" si="5"/>
        <v>43921</v>
      </c>
    </row>
    <row r="42" spans="2:10" x14ac:dyDescent="0.25">
      <c r="B42" s="50">
        <v>43922</v>
      </c>
      <c r="C42" s="43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60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1">
        <f t="shared" si="4"/>
        <v>43922</v>
      </c>
      <c r="F42" s="1">
        <f t="shared" si="6"/>
        <v>43952</v>
      </c>
      <c r="G42" s="1">
        <f t="shared" si="5"/>
        <v>43951</v>
      </c>
    </row>
    <row r="43" spans="2:10" x14ac:dyDescent="0.25">
      <c r="B43" s="50">
        <v>43952</v>
      </c>
      <c r="C43" s="43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60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1">
        <f t="shared" si="4"/>
        <v>43952</v>
      </c>
      <c r="F43" s="1">
        <f t="shared" si="6"/>
        <v>43982</v>
      </c>
      <c r="G43" s="1">
        <f t="shared" si="5"/>
        <v>43982</v>
      </c>
    </row>
    <row r="44" spans="2:10" x14ac:dyDescent="0.25">
      <c r="B44" s="50">
        <v>43983</v>
      </c>
      <c r="C44" s="43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60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1">
        <f t="shared" si="4"/>
        <v>43983</v>
      </c>
      <c r="F44" s="1">
        <f t="shared" si="6"/>
        <v>44013</v>
      </c>
      <c r="G44" s="1">
        <f t="shared" si="5"/>
        <v>44012</v>
      </c>
    </row>
    <row r="45" spans="2:10" x14ac:dyDescent="0.25">
      <c r="B45" s="50">
        <v>44013</v>
      </c>
      <c r="C45" s="43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60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1">
        <f t="shared" si="4"/>
        <v>44013</v>
      </c>
      <c r="F45" s="1">
        <f t="shared" si="6"/>
        <v>44043</v>
      </c>
      <c r="G45" s="1">
        <f t="shared" si="5"/>
        <v>44043</v>
      </c>
    </row>
    <row r="46" spans="2:10" x14ac:dyDescent="0.25">
      <c r="B46" s="50">
        <v>44044</v>
      </c>
      <c r="C46" s="43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60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1">
        <f t="shared" si="4"/>
        <v>44044</v>
      </c>
      <c r="F46" s="1">
        <f t="shared" si="6"/>
        <v>44074</v>
      </c>
      <c r="G46" s="1">
        <f t="shared" si="5"/>
        <v>44074</v>
      </c>
    </row>
    <row r="47" spans="2:10" x14ac:dyDescent="0.25">
      <c r="B47" s="51"/>
    </row>
    <row r="48" spans="2:10" x14ac:dyDescent="0.25">
      <c r="B48" s="51"/>
    </row>
    <row r="49" spans="2:5" x14ac:dyDescent="0.25">
      <c r="B49" s="51"/>
    </row>
    <row r="52" spans="2:5" x14ac:dyDescent="0.25">
      <c r="B52" t="s">
        <v>81</v>
      </c>
    </row>
    <row r="54" spans="2:5" x14ac:dyDescent="0.25">
      <c r="B54" s="42"/>
      <c r="C54" s="43" t="s">
        <v>82</v>
      </c>
      <c r="D54" s="43" t="s">
        <v>83</v>
      </c>
    </row>
    <row r="55" spans="2:5" x14ac:dyDescent="0.25">
      <c r="B55" s="43" t="s">
        <v>9</v>
      </c>
      <c r="C55" s="42">
        <f>SUM('拌客源数据1-8月'!J:J)</f>
        <v>1071473.2499999998</v>
      </c>
      <c r="D55" s="42">
        <f>SUBTOTAL(9,'拌客源数据1-8月'!J:J)</f>
        <v>1071473.2499999998</v>
      </c>
    </row>
    <row r="56" spans="2:5" x14ac:dyDescent="0.25">
      <c r="B56" s="44"/>
    </row>
    <row r="57" spans="2:5" x14ac:dyDescent="0.25">
      <c r="B57" s="44"/>
    </row>
    <row r="58" spans="2:5" x14ac:dyDescent="0.25">
      <c r="B58" s="44"/>
    </row>
    <row r="61" spans="2:5" x14ac:dyDescent="0.25">
      <c r="B61" t="s">
        <v>84</v>
      </c>
    </row>
    <row r="63" spans="2:5" x14ac:dyDescent="0.25">
      <c r="B63" s="43" t="s">
        <v>85</v>
      </c>
      <c r="C63" s="43" t="s">
        <v>9</v>
      </c>
      <c r="D63" s="43" t="s">
        <v>86</v>
      </c>
      <c r="E63" s="44"/>
    </row>
    <row r="64" spans="2:5" x14ac:dyDescent="0.25">
      <c r="B64" s="43" t="s">
        <v>87</v>
      </c>
      <c r="C64" s="43">
        <v>64233.37</v>
      </c>
      <c r="D64" s="43" t="str">
        <f>IF(C64&gt;100000,"达标","不达标")</f>
        <v>不达标</v>
      </c>
      <c r="E64" s="44"/>
    </row>
    <row r="65" spans="2:11" x14ac:dyDescent="0.25">
      <c r="B65" s="43" t="s">
        <v>88</v>
      </c>
      <c r="C65" s="43">
        <v>32755.71</v>
      </c>
      <c r="D65" s="43" t="str">
        <f t="shared" ref="D65:D71" si="7">IF(C65&gt;100000,"达标","不达标")</f>
        <v>不达标</v>
      </c>
      <c r="E65" s="44"/>
    </row>
    <row r="66" spans="2:11" x14ac:dyDescent="0.25">
      <c r="B66" s="43" t="s">
        <v>89</v>
      </c>
      <c r="C66" s="43">
        <v>78895.69</v>
      </c>
      <c r="D66" s="43" t="str">
        <f t="shared" si="7"/>
        <v>不达标</v>
      </c>
      <c r="E66" s="44"/>
    </row>
    <row r="67" spans="2:11" x14ac:dyDescent="0.25">
      <c r="B67" s="43" t="s">
        <v>90</v>
      </c>
      <c r="C67" s="43">
        <v>108307.07</v>
      </c>
      <c r="D67" s="43" t="str">
        <f t="shared" si="7"/>
        <v>达标</v>
      </c>
      <c r="E67" s="44"/>
    </row>
    <row r="68" spans="2:11" x14ac:dyDescent="0.25">
      <c r="B68" s="43" t="s">
        <v>91</v>
      </c>
      <c r="C68" s="43">
        <v>194276.97</v>
      </c>
      <c r="D68" s="43" t="str">
        <f t="shared" si="7"/>
        <v>达标</v>
      </c>
      <c r="E68" s="44"/>
    </row>
    <row r="69" spans="2:11" x14ac:dyDescent="0.25">
      <c r="B69" s="43" t="s">
        <v>92</v>
      </c>
      <c r="C69" s="43">
        <v>255727.79</v>
      </c>
      <c r="D69" s="43" t="str">
        <f t="shared" si="7"/>
        <v>达标</v>
      </c>
      <c r="E69" s="44"/>
    </row>
    <row r="70" spans="2:11" x14ac:dyDescent="0.25">
      <c r="B70" s="43" t="s">
        <v>93</v>
      </c>
      <c r="C70" s="43">
        <v>255891.73</v>
      </c>
      <c r="D70" s="43" t="str">
        <f t="shared" si="7"/>
        <v>达标</v>
      </c>
      <c r="E70" s="44"/>
    </row>
    <row r="71" spans="2:11" x14ac:dyDescent="0.25">
      <c r="B71" s="43" t="s">
        <v>94</v>
      </c>
      <c r="C71" s="43">
        <v>81384.92</v>
      </c>
      <c r="D71" s="43" t="str">
        <f t="shared" si="7"/>
        <v>不达标</v>
      </c>
      <c r="E71" s="44"/>
    </row>
    <row r="72" spans="2:11" x14ac:dyDescent="0.25">
      <c r="B72" s="44"/>
      <c r="C72" s="44"/>
      <c r="D72" s="44"/>
      <c r="E72" s="44"/>
    </row>
    <row r="73" spans="2:11" x14ac:dyDescent="0.25">
      <c r="B73" s="44"/>
      <c r="C73" s="44"/>
      <c r="D73" s="44"/>
      <c r="E73" s="44"/>
    </row>
    <row r="74" spans="2:11" x14ac:dyDescent="0.25">
      <c r="B74" s="44"/>
      <c r="C74" s="44"/>
      <c r="D74" s="44"/>
      <c r="E74" s="44"/>
    </row>
    <row r="77" spans="2:11" x14ac:dyDescent="0.25">
      <c r="B77" t="s">
        <v>95</v>
      </c>
    </row>
    <row r="78" spans="2:11" x14ac:dyDescent="0.25">
      <c r="I78" t="s">
        <v>96</v>
      </c>
    </row>
    <row r="79" spans="2:11" x14ac:dyDescent="0.25">
      <c r="B79" s="43" t="s">
        <v>85</v>
      </c>
      <c r="C79" s="43" t="s">
        <v>9</v>
      </c>
      <c r="D79" s="43" t="s">
        <v>19</v>
      </c>
      <c r="E79" s="42" t="s">
        <v>97</v>
      </c>
      <c r="I79" s="43" t="s">
        <v>98</v>
      </c>
      <c r="J79" s="43" t="s">
        <v>99</v>
      </c>
      <c r="K79" s="43" t="s">
        <v>100</v>
      </c>
    </row>
    <row r="80" spans="2:11" x14ac:dyDescent="0.25">
      <c r="B80" s="43" t="s">
        <v>87</v>
      </c>
      <c r="C80" s="43">
        <v>64233.37</v>
      </c>
      <c r="D80" s="43">
        <v>3344.24</v>
      </c>
      <c r="E80" s="43" t="str">
        <f>IF(C80&gt;100000,IF(D80&lt;5000,"达标","不达标"),"不达标")</f>
        <v>不达标</v>
      </c>
      <c r="I80" s="43">
        <v>0</v>
      </c>
      <c r="J80" s="43">
        <v>0</v>
      </c>
      <c r="K80" s="43" t="str">
        <f>IF(I80=0,IF(J80=0,"AB都等于","A等于B不等于"),IF(J80=0,"A不等于B等于","AB都不等于"))</f>
        <v>AB都等于</v>
      </c>
    </row>
    <row r="81" spans="2:24" x14ac:dyDescent="0.25">
      <c r="B81" s="43" t="s">
        <v>88</v>
      </c>
      <c r="C81" s="43">
        <v>32755.71</v>
      </c>
      <c r="D81" s="43">
        <v>902.87</v>
      </c>
      <c r="E81" s="43" t="str">
        <f t="shared" ref="E81:E87" si="8">IF(C81&gt;100000,IF(D81&lt;5000,"达标","不达标"),"不达标")</f>
        <v>不达标</v>
      </c>
      <c r="I81" s="43">
        <v>1</v>
      </c>
      <c r="J81" s="43">
        <v>0</v>
      </c>
      <c r="K81" s="43" t="str">
        <f>IF(I81=0,IF(J81=0,"AB都等于","A等于B不等于"),IF(J81=0,"A不等于B等于","AB都不等于"))</f>
        <v>A不等于B等于</v>
      </c>
    </row>
    <row r="82" spans="2:24" x14ac:dyDescent="0.25">
      <c r="B82" s="43" t="s">
        <v>89</v>
      </c>
      <c r="C82" s="43">
        <v>78895.69</v>
      </c>
      <c r="D82" s="43">
        <v>2645.32</v>
      </c>
      <c r="E82" s="43" t="str">
        <f t="shared" si="8"/>
        <v>不达标</v>
      </c>
      <c r="I82" s="43">
        <v>1</v>
      </c>
      <c r="J82" s="43">
        <v>1</v>
      </c>
      <c r="K82" s="43" t="str">
        <f>IF(I82=0,IF(J82=0,"AB都等于","A等于B不等于"),IF(J82=0,"A不等于B等于","AB都不等于"))</f>
        <v>AB都不等于</v>
      </c>
    </row>
    <row r="83" spans="2:24" x14ac:dyDescent="0.25">
      <c r="B83" s="43" t="s">
        <v>90</v>
      </c>
      <c r="C83" s="43">
        <v>108307.07</v>
      </c>
      <c r="D83" s="43">
        <v>4513.12</v>
      </c>
      <c r="E83" s="43" t="str">
        <f t="shared" si="8"/>
        <v>达标</v>
      </c>
      <c r="I83" s="43">
        <v>0</v>
      </c>
      <c r="J83" s="43">
        <v>1</v>
      </c>
      <c r="K83" s="43" t="str">
        <f>IF(I83=0,IF(J83=0,"AB都等于","A等于B不等于"),IF(J83=0,"A不等于B等于","AB都不等于"))</f>
        <v>A等于B不等于</v>
      </c>
    </row>
    <row r="84" spans="2:24" x14ac:dyDescent="0.25">
      <c r="B84" s="43" t="s">
        <v>91</v>
      </c>
      <c r="C84" s="43">
        <v>194276.97</v>
      </c>
      <c r="D84" s="43">
        <v>11804.4</v>
      </c>
      <c r="E84" s="43" t="str">
        <f t="shared" si="8"/>
        <v>不达标</v>
      </c>
    </row>
    <row r="85" spans="2:24" x14ac:dyDescent="0.25">
      <c r="B85" s="43" t="s">
        <v>92</v>
      </c>
      <c r="C85" s="43">
        <v>255727.79</v>
      </c>
      <c r="D85" s="43">
        <v>8302.5300000000007</v>
      </c>
      <c r="E85" s="43" t="str">
        <f t="shared" si="8"/>
        <v>不达标</v>
      </c>
    </row>
    <row r="86" spans="2:24" x14ac:dyDescent="0.25">
      <c r="B86" s="43" t="s">
        <v>93</v>
      </c>
      <c r="C86" s="43">
        <v>255891.73</v>
      </c>
      <c r="D86" s="43">
        <v>13616.33</v>
      </c>
      <c r="E86" s="43" t="str">
        <f t="shared" si="8"/>
        <v>不达标</v>
      </c>
    </row>
    <row r="87" spans="2:24" x14ac:dyDescent="0.25">
      <c r="B87" s="43" t="s">
        <v>94</v>
      </c>
      <c r="C87" s="43">
        <v>81384.92</v>
      </c>
      <c r="D87" s="43">
        <v>3680.31</v>
      </c>
      <c r="E87" s="43" t="str">
        <f t="shared" si="8"/>
        <v>不达标</v>
      </c>
    </row>
    <row r="88" spans="2:24" x14ac:dyDescent="0.25">
      <c r="B88" s="44"/>
      <c r="C88" s="44"/>
      <c r="D88" s="44"/>
    </row>
    <row r="89" spans="2:24" x14ac:dyDescent="0.25">
      <c r="B89" s="44"/>
      <c r="C89" s="44"/>
      <c r="D89" s="44"/>
    </row>
    <row r="90" spans="2:24" x14ac:dyDescent="0.25">
      <c r="B90" s="44"/>
      <c r="C90" s="44"/>
      <c r="D90" s="44"/>
    </row>
    <row r="93" spans="2:24" x14ac:dyDescent="0.25">
      <c r="B93" t="s">
        <v>101</v>
      </c>
      <c r="P93">
        <f>VLOOKUP(O96,O110:P117,2,FALSE)</f>
        <v>273854.58</v>
      </c>
    </row>
    <row r="94" spans="2:24" x14ac:dyDescent="0.25">
      <c r="F94" t="s">
        <v>102</v>
      </c>
      <c r="I94" t="s">
        <v>103</v>
      </c>
      <c r="S94" t="s">
        <v>104</v>
      </c>
    </row>
    <row r="95" spans="2:24" x14ac:dyDescent="0.25">
      <c r="B95" s="43" t="s">
        <v>3</v>
      </c>
      <c r="C95" s="43" t="s">
        <v>4</v>
      </c>
      <c r="D95" s="44"/>
      <c r="E95" s="44"/>
      <c r="F95" s="43" t="s">
        <v>105</v>
      </c>
      <c r="G95" s="43" t="s">
        <v>106</v>
      </c>
      <c r="I95" s="43" t="s">
        <v>107</v>
      </c>
      <c r="J95" s="43" t="s">
        <v>108</v>
      </c>
      <c r="O95" s="43" t="s">
        <v>3</v>
      </c>
      <c r="P95" s="43" t="s">
        <v>9</v>
      </c>
      <c r="Q95" s="44"/>
      <c r="R95" s="44"/>
      <c r="S95" s="43" t="s">
        <v>109</v>
      </c>
      <c r="T95" s="43" t="s">
        <v>110</v>
      </c>
      <c r="U95" s="43" t="s">
        <v>106</v>
      </c>
      <c r="W95" s="62" t="s">
        <v>59</v>
      </c>
      <c r="X95" t="s">
        <v>111</v>
      </c>
    </row>
    <row r="96" spans="2:24" x14ac:dyDescent="0.25">
      <c r="B96" s="54" t="s">
        <v>25</v>
      </c>
      <c r="C96" s="43" t="str">
        <f>VLOOKUP(B96,'拌客源数据1-8月'!D:E,2,FALSE)</f>
        <v>宝山店</v>
      </c>
      <c r="D96" s="44"/>
      <c r="E96" s="44"/>
      <c r="F96" s="43" t="s">
        <v>112</v>
      </c>
      <c r="G96" s="43">
        <v>1</v>
      </c>
      <c r="I96" s="43" t="s">
        <v>113</v>
      </c>
      <c r="J96" s="43">
        <f>VLOOKUP(I96&amp;"*",F96:G103,2,TRUE)</f>
        <v>1</v>
      </c>
      <c r="O96" s="54" t="s">
        <v>25</v>
      </c>
      <c r="P96" s="42">
        <f>VLOOKUP(O96,$O$109:$P$118,2,FALSE)</f>
        <v>273854.58</v>
      </c>
      <c r="S96" s="43" t="s">
        <v>98</v>
      </c>
      <c r="T96" s="43" t="s">
        <v>113</v>
      </c>
      <c r="U96" s="43">
        <v>1</v>
      </c>
      <c r="W96" s="2" t="s">
        <v>113</v>
      </c>
      <c r="X96">
        <v>19</v>
      </c>
    </row>
    <row r="97" spans="2:24" x14ac:dyDescent="0.25">
      <c r="B97" s="54" t="s">
        <v>31</v>
      </c>
      <c r="C97" s="43" t="str">
        <f>VLOOKUP(B97,'拌客源数据1-8月'!D:E,2,FALSE)</f>
        <v>五角场店</v>
      </c>
      <c r="D97" s="44"/>
      <c r="E97" s="44"/>
      <c r="F97" s="43" t="s">
        <v>114</v>
      </c>
      <c r="G97" s="43">
        <v>2</v>
      </c>
      <c r="O97" s="54" t="s">
        <v>31</v>
      </c>
      <c r="P97" s="42">
        <f t="shared" ref="P97:P103" si="9">VLOOKUP(O97,$O$109:$P$118,2,FALSE)</f>
        <v>16838.82</v>
      </c>
      <c r="S97" s="43" t="s">
        <v>98</v>
      </c>
      <c r="T97" s="43" t="s">
        <v>115</v>
      </c>
      <c r="U97" s="43">
        <v>2</v>
      </c>
      <c r="W97" s="61" t="s">
        <v>98</v>
      </c>
      <c r="X97">
        <v>1</v>
      </c>
    </row>
    <row r="98" spans="2:24" x14ac:dyDescent="0.25">
      <c r="B98" s="54" t="s">
        <v>36</v>
      </c>
      <c r="C98" s="43" t="str">
        <f>VLOOKUP(B98,'拌客源数据1-8月'!D:E,2,FALSE)</f>
        <v>龙阳广场店</v>
      </c>
      <c r="D98" s="44"/>
      <c r="E98" s="44"/>
      <c r="F98" s="43" t="s">
        <v>116</v>
      </c>
      <c r="G98" s="43">
        <v>3</v>
      </c>
      <c r="I98" t="s">
        <v>117</v>
      </c>
      <c r="O98" s="54" t="s">
        <v>36</v>
      </c>
      <c r="P98" s="42">
        <f t="shared" si="9"/>
        <v>6452.04</v>
      </c>
      <c r="S98" s="43" t="s">
        <v>99</v>
      </c>
      <c r="T98" s="43" t="s">
        <v>118</v>
      </c>
      <c r="U98" s="43">
        <v>3</v>
      </c>
      <c r="W98" s="61" t="s">
        <v>99</v>
      </c>
      <c r="X98">
        <v>5</v>
      </c>
    </row>
    <row r="99" spans="2:24" x14ac:dyDescent="0.25">
      <c r="B99" s="54" t="s">
        <v>39</v>
      </c>
      <c r="C99" s="43" t="str">
        <f>VLOOKUP(B99,'拌客源数据1-8月'!D:E,2,FALSE)</f>
        <v>五角场店</v>
      </c>
      <c r="D99" s="44"/>
      <c r="E99" s="44"/>
      <c r="F99" s="43" t="s">
        <v>119</v>
      </c>
      <c r="G99" s="43">
        <v>4</v>
      </c>
      <c r="I99" s="43" t="s">
        <v>115</v>
      </c>
      <c r="J99" s="43">
        <f>VLOOKUP(I99&amp;"??",F95:G103,2,FALSE)</f>
        <v>7</v>
      </c>
      <c r="O99" s="54" t="s">
        <v>39</v>
      </c>
      <c r="P99" s="42">
        <f t="shared" si="9"/>
        <v>60286.000000000022</v>
      </c>
      <c r="S99" s="43" t="s">
        <v>99</v>
      </c>
      <c r="T99" s="43" t="s">
        <v>118</v>
      </c>
      <c r="U99" s="43">
        <v>4</v>
      </c>
      <c r="W99" s="61" t="s">
        <v>120</v>
      </c>
      <c r="X99">
        <v>13</v>
      </c>
    </row>
    <row r="100" spans="2:24" x14ac:dyDescent="0.25">
      <c r="B100" s="54" t="s">
        <v>42</v>
      </c>
      <c r="C100" s="43" t="str">
        <f>VLOOKUP(B100,'拌客源数据1-8月'!D:E,2,FALSE)</f>
        <v>怒江路店</v>
      </c>
      <c r="D100" s="44"/>
      <c r="E100" s="44"/>
      <c r="F100" s="43" t="s">
        <v>121</v>
      </c>
      <c r="G100" s="43">
        <v>5</v>
      </c>
      <c r="O100" s="54" t="s">
        <v>42</v>
      </c>
      <c r="P100" s="42">
        <f t="shared" si="9"/>
        <v>4313.57</v>
      </c>
      <c r="S100" s="43" t="s">
        <v>99</v>
      </c>
      <c r="T100" s="43" t="s">
        <v>113</v>
      </c>
      <c r="U100" s="43">
        <v>5</v>
      </c>
      <c r="W100" s="2" t="s">
        <v>115</v>
      </c>
      <c r="X100">
        <v>10</v>
      </c>
    </row>
    <row r="101" spans="2:24" x14ac:dyDescent="0.25">
      <c r="B101" s="54" t="s">
        <v>45</v>
      </c>
      <c r="C101" s="43" t="str">
        <f>VLOOKUP(B101,'拌客源数据1-8月'!D:E,2,FALSE)</f>
        <v>宝山店</v>
      </c>
      <c r="D101" s="44"/>
      <c r="E101" s="44"/>
      <c r="F101" s="43" t="s">
        <v>122</v>
      </c>
      <c r="G101" s="43">
        <v>6</v>
      </c>
      <c r="O101" s="54" t="s">
        <v>45</v>
      </c>
      <c r="P101" s="42">
        <f t="shared" si="9"/>
        <v>169975.03999999998</v>
      </c>
      <c r="S101" s="43" t="s">
        <v>120</v>
      </c>
      <c r="T101" s="43" t="s">
        <v>113</v>
      </c>
      <c r="U101" s="43">
        <v>6</v>
      </c>
      <c r="W101" s="61" t="s">
        <v>98</v>
      </c>
      <c r="X101">
        <v>2</v>
      </c>
    </row>
    <row r="102" spans="2:24" x14ac:dyDescent="0.25">
      <c r="B102" s="54" t="s">
        <v>54</v>
      </c>
      <c r="C102" s="43" t="str">
        <f>VLOOKUP(B102,'拌客源数据1-8月'!D:E,2,FALSE)</f>
        <v>拌客干拌麻辣烫(武宁路店)</v>
      </c>
      <c r="D102" s="44"/>
      <c r="E102" s="44"/>
      <c r="F102" s="43" t="s">
        <v>123</v>
      </c>
      <c r="G102" s="43">
        <v>7</v>
      </c>
      <c r="O102" s="54" t="s">
        <v>54</v>
      </c>
      <c r="P102" s="42">
        <f t="shared" si="9"/>
        <v>425745.45999999996</v>
      </c>
      <c r="S102" s="43" t="s">
        <v>120</v>
      </c>
      <c r="T102" s="43" t="s">
        <v>113</v>
      </c>
      <c r="U102" s="43">
        <v>7</v>
      </c>
      <c r="W102" s="61" t="s">
        <v>124</v>
      </c>
      <c r="X102">
        <v>8</v>
      </c>
    </row>
    <row r="103" spans="2:24" x14ac:dyDescent="0.25">
      <c r="B103" s="54" t="s">
        <v>57</v>
      </c>
      <c r="C103" s="43" t="str">
        <f>VLOOKUP(B103,'拌客源数据1-8月'!D:E,2,FALSE)</f>
        <v>拌客干拌麻辣烫(武宁路店)</v>
      </c>
      <c r="D103" s="44"/>
      <c r="E103" s="44"/>
      <c r="F103" s="43" t="s">
        <v>125</v>
      </c>
      <c r="G103" s="43">
        <v>8</v>
      </c>
      <c r="O103" s="54" t="s">
        <v>57</v>
      </c>
      <c r="P103" s="42">
        <f t="shared" si="9"/>
        <v>114007.74</v>
      </c>
      <c r="S103" s="43" t="s">
        <v>124</v>
      </c>
      <c r="T103" s="43" t="s">
        <v>115</v>
      </c>
      <c r="U103" s="43">
        <v>8</v>
      </c>
      <c r="W103" s="2" t="s">
        <v>118</v>
      </c>
      <c r="X103">
        <v>7</v>
      </c>
    </row>
    <row r="104" spans="2:24" x14ac:dyDescent="0.25">
      <c r="B104" s="49"/>
      <c r="C104" s="44"/>
      <c r="D104" s="44"/>
      <c r="E104" s="44"/>
      <c r="F104" s="44"/>
      <c r="G104" s="44"/>
      <c r="O104" s="49"/>
      <c r="S104" s="44"/>
      <c r="T104" s="44"/>
      <c r="U104" s="44"/>
      <c r="W104" s="61" t="s">
        <v>99</v>
      </c>
      <c r="X104">
        <v>7</v>
      </c>
    </row>
    <row r="105" spans="2:24" x14ac:dyDescent="0.25">
      <c r="B105" s="49"/>
      <c r="C105" s="44"/>
      <c r="D105" s="44"/>
      <c r="E105" s="44"/>
      <c r="F105" s="44"/>
      <c r="G105" s="44"/>
      <c r="O105" s="49"/>
      <c r="S105" s="44"/>
      <c r="T105" s="44"/>
      <c r="U105" s="44"/>
      <c r="W105" s="2" t="s">
        <v>62</v>
      </c>
      <c r="X105">
        <v>36</v>
      </c>
    </row>
    <row r="106" spans="2:24" x14ac:dyDescent="0.25">
      <c r="B106" s="49"/>
      <c r="C106" s="44"/>
      <c r="D106" s="44"/>
      <c r="E106" s="44"/>
      <c r="F106" s="44"/>
      <c r="G106" s="44"/>
      <c r="O106" s="49"/>
    </row>
    <row r="109" spans="2:24" x14ac:dyDescent="0.25">
      <c r="B109" t="s">
        <v>126</v>
      </c>
      <c r="O109" s="62" t="s">
        <v>59</v>
      </c>
      <c r="P109" t="s">
        <v>60</v>
      </c>
    </row>
    <row r="110" spans="2:24" x14ac:dyDescent="0.25">
      <c r="O110" s="2" t="s">
        <v>39</v>
      </c>
      <c r="P110">
        <v>60286.000000000022</v>
      </c>
    </row>
    <row r="111" spans="2:24" x14ac:dyDescent="0.25">
      <c r="B111" s="68" t="s">
        <v>8</v>
      </c>
      <c r="C111" s="69"/>
      <c r="D111" s="43" t="s">
        <v>3</v>
      </c>
      <c r="E111" s="43" t="s">
        <v>0</v>
      </c>
      <c r="F111" s="43" t="s">
        <v>2</v>
      </c>
      <c r="G111" s="43" t="s">
        <v>4</v>
      </c>
      <c r="H111" s="43" t="s">
        <v>9</v>
      </c>
      <c r="I111" s="63" t="s">
        <v>146</v>
      </c>
      <c r="J111" s="43" t="s">
        <v>18</v>
      </c>
      <c r="K111" s="44"/>
      <c r="O111" s="2" t="s">
        <v>25</v>
      </c>
      <c r="P111">
        <v>273854.58</v>
      </c>
    </row>
    <row r="112" spans="2:24" x14ac:dyDescent="0.25">
      <c r="B112" s="55" t="s">
        <v>30</v>
      </c>
      <c r="C112" s="56"/>
      <c r="D112" s="43" t="str">
        <f>INDEX('拌客源数据1-8月'!$A:$I,MATCH($B112,'拌客源数据1-8月'!$I:$I,0),MATCH(D$111,'拌客源数据1-8月'!$A$1:$I$1,0))</f>
        <v>2001104355</v>
      </c>
      <c r="E112" s="43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43">
        <f>INDEX('拌客源数据1-8月'!$A:$I,MATCH('常用函数-完成版'!$B112,'拌客源数据1-8月'!$I:$I,0),MATCH('常用函数-完成版'!F$111,'拌客源数据1-8月'!$A$1:$I$1,0))</f>
        <v>4636</v>
      </c>
      <c r="G112" s="43" t="str">
        <f>INDEX('拌客源数据1-8月'!$A:$I,MATCH('常用函数-完成版'!$B112,'拌客源数据1-8月'!$I:$I,0),MATCH('常用函数-完成版'!G$111,'拌客源数据1-8月'!$A$1:$I$1,0))</f>
        <v>宝山店</v>
      </c>
      <c r="H112" s="43">
        <f>SUMIFS(INDEX('拌客源数据1-8月'!$A:$X,0,MATCH('常用函数-完成版'!H$111,'拌客源数据1-8月'!$A$1:$X$1,0)),'拌客源数据1-8月'!$I:$I,'常用函数-完成版'!$B112)</f>
        <v>116343.26000000004</v>
      </c>
      <c r="I112" s="43">
        <f>SUMIFS(INDEX('拌客源数据1-8月'!$A:$X,0,MATCH('常用函数-完成版'!I$111,'拌客源数据1-8月'!$A$1:$X$1,0)),'拌客源数据1-8月'!$I:$I,'常用函数-完成版'!$B112)</f>
        <v>136370</v>
      </c>
      <c r="J112" s="43">
        <f>SUMIFS(INDEX('拌客源数据1-8月'!$A:$X,0,MATCH('常用函数-完成版'!J$111,'拌客源数据1-8月'!$A$1:$X$1,0)),'拌客源数据1-8月'!$I:$I,'常用函数-完成版'!$B112)</f>
        <v>1646</v>
      </c>
      <c r="O112" s="2" t="s">
        <v>36</v>
      </c>
      <c r="P112">
        <v>6452.04</v>
      </c>
    </row>
    <row r="113" spans="2:16" x14ac:dyDescent="0.25">
      <c r="B113" s="55" t="s">
        <v>35</v>
      </c>
      <c r="C113" s="56"/>
      <c r="D113" s="43" t="str">
        <f>INDEX('拌客源数据1-8月'!$A:$I,MATCH($B113,'拌客源数据1-8月'!$I:$I,0),MATCH(D$111,'拌客源数据1-8月'!$A$1:$I$1,0))</f>
        <v>8184590</v>
      </c>
      <c r="E113" s="43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43">
        <f>INDEX('拌客源数据1-8月'!$A:$I,MATCH('常用函数-完成版'!$B113,'拌客源数据1-8月'!$I:$I,0),MATCH('常用函数-完成版'!F$111,'拌客源数据1-8月'!$A$1:$I$1,0))</f>
        <v>4636</v>
      </c>
      <c r="G113" s="43" t="str">
        <f>INDEX('拌客源数据1-8月'!$A:$I,MATCH('常用函数-完成版'!$B113,'拌客源数据1-8月'!$I:$I,0),MATCH('常用函数-完成版'!G$111,'拌客源数据1-8月'!$A$1:$I$1,0))</f>
        <v>五角场店</v>
      </c>
      <c r="H113" s="43">
        <f>SUMIFS(INDEX('拌客源数据1-8月'!$A:$X,0,MATCH('常用函数-完成版'!H$111,'拌客源数据1-8月'!$A$1:$X$1,0)),'拌客源数据1-8月'!$I:$I,'常用函数-完成版'!$B113)</f>
        <v>6787.9800000000005</v>
      </c>
      <c r="I113" s="43">
        <f>SUMIFS(INDEX('拌客源数据1-8月'!$A:$X,0,MATCH('常用函数-完成版'!I$111,'拌客源数据1-8月'!$A$1:$X$1,0)),'拌客源数据1-8月'!$I:$I,'常用函数-完成版'!$B113)</f>
        <v>9550</v>
      </c>
      <c r="J113" s="43">
        <f>SUMIFS(INDEX('拌客源数据1-8月'!$A:$X,0,MATCH('常用函数-完成版'!J$111,'拌客源数据1-8月'!$A$1:$X$1,0)),'拌客源数据1-8月'!$I:$I,'常用函数-完成版'!$B113)</f>
        <v>113</v>
      </c>
      <c r="O113" s="2" t="s">
        <v>54</v>
      </c>
      <c r="P113">
        <v>425745.45999999996</v>
      </c>
    </row>
    <row r="114" spans="2:16" x14ac:dyDescent="0.25">
      <c r="B114" s="55" t="s">
        <v>38</v>
      </c>
      <c r="C114" s="56"/>
      <c r="D114" s="43" t="str">
        <f>INDEX('拌客源数据1-8月'!$A:$I,MATCH($B114,'拌客源数据1-8月'!$I:$I,0),MATCH(D$111,'拌客源数据1-8月'!$A$1:$I$1,0))</f>
        <v>305225345</v>
      </c>
      <c r="E114" s="43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43">
        <f>INDEX('拌客源数据1-8月'!$A:$I,MATCH('常用函数-完成版'!$B114,'拌客源数据1-8月'!$I:$I,0),MATCH('常用函数-完成版'!F$111,'拌客源数据1-8月'!$A$1:$I$1,0))</f>
        <v>4636</v>
      </c>
      <c r="G114" s="43" t="str">
        <f>INDEX('拌客源数据1-8月'!$A:$I,MATCH('常用函数-完成版'!$B114,'拌客源数据1-8月'!$I:$I,0),MATCH('常用函数-完成版'!G$111,'拌客源数据1-8月'!$A$1:$I$1,0))</f>
        <v>龙阳广场店</v>
      </c>
      <c r="H114" s="43">
        <f>SUMIFS(INDEX('拌客源数据1-8月'!$A:$X,0,MATCH('常用函数-完成版'!H$111,'拌客源数据1-8月'!$A$1:$X$1,0)),'拌客源数据1-8月'!$I:$I,'常用函数-完成版'!$B114)</f>
        <v>6452.04</v>
      </c>
      <c r="I114" s="43">
        <f>SUMIFS(INDEX('拌客源数据1-8月'!$A:$X,0,MATCH('常用函数-完成版'!I$111,'拌客源数据1-8月'!$A$1:$X$1,0)),'拌客源数据1-8月'!$I:$I,'常用函数-完成版'!$B114)</f>
        <v>7361</v>
      </c>
      <c r="J114" s="43">
        <f>SUMIFS(INDEX('拌客源数据1-8月'!$A:$X,0,MATCH('常用函数-完成版'!J$111,'拌客源数据1-8月'!$A$1:$X$1,0)),'拌客源数据1-8月'!$I:$I,'常用函数-完成版'!$B114)</f>
        <v>108</v>
      </c>
      <c r="O114" s="2" t="s">
        <v>42</v>
      </c>
      <c r="P114">
        <v>4313.57</v>
      </c>
    </row>
    <row r="115" spans="2:16" x14ac:dyDescent="0.25">
      <c r="B115" s="55" t="s">
        <v>40</v>
      </c>
      <c r="C115" s="56"/>
      <c r="D115" s="43" t="str">
        <f>INDEX('拌客源数据1-8月'!$A:$I,MATCH($B115,'拌客源数据1-8月'!$I:$I,0),MATCH(D$111,'拌客源数据1-8月'!$A$1:$I$1,0))</f>
        <v>2000507076</v>
      </c>
      <c r="E115" s="43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43">
        <f>INDEX('拌客源数据1-8月'!$A:$I,MATCH('常用函数-完成版'!$B115,'拌客源数据1-8月'!$I:$I,0),MATCH('常用函数-完成版'!F$111,'拌客源数据1-8月'!$A$1:$I$1,0))</f>
        <v>4636</v>
      </c>
      <c r="G115" s="43" t="str">
        <f>INDEX('拌客源数据1-8月'!$A:$I,MATCH('常用函数-完成版'!$B115,'拌客源数据1-8月'!$I:$I,0),MATCH('常用函数-完成版'!G$111,'拌客源数据1-8月'!$A$1:$I$1,0))</f>
        <v>五角场店</v>
      </c>
      <c r="H115" s="43">
        <f>SUMIFS(INDEX('拌客源数据1-8月'!$A:$X,0,MATCH('常用函数-完成版'!H$111,'拌客源数据1-8月'!$A$1:$X$1,0)),'拌客源数据1-8月'!$I:$I,'常用函数-完成版'!$B115)</f>
        <v>33744.82</v>
      </c>
      <c r="I115" s="43">
        <f>SUMIFS(INDEX('拌客源数据1-8月'!$A:$X,0,MATCH('常用函数-完成版'!I$111,'拌客源数据1-8月'!$A$1:$X$1,0)),'拌客源数据1-8月'!$I:$I,'常用函数-完成版'!$B115)</f>
        <v>34948</v>
      </c>
      <c r="J115" s="43">
        <f>SUMIFS(INDEX('拌客源数据1-8月'!$A:$X,0,MATCH('常用函数-完成版'!J$111,'拌客源数据1-8月'!$A$1:$X$1,0)),'拌客源数据1-8月'!$I:$I,'常用函数-完成版'!$B115)</f>
        <v>512</v>
      </c>
      <c r="O115" s="2" t="s">
        <v>31</v>
      </c>
      <c r="P115">
        <v>16838.82</v>
      </c>
    </row>
    <row r="116" spans="2:16" x14ac:dyDescent="0.25">
      <c r="B116" s="55" t="s">
        <v>44</v>
      </c>
      <c r="C116" s="56"/>
      <c r="D116" s="43" t="str">
        <f>INDEX('拌客源数据1-8月'!$A:$I,MATCH($B116,'拌客源数据1-8月'!$I:$I,0),MATCH(D$111,'拌客源数据1-8月'!$A$1:$I$1,0))</f>
        <v>8106681</v>
      </c>
      <c r="E116" s="43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43">
        <f>INDEX('拌客源数据1-8月'!$A:$I,MATCH('常用函数-完成版'!$B116,'拌客源数据1-8月'!$I:$I,0),MATCH('常用函数-完成版'!F$111,'拌客源数据1-8月'!$A$1:$I$1,0))</f>
        <v>4636</v>
      </c>
      <c r="G116" s="43" t="str">
        <f>INDEX('拌客源数据1-8月'!$A:$I,MATCH('常用函数-完成版'!$B116,'拌客源数据1-8月'!$I:$I,0),MATCH('常用函数-完成版'!G$111,'拌客源数据1-8月'!$A$1:$I$1,0))</f>
        <v>怒江路店</v>
      </c>
      <c r="H116" s="43">
        <f>SUMIFS(INDEX('拌客源数据1-8月'!$A:$X,0,MATCH('常用函数-完成版'!H$111,'拌客源数据1-8月'!$A$1:$X$1,0)),'拌客源数据1-8月'!$I:$I,'常用函数-完成版'!$B116)</f>
        <v>4313.57</v>
      </c>
      <c r="I116" s="43">
        <f>SUMIFS(INDEX('拌客源数据1-8月'!$A:$X,0,MATCH('常用函数-完成版'!I$111,'拌客源数据1-8月'!$A$1:$X$1,0)),'拌客源数据1-8月'!$I:$I,'常用函数-完成版'!$B116)</f>
        <v>4189</v>
      </c>
      <c r="J116" s="43">
        <f>SUMIFS(INDEX('拌客源数据1-8月'!$A:$X,0,MATCH('常用函数-完成版'!J$111,'拌客源数据1-8月'!$A$1:$X$1,0)),'拌客源数据1-8月'!$I:$I,'常用函数-完成版'!$B116)</f>
        <v>66</v>
      </c>
      <c r="O116" s="2" t="s">
        <v>45</v>
      </c>
      <c r="P116">
        <v>169975.03999999998</v>
      </c>
    </row>
    <row r="117" spans="2:16" x14ac:dyDescent="0.25">
      <c r="B117" s="55" t="s">
        <v>46</v>
      </c>
      <c r="C117" s="56"/>
      <c r="D117" s="43" t="str">
        <f>INDEX('拌客源数据1-8月'!$A:$I,MATCH($B117,'拌客源数据1-8月'!$I:$I,0),MATCH(D$111,'拌客源数据1-8月'!$A$1:$I$1,0))</f>
        <v>8491999</v>
      </c>
      <c r="E117" s="43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43">
        <f>INDEX('拌客源数据1-8月'!$A:$I,MATCH('常用函数-完成版'!$B117,'拌客源数据1-8月'!$I:$I,0),MATCH('常用函数-完成版'!F$111,'拌客源数据1-8月'!$A$1:$I$1,0))</f>
        <v>4636</v>
      </c>
      <c r="G117" s="43" t="str">
        <f>INDEX('拌客源数据1-8月'!$A:$I,MATCH('常用函数-完成版'!$B117,'拌客源数据1-8月'!$I:$I,0),MATCH('常用函数-完成版'!G$111,'拌客源数据1-8月'!$A$1:$I$1,0))</f>
        <v>宝山店</v>
      </c>
      <c r="H117" s="43">
        <f>SUMIFS(INDEX('拌客源数据1-8月'!$A:$X,0,MATCH('常用函数-完成版'!H$111,'拌客源数据1-8月'!$A$1:$X$1,0)),'拌客源数据1-8月'!$I:$I,'常用函数-完成版'!$B117)</f>
        <v>169975.03999999998</v>
      </c>
      <c r="I117" s="43">
        <f>SUMIFS(INDEX('拌客源数据1-8月'!$A:$X,0,MATCH('常用函数-完成版'!I$111,'拌客源数据1-8月'!$A$1:$X$1,0)),'拌客源数据1-8月'!$I:$I,'常用函数-完成版'!$B117)</f>
        <v>206516</v>
      </c>
      <c r="J117" s="43">
        <f>SUMIFS(INDEX('拌客源数据1-8月'!$A:$X,0,MATCH('常用函数-完成版'!J$111,'拌客源数据1-8月'!$A$1:$X$1,0)),'拌客源数据1-8月'!$I:$I,'常用函数-完成版'!$B117)</f>
        <v>2969</v>
      </c>
      <c r="O117" s="2" t="s">
        <v>57</v>
      </c>
      <c r="P117">
        <v>114007.74</v>
      </c>
    </row>
    <row r="118" spans="2:16" x14ac:dyDescent="0.25">
      <c r="B118" s="55" t="s">
        <v>47</v>
      </c>
      <c r="C118" s="56"/>
      <c r="D118" s="43" t="str">
        <f>INDEX('拌客源数据1-8月'!$A:$I,MATCH($B118,'拌客源数据1-8月'!$I:$I,0),MATCH(D$111,'拌客源数据1-8月'!$A$1:$I$1,0))</f>
        <v>8184590</v>
      </c>
      <c r="E118" s="43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43">
        <f>INDEX('拌客源数据1-8月'!$A:$I,MATCH('常用函数-完成版'!$B118,'拌客源数据1-8月'!$I:$I,0),MATCH('常用函数-完成版'!F$111,'拌客源数据1-8月'!$A$1:$I$1,0))</f>
        <v>4636</v>
      </c>
      <c r="G118" s="43" t="str">
        <f>INDEX('拌客源数据1-8月'!$A:$I,MATCH('常用函数-完成版'!$B118,'拌客源数据1-8月'!$I:$I,0),MATCH('常用函数-完成版'!G$111,'拌客源数据1-8月'!$A$1:$I$1,0))</f>
        <v>五角场店</v>
      </c>
      <c r="H118" s="43">
        <f>SUMIFS(INDEX('拌客源数据1-8月'!$A:$X,0,MATCH('常用函数-完成版'!H$111,'拌客源数据1-8月'!$A$1:$X$1,0)),'拌客源数据1-8月'!$I:$I,'常用函数-完成版'!$B118)</f>
        <v>9368.7099999999973</v>
      </c>
      <c r="I118" s="43">
        <f>SUMIFS(INDEX('拌客源数据1-8月'!$A:$X,0,MATCH('常用函数-完成版'!I$111,'拌客源数据1-8月'!$A$1:$X$1,0)),'拌客源数据1-8月'!$I:$I,'常用函数-完成版'!$B118)</f>
        <v>14896</v>
      </c>
      <c r="J118" s="43">
        <f>SUMIFS(INDEX('拌客源数据1-8月'!$A:$X,0,MATCH('常用函数-完成版'!J$111,'拌客源数据1-8月'!$A$1:$X$1,0)),'拌客源数据1-8月'!$I:$I,'常用函数-完成版'!$B118)</f>
        <v>154</v>
      </c>
      <c r="O118" s="2" t="s">
        <v>62</v>
      </c>
      <c r="P118">
        <v>1071473.2499999998</v>
      </c>
    </row>
    <row r="119" spans="2:16" x14ac:dyDescent="0.25">
      <c r="B119" s="55" t="s">
        <v>48</v>
      </c>
      <c r="C119" s="56"/>
      <c r="D119" s="43" t="str">
        <f>INDEX('拌客源数据1-8月'!$A:$I,MATCH($B119,'拌客源数据1-8月'!$I:$I,0),MATCH(D$111,'拌客源数据1-8月'!$A$1:$I$1,0))</f>
        <v>2000507076</v>
      </c>
      <c r="E119" s="43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43">
        <f>INDEX('拌客源数据1-8月'!$A:$I,MATCH('常用函数-完成版'!$B119,'拌客源数据1-8月'!$I:$I,0),MATCH('常用函数-完成版'!F$111,'拌客源数据1-8月'!$A$1:$I$1,0))</f>
        <v>4636</v>
      </c>
      <c r="G119" s="43" t="str">
        <f>INDEX('拌客源数据1-8月'!$A:$I,MATCH('常用函数-完成版'!$B119,'拌客源数据1-8月'!$I:$I,0),MATCH('常用函数-完成版'!G$111,'拌客源数据1-8月'!$A$1:$I$1,0))</f>
        <v>五角场店</v>
      </c>
      <c r="H119" s="43">
        <f>SUMIFS(INDEX('拌客源数据1-8月'!$A:$X,0,MATCH('常用函数-完成版'!H$111,'拌客源数据1-8月'!$A$1:$X$1,0)),'拌客源数据1-8月'!$I:$I,'常用函数-完成版'!$B119)</f>
        <v>784.71</v>
      </c>
      <c r="I119" s="43">
        <f>SUMIFS(INDEX('拌客源数据1-8月'!$A:$X,0,MATCH('常用函数-完成版'!I$111,'拌客源数据1-8月'!$A$1:$X$1,0)),'拌客源数据1-8月'!$I:$I,'常用函数-完成版'!$B119)</f>
        <v>943</v>
      </c>
      <c r="J119" s="43">
        <f>SUMIFS(INDEX('拌客源数据1-8月'!$A:$X,0,MATCH('常用函数-完成版'!J$111,'拌客源数据1-8月'!$A$1:$X$1,0)),'拌客源数据1-8月'!$I:$I,'常用函数-完成版'!$B119)</f>
        <v>11</v>
      </c>
    </row>
    <row r="120" spans="2:16" x14ac:dyDescent="0.25">
      <c r="B120" s="55" t="s">
        <v>49</v>
      </c>
      <c r="C120" s="56"/>
      <c r="D120" s="43" t="str">
        <f>INDEX('拌客源数据1-8月'!$A:$I,MATCH($B120,'拌客源数据1-8月'!$I:$I,0),MATCH(D$111,'拌客源数据1-8月'!$A$1:$I$1,0))</f>
        <v>2000507076</v>
      </c>
      <c r="E120" s="43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43">
        <f>INDEX('拌客源数据1-8月'!$A:$I,MATCH('常用函数-完成版'!$B120,'拌客源数据1-8月'!$I:$I,0),MATCH('常用函数-完成版'!F$111,'拌客源数据1-8月'!$A$1:$I$1,0))</f>
        <v>4636</v>
      </c>
      <c r="G120" s="43" t="str">
        <f>INDEX('拌客源数据1-8月'!$A:$I,MATCH('常用函数-完成版'!$B120,'拌客源数据1-8月'!$I:$I,0),MATCH('常用函数-完成版'!G$111,'拌客源数据1-8月'!$A$1:$I$1,0))</f>
        <v>五角场店</v>
      </c>
      <c r="H120" s="43">
        <f>SUMIFS(INDEX('拌客源数据1-8月'!$A:$X,0,MATCH('常用函数-完成版'!H$111,'拌客源数据1-8月'!$A$1:$X$1,0)),'拌客源数据1-8月'!$I:$I,'常用函数-完成版'!$B120)</f>
        <v>11932.99</v>
      </c>
      <c r="I120" s="43">
        <f>SUMIFS(INDEX('拌客源数据1-8月'!$A:$X,0,MATCH('常用函数-完成版'!I$111,'拌客源数据1-8月'!$A$1:$X$1,0)),'拌客源数据1-8月'!$I:$I,'常用函数-完成版'!$B120)</f>
        <v>9441</v>
      </c>
      <c r="J120" s="43">
        <f>SUMIFS(INDEX('拌客源数据1-8月'!$A:$X,0,MATCH('常用函数-完成版'!J$111,'拌客源数据1-8月'!$A$1:$X$1,0)),'拌客源数据1-8月'!$I:$I,'常用函数-完成版'!$B120)</f>
        <v>167</v>
      </c>
    </row>
    <row r="121" spans="2:16" x14ac:dyDescent="0.25">
      <c r="B121" s="55" t="s">
        <v>50</v>
      </c>
      <c r="C121" s="56"/>
      <c r="D121" s="43" t="str">
        <f>INDEX('拌客源数据1-8月'!$A:$I,MATCH($B121,'拌客源数据1-8月'!$I:$I,0),MATCH(D$111,'拌客源数据1-8月'!$A$1:$I$1,0))</f>
        <v>2001104355</v>
      </c>
      <c r="E121" s="43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43">
        <f>INDEX('拌客源数据1-8月'!$A:$I,MATCH('常用函数-完成版'!$B121,'拌客源数据1-8月'!$I:$I,0),MATCH('常用函数-完成版'!F$111,'拌客源数据1-8月'!$A$1:$I$1,0))</f>
        <v>4636</v>
      </c>
      <c r="G121" s="43" t="str">
        <f>INDEX('拌客源数据1-8月'!$A:$I,MATCH('常用函数-完成版'!$B121,'拌客源数据1-8月'!$I:$I,0),MATCH('常用函数-完成版'!G$111,'拌客源数据1-8月'!$A$1:$I$1,0))</f>
        <v>宝山店</v>
      </c>
      <c r="H121" s="43">
        <f>SUMIFS(INDEX('拌客源数据1-8月'!$A:$X,0,MATCH('常用函数-完成版'!H$111,'拌客源数据1-8月'!$A$1:$X$1,0)),'拌客源数据1-8月'!$I:$I,'常用函数-完成版'!$B121)</f>
        <v>157511.31999999995</v>
      </c>
      <c r="I121" s="43">
        <f>SUMIFS(INDEX('拌客源数据1-8月'!$A:$X,0,MATCH('常用函数-完成版'!I$111,'拌客源数据1-8月'!$A$1:$X$1,0)),'拌客源数据1-8月'!$I:$I,'常用函数-完成版'!$B121)</f>
        <v>153295</v>
      </c>
      <c r="J121" s="43">
        <f>SUMIFS(INDEX('拌客源数据1-8月'!$A:$X,0,MATCH('常用函数-完成版'!J$111,'拌客源数据1-8月'!$A$1:$X$1,0)),'拌客源数据1-8月'!$I:$I,'常用函数-完成版'!$B121)</f>
        <v>2362</v>
      </c>
    </row>
    <row r="122" spans="2:16" x14ac:dyDescent="0.25">
      <c r="B122" s="55" t="s">
        <v>51</v>
      </c>
      <c r="C122" s="56"/>
      <c r="D122" s="43" t="str">
        <f>INDEX('拌客源数据1-8月'!$A:$I,MATCH($B122,'拌客源数据1-8月'!$I:$I,0),MATCH(D$111,'拌客源数据1-8月'!$A$1:$I$1,0))</f>
        <v>2000507076</v>
      </c>
      <c r="E122" s="43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43">
        <f>INDEX('拌客源数据1-8月'!$A:$I,MATCH('常用函数-完成版'!$B122,'拌客源数据1-8月'!$I:$I,0),MATCH('常用函数-完成版'!F$111,'拌客源数据1-8月'!$A$1:$I$1,0))</f>
        <v>4636</v>
      </c>
      <c r="G122" s="43" t="str">
        <f>INDEX('拌客源数据1-8月'!$A:$I,MATCH('常用函数-完成版'!$B122,'拌客源数据1-8月'!$I:$I,0),MATCH('常用函数-完成版'!G$111,'拌客源数据1-8月'!$A$1:$I$1,0))</f>
        <v>五角场店</v>
      </c>
      <c r="H122" s="43">
        <f>SUMIFS(INDEX('拌客源数据1-8月'!$A:$X,0,MATCH('常用函数-完成版'!H$111,'拌客源数据1-8月'!$A$1:$X$1,0)),'拌客源数据1-8月'!$I:$I,'常用函数-完成版'!$B122)</f>
        <v>13823.480000000001</v>
      </c>
      <c r="I122" s="43">
        <f>SUMIFS(INDEX('拌客源数据1-8月'!$A:$X,0,MATCH('常用函数-完成版'!I$111,'拌客源数据1-8月'!$A$1:$X$1,0)),'拌客源数据1-8月'!$I:$I,'常用函数-完成版'!$B122)</f>
        <v>10651</v>
      </c>
      <c r="J122" s="43">
        <f>SUMIFS(INDEX('拌客源数据1-8月'!$A:$X,0,MATCH('常用函数-完成版'!J$111,'拌客源数据1-8月'!$A$1:$X$1,0)),'拌客源数据1-8月'!$I:$I,'常用函数-完成版'!$B122)</f>
        <v>205</v>
      </c>
    </row>
    <row r="123" spans="2:16" x14ac:dyDescent="0.25">
      <c r="B123" s="55" t="s">
        <v>52</v>
      </c>
      <c r="C123" s="56"/>
      <c r="D123" s="43" t="str">
        <f>INDEX('拌客源数据1-8月'!$A:$I,MATCH($B123,'拌客源数据1-8月'!$I:$I,0),MATCH(D$111,'拌客源数据1-8月'!$A$1:$I$1,0))</f>
        <v>8184590</v>
      </c>
      <c r="E123" s="43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43">
        <f>INDEX('拌客源数据1-8月'!$A:$I,MATCH('常用函数-完成版'!$B123,'拌客源数据1-8月'!$I:$I,0),MATCH('常用函数-完成版'!F$111,'拌客源数据1-8月'!$A$1:$I$1,0))</f>
        <v>4636</v>
      </c>
      <c r="G123" s="43" t="str">
        <f>INDEX('拌客源数据1-8月'!$A:$I,MATCH('常用函数-完成版'!$B123,'拌客源数据1-8月'!$I:$I,0),MATCH('常用函数-完成版'!G$111,'拌客源数据1-8月'!$A$1:$I$1,0))</f>
        <v>五角场店</v>
      </c>
      <c r="H123" s="43">
        <f>SUMIFS(INDEX('拌客源数据1-8月'!$A:$X,0,MATCH('常用函数-完成版'!H$111,'拌客源数据1-8月'!$A$1:$X$1,0)),'拌客源数据1-8月'!$I:$I,'常用函数-完成版'!$B123)</f>
        <v>682.13</v>
      </c>
      <c r="I123" s="43">
        <f>SUMIFS(INDEX('拌客源数据1-8月'!$A:$X,0,MATCH('常用函数-完成版'!I$111,'拌客源数据1-8月'!$A$1:$X$1,0)),'拌客源数据1-8月'!$I:$I,'常用函数-完成版'!$B123)</f>
        <v>803</v>
      </c>
      <c r="J123" s="43">
        <f>SUMIFS(INDEX('拌客源数据1-8月'!$A:$X,0,MATCH('常用函数-完成版'!J$111,'拌客源数据1-8月'!$A$1:$X$1,0)),'拌客源数据1-8月'!$I:$I,'常用函数-完成版'!$B123)</f>
        <v>8</v>
      </c>
    </row>
    <row r="124" spans="2:16" x14ac:dyDescent="0.25">
      <c r="B124" s="55" t="s">
        <v>55</v>
      </c>
      <c r="C124" s="56"/>
      <c r="D124" s="43" t="str">
        <f>INDEX('拌客源数据1-8月'!$A:$I,MATCH($B124,'拌客源数据1-8月'!$I:$I,0),MATCH(D$111,'拌客源数据1-8月'!$A$1:$I$1,0))</f>
        <v>337460136</v>
      </c>
      <c r="E124" s="43" t="str">
        <f>INDEX('拌客源数据1-8月'!$A:$I,MATCH('常用函数-完成版'!$B124,'拌客源数据1-8月'!$I:$I,0),MATCH('常用函数-完成版'!E$111,'拌客源数据1-8月'!$A$1:$I$1,0))</f>
        <v>拌客（武宁路店）</v>
      </c>
      <c r="F124" s="43">
        <f>INDEX('拌客源数据1-8月'!$A:$I,MATCH('常用函数-完成版'!$B124,'拌客源数据1-8月'!$I:$I,0),MATCH('常用函数-完成版'!F$111,'拌客源数据1-8月'!$A$1:$I$1,0))</f>
        <v>6108</v>
      </c>
      <c r="G124" s="43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43">
        <f>SUMIFS(INDEX('拌客源数据1-8月'!$A:$X,0,MATCH('常用函数-完成版'!H$111,'拌客源数据1-8月'!$A$1:$X$1,0)),'拌客源数据1-8月'!$I:$I,'常用函数-完成版'!$B124)</f>
        <v>3913.76</v>
      </c>
      <c r="I124" s="43">
        <f>SUMIFS(INDEX('拌客源数据1-8月'!$A:$X,0,MATCH('常用函数-完成版'!I$111,'拌客源数据1-8月'!$A$1:$X$1,0)),'拌客源数据1-8月'!$I:$I,'常用函数-完成版'!$B124)</f>
        <v>6671</v>
      </c>
      <c r="J124" s="43">
        <f>SUMIFS(INDEX('拌客源数据1-8月'!$A:$X,0,MATCH('常用函数-完成版'!J$111,'拌客源数据1-8月'!$A$1:$X$1,0)),'拌客源数据1-8月'!$I:$I,'常用函数-完成版'!$B124)</f>
        <v>72</v>
      </c>
    </row>
    <row r="125" spans="2:16" x14ac:dyDescent="0.25">
      <c r="B125" s="55" t="s">
        <v>56</v>
      </c>
      <c r="C125" s="56"/>
      <c r="D125" s="43" t="str">
        <f>INDEX('拌客源数据1-8月'!$A:$I,MATCH($B125,'拌客源数据1-8月'!$I:$I,0),MATCH(D$111,'拌客源数据1-8月'!$A$1:$I$1,0))</f>
        <v>337460136</v>
      </c>
      <c r="E125" s="43" t="str">
        <f>INDEX('拌客源数据1-8月'!$A:$I,MATCH('常用函数-完成版'!$B125,'拌客源数据1-8月'!$I:$I,0),MATCH('常用函数-完成版'!E$111,'拌客源数据1-8月'!$A$1:$I$1,0))</f>
        <v>拌客（武宁路店）</v>
      </c>
      <c r="F125" s="43">
        <f>INDEX('拌客源数据1-8月'!$A:$I,MATCH('常用函数-完成版'!$B125,'拌客源数据1-8月'!$I:$I,0),MATCH('常用函数-完成版'!F$111,'拌客源数据1-8月'!$A$1:$I$1,0))</f>
        <v>6108</v>
      </c>
      <c r="G125" s="43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43">
        <f>SUMIFS(INDEX('拌客源数据1-8月'!$A:$X,0,MATCH('常用函数-完成版'!H$111,'拌客源数据1-8月'!$A$1:$X$1,0)),'拌客源数据1-8月'!$I:$I,'常用函数-完成版'!$B125)</f>
        <v>421831.69999999995</v>
      </c>
      <c r="I125" s="43">
        <f>SUMIFS(INDEX('拌客源数据1-8月'!$A:$X,0,MATCH('常用函数-完成版'!I$111,'拌客源数据1-8月'!$A$1:$X$1,0)),'拌客源数据1-8月'!$I:$I,'常用函数-完成版'!$B125)</f>
        <v>476886</v>
      </c>
      <c r="J125" s="43">
        <f>SUMIFS(INDEX('拌客源数据1-8月'!$A:$X,0,MATCH('常用函数-完成版'!J$111,'拌客源数据1-8月'!$A$1:$X$1,0)),'拌客源数据1-8月'!$I:$I,'常用函数-完成版'!$B125)</f>
        <v>8314</v>
      </c>
    </row>
    <row r="126" spans="2:16" x14ac:dyDescent="0.25">
      <c r="B126" s="55" t="s">
        <v>58</v>
      </c>
      <c r="C126" s="56"/>
      <c r="D126" s="43" t="str">
        <f>INDEX('拌客源数据1-8月'!$A:$I,MATCH($B126,'拌客源数据1-8月'!$I:$I,0),MATCH(D$111,'拌客源数据1-8月'!$A$1:$I$1,0))</f>
        <v>9428110</v>
      </c>
      <c r="E126" s="43" t="str">
        <f>INDEX('拌客源数据1-8月'!$A:$I,MATCH('常用函数-完成版'!$B126,'拌客源数据1-8月'!$I:$I,0),MATCH('常用函数-完成版'!E$111,'拌客源数据1-8月'!$A$1:$I$1,0))</f>
        <v>拌客（武宁路店）</v>
      </c>
      <c r="F126" s="43">
        <f>INDEX('拌客源数据1-8月'!$A:$I,MATCH('常用函数-完成版'!$B126,'拌客源数据1-8月'!$I:$I,0),MATCH('常用函数-完成版'!F$111,'拌客源数据1-8月'!$A$1:$I$1,0))</f>
        <v>6108</v>
      </c>
      <c r="G126" s="43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43">
        <f>SUMIFS(INDEX('拌客源数据1-8月'!$A:$X,0,MATCH('常用函数-完成版'!H$111,'拌客源数据1-8月'!$A$1:$X$1,0)),'拌客源数据1-8月'!$I:$I,'常用函数-完成版'!$B126)</f>
        <v>114007.74</v>
      </c>
      <c r="I126" s="43">
        <f>SUMIFS(INDEX('拌客源数据1-8月'!$A:$X,0,MATCH('常用函数-完成版'!I$111,'拌客源数据1-8月'!$A$1:$X$1,0)),'拌客源数据1-8月'!$I:$I,'常用函数-完成版'!$B126)</f>
        <v>107480</v>
      </c>
      <c r="J126" s="43">
        <f>SUMIFS(INDEX('拌客源数据1-8月'!$A:$X,0,MATCH('常用函数-完成版'!J$111,'拌客源数据1-8月'!$A$1:$X$1,0)),'拌客源数据1-8月'!$I:$I,'常用函数-完成版'!$B126)</f>
        <v>2329</v>
      </c>
    </row>
    <row r="127" spans="2:16" x14ac:dyDescent="0.25">
      <c r="B127" s="2"/>
      <c r="C127" s="2"/>
      <c r="D127" s="44"/>
      <c r="E127" s="44"/>
      <c r="F127" s="44"/>
      <c r="G127" s="44"/>
    </row>
    <row r="128" spans="2:16" x14ac:dyDescent="0.25">
      <c r="B128" s="2"/>
      <c r="C128" s="2"/>
      <c r="D128" s="44"/>
      <c r="E128" s="44"/>
      <c r="F128" s="44"/>
      <c r="G128" s="44"/>
      <c r="H128" s="44"/>
    </row>
    <row r="129" spans="2:10" x14ac:dyDescent="0.25">
      <c r="B129" s="2"/>
      <c r="C129" s="2"/>
      <c r="D129" s="2"/>
      <c r="E129" s="44"/>
      <c r="F129" s="44"/>
      <c r="G129" s="44"/>
      <c r="H129" s="44"/>
      <c r="I129" s="44"/>
      <c r="J129" s="44"/>
    </row>
    <row r="130" spans="2:10" x14ac:dyDescent="0.25">
      <c r="B130" s="2"/>
      <c r="C130" s="2"/>
      <c r="D130" s="44"/>
      <c r="E130" s="44"/>
      <c r="F130" s="44"/>
      <c r="G130" s="44"/>
      <c r="H130" s="44"/>
      <c r="I130" s="44"/>
      <c r="J130" s="44"/>
    </row>
    <row r="131" spans="2:10" x14ac:dyDescent="0.25">
      <c r="B131" s="2"/>
      <c r="C131" s="2"/>
      <c r="D131" s="44"/>
      <c r="E131" s="44"/>
      <c r="F131" s="44"/>
      <c r="G131" s="44"/>
      <c r="H131" s="44"/>
      <c r="I131" s="44"/>
      <c r="J131" s="44"/>
    </row>
    <row r="132" spans="2:10" x14ac:dyDescent="0.25">
      <c r="D132" s="44"/>
      <c r="E132" s="44"/>
      <c r="F132" s="44"/>
      <c r="G132" s="44"/>
      <c r="H132" s="44"/>
      <c r="I132" s="44"/>
      <c r="J132" s="44"/>
    </row>
    <row r="133" spans="2:10" x14ac:dyDescent="0.25">
      <c r="D133" s="44"/>
      <c r="E133" s="44"/>
      <c r="F133" s="44"/>
      <c r="G133" s="44"/>
      <c r="H133" s="44"/>
      <c r="I133" s="44"/>
      <c r="J133" s="44"/>
    </row>
    <row r="134" spans="2:10" x14ac:dyDescent="0.25">
      <c r="D134" s="44"/>
      <c r="E134" s="44"/>
      <c r="F134" s="44"/>
      <c r="G134" s="44"/>
      <c r="H134" s="44"/>
      <c r="I134" s="44"/>
      <c r="J134" s="44"/>
    </row>
    <row r="135" spans="2:10" x14ac:dyDescent="0.25">
      <c r="D135" s="44"/>
      <c r="E135" s="44"/>
      <c r="F135" s="44"/>
      <c r="G135" s="44"/>
      <c r="H135" s="44"/>
      <c r="I135" s="44"/>
      <c r="J135" s="44"/>
    </row>
    <row r="136" spans="2:10" x14ac:dyDescent="0.25">
      <c r="D136" s="44"/>
      <c r="E136" s="44"/>
      <c r="F136" s="44"/>
      <c r="G136" s="44"/>
      <c r="H136" s="44"/>
      <c r="I136" s="44"/>
      <c r="J136" s="44"/>
    </row>
    <row r="137" spans="2:10" x14ac:dyDescent="0.25">
      <c r="D137" s="44"/>
      <c r="E137" s="44"/>
      <c r="F137" s="44"/>
      <c r="G137" s="44"/>
      <c r="H137" s="44"/>
      <c r="I137" s="44"/>
      <c r="J137" s="44"/>
    </row>
    <row r="138" spans="2:10" x14ac:dyDescent="0.25">
      <c r="D138" s="44"/>
      <c r="E138" s="44"/>
      <c r="F138" s="44"/>
      <c r="G138" s="44"/>
      <c r="H138" s="44"/>
      <c r="I138" s="44"/>
      <c r="J138" s="44"/>
    </row>
    <row r="139" spans="2:10" x14ac:dyDescent="0.25">
      <c r="D139" s="44"/>
      <c r="E139" s="44"/>
      <c r="F139" s="44"/>
      <c r="G139" s="44"/>
      <c r="H139" s="44"/>
      <c r="I139" s="44"/>
      <c r="J139" s="44"/>
    </row>
    <row r="140" spans="2:10" x14ac:dyDescent="0.25">
      <c r="D140" s="44"/>
      <c r="E140" s="44"/>
      <c r="F140" s="44"/>
      <c r="G140" s="44"/>
      <c r="H140" s="44"/>
      <c r="I140" s="44"/>
      <c r="J140" s="44"/>
    </row>
    <row r="141" spans="2:10" x14ac:dyDescent="0.25">
      <c r="D141" s="44"/>
      <c r="E141" s="44"/>
      <c r="F141" s="44"/>
      <c r="G141" s="44"/>
      <c r="H141" s="44"/>
      <c r="I141" s="44"/>
      <c r="J141" s="44"/>
    </row>
    <row r="142" spans="2:10" x14ac:dyDescent="0.25">
      <c r="D142" s="44"/>
      <c r="E142" s="44"/>
      <c r="F142" s="44"/>
      <c r="G142" s="44"/>
      <c r="H142" s="44"/>
      <c r="I142" s="44"/>
      <c r="J142" s="44"/>
    </row>
    <row r="143" spans="2:10" x14ac:dyDescent="0.25">
      <c r="D143" s="44"/>
      <c r="E143" s="44"/>
      <c r="F143" s="44"/>
      <c r="G143" s="44"/>
      <c r="H143" s="44"/>
      <c r="I143" s="44"/>
      <c r="J143" s="44"/>
    </row>
    <row r="144" spans="2:10" x14ac:dyDescent="0.25">
      <c r="E144" s="44"/>
      <c r="F144" s="44"/>
      <c r="G144" s="44"/>
      <c r="H144" s="44"/>
      <c r="I144" s="44"/>
      <c r="J144" s="44"/>
    </row>
    <row r="145" spans="5:10" x14ac:dyDescent="0.25">
      <c r="E145" s="44"/>
      <c r="F145" s="44"/>
      <c r="G145" s="44"/>
      <c r="H145" s="44"/>
      <c r="I145" s="44"/>
      <c r="J145" s="44"/>
    </row>
  </sheetData>
  <mergeCells count="1">
    <mergeCell ref="B111:C111"/>
  </mergeCells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4506668294322"/>
  </sheetPr>
  <dimension ref="B1:T131"/>
  <sheetViews>
    <sheetView topLeftCell="C31" workbookViewId="0">
      <selection activeCell="D31" sqref="D31"/>
    </sheetView>
  </sheetViews>
  <sheetFormatPr defaultColWidth="9" defaultRowHeight="13.8" x14ac:dyDescent="0.25"/>
  <cols>
    <col min="2" max="2" width="13.33203125" customWidth="1"/>
    <col min="3" max="3" width="42" customWidth="1"/>
    <col min="4" max="4" width="33" customWidth="1"/>
    <col min="5" max="5" width="34.109375" customWidth="1"/>
    <col min="6" max="7" width="21.33203125" customWidth="1"/>
    <col min="8" max="8" width="14.21875" customWidth="1"/>
    <col min="9" max="9" width="12.109375" customWidth="1"/>
    <col min="10" max="10" width="16.77734375" customWidth="1"/>
    <col min="11" max="12" width="11.6640625" customWidth="1"/>
    <col min="14" max="14" width="12.88671875" bestFit="1" customWidth="1"/>
    <col min="15" max="15" width="13.44140625" bestFit="1" customWidth="1"/>
    <col min="18" max="18" width="10.109375" bestFit="1" customWidth="1"/>
    <col min="19" max="19" width="11.6640625" bestFit="1" customWidth="1"/>
    <col min="22" max="22" width="9.109375" customWidth="1"/>
    <col min="23" max="23" width="10.44140625" customWidth="1"/>
  </cols>
  <sheetData>
    <row r="1" spans="2:12" x14ac:dyDescent="0.25">
      <c r="L1" s="53"/>
    </row>
    <row r="2" spans="2:12" x14ac:dyDescent="0.25">
      <c r="B2" t="s">
        <v>63</v>
      </c>
      <c r="L2" s="53"/>
    </row>
    <row r="3" spans="2:12" x14ac:dyDescent="0.25">
      <c r="L3" s="53"/>
    </row>
    <row r="4" spans="2:12" x14ac:dyDescent="0.25">
      <c r="B4" s="42"/>
      <c r="C4" s="43" t="s">
        <v>64</v>
      </c>
      <c r="D4" s="43" t="s">
        <v>65</v>
      </c>
      <c r="L4" s="53"/>
    </row>
    <row r="5" spans="2:12" ht="18" x14ac:dyDescent="0.25">
      <c r="B5" s="43" t="s">
        <v>62</v>
      </c>
      <c r="C5" s="43">
        <f>SUM('拌客源数据1-8月'!J:J)</f>
        <v>1071473.2499999998</v>
      </c>
      <c r="D5" s="64">
        <f>SUM(  '拌客源数据1-8月'!J2:J25,'拌客源数据1-8月'!J63:J79)</f>
        <v>81319.410000000018</v>
      </c>
      <c r="L5" s="53"/>
    </row>
    <row r="6" spans="2:12" x14ac:dyDescent="0.25">
      <c r="B6" s="44"/>
      <c r="C6" s="44"/>
      <c r="L6" s="53"/>
    </row>
    <row r="7" spans="2:12" x14ac:dyDescent="0.25">
      <c r="B7" s="44"/>
      <c r="C7" s="44"/>
      <c r="L7" s="53"/>
    </row>
    <row r="8" spans="2:12" x14ac:dyDescent="0.25">
      <c r="B8" s="44"/>
      <c r="C8" s="44"/>
      <c r="L8" s="53"/>
    </row>
    <row r="9" spans="2:12" x14ac:dyDescent="0.25">
      <c r="B9" s="44"/>
      <c r="C9" s="44"/>
      <c r="L9" s="53"/>
    </row>
    <row r="10" spans="2:12" x14ac:dyDescent="0.25">
      <c r="C10" s="45"/>
      <c r="L10" s="53"/>
    </row>
    <row r="11" spans="2:12" x14ac:dyDescent="0.25">
      <c r="C11" s="1"/>
      <c r="D11" s="1">
        <f>B18+4</f>
        <v>44033</v>
      </c>
      <c r="L11" s="53"/>
    </row>
    <row r="12" spans="2:12" x14ac:dyDescent="0.25">
      <c r="B12" t="s">
        <v>66</v>
      </c>
      <c r="D12" s="1"/>
      <c r="L12" s="53"/>
    </row>
    <row r="13" spans="2:12" x14ac:dyDescent="0.25">
      <c r="L13" s="53"/>
    </row>
    <row r="14" spans="2:12" x14ac:dyDescent="0.25">
      <c r="B14" s="42"/>
      <c r="C14" s="43" t="s">
        <v>9</v>
      </c>
      <c r="D14" t="s">
        <v>67</v>
      </c>
      <c r="E14" s="46">
        <v>1</v>
      </c>
      <c r="F14" s="1"/>
      <c r="G14" s="1"/>
    </row>
    <row r="15" spans="2:12" x14ac:dyDescent="0.25">
      <c r="B15" s="47">
        <v>44013</v>
      </c>
      <c r="C15" s="43">
        <f>SUMIF('拌客源数据1-8月'!A:A,$B15,'拌客源数据1-8月'!J:J)</f>
        <v>6001.38</v>
      </c>
      <c r="D15" s="43">
        <f>SUMIF('拌客源数据1-8月'!B:B,$B15,'拌客源数据1-8月'!K:K)</f>
        <v>0</v>
      </c>
      <c r="E15" s="46">
        <v>2</v>
      </c>
      <c r="F15" s="1"/>
      <c r="G15" s="1"/>
    </row>
    <row r="16" spans="2:12" ht="18" x14ac:dyDescent="0.25">
      <c r="B16" s="47">
        <v>44019</v>
      </c>
      <c r="C16" s="64">
        <f>SUMIF('拌客源数据1-8月'!A:A, $B16,'拌客源数据1-8月'!J:J)</f>
        <v>4764.71</v>
      </c>
      <c r="D16" s="44">
        <v>1</v>
      </c>
      <c r="F16" s="1"/>
      <c r="G16" s="1"/>
    </row>
    <row r="17" spans="2:11" ht="18" x14ac:dyDescent="0.25">
      <c r="B17" s="47">
        <v>44028</v>
      </c>
      <c r="C17" s="64">
        <f>SUMIF('拌客源数据1-8月'!A:A, $B17,'拌客源数据1-8月'!J:J)</f>
        <v>11158.91</v>
      </c>
      <c r="D17" s="44">
        <v>2</v>
      </c>
      <c r="F17" s="1"/>
      <c r="G17" s="1"/>
    </row>
    <row r="18" spans="2:11" ht="18" x14ac:dyDescent="0.25">
      <c r="B18" s="47">
        <v>44029</v>
      </c>
      <c r="C18" s="64">
        <f>SUMIF('拌客源数据1-8月'!A:A, $B18,'拌客源数据1-8月'!J:J)</f>
        <v>10788.41</v>
      </c>
      <c r="D18" s="44">
        <v>3</v>
      </c>
      <c r="F18" s="1"/>
    </row>
    <row r="19" spans="2:11" ht="18" x14ac:dyDescent="0.25">
      <c r="B19" s="47">
        <v>44051</v>
      </c>
      <c r="C19" s="64">
        <f>SUMIF('拌客源数据1-8月'!A:A, $B19,'拌客源数据1-8月'!J:J)</f>
        <v>1374.4099999999999</v>
      </c>
      <c r="D19" s="44">
        <v>4</v>
      </c>
      <c r="F19" s="1"/>
    </row>
    <row r="20" spans="2:11" ht="18" x14ac:dyDescent="0.25">
      <c r="B20" s="47">
        <v>44062</v>
      </c>
      <c r="C20" s="64">
        <f>SUMIF('拌客源数据1-8月'!A:A, $B20,'拌客源数据1-8月'!J:J)</f>
        <v>2588.69</v>
      </c>
      <c r="D20" s="44">
        <v>5</v>
      </c>
      <c r="F20" s="1"/>
    </row>
    <row r="21" spans="2:11" ht="18" x14ac:dyDescent="0.25">
      <c r="B21" s="47">
        <v>44064</v>
      </c>
      <c r="C21" s="64">
        <f>SUMIF('拌客源数据1-8月'!A:A, $B21,'拌客源数据1-8月'!J:J)</f>
        <v>2118.79</v>
      </c>
      <c r="D21" s="44">
        <v>6</v>
      </c>
      <c r="F21" s="1"/>
    </row>
    <row r="22" spans="2:11" ht="18" x14ac:dyDescent="0.25">
      <c r="B22" s="48"/>
      <c r="C22" s="64">
        <f>SUMIF('拌客源数据1-8月'!A:A, $B22,'拌客源数据1-8月'!J:J)</f>
        <v>0</v>
      </c>
      <c r="D22" s="44">
        <v>7</v>
      </c>
    </row>
    <row r="23" spans="2:11" x14ac:dyDescent="0.25">
      <c r="B23" s="48"/>
      <c r="C23" s="44"/>
      <c r="D23" s="44">
        <v>8</v>
      </c>
    </row>
    <row r="24" spans="2:11" x14ac:dyDescent="0.25">
      <c r="B24" s="48"/>
      <c r="C24" s="44"/>
      <c r="D24" s="44">
        <v>9</v>
      </c>
    </row>
    <row r="27" spans="2:11" x14ac:dyDescent="0.25">
      <c r="B27" t="s">
        <v>68</v>
      </c>
    </row>
    <row r="28" spans="2:11" x14ac:dyDescent="0.25">
      <c r="D28" s="65" t="s">
        <v>148</v>
      </c>
      <c r="E28" s="65" t="s">
        <v>149</v>
      </c>
    </row>
    <row r="29" spans="2:11" x14ac:dyDescent="0.25">
      <c r="B29" s="42"/>
      <c r="C29" s="63" t="s">
        <v>147</v>
      </c>
      <c r="D29" s="43" t="s">
        <v>70</v>
      </c>
      <c r="E29" s="43" t="s">
        <v>71</v>
      </c>
      <c r="F29" s="44" t="s">
        <v>72</v>
      </c>
      <c r="G29" s="44" t="s">
        <v>73</v>
      </c>
      <c r="H29" s="44" t="s">
        <v>74</v>
      </c>
      <c r="I29" s="66" t="s">
        <v>150</v>
      </c>
    </row>
    <row r="30" spans="2:11" x14ac:dyDescent="0.25">
      <c r="B30" s="47">
        <v>44013</v>
      </c>
      <c r="C30" s="43">
        <f>SUMIFS('拌客源数据1-8月'!J:J,'拌客源数据1-8月'!A:A,B30,'拌客源数据1-8月'!H:H,"美团")</f>
        <v>1008.28</v>
      </c>
      <c r="D30" s="59">
        <f>C30/SUMIFS('拌客源数据1-8月'!J:J,'拌客源数据1-8月'!A:A,B30-1,'拌客源数据1-8月'!H:H,"美团")-1</f>
        <v>8.2182224082600674E-2</v>
      </c>
      <c r="E30" s="59" t="e">
        <f>D30/SUMIFS('拌客源数据1-8月'!K:K,'拌客源数据1-8月'!B:B,C30-1,'拌客源数据1-8月'!I:I,"美团")-1</f>
        <v>#DIV/0!</v>
      </c>
      <c r="F30">
        <f>YEAR(B30)</f>
        <v>2020</v>
      </c>
      <c r="G30">
        <f>MONTH(B30)</f>
        <v>7</v>
      </c>
      <c r="H30">
        <f>DAY(B30)</f>
        <v>1</v>
      </c>
      <c r="I30" s="1">
        <f>DATE(YEAR(B30),MONTH(B30)-1,DAY(B30))</f>
        <v>43983</v>
      </c>
      <c r="J30" s="1"/>
      <c r="K30" s="1"/>
    </row>
    <row r="31" spans="2:11" x14ac:dyDescent="0.25">
      <c r="B31" s="47">
        <v>44014</v>
      </c>
      <c r="C31" s="43">
        <f>SUMIFS('拌客源数据1-8月'!J:J,'拌客源数据1-8月'!A:A,B31,'拌客源数据1-8月'!H:H,"美团")</f>
        <v>1023.39</v>
      </c>
      <c r="D31" s="59">
        <f>C31/SUMIFS('拌客源数据1-8月'!J:J,'拌客源数据1-8月'!A:A,B31-1,'拌客源数据1-8月'!H:H,"美团")-1</f>
        <v>1.4985916610465333E-2</v>
      </c>
      <c r="E31" s="59" t="e">
        <f>C31/#REF!-1</f>
        <v>#REF!</v>
      </c>
      <c r="F31">
        <f t="shared" ref="F31:F36" si="0">YEAR(B31)</f>
        <v>2020</v>
      </c>
      <c r="G31">
        <f t="shared" ref="G31:G36" si="1">MONTH(B31)</f>
        <v>7</v>
      </c>
      <c r="H31">
        <f t="shared" ref="H31:H36" si="2">DAY(B31)</f>
        <v>2</v>
      </c>
      <c r="I31" s="1">
        <f t="shared" ref="I31:I36" si="3">DATE(YEAR(B31),MONTH(B31)-1,DAY(B31))</f>
        <v>43984</v>
      </c>
    </row>
    <row r="32" spans="2:11" x14ac:dyDescent="0.25">
      <c r="B32" s="47">
        <v>44015</v>
      </c>
      <c r="C32" s="43">
        <f>SUMIFS('拌客源数据1-8月'!J:J,'拌客源数据1-8月'!A:A,B32,'拌客源数据1-8月'!H:H,"美团")</f>
        <v>999.86</v>
      </c>
      <c r="D32" s="59">
        <f>C32/SUMIFS('拌客源数据1-8月'!J:J,'拌客源数据1-8月'!A:A,B32-1,'拌客源数据1-8月'!H:H,"美团")-1</f>
        <v>-2.2992212157632919E-2</v>
      </c>
      <c r="E32" s="59" t="e">
        <f>C32/#REF!-1</f>
        <v>#REF!</v>
      </c>
      <c r="F32">
        <f t="shared" si="0"/>
        <v>2020</v>
      </c>
      <c r="G32">
        <f t="shared" si="1"/>
        <v>7</v>
      </c>
      <c r="H32">
        <f t="shared" si="2"/>
        <v>3</v>
      </c>
      <c r="I32" s="1">
        <f t="shared" si="3"/>
        <v>43985</v>
      </c>
    </row>
    <row r="33" spans="2:9" x14ac:dyDescent="0.25">
      <c r="B33" s="47">
        <v>44016</v>
      </c>
      <c r="C33" s="43">
        <f>SUMIFS('拌客源数据1-8月'!J:J,'拌客源数据1-8月'!A:A,B33,'拌客源数据1-8月'!H:H,"美团")</f>
        <v>1144.82</v>
      </c>
      <c r="D33" s="59">
        <f>C33/SUMIFS('拌客源数据1-8月'!J:J,'拌客源数据1-8月'!A:A,B33-1,'拌客源数据1-8月'!H:H,"美团")-1</f>
        <v>0.14498029724161365</v>
      </c>
      <c r="E33" s="59" t="e">
        <f>C33/#REF!-1</f>
        <v>#REF!</v>
      </c>
      <c r="F33">
        <f t="shared" si="0"/>
        <v>2020</v>
      </c>
      <c r="G33">
        <f t="shared" si="1"/>
        <v>7</v>
      </c>
      <c r="H33">
        <f t="shared" si="2"/>
        <v>4</v>
      </c>
      <c r="I33" s="1">
        <f t="shared" si="3"/>
        <v>43986</v>
      </c>
    </row>
    <row r="34" spans="2:9" x14ac:dyDescent="0.25">
      <c r="B34" s="47">
        <v>44017</v>
      </c>
      <c r="C34" s="43">
        <f>SUMIFS('拌客源数据1-8月'!J:J,'拌客源数据1-8月'!A:A,B34,'拌客源数据1-8月'!H:H,"美团")</f>
        <v>755.47</v>
      </c>
      <c r="D34" s="59">
        <f>C34/SUMIFS('拌客源数据1-8月'!J:J,'拌客源数据1-8月'!A:A,B34-1,'拌客源数据1-8月'!H:H,"美团")-1</f>
        <v>-0.34009713317377399</v>
      </c>
      <c r="E34" s="59" t="e">
        <f>C34/#REF!-1</f>
        <v>#REF!</v>
      </c>
      <c r="F34">
        <f t="shared" si="0"/>
        <v>2020</v>
      </c>
      <c r="G34">
        <f t="shared" si="1"/>
        <v>7</v>
      </c>
      <c r="H34">
        <f t="shared" si="2"/>
        <v>5</v>
      </c>
      <c r="I34" s="1">
        <f t="shared" si="3"/>
        <v>43987</v>
      </c>
    </row>
    <row r="35" spans="2:9" x14ac:dyDescent="0.25">
      <c r="B35" s="47">
        <v>44044</v>
      </c>
      <c r="C35" s="43">
        <f>SUMIFS('拌客源数据1-8月'!J:J,'拌客源数据1-8月'!A:A,B35,'拌客源数据1-8月'!H:H,"美团")</f>
        <v>3387.1000000000004</v>
      </c>
      <c r="D35" s="59">
        <f>C35/SUMIFS('拌客源数据1-8月'!J:J,'拌客源数据1-8月'!A:A,B35-1,'拌客源数据1-8月'!H:H,"美团")-1</f>
        <v>-0.41335610328923089</v>
      </c>
      <c r="E35" s="59" t="e">
        <f>C35/#REF!-1</f>
        <v>#REF!</v>
      </c>
      <c r="F35">
        <f t="shared" si="0"/>
        <v>2020</v>
      </c>
      <c r="G35">
        <f t="shared" si="1"/>
        <v>8</v>
      </c>
      <c r="H35">
        <f t="shared" si="2"/>
        <v>1</v>
      </c>
      <c r="I35" s="1">
        <f t="shared" si="3"/>
        <v>44013</v>
      </c>
    </row>
    <row r="36" spans="2:9" x14ac:dyDescent="0.25">
      <c r="B36" s="47">
        <v>44048</v>
      </c>
      <c r="C36" s="43">
        <f>SUMIFS('拌客源数据1-8月'!J:J,'拌客源数据1-8月'!A:A,B36,'拌客源数据1-8月'!H:H,"美团")</f>
        <v>1817.37</v>
      </c>
      <c r="D36" s="59">
        <f>C36/SUMIFS('拌客源数据1-8月'!J:J,'拌客源数据1-8月'!A:A,B36-1,'拌客源数据1-8月'!H:H,"美团")-1</f>
        <v>0.12391465677179947</v>
      </c>
      <c r="E36" s="59" t="e">
        <f>C36/#REF!-1</f>
        <v>#REF!</v>
      </c>
      <c r="F36">
        <f t="shared" si="0"/>
        <v>2020</v>
      </c>
      <c r="G36">
        <f t="shared" si="1"/>
        <v>8</v>
      </c>
      <c r="H36">
        <f t="shared" si="2"/>
        <v>5</v>
      </c>
      <c r="I36" s="1">
        <f t="shared" si="3"/>
        <v>44017</v>
      </c>
    </row>
    <row r="37" spans="2:9" x14ac:dyDescent="0.25">
      <c r="C37" s="43"/>
      <c r="F37" s="49"/>
      <c r="I37" s="1"/>
    </row>
    <row r="38" spans="2:9" x14ac:dyDescent="0.25">
      <c r="B38" s="42"/>
      <c r="C38" s="43" t="s">
        <v>69</v>
      </c>
      <c r="D38" s="43" t="s">
        <v>77</v>
      </c>
      <c r="E38" s="44" t="s">
        <v>78</v>
      </c>
      <c r="F38" s="44" t="s">
        <v>79</v>
      </c>
      <c r="G38" s="44" t="s">
        <v>80</v>
      </c>
    </row>
    <row r="39" spans="2:9" x14ac:dyDescent="0.25">
      <c r="B39" s="50">
        <v>43831</v>
      </c>
      <c r="C39" s="43">
        <f>SUMIFS('拌客源数据1-8月'!J:J,'拌客源数据1-8月'!H:H,"美团",'拌客源数据1-8月'!A:A,"&gt;="&amp;DATE(YEAR(B39),MONTH(B39),1),'拌客源数据1-8月'!A:A,"&lt;="&amp;DATE(YEAR(B39),MONTH(B39)+1,1)-1)</f>
        <v>6787.9800000000005</v>
      </c>
      <c r="D39" s="60" t="e">
        <f>C39/SUMIFS('拌客源数据1-8月'!J:J,'拌客源数据1-8月'!H:H,"美团",'拌客源数据1-8月'!A:A,"&gt;="&amp;DATE(YEAR(B39),MONTH(B39)-1,1),'拌客源数据1-8月'!A:A,"&lt;="&amp;DATE(YEAR(B39),MONTH(B39),1)-1)-1</f>
        <v>#DIV/0!</v>
      </c>
      <c r="E39" s="1">
        <f>DATE(YEAR(B39),MONTH(B39),1)</f>
        <v>43831</v>
      </c>
      <c r="G39" s="1">
        <f>DATE(YEAR(B39),MONTH(B39)+1,1)-1</f>
        <v>43861</v>
      </c>
    </row>
    <row r="40" spans="2:9" x14ac:dyDescent="0.25">
      <c r="B40" s="50">
        <v>43862</v>
      </c>
      <c r="C40" s="43">
        <f>SUMIFS('拌客源数据1-8月'!J:J,'拌客源数据1-8月'!H:H,"美团",'拌客源数据1-8月'!A:A,"&gt;="&amp;DATE(YEAR(B40),MONTH(B40),1),'拌客源数据1-8月'!A:A,"&lt;="&amp;DATE(YEAR(B40),MONTH(B40)+1,1)-1)</f>
        <v>2678.62</v>
      </c>
      <c r="D40" s="60">
        <f>C40/SUMIFS('拌客源数据1-8月'!J:J,'拌客源数据1-8月'!H:H,"美团",'拌客源数据1-8月'!A:A,"&gt;="&amp;DATE(YEAR(B40),MONTH(B40)-1,1),'拌客源数据1-8月'!A:A,"&lt;="&amp;DATE(YEAR(B40),MONTH(B40),1)-1)-1</f>
        <v>-0.60538775895037999</v>
      </c>
      <c r="E40" s="1">
        <f t="shared" ref="E40:E46" si="4">DATE(YEAR(B40),MONTH(B40),1)</f>
        <v>43862</v>
      </c>
      <c r="G40" s="1">
        <f t="shared" ref="G40:G46" si="5">DATE(YEAR(B40),MONTH(B40)+1,1)-1</f>
        <v>43890</v>
      </c>
    </row>
    <row r="41" spans="2:9" x14ac:dyDescent="0.25">
      <c r="B41" s="50">
        <v>43891</v>
      </c>
      <c r="C41" s="43">
        <f>SUMIFS('拌客源数据1-8月'!J:J,'拌客源数据1-8月'!H:H,"美团",'拌客源数据1-8月'!A:A,"&gt;="&amp;DATE(YEAR(B41),MONTH(B41),1),'拌客源数据1-8月'!A:A,"&lt;="&amp;DATE(YEAR(B41),MONTH(B41)+1,1)-1)</f>
        <v>24829.310000000009</v>
      </c>
      <c r="D41" s="60">
        <f>C41/SUMIFS('拌客源数据1-8月'!J:J,'拌客源数据1-8月'!H:H,"美团",'拌客源数据1-8月'!A:A,"&gt;="&amp;DATE(YEAR(B41),MONTH(B41)-1,1),'拌客源数据1-8月'!A:A,"&lt;="&amp;DATE(YEAR(B41),MONTH(B41),1)-1)-1</f>
        <v>8.2694409808035516</v>
      </c>
      <c r="E41" s="1">
        <f t="shared" si="4"/>
        <v>43891</v>
      </c>
      <c r="G41" s="1">
        <f t="shared" si="5"/>
        <v>43921</v>
      </c>
    </row>
    <row r="42" spans="2:9" x14ac:dyDescent="0.25">
      <c r="B42" s="50">
        <v>43922</v>
      </c>
      <c r="C42" s="43">
        <f>SUMIFS('拌客源数据1-8月'!J:J,'拌客源数据1-8月'!H:H,"美团",'拌客源数据1-8月'!A:A,"&gt;="&amp;DATE(YEAR(B42),MONTH(B42),1),'拌客源数据1-8月'!A:A,"&lt;="&amp;DATE(YEAR(B42),MONTH(B42)+1,1)-1)</f>
        <v>38698.99</v>
      </c>
      <c r="D42" s="60">
        <f>C42/SUMIFS('拌客源数据1-8月'!J:J,'拌客源数据1-8月'!H:H,"美团",'拌客源数据1-8月'!A:A,"&gt;="&amp;DATE(YEAR(B42),MONTH(B42)-1,1),'拌客源数据1-8月'!A:A,"&lt;="&amp;DATE(YEAR(B42),MONTH(B42),1)-1)-1</f>
        <v>0.55860110490384085</v>
      </c>
      <c r="E42" s="1">
        <f t="shared" si="4"/>
        <v>43922</v>
      </c>
      <c r="G42" s="1">
        <f t="shared" si="5"/>
        <v>43951</v>
      </c>
    </row>
    <row r="43" spans="2:9" x14ac:dyDescent="0.25">
      <c r="B43" s="50">
        <v>43952</v>
      </c>
      <c r="C43" s="43">
        <f>SUMIFS('拌客源数据1-8月'!J:J,'拌客源数据1-8月'!H:H,"美团",'拌客源数据1-8月'!A:A,"&gt;="&amp;DATE(YEAR(B43),MONTH(B43),1),'拌客源数据1-8月'!A:A,"&lt;="&amp;DATE(YEAR(B43),MONTH(B43)+1,1)-1)</f>
        <v>30397.779999999995</v>
      </c>
      <c r="D43" s="60">
        <f>C43/SUMIFS('拌客源数据1-8月'!J:J,'拌客源数据1-8月'!H:H,"美团",'拌客源数据1-8月'!A:A,"&gt;="&amp;DATE(YEAR(B43),MONTH(B43)-1,1),'拌客源数据1-8月'!A:A,"&lt;="&amp;DATE(YEAR(B43),MONTH(B43),1)-1)-1</f>
        <v>-0.21450714863617892</v>
      </c>
      <c r="E43" s="1">
        <f t="shared" si="4"/>
        <v>43952</v>
      </c>
      <c r="G43" s="1">
        <f t="shared" si="5"/>
        <v>43982</v>
      </c>
    </row>
    <row r="44" spans="2:9" x14ac:dyDescent="0.25">
      <c r="B44" s="50">
        <v>43983</v>
      </c>
      <c r="C44" s="43">
        <f>SUMIFS('拌客源数据1-8月'!J:J,'拌客源数据1-8月'!H:H,"美团",'拌客源数据1-8月'!A:A,"&gt;="&amp;DATE(YEAR(B44),MONTH(B44),1),'拌客源数据1-8月'!A:A,"&lt;="&amp;DATE(YEAR(B44),MONTH(B44)+1,1)-1)</f>
        <v>26037.540000000005</v>
      </c>
      <c r="D44" s="60">
        <f>C44/SUMIFS('拌客源数据1-8月'!J:J,'拌客源数据1-8月'!H:H,"美团",'拌客源数据1-8月'!A:A,"&gt;="&amp;DATE(YEAR(B44),MONTH(B44)-1,1),'拌客源数据1-8月'!A:A,"&lt;="&amp;DATE(YEAR(B44),MONTH(B44),1)-1)-1</f>
        <v>-0.14343942222096451</v>
      </c>
      <c r="E44" s="1">
        <f t="shared" si="4"/>
        <v>43983</v>
      </c>
      <c r="G44" s="1">
        <f t="shared" si="5"/>
        <v>44012</v>
      </c>
    </row>
    <row r="45" spans="2:9" x14ac:dyDescent="0.25">
      <c r="B45" s="50">
        <v>44013</v>
      </c>
      <c r="C45" s="43">
        <f>SUMIFS('拌客源数据1-8月'!J:J,'拌客源数据1-8月'!H:H,"美团",'拌客源数据1-8月'!A:A,"&gt;="&amp;DATE(YEAR(B45),MONTH(B45),1),'拌客源数据1-8月'!A:A,"&lt;="&amp;DATE(YEAR(B45),MONTH(B45)+1,1)-1)</f>
        <v>133045.43</v>
      </c>
      <c r="D45" s="60">
        <f>C45/SUMIFS('拌客源数据1-8月'!J:J,'拌客源数据1-8月'!H:H,"美团",'拌客源数据1-8月'!A:A,"&gt;="&amp;DATE(YEAR(B45),MONTH(B45)-1,1),'拌客源数据1-8月'!A:A,"&lt;="&amp;DATE(YEAR(B45),MONTH(B45),1)-1)-1</f>
        <v>4.1097542240933658</v>
      </c>
      <c r="E45" s="1">
        <f t="shared" si="4"/>
        <v>44013</v>
      </c>
      <c r="G45" s="1">
        <f t="shared" si="5"/>
        <v>44043</v>
      </c>
    </row>
    <row r="46" spans="2:9" x14ac:dyDescent="0.25">
      <c r="B46" s="50">
        <v>44044</v>
      </c>
      <c r="C46" s="43">
        <f>SUMIFS('拌客源数据1-8月'!J:J,'拌客源数据1-8月'!H:H,"美团",'拌客源数据1-8月'!A:A,"&gt;="&amp;DATE(YEAR(B46),MONTH(B46),1),'拌客源数据1-8月'!A:A,"&lt;="&amp;DATE(YEAR(B46),MONTH(B46)+1,1)-1)</f>
        <v>42659.520000000004</v>
      </c>
      <c r="D46" s="60">
        <f>C46/SUMIFS('拌客源数据1-8月'!J:J,'拌客源数据1-8月'!H:H,"美团",'拌客源数据1-8月'!A:A,"&gt;="&amp;DATE(YEAR(B46),MONTH(B46)-1,1),'拌客源数据1-8月'!A:A,"&lt;="&amp;DATE(YEAR(B46),MONTH(B46),1)-1)-1</f>
        <v>-0.67936125276907289</v>
      </c>
      <c r="E46" s="1">
        <f t="shared" si="4"/>
        <v>44044</v>
      </c>
      <c r="G46" s="1">
        <f t="shared" si="5"/>
        <v>44074</v>
      </c>
    </row>
    <row r="47" spans="2:9" x14ac:dyDescent="0.25">
      <c r="B47" s="51"/>
      <c r="C47" s="52"/>
    </row>
    <row r="48" spans="2:9" x14ac:dyDescent="0.25">
      <c r="B48" s="51"/>
    </row>
    <row r="49" spans="2:5" x14ac:dyDescent="0.25">
      <c r="B49" s="51"/>
    </row>
    <row r="52" spans="2:5" x14ac:dyDescent="0.25">
      <c r="B52" t="s">
        <v>81</v>
      </c>
    </row>
    <row r="54" spans="2:5" x14ac:dyDescent="0.25">
      <c r="B54" s="42"/>
      <c r="C54" s="43" t="s">
        <v>82</v>
      </c>
      <c r="D54" s="43" t="s">
        <v>83</v>
      </c>
    </row>
    <row r="55" spans="2:5" x14ac:dyDescent="0.25">
      <c r="B55" s="43" t="s">
        <v>9</v>
      </c>
      <c r="C55" s="42">
        <f>SUM('拌客源数据1-8月'!J:J)</f>
        <v>1071473.2499999998</v>
      </c>
      <c r="D55" s="42">
        <f>SUBTOTAL(9,'拌客源数据1-8月'!J:J)</f>
        <v>1071473.2499999998</v>
      </c>
    </row>
    <row r="56" spans="2:5" x14ac:dyDescent="0.25">
      <c r="B56" s="44"/>
    </row>
    <row r="57" spans="2:5" x14ac:dyDescent="0.25">
      <c r="B57" s="44"/>
    </row>
    <row r="58" spans="2:5" x14ac:dyDescent="0.25">
      <c r="B58" s="44"/>
    </row>
    <row r="61" spans="2:5" x14ac:dyDescent="0.25">
      <c r="B61" t="s">
        <v>84</v>
      </c>
    </row>
    <row r="63" spans="2:5" x14ac:dyDescent="0.25">
      <c r="B63" s="43" t="s">
        <v>85</v>
      </c>
      <c r="C63" s="43" t="s">
        <v>9</v>
      </c>
      <c r="D63" s="43" t="s">
        <v>86</v>
      </c>
      <c r="E63" s="44"/>
    </row>
    <row r="64" spans="2:5" x14ac:dyDescent="0.25">
      <c r="B64" s="43" t="s">
        <v>87</v>
      </c>
      <c r="C64" s="43">
        <v>64233.37</v>
      </c>
      <c r="D64" s="43" t="str">
        <f>IF(C64&gt;100000,"达标","不达标")</f>
        <v>不达标</v>
      </c>
      <c r="E64" s="44"/>
    </row>
    <row r="65" spans="2:10" x14ac:dyDescent="0.25">
      <c r="B65" s="43" t="s">
        <v>88</v>
      </c>
      <c r="C65" s="43">
        <v>32755.71</v>
      </c>
      <c r="D65" s="43" t="str">
        <f t="shared" ref="D65:D71" si="6">IF(C65&gt;100000,"达标","不达标")</f>
        <v>不达标</v>
      </c>
      <c r="E65" s="44"/>
    </row>
    <row r="66" spans="2:10" x14ac:dyDescent="0.25">
      <c r="B66" s="43" t="s">
        <v>89</v>
      </c>
      <c r="C66" s="43">
        <v>78895.69</v>
      </c>
      <c r="D66" s="43" t="str">
        <f t="shared" si="6"/>
        <v>不达标</v>
      </c>
      <c r="E66" s="44"/>
    </row>
    <row r="67" spans="2:10" x14ac:dyDescent="0.25">
      <c r="B67" s="43" t="s">
        <v>90</v>
      </c>
      <c r="C67" s="43">
        <v>108307.07</v>
      </c>
      <c r="D67" s="43" t="str">
        <f t="shared" si="6"/>
        <v>达标</v>
      </c>
      <c r="E67" s="44"/>
    </row>
    <row r="68" spans="2:10" x14ac:dyDescent="0.25">
      <c r="B68" s="43" t="s">
        <v>91</v>
      </c>
      <c r="C68" s="43">
        <v>194276.97</v>
      </c>
      <c r="D68" s="43" t="str">
        <f t="shared" si="6"/>
        <v>达标</v>
      </c>
      <c r="E68" s="44"/>
    </row>
    <row r="69" spans="2:10" x14ac:dyDescent="0.25">
      <c r="B69" s="43" t="s">
        <v>92</v>
      </c>
      <c r="C69" s="43">
        <v>255727.79</v>
      </c>
      <c r="D69" s="43" t="str">
        <f t="shared" si="6"/>
        <v>达标</v>
      </c>
      <c r="E69" s="44"/>
    </row>
    <row r="70" spans="2:10" x14ac:dyDescent="0.25">
      <c r="B70" s="43" t="s">
        <v>93</v>
      </c>
      <c r="C70" s="43">
        <v>255891.73</v>
      </c>
      <c r="D70" s="43" t="str">
        <f t="shared" si="6"/>
        <v>达标</v>
      </c>
      <c r="E70" s="44"/>
    </row>
    <row r="71" spans="2:10" x14ac:dyDescent="0.25">
      <c r="B71" s="43" t="s">
        <v>94</v>
      </c>
      <c r="C71" s="43">
        <v>81384.92</v>
      </c>
      <c r="D71" s="43" t="str">
        <f t="shared" si="6"/>
        <v>不达标</v>
      </c>
      <c r="E71" s="44"/>
    </row>
    <row r="72" spans="2:10" x14ac:dyDescent="0.25">
      <c r="B72" s="44"/>
      <c r="C72" s="44"/>
      <c r="D72" s="44"/>
      <c r="E72" s="44"/>
    </row>
    <row r="73" spans="2:10" x14ac:dyDescent="0.25">
      <c r="B73" s="44"/>
      <c r="C73" s="44"/>
      <c r="D73" s="44"/>
      <c r="E73" s="44"/>
    </row>
    <row r="74" spans="2:10" x14ac:dyDescent="0.25">
      <c r="B74" s="44"/>
      <c r="C74" s="44"/>
      <c r="D74" s="44"/>
      <c r="E74" s="44"/>
    </row>
    <row r="77" spans="2:10" x14ac:dyDescent="0.25">
      <c r="B77" t="s">
        <v>95</v>
      </c>
    </row>
    <row r="78" spans="2:10" x14ac:dyDescent="0.25">
      <c r="I78" t="s">
        <v>96</v>
      </c>
    </row>
    <row r="79" spans="2:10" x14ac:dyDescent="0.25">
      <c r="B79" s="43" t="s">
        <v>85</v>
      </c>
      <c r="C79" s="43" t="s">
        <v>9</v>
      </c>
      <c r="D79" s="43" t="s">
        <v>19</v>
      </c>
      <c r="E79" s="42" t="s">
        <v>97</v>
      </c>
      <c r="I79" s="43" t="s">
        <v>98</v>
      </c>
      <c r="J79" s="43" t="s">
        <v>100</v>
      </c>
    </row>
    <row r="80" spans="2:10" x14ac:dyDescent="0.25">
      <c r="B80" s="43" t="s">
        <v>87</v>
      </c>
      <c r="C80" s="43">
        <v>64233.37</v>
      </c>
      <c r="D80" s="43">
        <v>3344.24</v>
      </c>
      <c r="E80" s="43" t="str">
        <f>IF(C80&gt;100000,IF(D80&lt;5000,"达标","不达标"),"不达标")</f>
        <v>不达标</v>
      </c>
      <c r="I80" s="43">
        <v>0</v>
      </c>
      <c r="J80" s="43" t="e">
        <f>IF(I80=0,IF(#REF!=0,"AB=0","A=0B不等于0"),IF(#REF!=0,"A不等于0B=0","AB都不等于0"))</f>
        <v>#REF!</v>
      </c>
    </row>
    <row r="81" spans="2:20" x14ac:dyDescent="0.25">
      <c r="B81" s="43" t="s">
        <v>88</v>
      </c>
      <c r="C81" s="43">
        <v>32755.71</v>
      </c>
      <c r="D81" s="43">
        <v>902.87</v>
      </c>
      <c r="E81" s="43" t="str">
        <f t="shared" ref="E81:E87" si="7">IF(C81&gt;100000,IF(D81&lt;5000,"达标","不达标"),"不达标")</f>
        <v>不达标</v>
      </c>
      <c r="I81" s="43">
        <v>1</v>
      </c>
      <c r="J81" s="43" t="e">
        <f>IF(I81=0,IF(#REF!=0,"AB=0","A=0B不等于0"),IF(#REF!=0,"A不等于0B=0","AB都不等于0"))</f>
        <v>#REF!</v>
      </c>
    </row>
    <row r="82" spans="2:20" x14ac:dyDescent="0.25">
      <c r="B82" s="43" t="s">
        <v>89</v>
      </c>
      <c r="C82" s="43">
        <v>78895.69</v>
      </c>
      <c r="D82" s="43">
        <v>2645.32</v>
      </c>
      <c r="E82" s="43" t="str">
        <f t="shared" si="7"/>
        <v>不达标</v>
      </c>
      <c r="I82" s="43">
        <v>1</v>
      </c>
      <c r="J82" s="43" t="e">
        <f>IF(I82=0,IF(#REF!=0,"AB=0","A=0B不等于0"),IF(#REF!=0,"A不等于0B=0","AB都不等于0"))</f>
        <v>#REF!</v>
      </c>
    </row>
    <row r="83" spans="2:20" x14ac:dyDescent="0.25">
      <c r="B83" s="43" t="s">
        <v>90</v>
      </c>
      <c r="C83" s="43">
        <v>108307.07</v>
      </c>
      <c r="D83" s="43">
        <v>4513.12</v>
      </c>
      <c r="E83" s="43" t="str">
        <f t="shared" si="7"/>
        <v>达标</v>
      </c>
      <c r="I83" s="43">
        <v>0</v>
      </c>
      <c r="J83" s="43" t="e">
        <f>IF(I83=0,IF(#REF!=0,"AB=0","A=0B不等于0"),IF(#REF!=0,"A不等于0B=0","AB都不等于0"))</f>
        <v>#REF!</v>
      </c>
    </row>
    <row r="84" spans="2:20" x14ac:dyDescent="0.25">
      <c r="B84" s="43" t="s">
        <v>91</v>
      </c>
      <c r="C84" s="43">
        <v>194276.97</v>
      </c>
      <c r="D84" s="43">
        <v>11804.4</v>
      </c>
      <c r="E84" s="43" t="str">
        <f t="shared" si="7"/>
        <v>不达标</v>
      </c>
    </row>
    <row r="85" spans="2:20" x14ac:dyDescent="0.25">
      <c r="B85" s="43" t="s">
        <v>92</v>
      </c>
      <c r="C85" s="43">
        <v>255727.79</v>
      </c>
      <c r="D85" s="43">
        <v>8302.5300000000007</v>
      </c>
      <c r="E85" s="43" t="str">
        <f t="shared" si="7"/>
        <v>不达标</v>
      </c>
    </row>
    <row r="86" spans="2:20" x14ac:dyDescent="0.25">
      <c r="B86" s="43" t="s">
        <v>93</v>
      </c>
      <c r="C86" s="43">
        <v>255891.73</v>
      </c>
      <c r="D86" s="43">
        <v>13616.33</v>
      </c>
      <c r="E86" s="43" t="str">
        <f t="shared" si="7"/>
        <v>不达标</v>
      </c>
    </row>
    <row r="87" spans="2:20" x14ac:dyDescent="0.25">
      <c r="B87" s="43" t="s">
        <v>94</v>
      </c>
      <c r="C87" s="43">
        <v>81384.92</v>
      </c>
      <c r="D87" s="43">
        <v>3680.31</v>
      </c>
      <c r="E87" s="43" t="str">
        <f t="shared" si="7"/>
        <v>不达标</v>
      </c>
    </row>
    <row r="88" spans="2:20" x14ac:dyDescent="0.25">
      <c r="B88" s="44"/>
      <c r="C88" s="44"/>
      <c r="D88" s="44"/>
    </row>
    <row r="89" spans="2:20" x14ac:dyDescent="0.25">
      <c r="B89" s="44"/>
      <c r="C89" s="44"/>
      <c r="D89" s="44"/>
    </row>
    <row r="90" spans="2:20" x14ac:dyDescent="0.25">
      <c r="B90" s="44"/>
      <c r="C90" s="44"/>
      <c r="D90" s="44"/>
    </row>
    <row r="93" spans="2:20" x14ac:dyDescent="0.25">
      <c r="B93" t="s">
        <v>101</v>
      </c>
    </row>
    <row r="94" spans="2:20" x14ac:dyDescent="0.25">
      <c r="F94" t="s">
        <v>102</v>
      </c>
      <c r="I94" t="s">
        <v>103</v>
      </c>
      <c r="R94" t="s">
        <v>104</v>
      </c>
    </row>
    <row r="95" spans="2:20" x14ac:dyDescent="0.25">
      <c r="B95" s="43" t="s">
        <v>3</v>
      </c>
      <c r="C95" s="43" t="s">
        <v>4</v>
      </c>
      <c r="D95" s="44"/>
      <c r="E95" s="44"/>
      <c r="F95" s="43" t="s">
        <v>105</v>
      </c>
      <c r="G95" s="43" t="s">
        <v>106</v>
      </c>
      <c r="I95" s="43" t="s">
        <v>107</v>
      </c>
      <c r="N95" s="43" t="s">
        <v>3</v>
      </c>
      <c r="O95" s="43" t="s">
        <v>9</v>
      </c>
      <c r="P95" s="44"/>
      <c r="Q95" s="44"/>
      <c r="R95" s="43" t="s">
        <v>109</v>
      </c>
      <c r="S95" s="43" t="s">
        <v>110</v>
      </c>
      <c r="T95" s="43" t="s">
        <v>106</v>
      </c>
    </row>
    <row r="96" spans="2:20" x14ac:dyDescent="0.25">
      <c r="B96" s="54" t="s">
        <v>25</v>
      </c>
      <c r="C96" s="43" t="str">
        <f>VLOOKUP(B96,'拌客源数据1-8月'!D:E,2,0)</f>
        <v>宝山店</v>
      </c>
      <c r="D96" s="44"/>
      <c r="E96" s="44"/>
      <c r="F96" s="63" t="s">
        <v>151</v>
      </c>
      <c r="G96" s="43">
        <v>1</v>
      </c>
      <c r="I96" s="43" t="s">
        <v>113</v>
      </c>
      <c r="N96" s="54" t="s">
        <v>25</v>
      </c>
      <c r="O96" s="42">
        <f>VLOOKUP(N96,$N$107:$O$114,2,0)</f>
        <v>273854.58</v>
      </c>
      <c r="R96" s="43" t="s">
        <v>98</v>
      </c>
      <c r="S96" s="43" t="s">
        <v>113</v>
      </c>
      <c r="T96" s="43">
        <v>1</v>
      </c>
    </row>
    <row r="97" spans="2:20" x14ac:dyDescent="0.25">
      <c r="B97" s="54" t="s">
        <v>31</v>
      </c>
      <c r="C97" s="43" t="str">
        <f>VLOOKUP(B97,'拌客源数据1-8月'!D:E,2,0)</f>
        <v>五角场店</v>
      </c>
      <c r="D97" s="44"/>
      <c r="E97" s="44"/>
      <c r="F97" s="43" t="s">
        <v>114</v>
      </c>
      <c r="G97" s="43">
        <v>2</v>
      </c>
      <c r="N97" s="54" t="s">
        <v>31</v>
      </c>
      <c r="O97" s="42">
        <f t="shared" ref="O97:O103" si="8">VLOOKUP(N97,$N$107:$O$114,2,0)</f>
        <v>16838.82</v>
      </c>
      <c r="R97" s="43" t="s">
        <v>98</v>
      </c>
      <c r="S97" s="43" t="s">
        <v>115</v>
      </c>
      <c r="T97" s="43">
        <v>2</v>
      </c>
    </row>
    <row r="98" spans="2:20" x14ac:dyDescent="0.25">
      <c r="B98" s="54" t="s">
        <v>36</v>
      </c>
      <c r="C98" s="43" t="str">
        <f>VLOOKUP(B98,'拌客源数据1-8月'!D:E,2,0)</f>
        <v>龙阳广场店</v>
      </c>
      <c r="D98" s="44"/>
      <c r="E98" s="44"/>
      <c r="F98" s="43" t="s">
        <v>116</v>
      </c>
      <c r="G98" s="43">
        <v>3</v>
      </c>
      <c r="I98" t="s">
        <v>117</v>
      </c>
      <c r="N98" s="54" t="s">
        <v>36</v>
      </c>
      <c r="O98" s="42">
        <f t="shared" si="8"/>
        <v>6452.04</v>
      </c>
      <c r="R98" s="43" t="s">
        <v>99</v>
      </c>
      <c r="S98" s="43" t="s">
        <v>118</v>
      </c>
      <c r="T98" s="43">
        <v>3</v>
      </c>
    </row>
    <row r="99" spans="2:20" x14ac:dyDescent="0.25">
      <c r="B99" s="54" t="s">
        <v>39</v>
      </c>
      <c r="C99" s="43" t="str">
        <f>VLOOKUP(B99,'拌客源数据1-8月'!D:E,2,0)</f>
        <v>五角场店</v>
      </c>
      <c r="D99" s="44"/>
      <c r="E99" s="44"/>
      <c r="F99" s="43" t="s">
        <v>119</v>
      </c>
      <c r="G99" s="43">
        <v>4</v>
      </c>
      <c r="I99" s="43" t="s">
        <v>115</v>
      </c>
      <c r="N99" s="54" t="s">
        <v>39</v>
      </c>
      <c r="O99" s="42">
        <f t="shared" si="8"/>
        <v>60286.000000000022</v>
      </c>
      <c r="R99" s="43" t="s">
        <v>99</v>
      </c>
      <c r="S99" s="43" t="s">
        <v>118</v>
      </c>
      <c r="T99" s="43">
        <v>4</v>
      </c>
    </row>
    <row r="100" spans="2:20" x14ac:dyDescent="0.25">
      <c r="B100" s="54" t="s">
        <v>42</v>
      </c>
      <c r="C100" s="43" t="str">
        <f>VLOOKUP(B100,'拌客源数据1-8月'!D:E,2,0)</f>
        <v>怒江路店</v>
      </c>
      <c r="D100" s="44"/>
      <c r="E100" s="44"/>
      <c r="F100" s="43" t="s">
        <v>121</v>
      </c>
      <c r="G100" s="43">
        <v>5</v>
      </c>
      <c r="N100" s="54" t="s">
        <v>42</v>
      </c>
      <c r="O100" s="42">
        <f t="shared" si="8"/>
        <v>4313.57</v>
      </c>
      <c r="R100" s="43" t="s">
        <v>99</v>
      </c>
      <c r="S100" s="43" t="s">
        <v>113</v>
      </c>
      <c r="T100" s="43">
        <v>5</v>
      </c>
    </row>
    <row r="101" spans="2:20" x14ac:dyDescent="0.25">
      <c r="B101" s="54" t="s">
        <v>45</v>
      </c>
      <c r="C101" s="43" t="str">
        <f>VLOOKUP(B101,'拌客源数据1-8月'!D:E,2,0)</f>
        <v>宝山店</v>
      </c>
      <c r="D101" s="44"/>
      <c r="E101" s="44"/>
      <c r="F101" s="43" t="s">
        <v>122</v>
      </c>
      <c r="G101" s="43">
        <v>6</v>
      </c>
      <c r="N101" s="54" t="s">
        <v>45</v>
      </c>
      <c r="O101" s="42">
        <f t="shared" si="8"/>
        <v>169975.03999999998</v>
      </c>
      <c r="R101" s="43" t="s">
        <v>120</v>
      </c>
      <c r="S101" s="43" t="s">
        <v>113</v>
      </c>
      <c r="T101" s="43">
        <v>6</v>
      </c>
    </row>
    <row r="102" spans="2:20" x14ac:dyDescent="0.25">
      <c r="B102" s="54" t="s">
        <v>54</v>
      </c>
      <c r="C102" s="43" t="str">
        <f>VLOOKUP(B102,'拌客源数据1-8月'!D:E,2,0)</f>
        <v>拌客干拌麻辣烫(武宁路店)</v>
      </c>
      <c r="D102" s="44"/>
      <c r="E102" s="44"/>
      <c r="F102" s="43" t="s">
        <v>123</v>
      </c>
      <c r="G102" s="43">
        <v>7</v>
      </c>
      <c r="N102" s="54" t="s">
        <v>54</v>
      </c>
      <c r="O102" s="42">
        <f t="shared" si="8"/>
        <v>425745.45999999996</v>
      </c>
      <c r="R102" s="43" t="s">
        <v>120</v>
      </c>
      <c r="S102" s="43" t="s">
        <v>113</v>
      </c>
      <c r="T102" s="43">
        <v>7</v>
      </c>
    </row>
    <row r="103" spans="2:20" x14ac:dyDescent="0.25">
      <c r="B103" s="54" t="s">
        <v>57</v>
      </c>
      <c r="C103" s="43" t="str">
        <f>VLOOKUP(B103,'拌客源数据1-8月'!D:E,2,0)</f>
        <v>拌客干拌麻辣烫(武宁路店)</v>
      </c>
      <c r="D103" s="44"/>
      <c r="E103" s="44"/>
      <c r="F103" s="63" t="s">
        <v>152</v>
      </c>
      <c r="G103" s="43">
        <v>8</v>
      </c>
      <c r="N103" s="54" t="s">
        <v>57</v>
      </c>
      <c r="O103" s="42">
        <f t="shared" si="8"/>
        <v>114007.74</v>
      </c>
      <c r="R103" s="43" t="s">
        <v>124</v>
      </c>
      <c r="S103" s="43" t="s">
        <v>115</v>
      </c>
      <c r="T103" s="43">
        <v>8</v>
      </c>
    </row>
    <row r="104" spans="2:20" x14ac:dyDescent="0.25">
      <c r="B104" s="49"/>
      <c r="C104" s="44"/>
      <c r="D104" s="44"/>
      <c r="E104" s="44"/>
      <c r="F104" s="44"/>
      <c r="G104" s="44"/>
      <c r="N104" s="49"/>
      <c r="R104" s="44"/>
      <c r="S104" s="44"/>
      <c r="T104" s="44"/>
    </row>
    <row r="105" spans="2:20" x14ac:dyDescent="0.25">
      <c r="B105" s="49"/>
      <c r="C105" s="44"/>
      <c r="D105" s="44"/>
      <c r="E105" s="44"/>
      <c r="F105" s="44"/>
      <c r="G105" s="44"/>
    </row>
    <row r="106" spans="2:20" x14ac:dyDescent="0.25">
      <c r="B106" s="49"/>
      <c r="C106" s="44"/>
      <c r="D106" s="44"/>
      <c r="E106" s="44"/>
      <c r="F106" s="44"/>
      <c r="G106" s="44"/>
      <c r="N106" s="62" t="s">
        <v>59</v>
      </c>
      <c r="O106" t="s">
        <v>60</v>
      </c>
    </row>
    <row r="107" spans="2:20" x14ac:dyDescent="0.25">
      <c r="N107" s="2" t="s">
        <v>39</v>
      </c>
      <c r="O107">
        <v>60286.000000000022</v>
      </c>
    </row>
    <row r="108" spans="2:20" x14ac:dyDescent="0.25">
      <c r="N108" s="2" t="s">
        <v>25</v>
      </c>
      <c r="O108">
        <v>273854.58</v>
      </c>
    </row>
    <row r="109" spans="2:20" x14ac:dyDescent="0.25">
      <c r="B109" t="s">
        <v>126</v>
      </c>
      <c r="N109" s="2" t="s">
        <v>36</v>
      </c>
      <c r="O109">
        <v>6452.04</v>
      </c>
    </row>
    <row r="110" spans="2:20" x14ac:dyDescent="0.25">
      <c r="N110" s="2" t="s">
        <v>54</v>
      </c>
      <c r="O110">
        <v>425745.45999999996</v>
      </c>
    </row>
    <row r="111" spans="2:20" x14ac:dyDescent="0.25">
      <c r="B111" s="55" t="s">
        <v>8</v>
      </c>
      <c r="C111" s="56"/>
      <c r="D111" s="43" t="s">
        <v>3</v>
      </c>
      <c r="E111" s="43" t="s">
        <v>0</v>
      </c>
      <c r="F111" s="43" t="s">
        <v>2</v>
      </c>
      <c r="G111" s="43" t="s">
        <v>9</v>
      </c>
      <c r="H111" s="43" t="s">
        <v>17</v>
      </c>
      <c r="I111" s="43" t="s">
        <v>18</v>
      </c>
      <c r="N111" s="2" t="s">
        <v>42</v>
      </c>
      <c r="O111">
        <v>4313.57</v>
      </c>
    </row>
    <row r="112" spans="2:20" x14ac:dyDescent="0.25">
      <c r="B112" s="55" t="s">
        <v>30</v>
      </c>
      <c r="C112" s="56"/>
      <c r="D112" s="43" t="str">
        <f>INDEX('拌客源数据1-8月'!$A:$X,MATCH($B112,'拌客源数据1-8月'!$I:$I,0),MATCH(D$111,'拌客源数据1-8月'!$1:$1,0))</f>
        <v>2001104355</v>
      </c>
      <c r="E112" s="43" t="str">
        <f>INDEX('拌客源数据1-8月'!$A:$X,MATCH($B112,'拌客源数据1-8月'!$I:$I,0),MATCH(E$111,'拌客源数据1-8月'!$1:$1,0))</f>
        <v>蛙小辣火锅杯（总账号）</v>
      </c>
      <c r="F112" s="43">
        <f>INDEX('拌客源数据1-8月'!$A:$X,MATCH($B112,'拌客源数据1-8月'!$I:$I,0),MATCH(F$111,'拌客源数据1-8月'!$1:$1,0))</f>
        <v>4636</v>
      </c>
      <c r="G112" s="43">
        <f>SUMIFS(INDEX('拌客源数据1-8月'!$A:$X,0,MATCH(G$111,'拌客源数据1-8月'!$1:$1,0)),'拌客源数据1-8月'!$I:$I,$B112)</f>
        <v>116343.26000000004</v>
      </c>
      <c r="H112" s="43">
        <f>SUMIFS(INDEX('拌客源数据1-8月'!$A:$X,0,MATCH(H$111,'拌客源数据1-8月'!$1:$1,0)),'拌客源数据1-8月'!$I:$I,$B112)</f>
        <v>11204</v>
      </c>
      <c r="I112" s="43">
        <f>SUMIFS(INDEX('拌客源数据1-8月'!$A:$X,0,MATCH(I$111,'拌客源数据1-8月'!$1:$1,0)),'拌客源数据1-8月'!$I:$I,$B112)</f>
        <v>1646</v>
      </c>
      <c r="N112" s="2" t="s">
        <v>31</v>
      </c>
      <c r="O112">
        <v>16838.82</v>
      </c>
    </row>
    <row r="113" spans="2:19" x14ac:dyDescent="0.25">
      <c r="B113" s="55" t="s">
        <v>35</v>
      </c>
      <c r="C113" s="56"/>
      <c r="D113" s="43" t="str">
        <f>INDEX('拌客源数据1-8月'!$A:$X,MATCH($B113,'拌客源数据1-8月'!$I:$I,0),MATCH(D$111,'拌客源数据1-8月'!$1:$1,0))</f>
        <v>8184590</v>
      </c>
      <c r="E113" s="43" t="str">
        <f>INDEX('拌客源数据1-8月'!$A:$X,MATCH($B113,'拌客源数据1-8月'!$I:$I,0),MATCH(E$111,'拌客源数据1-8月'!$1:$1,0))</f>
        <v>蛙小辣火锅杯（总账号）</v>
      </c>
      <c r="F113" s="43">
        <f>INDEX('拌客源数据1-8月'!$A:$X,MATCH($B113,'拌客源数据1-8月'!$I:$I,0),MATCH(F$111,'拌客源数据1-8月'!$1:$1,0))</f>
        <v>4636</v>
      </c>
      <c r="G113" s="43">
        <f>SUMIFS(INDEX('拌客源数据1-8月'!$A:$X,0,MATCH(G$111,'拌客源数据1-8月'!$1:$1,0)),'拌客源数据1-8月'!$I:$I,$B113)</f>
        <v>6787.9800000000005</v>
      </c>
      <c r="H113" s="43">
        <f>SUMIFS(INDEX('拌客源数据1-8月'!$A:$X,0,MATCH(H$111,'拌客源数据1-8月'!$1:$1,0)),'拌客源数据1-8月'!$I:$I,$B113)</f>
        <v>775</v>
      </c>
      <c r="I113" s="43">
        <f>SUMIFS(INDEX('拌客源数据1-8月'!$A:$X,0,MATCH(I$111,'拌客源数据1-8月'!$1:$1,0)),'拌客源数据1-8月'!$I:$I,$B113)</f>
        <v>113</v>
      </c>
      <c r="N113" s="2" t="s">
        <v>45</v>
      </c>
      <c r="O113">
        <v>169975.03999999998</v>
      </c>
    </row>
    <row r="114" spans="2:19" x14ac:dyDescent="0.25">
      <c r="B114" s="55" t="s">
        <v>38</v>
      </c>
      <c r="C114" s="56"/>
      <c r="D114" s="43" t="str">
        <f>INDEX('拌客源数据1-8月'!$A:$X,MATCH($B114,'拌客源数据1-8月'!$I:$I,0),MATCH(D$111,'拌客源数据1-8月'!$1:$1,0))</f>
        <v>305225345</v>
      </c>
      <c r="E114" s="43" t="str">
        <f>INDEX('拌客源数据1-8月'!$A:$X,MATCH($B114,'拌客源数据1-8月'!$I:$I,0),MATCH(E$111,'拌客源数据1-8月'!$1:$1,0))</f>
        <v>蛙小辣火锅杯（总账号）</v>
      </c>
      <c r="F114" s="43">
        <f>INDEX('拌客源数据1-8月'!$A:$X,MATCH($B114,'拌客源数据1-8月'!$I:$I,0),MATCH(F$111,'拌客源数据1-8月'!$1:$1,0))</f>
        <v>4636</v>
      </c>
      <c r="G114" s="43">
        <f>SUMIFS(INDEX('拌客源数据1-8月'!$A:$X,0,MATCH(G$111,'拌客源数据1-8月'!$1:$1,0)),'拌客源数据1-8月'!$I:$I,$B114)</f>
        <v>6452.04</v>
      </c>
      <c r="H114" s="43">
        <f>SUMIFS(INDEX('拌客源数据1-8月'!$A:$X,0,MATCH(H$111,'拌客源数据1-8月'!$1:$1,0)),'拌客源数据1-8月'!$I:$I,$B114)</f>
        <v>590</v>
      </c>
      <c r="I114" s="43">
        <f>SUMIFS(INDEX('拌客源数据1-8月'!$A:$X,0,MATCH(I$111,'拌客源数据1-8月'!$1:$1,0)),'拌客源数据1-8月'!$I:$I,$B114)</f>
        <v>108</v>
      </c>
      <c r="N114" s="2" t="s">
        <v>57</v>
      </c>
      <c r="O114">
        <v>114007.74</v>
      </c>
    </row>
    <row r="115" spans="2:19" x14ac:dyDescent="0.25">
      <c r="B115" s="55" t="s">
        <v>40</v>
      </c>
      <c r="C115" s="56"/>
      <c r="D115" s="43" t="str">
        <f>INDEX('拌客源数据1-8月'!$A:$X,MATCH($B115,'拌客源数据1-8月'!$I:$I,0),MATCH(D$111,'拌客源数据1-8月'!$1:$1,0))</f>
        <v>2000507076</v>
      </c>
      <c r="E115" s="43" t="str">
        <f>INDEX('拌客源数据1-8月'!$A:$X,MATCH($B115,'拌客源数据1-8月'!$I:$I,0),MATCH(E$111,'拌客源数据1-8月'!$1:$1,0))</f>
        <v>蛙小辣火锅杯（总账号）</v>
      </c>
      <c r="F115" s="43">
        <f>INDEX('拌客源数据1-8月'!$A:$X,MATCH($B115,'拌客源数据1-8月'!$I:$I,0),MATCH(F$111,'拌客源数据1-8月'!$1:$1,0))</f>
        <v>4636</v>
      </c>
      <c r="G115" s="43">
        <f>SUMIFS(INDEX('拌客源数据1-8月'!$A:$X,0,MATCH(G$111,'拌客源数据1-8月'!$1:$1,0)),'拌客源数据1-8月'!$I:$I,$B115)</f>
        <v>33744.82</v>
      </c>
      <c r="H115" s="43">
        <f>SUMIFS(INDEX('拌客源数据1-8月'!$A:$X,0,MATCH(H$111,'拌客源数据1-8月'!$1:$1,0)),'拌客源数据1-8月'!$I:$I,$B115)</f>
        <v>2490</v>
      </c>
      <c r="I115" s="43">
        <f>SUMIFS(INDEX('拌客源数据1-8月'!$A:$X,0,MATCH(I$111,'拌客源数据1-8月'!$1:$1,0)),'拌客源数据1-8月'!$I:$I,$B115)</f>
        <v>512</v>
      </c>
      <c r="N115" s="2" t="s">
        <v>62</v>
      </c>
      <c r="O115">
        <v>1071473.2499999998</v>
      </c>
    </row>
    <row r="116" spans="2:19" x14ac:dyDescent="0.25">
      <c r="B116" s="55" t="s">
        <v>44</v>
      </c>
      <c r="C116" s="56"/>
      <c r="D116" s="43" t="str">
        <f>INDEX('拌客源数据1-8月'!$A:$X,MATCH($B116,'拌客源数据1-8月'!$I:$I,0),MATCH(D$111,'拌客源数据1-8月'!$1:$1,0))</f>
        <v>8106681</v>
      </c>
      <c r="E116" s="43" t="str">
        <f>INDEX('拌客源数据1-8月'!$A:$X,MATCH($B116,'拌客源数据1-8月'!$I:$I,0),MATCH(E$111,'拌客源数据1-8月'!$1:$1,0))</f>
        <v>蛙小辣火锅杯（总账号）</v>
      </c>
      <c r="F116" s="43">
        <f>INDEX('拌客源数据1-8月'!$A:$X,MATCH($B116,'拌客源数据1-8月'!$I:$I,0),MATCH(F$111,'拌客源数据1-8月'!$1:$1,0))</f>
        <v>4636</v>
      </c>
      <c r="G116" s="43">
        <f>SUMIFS(INDEX('拌客源数据1-8月'!$A:$X,0,MATCH(G$111,'拌客源数据1-8月'!$1:$1,0)),'拌客源数据1-8月'!$I:$I,$B116)</f>
        <v>4313.57</v>
      </c>
      <c r="H116" s="43">
        <f>SUMIFS(INDEX('拌客源数据1-8月'!$A:$X,0,MATCH(H$111,'拌客源数据1-8月'!$1:$1,0)),'拌客源数据1-8月'!$I:$I,$B116)</f>
        <v>367</v>
      </c>
      <c r="I116" s="43">
        <f>SUMIFS(INDEX('拌客源数据1-8月'!$A:$X,0,MATCH(I$111,'拌客源数据1-8月'!$1:$1,0)),'拌客源数据1-8月'!$I:$I,$B116)</f>
        <v>66</v>
      </c>
    </row>
    <row r="117" spans="2:19" x14ac:dyDescent="0.25">
      <c r="B117" s="55" t="s">
        <v>46</v>
      </c>
      <c r="C117" s="56"/>
      <c r="D117" s="43" t="str">
        <f>INDEX('拌客源数据1-8月'!$A:$X,MATCH($B117,'拌客源数据1-8月'!$I:$I,0),MATCH(D$111,'拌客源数据1-8月'!$1:$1,0))</f>
        <v>8491999</v>
      </c>
      <c r="E117" s="43" t="str">
        <f>INDEX('拌客源数据1-8月'!$A:$X,MATCH($B117,'拌客源数据1-8月'!$I:$I,0),MATCH(E$111,'拌客源数据1-8月'!$1:$1,0))</f>
        <v>蛙小辣火锅杯（总账号）</v>
      </c>
      <c r="F117" s="43">
        <f>INDEX('拌客源数据1-8月'!$A:$X,MATCH($B117,'拌客源数据1-8月'!$I:$I,0),MATCH(F$111,'拌客源数据1-8月'!$1:$1,0))</f>
        <v>4636</v>
      </c>
      <c r="G117" s="43">
        <f>SUMIFS(INDEX('拌客源数据1-8月'!$A:$X,0,MATCH(G$111,'拌客源数据1-8月'!$1:$1,0)),'拌客源数据1-8月'!$I:$I,$B117)</f>
        <v>169975.03999999998</v>
      </c>
      <c r="H117" s="43">
        <f>SUMIFS(INDEX('拌客源数据1-8月'!$A:$X,0,MATCH(H$111,'拌客源数据1-8月'!$1:$1,0)),'拌客源数据1-8月'!$I:$I,$B117)</f>
        <v>15813</v>
      </c>
      <c r="I117" s="43">
        <f>SUMIFS(INDEX('拌客源数据1-8月'!$A:$X,0,MATCH(I$111,'拌客源数据1-8月'!$1:$1,0)),'拌客源数据1-8月'!$I:$I,$B117)</f>
        <v>2969</v>
      </c>
    </row>
    <row r="118" spans="2:19" x14ac:dyDescent="0.25">
      <c r="B118" s="55" t="s">
        <v>47</v>
      </c>
      <c r="C118" s="56"/>
      <c r="D118" s="43" t="str">
        <f>INDEX('拌客源数据1-8月'!$A:$X,MATCH($B118,'拌客源数据1-8月'!$I:$I,0),MATCH(D$111,'拌客源数据1-8月'!$1:$1,0))</f>
        <v>8184590</v>
      </c>
      <c r="E118" s="43" t="str">
        <f>INDEX('拌客源数据1-8月'!$A:$X,MATCH($B118,'拌客源数据1-8月'!$I:$I,0),MATCH(E$111,'拌客源数据1-8月'!$1:$1,0))</f>
        <v>蛙小辣火锅杯（总账号）</v>
      </c>
      <c r="F118" s="43">
        <f>INDEX('拌客源数据1-8月'!$A:$X,MATCH($B118,'拌客源数据1-8月'!$I:$I,0),MATCH(F$111,'拌客源数据1-8月'!$1:$1,0))</f>
        <v>4636</v>
      </c>
      <c r="G118" s="43">
        <f>SUMIFS(INDEX('拌客源数据1-8月'!$A:$X,0,MATCH(G$111,'拌客源数据1-8月'!$1:$1,0)),'拌客源数据1-8月'!$I:$I,$B118)</f>
        <v>9368.7099999999973</v>
      </c>
      <c r="H118" s="43">
        <f>SUMIFS(INDEX('拌客源数据1-8月'!$A:$X,0,MATCH(H$111,'拌客源数据1-8月'!$1:$1,0)),'拌客源数据1-8月'!$I:$I,$B118)</f>
        <v>791</v>
      </c>
      <c r="I118" s="43">
        <f>SUMIFS(INDEX('拌客源数据1-8月'!$A:$X,0,MATCH(I$111,'拌客源数据1-8月'!$1:$1,0)),'拌客源数据1-8月'!$I:$I,$B118)</f>
        <v>154</v>
      </c>
      <c r="R118" s="62" t="s">
        <v>59</v>
      </c>
      <c r="S118" t="s">
        <v>111</v>
      </c>
    </row>
    <row r="119" spans="2:19" x14ac:dyDescent="0.25">
      <c r="B119" s="55" t="s">
        <v>48</v>
      </c>
      <c r="C119" s="56"/>
      <c r="D119" s="43" t="str">
        <f>INDEX('拌客源数据1-8月'!$A:$X,MATCH($B119,'拌客源数据1-8月'!$I:$I,0),MATCH(D$111,'拌客源数据1-8月'!$1:$1,0))</f>
        <v>2000507076</v>
      </c>
      <c r="E119" s="43" t="str">
        <f>INDEX('拌客源数据1-8月'!$A:$X,MATCH($B119,'拌客源数据1-8月'!$I:$I,0),MATCH(E$111,'拌客源数据1-8月'!$1:$1,0))</f>
        <v>蛙小辣火锅杯（总账号）</v>
      </c>
      <c r="F119" s="43">
        <f>INDEX('拌客源数据1-8月'!$A:$X,MATCH($B119,'拌客源数据1-8月'!$I:$I,0),MATCH(F$111,'拌客源数据1-8月'!$1:$1,0))</f>
        <v>4636</v>
      </c>
      <c r="G119" s="43">
        <f>SUMIFS(INDEX('拌客源数据1-8月'!$A:$X,0,MATCH(G$111,'拌客源数据1-8月'!$1:$1,0)),'拌客源数据1-8月'!$I:$I,$B119)</f>
        <v>784.71</v>
      </c>
      <c r="H119" s="43">
        <f>SUMIFS(INDEX('拌客源数据1-8月'!$A:$X,0,MATCH(H$111,'拌客源数据1-8月'!$1:$1,0)),'拌客源数据1-8月'!$I:$I,$B119)</f>
        <v>48</v>
      </c>
      <c r="I119" s="43">
        <f>SUMIFS(INDEX('拌客源数据1-8月'!$A:$X,0,MATCH(I$111,'拌客源数据1-8月'!$1:$1,0)),'拌客源数据1-8月'!$I:$I,$B119)</f>
        <v>11</v>
      </c>
      <c r="R119" s="2" t="s">
        <v>98</v>
      </c>
      <c r="S119">
        <v>3</v>
      </c>
    </row>
    <row r="120" spans="2:19" x14ac:dyDescent="0.25">
      <c r="B120" s="55" t="s">
        <v>49</v>
      </c>
      <c r="C120" s="56"/>
      <c r="D120" s="43" t="str">
        <f>INDEX('拌客源数据1-8月'!$A:$X,MATCH($B120,'拌客源数据1-8月'!$I:$I,0),MATCH(D$111,'拌客源数据1-8月'!$1:$1,0))</f>
        <v>2000507076</v>
      </c>
      <c r="E120" s="43" t="str">
        <f>INDEX('拌客源数据1-8月'!$A:$X,MATCH($B120,'拌客源数据1-8月'!$I:$I,0),MATCH(E$111,'拌客源数据1-8月'!$1:$1,0))</f>
        <v>蛙小辣火锅杯（总账号）</v>
      </c>
      <c r="F120" s="43">
        <f>INDEX('拌客源数据1-8月'!$A:$X,MATCH($B120,'拌客源数据1-8月'!$I:$I,0),MATCH(F$111,'拌客源数据1-8月'!$1:$1,0))</f>
        <v>4636</v>
      </c>
      <c r="G120" s="43">
        <f>SUMIFS(INDEX('拌客源数据1-8月'!$A:$X,0,MATCH(G$111,'拌客源数据1-8月'!$1:$1,0)),'拌客源数据1-8月'!$I:$I,$B120)</f>
        <v>11932.99</v>
      </c>
      <c r="H120" s="43">
        <f>SUMIFS(INDEX('拌客源数据1-8月'!$A:$X,0,MATCH(H$111,'拌客源数据1-8月'!$1:$1,0)),'拌客源数据1-8月'!$I:$I,$B120)</f>
        <v>699</v>
      </c>
      <c r="I120" s="43">
        <f>SUMIFS(INDEX('拌客源数据1-8月'!$A:$X,0,MATCH(I$111,'拌客源数据1-8月'!$1:$1,0)),'拌客源数据1-8月'!$I:$I,$B120)</f>
        <v>167</v>
      </c>
      <c r="R120" s="2" t="s">
        <v>99</v>
      </c>
      <c r="S120">
        <v>12</v>
      </c>
    </row>
    <row r="121" spans="2:19" x14ac:dyDescent="0.25">
      <c r="B121" s="55" t="s">
        <v>50</v>
      </c>
      <c r="C121" s="56"/>
      <c r="D121" s="43" t="str">
        <f>INDEX('拌客源数据1-8月'!$A:$X,MATCH($B121,'拌客源数据1-8月'!$I:$I,0),MATCH(D$111,'拌客源数据1-8月'!$1:$1,0))</f>
        <v>2001104355</v>
      </c>
      <c r="E121" s="43" t="str">
        <f>INDEX('拌客源数据1-8月'!$A:$X,MATCH($B121,'拌客源数据1-8月'!$I:$I,0),MATCH(E$111,'拌客源数据1-8月'!$1:$1,0))</f>
        <v>蛙小辣火锅杯（总账号）</v>
      </c>
      <c r="F121" s="43">
        <f>INDEX('拌客源数据1-8月'!$A:$X,MATCH($B121,'拌客源数据1-8月'!$I:$I,0),MATCH(F$111,'拌客源数据1-8月'!$1:$1,0))</f>
        <v>4636</v>
      </c>
      <c r="G121" s="43">
        <f>SUMIFS(INDEX('拌客源数据1-8月'!$A:$X,0,MATCH(G$111,'拌客源数据1-8月'!$1:$1,0)),'拌客源数据1-8月'!$I:$I,$B121)</f>
        <v>157511.31999999995</v>
      </c>
      <c r="H121" s="43">
        <f>SUMIFS(INDEX('拌客源数据1-8月'!$A:$X,0,MATCH(H$111,'拌客源数据1-8月'!$1:$1,0)),'拌客源数据1-8月'!$I:$I,$B121)</f>
        <v>10924</v>
      </c>
      <c r="I121" s="43">
        <f>SUMIFS(INDEX('拌客源数据1-8月'!$A:$X,0,MATCH(I$111,'拌客源数据1-8月'!$1:$1,0)),'拌客源数据1-8月'!$I:$I,$B121)</f>
        <v>2362</v>
      </c>
      <c r="R121" s="2" t="s">
        <v>120</v>
      </c>
      <c r="S121">
        <v>13</v>
      </c>
    </row>
    <row r="122" spans="2:19" x14ac:dyDescent="0.25">
      <c r="B122" s="55" t="s">
        <v>51</v>
      </c>
      <c r="C122" s="56"/>
      <c r="D122" s="43" t="str">
        <f>INDEX('拌客源数据1-8月'!$A:$X,MATCH($B122,'拌客源数据1-8月'!$I:$I,0),MATCH(D$111,'拌客源数据1-8月'!$1:$1,0))</f>
        <v>2000507076</v>
      </c>
      <c r="E122" s="43" t="str">
        <f>INDEX('拌客源数据1-8月'!$A:$X,MATCH($B122,'拌客源数据1-8月'!$I:$I,0),MATCH(E$111,'拌客源数据1-8月'!$1:$1,0))</f>
        <v>蛙小辣火锅杯（总账号）</v>
      </c>
      <c r="F122" s="43">
        <f>INDEX('拌客源数据1-8月'!$A:$X,MATCH($B122,'拌客源数据1-8月'!$I:$I,0),MATCH(F$111,'拌客源数据1-8月'!$1:$1,0))</f>
        <v>4636</v>
      </c>
      <c r="G122" s="43">
        <f>SUMIFS(INDEX('拌客源数据1-8月'!$A:$X,0,MATCH(G$111,'拌客源数据1-8月'!$1:$1,0)),'拌客源数据1-8月'!$I:$I,$B122)</f>
        <v>13823.480000000001</v>
      </c>
      <c r="H122" s="43">
        <f>SUMIFS(INDEX('拌客源数据1-8月'!$A:$X,0,MATCH(H$111,'拌客源数据1-8月'!$1:$1,0)),'拌客源数据1-8月'!$I:$I,$B122)</f>
        <v>849</v>
      </c>
      <c r="I122" s="43">
        <f>SUMIFS(INDEX('拌客源数据1-8月'!$A:$X,0,MATCH(I$111,'拌客源数据1-8月'!$1:$1,0)),'拌客源数据1-8月'!$I:$I,$B122)</f>
        <v>205</v>
      </c>
      <c r="R122" s="2" t="s">
        <v>124</v>
      </c>
      <c r="S122">
        <v>8</v>
      </c>
    </row>
    <row r="123" spans="2:19" x14ac:dyDescent="0.25">
      <c r="B123" s="55" t="s">
        <v>52</v>
      </c>
      <c r="C123" s="56"/>
      <c r="D123" s="43" t="str">
        <f>INDEX('拌客源数据1-8月'!$A:$X,MATCH($B123,'拌客源数据1-8月'!$I:$I,0),MATCH(D$111,'拌客源数据1-8月'!$1:$1,0))</f>
        <v>8184590</v>
      </c>
      <c r="E123" s="43" t="str">
        <f>INDEX('拌客源数据1-8月'!$A:$X,MATCH($B123,'拌客源数据1-8月'!$I:$I,0),MATCH(E$111,'拌客源数据1-8月'!$1:$1,0))</f>
        <v>蛙小辣火锅杯（总账号）</v>
      </c>
      <c r="F123" s="43">
        <f>INDEX('拌客源数据1-8月'!$A:$X,MATCH($B123,'拌客源数据1-8月'!$I:$I,0),MATCH(F$111,'拌客源数据1-8月'!$1:$1,0))</f>
        <v>4636</v>
      </c>
      <c r="G123" s="43">
        <f>SUMIFS(INDEX('拌客源数据1-8月'!$A:$X,0,MATCH(G$111,'拌客源数据1-8月'!$1:$1,0)),'拌客源数据1-8月'!$I:$I,$B123)</f>
        <v>682.13</v>
      </c>
      <c r="H123" s="43">
        <f>SUMIFS(INDEX('拌客源数据1-8月'!$A:$X,0,MATCH(H$111,'拌客源数据1-8月'!$1:$1,0)),'拌客源数据1-8月'!$I:$I,$B123)</f>
        <v>45</v>
      </c>
      <c r="I123" s="43">
        <f>SUMIFS(INDEX('拌客源数据1-8月'!$A:$X,0,MATCH(I$111,'拌客源数据1-8月'!$1:$1,0)),'拌客源数据1-8月'!$I:$I,$B123)</f>
        <v>8</v>
      </c>
      <c r="R123" s="2" t="s">
        <v>62</v>
      </c>
      <c r="S123">
        <v>36</v>
      </c>
    </row>
    <row r="124" spans="2:19" x14ac:dyDescent="0.25">
      <c r="B124" s="55" t="s">
        <v>55</v>
      </c>
      <c r="C124" s="56"/>
      <c r="D124" s="43" t="str">
        <f>INDEX('拌客源数据1-8月'!$A:$X,MATCH($B124,'拌客源数据1-8月'!$I:$I,0),MATCH(D$111,'拌客源数据1-8月'!$1:$1,0))</f>
        <v>337460136</v>
      </c>
      <c r="E124" s="43" t="str">
        <f>INDEX('拌客源数据1-8月'!$A:$X,MATCH($B124,'拌客源数据1-8月'!$I:$I,0),MATCH(E$111,'拌客源数据1-8月'!$1:$1,0))</f>
        <v>拌客（武宁路店）</v>
      </c>
      <c r="F124" s="43">
        <f>INDEX('拌客源数据1-8月'!$A:$X,MATCH($B124,'拌客源数据1-8月'!$I:$I,0),MATCH(F$111,'拌客源数据1-8月'!$1:$1,0))</f>
        <v>6108</v>
      </c>
      <c r="G124" s="43">
        <f>SUMIFS(INDEX('拌客源数据1-8月'!$A:$X,0,MATCH(G$111,'拌客源数据1-8月'!$1:$1,0)),'拌客源数据1-8月'!$I:$I,$B124)</f>
        <v>3913.76</v>
      </c>
      <c r="H124" s="43">
        <f>SUMIFS(INDEX('拌客源数据1-8月'!$A:$X,0,MATCH(H$111,'拌客源数据1-8月'!$1:$1,0)),'拌客源数据1-8月'!$I:$I,$B124)</f>
        <v>441</v>
      </c>
      <c r="I124" s="43">
        <f>SUMIFS(INDEX('拌客源数据1-8月'!$A:$X,0,MATCH(I$111,'拌客源数据1-8月'!$1:$1,0)),'拌客源数据1-8月'!$I:$I,$B124)</f>
        <v>72</v>
      </c>
    </row>
    <row r="125" spans="2:19" x14ac:dyDescent="0.25">
      <c r="B125" s="55" t="s">
        <v>56</v>
      </c>
      <c r="C125" s="56"/>
      <c r="D125" s="43" t="str">
        <f>INDEX('拌客源数据1-8月'!$A:$X,MATCH($B125,'拌客源数据1-8月'!$I:$I,0),MATCH(D$111,'拌客源数据1-8月'!$1:$1,0))</f>
        <v>337460136</v>
      </c>
      <c r="E125" s="43" t="str">
        <f>INDEX('拌客源数据1-8月'!$A:$X,MATCH($B125,'拌客源数据1-8月'!$I:$I,0),MATCH(E$111,'拌客源数据1-8月'!$1:$1,0))</f>
        <v>拌客（武宁路店）</v>
      </c>
      <c r="F125" s="43">
        <f>INDEX('拌客源数据1-8月'!$A:$X,MATCH($B125,'拌客源数据1-8月'!$I:$I,0),MATCH(F$111,'拌客源数据1-8月'!$1:$1,0))</f>
        <v>6108</v>
      </c>
      <c r="G125" s="43">
        <f>SUMIFS(INDEX('拌客源数据1-8月'!$A:$X,0,MATCH(G$111,'拌客源数据1-8月'!$1:$1,0)),'拌客源数据1-8月'!$I:$I,$B125)</f>
        <v>421831.69999999995</v>
      </c>
      <c r="H125" s="43">
        <f>SUMIFS(INDEX('拌客源数据1-8月'!$A:$X,0,MATCH(H$111,'拌客源数据1-8月'!$1:$1,0)),'拌客源数据1-8月'!$I:$I,$B125)</f>
        <v>31427</v>
      </c>
      <c r="I125" s="43">
        <f>SUMIFS(INDEX('拌客源数据1-8月'!$A:$X,0,MATCH(I$111,'拌客源数据1-8月'!$1:$1,0)),'拌客源数据1-8月'!$I:$I,$B125)</f>
        <v>8314</v>
      </c>
    </row>
    <row r="126" spans="2:19" x14ac:dyDescent="0.25">
      <c r="B126" s="55" t="s">
        <v>58</v>
      </c>
      <c r="C126" s="56"/>
      <c r="D126" s="43" t="str">
        <f>INDEX('拌客源数据1-8月'!$A:$X,MATCH($B126,'拌客源数据1-8月'!$I:$I,0),MATCH(D$111,'拌客源数据1-8月'!$1:$1,0))</f>
        <v>9428110</v>
      </c>
      <c r="E126" s="43" t="str">
        <f>INDEX('拌客源数据1-8月'!$A:$X,MATCH($B126,'拌客源数据1-8月'!$I:$I,0),MATCH(E$111,'拌客源数据1-8月'!$1:$1,0))</f>
        <v>拌客（武宁路店）</v>
      </c>
      <c r="F126" s="43">
        <f>INDEX('拌客源数据1-8月'!$A:$X,MATCH($B126,'拌客源数据1-8月'!$I:$I,0),MATCH(F$111,'拌客源数据1-8月'!$1:$1,0))</f>
        <v>6108</v>
      </c>
      <c r="G126" s="43">
        <f>SUMIFS(INDEX('拌客源数据1-8月'!$A:$X,0,MATCH(G$111,'拌客源数据1-8月'!$1:$1,0)),'拌客源数据1-8月'!$I:$I,$B126)</f>
        <v>114007.74</v>
      </c>
      <c r="H126" s="43">
        <f>SUMIFS(INDEX('拌客源数据1-8月'!$A:$X,0,MATCH(H$111,'拌客源数据1-8月'!$1:$1,0)),'拌客源数据1-8月'!$I:$I,$B126)</f>
        <v>7867</v>
      </c>
      <c r="I126" s="43">
        <f>SUMIFS(INDEX('拌客源数据1-8月'!$A:$X,0,MATCH(I$111,'拌客源数据1-8月'!$1:$1,0)),'拌客源数据1-8月'!$I:$I,$B126)</f>
        <v>2329</v>
      </c>
    </row>
    <row r="127" spans="2:19" x14ac:dyDescent="0.25">
      <c r="B127" s="2"/>
      <c r="C127" s="2"/>
      <c r="D127" s="43"/>
      <c r="E127" s="44"/>
      <c r="F127" s="44"/>
      <c r="G127" s="44"/>
    </row>
    <row r="128" spans="2:19" x14ac:dyDescent="0.25">
      <c r="B128" s="2"/>
      <c r="C128" s="2"/>
      <c r="D128" s="44"/>
      <c r="E128" s="44"/>
      <c r="F128" s="44"/>
      <c r="G128" s="44"/>
    </row>
    <row r="129" spans="2:7" x14ac:dyDescent="0.25">
      <c r="B129" s="2"/>
      <c r="C129" s="2"/>
      <c r="D129" s="44"/>
      <c r="E129" s="44"/>
      <c r="F129" s="44"/>
      <c r="G129" s="44"/>
    </row>
    <row r="130" spans="2:7" x14ac:dyDescent="0.25">
      <c r="B130" s="2"/>
      <c r="C130" s="2"/>
      <c r="D130" s="44"/>
      <c r="E130" s="44"/>
      <c r="F130" s="44"/>
      <c r="G130" s="44"/>
    </row>
    <row r="131" spans="2:7" x14ac:dyDescent="0.25">
      <c r="B131" s="2"/>
      <c r="C131" s="2"/>
      <c r="D131" s="44"/>
      <c r="E131" s="44"/>
      <c r="F131" s="44"/>
      <c r="G131" s="44"/>
    </row>
  </sheetData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K32"/>
  <sheetViews>
    <sheetView workbookViewId="0">
      <selection activeCell="B9" sqref="B9"/>
    </sheetView>
  </sheetViews>
  <sheetFormatPr defaultColWidth="9" defaultRowHeight="17.399999999999999" x14ac:dyDescent="0.25"/>
  <cols>
    <col min="1" max="1" width="21.6640625" style="4" customWidth="1"/>
    <col min="2" max="3" width="12.44140625" style="4" customWidth="1"/>
    <col min="4" max="4" width="13.21875" style="4" customWidth="1"/>
    <col min="5" max="5" width="11.33203125" style="4" customWidth="1"/>
    <col min="6" max="6" width="11.88671875" style="4" customWidth="1"/>
    <col min="7" max="7" width="11.21875" style="4" customWidth="1"/>
    <col min="8" max="8" width="11.44140625" style="4" customWidth="1"/>
    <col min="9" max="9" width="11.6640625" style="4" customWidth="1"/>
    <col min="10" max="16384" width="9" style="4"/>
  </cols>
  <sheetData>
    <row r="1" spans="1:11" x14ac:dyDescent="0.25">
      <c r="A1" s="4" t="s">
        <v>127</v>
      </c>
      <c r="B1" s="5">
        <f>$A$13</f>
        <v>44053</v>
      </c>
      <c r="C1" s="6" t="s">
        <v>128</v>
      </c>
      <c r="D1" s="5">
        <f>$A$19</f>
        <v>44059</v>
      </c>
    </row>
    <row r="2" spans="1:11" x14ac:dyDescent="0.25">
      <c r="A2" s="74" t="s">
        <v>129</v>
      </c>
      <c r="B2" s="75"/>
      <c r="C2" s="75"/>
      <c r="D2" s="75"/>
      <c r="E2" s="75"/>
      <c r="F2" s="75"/>
      <c r="G2" s="75"/>
      <c r="H2" s="75"/>
    </row>
    <row r="3" spans="1:11" x14ac:dyDescent="0.25">
      <c r="A3" s="75"/>
      <c r="B3" s="75"/>
      <c r="C3" s="75"/>
      <c r="D3" s="75"/>
      <c r="E3" s="75"/>
      <c r="F3" s="75"/>
      <c r="G3" s="75"/>
      <c r="H3" s="75"/>
    </row>
    <row r="4" spans="1:11" x14ac:dyDescent="0.25">
      <c r="A4" s="7" t="s">
        <v>130</v>
      </c>
    </row>
    <row r="5" spans="1:11" x14ac:dyDescent="0.25">
      <c r="A5" s="8" t="s">
        <v>16</v>
      </c>
      <c r="B5" s="9"/>
      <c r="C5" s="8" t="s">
        <v>131</v>
      </c>
      <c r="D5" s="9"/>
      <c r="E5" s="8" t="s">
        <v>132</v>
      </c>
      <c r="F5" s="9"/>
      <c r="G5" s="10" t="s">
        <v>133</v>
      </c>
      <c r="H5" s="11" t="s">
        <v>172</v>
      </c>
    </row>
    <row r="6" spans="1:11" x14ac:dyDescent="0.25">
      <c r="A6" s="12">
        <f>$C$32</f>
        <v>16036</v>
      </c>
      <c r="B6" s="8"/>
      <c r="C6" s="13">
        <f>SUM($D$25:$D$31)/$A$6</f>
        <v>7.3584435021202294E-2</v>
      </c>
      <c r="D6" s="8"/>
      <c r="E6" s="13">
        <f>G32</f>
        <v>0.21271186440677967</v>
      </c>
      <c r="F6" s="8"/>
      <c r="G6" s="70" t="s">
        <v>134</v>
      </c>
      <c r="H6" s="71"/>
    </row>
    <row r="7" spans="1:11" x14ac:dyDescent="0.25">
      <c r="A7" s="7" t="s">
        <v>135</v>
      </c>
      <c r="G7" s="72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0.25984995000000005</v>
      </c>
      <c r="H7" s="73"/>
      <c r="I7" s="39"/>
      <c r="K7" s="40"/>
    </row>
    <row r="8" spans="1:11" x14ac:dyDescent="0.25">
      <c r="A8" s="8" t="s">
        <v>15</v>
      </c>
      <c r="B8" s="9"/>
      <c r="C8" s="8" t="s">
        <v>10</v>
      </c>
      <c r="D8" s="9"/>
      <c r="E8" s="8" t="s">
        <v>136</v>
      </c>
      <c r="F8" s="9"/>
      <c r="G8" s="14" t="s">
        <v>137</v>
      </c>
      <c r="H8" s="15">
        <f>IF($H$5="全部",200000,IF($H$5="美团",100000,50000))</f>
        <v>200000</v>
      </c>
    </row>
    <row r="9" spans="1:11" x14ac:dyDescent="0.25">
      <c r="A9" s="12">
        <f>F20</f>
        <v>258</v>
      </c>
      <c r="B9" s="16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-0.33505154639175261</v>
      </c>
      <c r="C9" s="12">
        <f>D20</f>
        <v>5417.5099999999993</v>
      </c>
      <c r="D9" s="16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-0.24846467894553603</v>
      </c>
      <c r="E9" s="17">
        <f>E20</f>
        <v>0.36122657449154993</v>
      </c>
      <c r="F9" s="16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6.4597617325405032E-2</v>
      </c>
      <c r="I9" s="41"/>
    </row>
    <row r="11" spans="1:11" x14ac:dyDescent="0.25">
      <c r="A11" s="18" t="s">
        <v>138</v>
      </c>
      <c r="B11" s="19"/>
      <c r="C11" s="19" t="s">
        <v>139</v>
      </c>
      <c r="D11" s="19"/>
      <c r="E11" s="19"/>
      <c r="F11" s="19"/>
      <c r="G11" s="19"/>
      <c r="H11" s="20"/>
    </row>
    <row r="12" spans="1:11" x14ac:dyDescent="0.25">
      <c r="A12" s="21" t="s">
        <v>1</v>
      </c>
      <c r="B12" s="22" t="s">
        <v>140</v>
      </c>
      <c r="C12" s="22" t="s">
        <v>9</v>
      </c>
      <c r="D12" s="22" t="s">
        <v>10</v>
      </c>
      <c r="E12" s="22" t="s">
        <v>136</v>
      </c>
      <c r="F12" s="22" t="s">
        <v>15</v>
      </c>
      <c r="G12" s="22" t="s">
        <v>14</v>
      </c>
      <c r="H12" s="23" t="s">
        <v>141</v>
      </c>
    </row>
    <row r="13" spans="1:11" x14ac:dyDescent="0.25">
      <c r="A13" s="24">
        <v>44053</v>
      </c>
      <c r="B13" s="25">
        <f>A13</f>
        <v>44053</v>
      </c>
      <c r="C13" s="26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2233.92</v>
      </c>
      <c r="D13" s="26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768.67000000000007</v>
      </c>
      <c r="E13" s="27">
        <f>D13/C13</f>
        <v>0.34409020913909183</v>
      </c>
      <c r="F13" s="6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40</v>
      </c>
      <c r="G13" s="6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8">
        <f>C13/F13</f>
        <v>55.847999999999999</v>
      </c>
    </row>
    <row r="14" spans="1:11" x14ac:dyDescent="0.25">
      <c r="A14" s="24">
        <f>A13+1</f>
        <v>44054</v>
      </c>
      <c r="B14" s="25">
        <f t="shared" ref="B14:B19" si="0">A14</f>
        <v>44054</v>
      </c>
      <c r="C14" s="26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2360.1800000000003</v>
      </c>
      <c r="D14" s="26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923.19</v>
      </c>
      <c r="E14" s="27">
        <f t="shared" ref="E14:E20" si="1">D14/C14</f>
        <v>0.39115236973451173</v>
      </c>
      <c r="F14" s="6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39</v>
      </c>
      <c r="G14" s="6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1</v>
      </c>
      <c r="H14" s="28">
        <f t="shared" ref="H14:H20" si="2">C14/F14</f>
        <v>60.517435897435902</v>
      </c>
    </row>
    <row r="15" spans="1:11" x14ac:dyDescent="0.25">
      <c r="A15" s="24">
        <f t="shared" ref="A15:A19" si="3">A14+1</f>
        <v>44055</v>
      </c>
      <c r="B15" s="25">
        <f t="shared" si="0"/>
        <v>44055</v>
      </c>
      <c r="C15" s="26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1787.54</v>
      </c>
      <c r="D15" s="26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661.01</v>
      </c>
      <c r="E15" s="27">
        <f t="shared" si="1"/>
        <v>0.36978752923011515</v>
      </c>
      <c r="F15" s="6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31</v>
      </c>
      <c r="G15" s="6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8">
        <f t="shared" si="2"/>
        <v>57.662580645161292</v>
      </c>
    </row>
    <row r="16" spans="1:11" x14ac:dyDescent="0.25">
      <c r="A16" s="24">
        <f t="shared" si="3"/>
        <v>44056</v>
      </c>
      <c r="B16" s="25">
        <f t="shared" si="0"/>
        <v>44056</v>
      </c>
      <c r="C16" s="26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1814.93</v>
      </c>
      <c r="D16" s="26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634.1</v>
      </c>
      <c r="E16" s="27">
        <f t="shared" si="1"/>
        <v>0.34937986589014453</v>
      </c>
      <c r="F16" s="6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33</v>
      </c>
      <c r="G16" s="6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1</v>
      </c>
      <c r="H16" s="28">
        <f t="shared" si="2"/>
        <v>54.99787878787879</v>
      </c>
    </row>
    <row r="17" spans="1:8" x14ac:dyDescent="0.25">
      <c r="A17" s="24">
        <f t="shared" si="3"/>
        <v>44057</v>
      </c>
      <c r="B17" s="25">
        <f t="shared" si="0"/>
        <v>44057</v>
      </c>
      <c r="C17" s="26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2222.31</v>
      </c>
      <c r="D17" s="26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799.33</v>
      </c>
      <c r="E17" s="27">
        <f t="shared" si="1"/>
        <v>0.35968429247044742</v>
      </c>
      <c r="F17" s="6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37</v>
      </c>
      <c r="G17" s="6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8">
        <f t="shared" si="2"/>
        <v>60.062432432432431</v>
      </c>
    </row>
    <row r="18" spans="1:8" x14ac:dyDescent="0.25">
      <c r="A18" s="24">
        <f t="shared" si="3"/>
        <v>44058</v>
      </c>
      <c r="B18" s="25">
        <f t="shared" si="0"/>
        <v>44058</v>
      </c>
      <c r="C18" s="26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2528.64</v>
      </c>
      <c r="D18" s="26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876.06</v>
      </c>
      <c r="E18" s="27">
        <f t="shared" si="1"/>
        <v>0.34645501138952162</v>
      </c>
      <c r="F18" s="6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43</v>
      </c>
      <c r="G18" s="6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8">
        <f t="shared" si="2"/>
        <v>58.805581395348831</v>
      </c>
    </row>
    <row r="19" spans="1:8" x14ac:dyDescent="0.25">
      <c r="A19" s="29">
        <f t="shared" si="3"/>
        <v>44059</v>
      </c>
      <c r="B19" s="30">
        <f t="shared" si="0"/>
        <v>44059</v>
      </c>
      <c r="C19" s="31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2050.02</v>
      </c>
      <c r="D19" s="31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755.15</v>
      </c>
      <c r="E19" s="32">
        <f t="shared" si="1"/>
        <v>0.3683622598803914</v>
      </c>
      <c r="F19" s="33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35</v>
      </c>
      <c r="G19" s="33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4">
        <f t="shared" si="2"/>
        <v>58.572000000000003</v>
      </c>
    </row>
    <row r="20" spans="1:8" x14ac:dyDescent="0.25">
      <c r="A20" s="6" t="s">
        <v>62</v>
      </c>
      <c r="B20" s="25"/>
      <c r="C20" s="26">
        <f>SUM(C13:C19)</f>
        <v>14997.539999999999</v>
      </c>
      <c r="D20" s="26">
        <f>SUM(D13:D19)</f>
        <v>5417.5099999999993</v>
      </c>
      <c r="E20" s="27">
        <f>D20/C20</f>
        <v>0.36122657449154993</v>
      </c>
      <c r="F20" s="6">
        <f>SUM(F13:F19)</f>
        <v>258</v>
      </c>
      <c r="G20" s="6">
        <f>SUM(G13:G19)</f>
        <v>5</v>
      </c>
      <c r="H20" s="35">
        <f t="shared" si="2"/>
        <v>58.129999999999995</v>
      </c>
    </row>
    <row r="23" spans="1:8" x14ac:dyDescent="0.25">
      <c r="A23" s="18" t="s">
        <v>142</v>
      </c>
      <c r="B23" s="19"/>
      <c r="C23" s="19" t="s">
        <v>139</v>
      </c>
      <c r="D23" s="19"/>
      <c r="E23" s="19"/>
      <c r="F23" s="19"/>
      <c r="G23" s="19"/>
      <c r="H23" s="20"/>
    </row>
    <row r="24" spans="1:8" x14ac:dyDescent="0.25">
      <c r="A24" s="21" t="s">
        <v>1</v>
      </c>
      <c r="B24" s="22" t="s">
        <v>140</v>
      </c>
      <c r="C24" s="22" t="s">
        <v>16</v>
      </c>
      <c r="D24" s="22" t="s">
        <v>17</v>
      </c>
      <c r="E24" s="22" t="s">
        <v>131</v>
      </c>
      <c r="F24" s="22" t="s">
        <v>18</v>
      </c>
      <c r="G24" s="22" t="s">
        <v>132</v>
      </c>
      <c r="H24" s="23" t="s">
        <v>143</v>
      </c>
    </row>
    <row r="25" spans="1:8" x14ac:dyDescent="0.25">
      <c r="A25" s="24">
        <f>A13</f>
        <v>44053</v>
      </c>
      <c r="B25" s="25">
        <f>A25</f>
        <v>44053</v>
      </c>
      <c r="C25" s="6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2375</v>
      </c>
      <c r="D25" s="6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175</v>
      </c>
      <c r="E25" s="27">
        <f>D25/C25</f>
        <v>7.3684210526315783E-2</v>
      </c>
      <c r="F25" s="6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36</v>
      </c>
      <c r="G25" s="27">
        <f>F25/D25</f>
        <v>0.20571428571428571</v>
      </c>
      <c r="H25" s="36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4.3918313995129639E-2</v>
      </c>
    </row>
    <row r="26" spans="1:8" x14ac:dyDescent="0.25">
      <c r="A26" s="24">
        <f t="shared" ref="A26:A31" si="4">A14</f>
        <v>44054</v>
      </c>
      <c r="B26" s="25">
        <f t="shared" ref="B26:B31" si="5">A26</f>
        <v>44054</v>
      </c>
      <c r="C26" s="6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1989</v>
      </c>
      <c r="D26" s="6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155</v>
      </c>
      <c r="E26" s="27">
        <f t="shared" ref="E26:E32" si="6">D26/C26</f>
        <v>7.7928607340372047E-2</v>
      </c>
      <c r="F26" s="6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37</v>
      </c>
      <c r="G26" s="27">
        <f t="shared" ref="G26:G32" si="7">F26/D26</f>
        <v>0.23870967741935484</v>
      </c>
      <c r="H26" s="36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5.0559703073494389E-2</v>
      </c>
    </row>
    <row r="27" spans="1:8" x14ac:dyDescent="0.25">
      <c r="A27" s="24">
        <f t="shared" si="4"/>
        <v>44055</v>
      </c>
      <c r="B27" s="25">
        <f t="shared" si="5"/>
        <v>44055</v>
      </c>
      <c r="C27" s="6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1913</v>
      </c>
      <c r="D27" s="6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149</v>
      </c>
      <c r="E27" s="27">
        <f t="shared" si="6"/>
        <v>7.7888133821223213E-2</v>
      </c>
      <c r="F27" s="6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31</v>
      </c>
      <c r="G27" s="27">
        <f t="shared" si="7"/>
        <v>0.20805369127516779</v>
      </c>
      <c r="H27" s="36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6.1906306991731656E-2</v>
      </c>
    </row>
    <row r="28" spans="1:8" x14ac:dyDescent="0.25">
      <c r="A28" s="24">
        <f t="shared" si="4"/>
        <v>44056</v>
      </c>
      <c r="B28" s="25">
        <f t="shared" si="5"/>
        <v>44056</v>
      </c>
      <c r="C28" s="6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2044</v>
      </c>
      <c r="D28" s="6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143</v>
      </c>
      <c r="E28" s="27">
        <f t="shared" si="6"/>
        <v>6.9960861056751464E-2</v>
      </c>
      <c r="F28" s="6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34</v>
      </c>
      <c r="G28" s="27">
        <f t="shared" si="7"/>
        <v>0.23776223776223776</v>
      </c>
      <c r="H28" s="36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5.5462194134209032E-2</v>
      </c>
    </row>
    <row r="29" spans="1:8" x14ac:dyDescent="0.25">
      <c r="A29" s="24">
        <f t="shared" si="4"/>
        <v>44057</v>
      </c>
      <c r="B29" s="25">
        <f t="shared" si="5"/>
        <v>44057</v>
      </c>
      <c r="C29" s="6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2301</v>
      </c>
      <c r="D29" s="6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168</v>
      </c>
      <c r="E29" s="27">
        <f t="shared" si="6"/>
        <v>7.3011734028683176E-2</v>
      </c>
      <c r="F29" s="6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37</v>
      </c>
      <c r="G29" s="27">
        <f t="shared" si="7"/>
        <v>0.22023809523809523</v>
      </c>
      <c r="H29" s="36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5.1369970886149995E-2</v>
      </c>
    </row>
    <row r="30" spans="1:8" x14ac:dyDescent="0.25">
      <c r="A30" s="24">
        <f t="shared" si="4"/>
        <v>44058</v>
      </c>
      <c r="B30" s="25">
        <f t="shared" si="5"/>
        <v>44058</v>
      </c>
      <c r="C30" s="6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2725</v>
      </c>
      <c r="D30" s="6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201</v>
      </c>
      <c r="E30" s="27">
        <f t="shared" si="6"/>
        <v>7.3761467889908255E-2</v>
      </c>
      <c r="F30" s="6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43</v>
      </c>
      <c r="G30" s="27">
        <f t="shared" si="7"/>
        <v>0.21393034825870647</v>
      </c>
      <c r="H30" s="36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4.346209820298659E-2</v>
      </c>
    </row>
    <row r="31" spans="1:8" x14ac:dyDescent="0.25">
      <c r="A31" s="29">
        <f t="shared" si="4"/>
        <v>44059</v>
      </c>
      <c r="B31" s="30">
        <f t="shared" si="5"/>
        <v>44059</v>
      </c>
      <c r="C31" s="33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2689</v>
      </c>
      <c r="D31" s="33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189</v>
      </c>
      <c r="E31" s="32">
        <f t="shared" si="6"/>
        <v>7.0286351803644481E-2</v>
      </c>
      <c r="F31" s="33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33</v>
      </c>
      <c r="G31" s="32">
        <f t="shared" si="7"/>
        <v>0.17460317460317459</v>
      </c>
      <c r="H31" s="37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5.5960429654344834E-2</v>
      </c>
    </row>
    <row r="32" spans="1:8" x14ac:dyDescent="0.25">
      <c r="A32" s="6" t="s">
        <v>62</v>
      </c>
      <c r="B32" s="6"/>
      <c r="C32" s="6">
        <f>SUM(C25:C31)</f>
        <v>16036</v>
      </c>
      <c r="D32" s="6">
        <f>SUM(D25:D31)</f>
        <v>1180</v>
      </c>
      <c r="E32" s="38">
        <f t="shared" si="6"/>
        <v>7.3584435021202294E-2</v>
      </c>
      <c r="F32" s="6">
        <f>SUM(F25:F31)</f>
        <v>251</v>
      </c>
      <c r="G32" s="38">
        <f t="shared" si="7"/>
        <v>0.21271186440677967</v>
      </c>
      <c r="H32" s="38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5.1177726480476138E-2</v>
      </c>
    </row>
  </sheetData>
  <mergeCells count="3">
    <mergeCell ref="G6:H6"/>
    <mergeCell ref="G7:H7"/>
    <mergeCell ref="A2:H3"/>
  </mergeCells>
  <phoneticPr fontId="10" type="noConversion"/>
  <conditionalFormatting sqref="A13:B13 E13:H13 A14:H19">
    <cfRule type="expression" dxfId="37" priority="14">
      <formula>$C13&lt;AVERAGE($C$13:$C$19)</formula>
    </cfRule>
  </conditionalFormatting>
  <conditionalFormatting sqref="B9">
    <cfRule type="cellIs" dxfId="36" priority="18" operator="greaterThan">
      <formula>0</formula>
    </cfRule>
    <cfRule type="cellIs" dxfId="35" priority="19" operator="lessThan">
      <formula>0</formula>
    </cfRule>
  </conditionalFormatting>
  <conditionalFormatting sqref="D9">
    <cfRule type="cellIs" dxfId="34" priority="3" operator="greaterThan">
      <formula>0</formula>
    </cfRule>
    <cfRule type="cellIs" dxfId="33" priority="4" operator="lessThan">
      <formula>0</formula>
    </cfRule>
    <cfRule type="cellIs" dxfId="32" priority="10" operator="lessThan">
      <formula>0</formula>
    </cfRule>
    <cfRule type="cellIs" dxfId="31" priority="11" operator="greaterThan">
      <formula>0</formula>
    </cfRule>
  </conditionalFormatting>
  <conditionalFormatting sqref="F9">
    <cfRule type="cellIs" dxfId="30" priority="1" operator="greaterThan">
      <formula>0</formula>
    </cfRule>
    <cfRule type="cellIs" dxfId="29" priority="2" operator="lessThan">
      <formula>0</formula>
    </cfRule>
    <cfRule type="cellIs" dxfId="28" priority="16" operator="lessThan">
      <formula>0</formula>
    </cfRule>
    <cfRule type="cellIs" dxfId="27" priority="17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{2DEFC0E5-B99A-460E-B9B8-104CFA3F9EC9}</x14:id>
        </ext>
      </extLst>
    </cfRule>
  </conditionalFormatting>
  <dataValidations count="1">
    <dataValidation type="list" allowBlank="1" showInputMessage="1" showErrorMessage="1" sqref="H5" xr:uid="{00000000-0002-0000-0500-000000000000}">
      <formula1>"全部,美团,饿了么"</formula1>
    </dataValidation>
  </dataValidations>
  <pageMargins left="0.7" right="0.7" top="0.75" bottom="0.75" header="0.3" footer="0.3"/>
  <pageSetup paperSize="9" orientation="portrait"/>
  <ignoredErrors>
    <ignoredError sqref="E25:E32 E14:E1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8C818321-0109-4E26-8BB1-009F836CB1A3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  <x14:conditionalFormatting xmlns:xm="http://schemas.microsoft.com/office/excel/2006/main">
          <x14:cfRule type="dataBar" id="{2DEFC0E5-B99A-460E-B9B8-104CFA3F9EC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5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  <x14:sparklineGroup displayEmptyCellsAs="gap" markers="1" xr2:uid="{00000000-0003-0000-05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displayEmptyCellsAs="gap" markers="1" xr2:uid="{00000000-0003-0000-05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J32"/>
  <sheetViews>
    <sheetView showGridLines="0" tabSelected="1" workbookViewId="0">
      <selection activeCell="J15" sqref="J15"/>
    </sheetView>
  </sheetViews>
  <sheetFormatPr defaultColWidth="9" defaultRowHeight="17.399999999999999" x14ac:dyDescent="0.25"/>
  <cols>
    <col min="1" max="1" width="15.6640625" style="3" customWidth="1"/>
    <col min="2" max="2" width="15.109375" style="3" customWidth="1"/>
    <col min="3" max="3" width="11.88671875" style="3" customWidth="1"/>
    <col min="4" max="4" width="15.44140625" style="3" customWidth="1"/>
    <col min="5" max="5" width="12.33203125" style="3" customWidth="1"/>
    <col min="6" max="6" width="13.6640625" style="3" customWidth="1"/>
    <col min="7" max="7" width="12.44140625" style="3" customWidth="1"/>
    <col min="8" max="8" width="11.109375" style="3" customWidth="1"/>
    <col min="10" max="10" width="39.6640625" customWidth="1"/>
  </cols>
  <sheetData>
    <row r="1" spans="1:10" x14ac:dyDescent="0.25">
      <c r="A1" s="3" t="s">
        <v>127</v>
      </c>
      <c r="B1" s="76">
        <v>44053</v>
      </c>
    </row>
    <row r="2" spans="1:10" ht="19.8" customHeight="1" x14ac:dyDescent="0.25">
      <c r="A2" s="84" t="s">
        <v>175</v>
      </c>
      <c r="B2" s="84"/>
      <c r="C2" s="84"/>
      <c r="D2" s="84"/>
      <c r="E2" s="84"/>
      <c r="F2" s="84"/>
      <c r="G2" s="84"/>
      <c r="H2" s="84"/>
    </row>
    <row r="3" spans="1:10" ht="17.399999999999999" customHeight="1" x14ac:dyDescent="0.25">
      <c r="A3" s="84"/>
      <c r="B3" s="84"/>
      <c r="C3" s="84"/>
      <c r="D3" s="84"/>
      <c r="E3" s="84"/>
      <c r="F3" s="84"/>
      <c r="G3" s="84"/>
      <c r="H3" s="84"/>
    </row>
    <row r="4" spans="1:10" ht="20.399999999999999" x14ac:dyDescent="0.25">
      <c r="A4" s="85" t="s">
        <v>130</v>
      </c>
      <c r="C4" s="77"/>
    </row>
    <row r="5" spans="1:10" x14ac:dyDescent="0.4">
      <c r="A5" s="86" t="s">
        <v>146</v>
      </c>
      <c r="C5" s="86" t="s">
        <v>168</v>
      </c>
      <c r="E5" s="86" t="s">
        <v>170</v>
      </c>
      <c r="G5" s="117" t="s">
        <v>133</v>
      </c>
      <c r="H5" s="91" t="s">
        <v>172</v>
      </c>
    </row>
    <row r="6" spans="1:10" x14ac:dyDescent="0.25">
      <c r="A6" s="82">
        <f>C32</f>
        <v>16036</v>
      </c>
      <c r="C6" s="82">
        <f>E32</f>
        <v>7.3584435021202294E-2</v>
      </c>
      <c r="E6" s="82">
        <f>G32</f>
        <v>1.4990115102710226</v>
      </c>
      <c r="G6" s="118" t="s">
        <v>174</v>
      </c>
      <c r="H6" s="119"/>
    </row>
    <row r="7" spans="1:10" ht="20.399999999999999" x14ac:dyDescent="0.25">
      <c r="A7" s="85" t="s">
        <v>176</v>
      </c>
      <c r="B7" s="77"/>
      <c r="G7" s="120">
        <f>IF($H$5="全部",SUMIFS(INDEX('拌客源数据1-8月'!$A:$X,0,MATCH($C$12,'拌客源数据1-8月'!$A$1:$X$1,0)),INDEX('拌客源数据1-8月'!$A:$X,0,MATCH($A$12,'拌客源数据1-8月'!$A$1:$X$1,0)),"&gt;="&amp;DATE(YEAR($A$13),MONTH($A$13),1),INDEX('拌客源数据1-8月'!$A:$X,0,MATCH($A$12,'拌客源数据1-8月'!$A$1:$X$1,0)),"&lt;="&amp;($A19)),SUMIFS(INDEX('拌客源数据1-8月'!$A:$X,0,MATCH($C$12,'拌客源数据1-8月'!$A$1:$X$1,0)),INDEX('拌客源数据1-8月'!$A:$X,0,MATCH($A$12,'拌客源数据1-8月'!$A$1:$X$1,0)),"&gt;="&amp;DATE(YEAR($A$13),MONTH($A$13),1),INDEX('拌客源数据1-8月'!$A:$X,0,MATCH($A$12,'拌客源数据1-8月'!$A$1:$X$1,0)),"&lt;="&amp;($A19),INDEX('拌客源数据1-8月'!$A:$X,0,MATCH("平台i",'拌客源数据1-8月'!$A$1:$X$1,0)),$H$5))/$H$8</f>
        <v>0.25984995000000005</v>
      </c>
      <c r="H7" s="121"/>
    </row>
    <row r="8" spans="1:10" x14ac:dyDescent="0.4">
      <c r="A8" s="86" t="s">
        <v>164</v>
      </c>
      <c r="C8" s="86" t="s">
        <v>162</v>
      </c>
      <c r="E8" s="86" t="s">
        <v>163</v>
      </c>
      <c r="G8" s="122" t="s">
        <v>137</v>
      </c>
      <c r="H8" s="123">
        <f>IF(H5="全部",200000,IF(H5="美团",150000,50000))</f>
        <v>200000</v>
      </c>
      <c r="J8" s="65"/>
    </row>
    <row r="9" spans="1:10" x14ac:dyDescent="0.25">
      <c r="A9" s="82">
        <f>F20</f>
        <v>258</v>
      </c>
      <c r="B9" s="116">
        <f>A9/IF($H$5="全部",SUMIFS(INDEX('拌客源数据1-8月'!$A:$X,0,MATCH($A$8,'拌客源数据1-8月'!$A$1:$X$1,0)),INDEX('拌客源数据1-8月'!$A:$X,0,MATCH($A$12,'拌客源数据1-8月'!$A$1:$X$1,0)),"&gt;="&amp;($A$13-7),INDEX('拌客源数据1-8月'!$A:$X,0,MATCH($A$12,'拌客源数据1-8月'!$A$1:$X$1,0)),"&lt;="&amp;($A$19-7)),SUMIFS(INDEX('拌客源数据1-8月'!$A:$X,0,MATCH($A$8,'拌客源数据1-8月'!$A$1:$X$1,0)),INDEX('拌客源数据1-8月'!$A:$X,0,MATCH($A$12,'拌客源数据1-8月'!$A$1:$X$1,0)),"&gt;="&amp;($A$13-7),INDEX('拌客源数据1-8月'!$A:$X,0,MATCH($A$12,'拌客源数据1-8月'!$A$1:$X$1,0)),"&lt;="&amp;($A$19-7),INDEX('拌客源数据1-8月'!$A:$X,0,MATCH("平台i",'拌客源数据1-8月'!$A$1:$X$1,0)),$H$5))-1</f>
        <v>-0.33505154639175261</v>
      </c>
      <c r="C9" s="87">
        <f>D20</f>
        <v>5417.5099999999993</v>
      </c>
      <c r="D9" s="116">
        <f>C9/IF($H$5="全部",SUMIFS(INDEX('拌客源数据1-8月'!$A:$X,0,MATCH($C$8,'拌客源数据1-8月'!$A$1:$X$1,0)),INDEX('拌客源数据1-8月'!$A:$X,0,MATCH($A$12,'拌客源数据1-8月'!$A$1:$X$1,0)),"&gt;="&amp;($A$13-7),INDEX('拌客源数据1-8月'!$A:$X,0,MATCH($A$12,'拌客源数据1-8月'!$A$1:$X$1,0)),"&lt;="&amp;($A$19-7)),SUMIFS(INDEX('拌客源数据1-8月'!$A:$X,0,MATCH($C$8,'拌客源数据1-8月'!$A$1:$X$1,0)),INDEX('拌客源数据1-8月'!$A:$X,0,MATCH($A$12,'拌客源数据1-8月'!$A$1:$X$1,0)),"&gt;="&amp;($A$13-7),INDEX('拌客源数据1-8月'!$A:$X,0,MATCH($A$12,'拌客源数据1-8月'!$A$1:$X$1,0)),"&lt;="&amp;($A$19-7),INDEX('拌客源数据1-8月'!$A:$X,0,MATCH("平台i",'拌客源数据1-8月'!$A$1:$X$1,0)),$H$5))-1</f>
        <v>-0.24846467894553603</v>
      </c>
      <c r="E9" s="83">
        <f>E20</f>
        <v>0.36122657449154993</v>
      </c>
      <c r="F9" s="116">
        <f>E9/(IF($H$5="全部",SUMIFS(INDEX('拌客源数据1-8月'!$A:$X,0,MATCH($C$8,'拌客源数据1-8月'!$A$1:$X$1,0)),INDEX('拌客源数据1-8月'!$A:$X,0,MATCH($A$12,'拌客源数据1-8月'!$A$1:$X$1,0)),"&gt;="&amp;($A$13-7),INDEX('拌客源数据1-8月'!$A:$X,0,MATCH($A$12,'拌客源数据1-8月'!$A$1:$X$1,0)),"&lt;="&amp;($A$19-7)),SUMIFS(INDEX('拌客源数据1-8月'!$A:$X,0,MATCH($C$8,'拌客源数据1-8月'!$A$1:$X$1,0)),INDEX('拌客源数据1-8月'!$A:$X,0,MATCH($A$12,'拌客源数据1-8月'!$A$1:$X$1,0)),"&gt;="&amp;($A$13-7),INDEX('拌客源数据1-8月'!$A:$X,0,MATCH($A$12,'拌客源数据1-8月'!$A$1:$X$1,0)),"&lt;="&amp;($A$19-7),INDEX('拌客源数据1-8月'!$A:$X,0,MATCH("平台i",'拌客源数据1-8月'!$A$1:$X$1,0)),$H$5))/IF($H$5="全部",SUMIFS(INDEX('拌客源数据1-8月'!$A:$X,0,MATCH($C$12,'拌客源数据1-8月'!$A$1:$X$1,0)),INDEX('拌客源数据1-8月'!$A:$X,0,MATCH($A$12,'拌客源数据1-8月'!$A$1:$X$1,0)),"&gt;="&amp;($A$13-7),INDEX('拌客源数据1-8月'!$A:$X,0,MATCH($A$12,'拌客源数据1-8月'!$A$1:$X$1,0)),"&lt;="&amp;($A$19-7)),SUMIFS(INDEX('拌客源数据1-8月'!$A:$X,0,MATCH($C$12,'拌客源数据1-8月'!$A$1:$X$1,0)),INDEX('拌客源数据1-8月'!$A:$X,0,MATCH($A$12,'拌客源数据1-8月'!$A$1:$X$1,0)),"&gt;="&amp;($A$13-7),INDEX('拌客源数据1-8月'!$A:$X,0,MATCH($A$12,'拌客源数据1-8月'!$A$1:$X$1,0)),"&lt;="&amp;($A$19-7),INDEX('拌客源数据1-8月'!$A:$X,0,MATCH("平台i",'拌客源数据1-8月'!$A$1:$X$1,0)),$H$5)))-1</f>
        <v>6.4597617325405032E-2</v>
      </c>
    </row>
    <row r="11" spans="1:10" ht="20.399999999999999" x14ac:dyDescent="0.25">
      <c r="A11" s="88" t="s">
        <v>138</v>
      </c>
      <c r="B11" s="89"/>
      <c r="C11" s="90" t="s">
        <v>177</v>
      </c>
      <c r="D11" s="89"/>
      <c r="E11" s="89"/>
      <c r="F11" s="89"/>
      <c r="G11" s="89"/>
      <c r="H11" s="91"/>
    </row>
    <row r="12" spans="1:10" x14ac:dyDescent="0.25">
      <c r="A12" s="92" t="s">
        <v>1</v>
      </c>
      <c r="B12" s="93" t="s">
        <v>153</v>
      </c>
      <c r="C12" s="93" t="s">
        <v>161</v>
      </c>
      <c r="D12" s="93" t="s">
        <v>162</v>
      </c>
      <c r="E12" s="93" t="s">
        <v>163</v>
      </c>
      <c r="F12" s="93" t="s">
        <v>164</v>
      </c>
      <c r="G12" s="93" t="s">
        <v>165</v>
      </c>
      <c r="H12" s="94" t="s">
        <v>166</v>
      </c>
    </row>
    <row r="13" spans="1:10" x14ac:dyDescent="0.25">
      <c r="A13" s="95">
        <v>44053</v>
      </c>
      <c r="B13" s="96" t="s">
        <v>160</v>
      </c>
      <c r="C13" s="97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2233.92</v>
      </c>
      <c r="D13" s="98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768.67000000000007</v>
      </c>
      <c r="E13" s="99">
        <f>D13/C13</f>
        <v>0.34409020913909183</v>
      </c>
      <c r="F13" s="98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40</v>
      </c>
      <c r="G13" s="98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100">
        <f>C13/F13</f>
        <v>55.847999999999999</v>
      </c>
      <c r="J13" s="65"/>
    </row>
    <row r="14" spans="1:10" x14ac:dyDescent="0.25">
      <c r="A14" s="95">
        <f>A13+1</f>
        <v>44054</v>
      </c>
      <c r="B14" s="96" t="s">
        <v>154</v>
      </c>
      <c r="C14" s="97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2360.1800000000003</v>
      </c>
      <c r="D14" s="98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923.19</v>
      </c>
      <c r="E14" s="99">
        <f t="shared" ref="E14:E19" si="0">D14/C14</f>
        <v>0.39115236973451173</v>
      </c>
      <c r="F14" s="98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39</v>
      </c>
      <c r="G14" s="98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1</v>
      </c>
      <c r="H14" s="100">
        <f t="shared" ref="H14:H20" si="1">C14/F14</f>
        <v>60.517435897435902</v>
      </c>
    </row>
    <row r="15" spans="1:10" x14ac:dyDescent="0.25">
      <c r="A15" s="95">
        <f t="shared" ref="A15:B19" si="2">A14+1</f>
        <v>44055</v>
      </c>
      <c r="B15" s="96" t="s">
        <v>155</v>
      </c>
      <c r="C15" s="97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1787.54</v>
      </c>
      <c r="D15" s="98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661.01</v>
      </c>
      <c r="E15" s="99">
        <f t="shared" si="0"/>
        <v>0.36978752923011515</v>
      </c>
      <c r="F15" s="98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31</v>
      </c>
      <c r="G15" s="98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100">
        <f t="shared" si="1"/>
        <v>57.662580645161292</v>
      </c>
    </row>
    <row r="16" spans="1:10" x14ac:dyDescent="0.25">
      <c r="A16" s="95">
        <f t="shared" si="2"/>
        <v>44056</v>
      </c>
      <c r="B16" s="96" t="s">
        <v>156</v>
      </c>
      <c r="C16" s="97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1814.93</v>
      </c>
      <c r="D16" s="98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634.1</v>
      </c>
      <c r="E16" s="99">
        <f t="shared" si="0"/>
        <v>0.34937986589014453</v>
      </c>
      <c r="F16" s="98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33</v>
      </c>
      <c r="G16" s="98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1</v>
      </c>
      <c r="H16" s="100">
        <f t="shared" si="1"/>
        <v>54.99787878787879</v>
      </c>
      <c r="J16" s="65"/>
    </row>
    <row r="17" spans="1:10" x14ac:dyDescent="0.25">
      <c r="A17" s="95">
        <f t="shared" si="2"/>
        <v>44057</v>
      </c>
      <c r="B17" s="96" t="s">
        <v>157</v>
      </c>
      <c r="C17" s="97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2222.31</v>
      </c>
      <c r="D17" s="98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799.33</v>
      </c>
      <c r="E17" s="99">
        <f t="shared" si="0"/>
        <v>0.35968429247044742</v>
      </c>
      <c r="F17" s="98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37</v>
      </c>
      <c r="G17" s="98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100">
        <f t="shared" si="1"/>
        <v>60.062432432432431</v>
      </c>
    </row>
    <row r="18" spans="1:10" x14ac:dyDescent="0.25">
      <c r="A18" s="95">
        <f t="shared" si="2"/>
        <v>44058</v>
      </c>
      <c r="B18" s="96" t="s">
        <v>158</v>
      </c>
      <c r="C18" s="97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2528.64</v>
      </c>
      <c r="D18" s="98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876.06</v>
      </c>
      <c r="E18" s="99">
        <f t="shared" si="0"/>
        <v>0.34645501138952162</v>
      </c>
      <c r="F18" s="98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43</v>
      </c>
      <c r="G18" s="98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100">
        <f t="shared" si="1"/>
        <v>58.805581395348831</v>
      </c>
    </row>
    <row r="19" spans="1:10" x14ac:dyDescent="0.25">
      <c r="A19" s="101">
        <f t="shared" si="2"/>
        <v>44059</v>
      </c>
      <c r="B19" s="102" t="s">
        <v>159</v>
      </c>
      <c r="C19" s="103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2050.02</v>
      </c>
      <c r="D19" s="104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755.15</v>
      </c>
      <c r="E19" s="105">
        <f t="shared" si="0"/>
        <v>0.3683622598803914</v>
      </c>
      <c r="F19" s="104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35</v>
      </c>
      <c r="G19" s="104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106">
        <f t="shared" si="1"/>
        <v>58.572000000000003</v>
      </c>
      <c r="J19" s="65"/>
    </row>
    <row r="20" spans="1:10" x14ac:dyDescent="0.25">
      <c r="A20" s="3" t="s">
        <v>62</v>
      </c>
      <c r="C20" s="78">
        <f>SUM(C13:C19)</f>
        <v>14997.539999999999</v>
      </c>
      <c r="D20" s="80">
        <f t="shared" ref="D20:H20" si="3">SUM(D13:D19)</f>
        <v>5417.5099999999993</v>
      </c>
      <c r="E20" s="79">
        <f>D20/C20</f>
        <v>0.36122657449154993</v>
      </c>
      <c r="F20" s="3">
        <f t="shared" si="3"/>
        <v>258</v>
      </c>
      <c r="G20" s="3">
        <f t="shared" si="3"/>
        <v>5</v>
      </c>
      <c r="H20" s="78">
        <f t="shared" si="1"/>
        <v>58.129999999999995</v>
      </c>
    </row>
    <row r="23" spans="1:10" ht="20.399999999999999" x14ac:dyDescent="0.25">
      <c r="A23" s="88" t="s">
        <v>142</v>
      </c>
      <c r="B23" s="89"/>
      <c r="C23" s="89" t="s">
        <v>139</v>
      </c>
      <c r="D23" s="89"/>
      <c r="E23" s="89"/>
      <c r="F23" s="89"/>
      <c r="G23" s="89"/>
      <c r="H23" s="91"/>
    </row>
    <row r="24" spans="1:10" x14ac:dyDescent="0.25">
      <c r="A24" s="92" t="s">
        <v>1</v>
      </c>
      <c r="B24" s="107" t="s">
        <v>140</v>
      </c>
      <c r="C24" s="93" t="s">
        <v>146</v>
      </c>
      <c r="D24" s="93" t="s">
        <v>167</v>
      </c>
      <c r="E24" s="93" t="s">
        <v>168</v>
      </c>
      <c r="F24" s="93" t="s">
        <v>169</v>
      </c>
      <c r="G24" s="93" t="s">
        <v>170</v>
      </c>
      <c r="H24" s="94" t="s">
        <v>171</v>
      </c>
    </row>
    <row r="25" spans="1:10" x14ac:dyDescent="0.25">
      <c r="A25" s="95">
        <f>A13</f>
        <v>44053</v>
      </c>
      <c r="B25" s="108" t="str">
        <f>B13</f>
        <v>星期一</v>
      </c>
      <c r="C25" s="109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2375</v>
      </c>
      <c r="D25" s="109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175</v>
      </c>
      <c r="E25" s="110">
        <f>D25/C25</f>
        <v>7.3684210526315783E-2</v>
      </c>
      <c r="F25" s="109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36</v>
      </c>
      <c r="G25" s="99">
        <f>F25/D25</f>
        <v>0.20571428571428571</v>
      </c>
      <c r="H25" s="111">
        <f>IF($H$5="全部",SUMIF(INDEX('拌客源数据1-8月'!$A:$X,0,MATCH($A$12,'拌客源数据1-8月'!$A$1:$X$1,0)),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C13</f>
        <v>4.3918313995129639E-2</v>
      </c>
    </row>
    <row r="26" spans="1:10" x14ac:dyDescent="0.25">
      <c r="A26" s="95">
        <f t="shared" ref="A26:B31" si="4">A14</f>
        <v>44054</v>
      </c>
      <c r="B26" s="108" t="str">
        <f t="shared" si="4"/>
        <v>星期二</v>
      </c>
      <c r="C26" s="109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1989</v>
      </c>
      <c r="D26" s="109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155</v>
      </c>
      <c r="E26" s="110">
        <f t="shared" ref="E26:E32" si="5">D26/C26</f>
        <v>7.7928607340372047E-2</v>
      </c>
      <c r="F26" s="109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37</v>
      </c>
      <c r="G26" s="99">
        <f t="shared" ref="G26:G31" si="6">F26/D26</f>
        <v>0.23870967741935484</v>
      </c>
      <c r="H26" s="111">
        <f>IF($H$5="全部",SUMIF(INDEX('拌客源数据1-8月'!$A:$X,0,MATCH($A$12,'拌客源数据1-8月'!$A$1:$X$1,0)),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C14</f>
        <v>5.0559703073494389E-2</v>
      </c>
    </row>
    <row r="27" spans="1:10" x14ac:dyDescent="0.25">
      <c r="A27" s="95">
        <f t="shared" si="4"/>
        <v>44055</v>
      </c>
      <c r="B27" s="108" t="str">
        <f t="shared" si="4"/>
        <v>星期三</v>
      </c>
      <c r="C27" s="109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1913</v>
      </c>
      <c r="D27" s="109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149</v>
      </c>
      <c r="E27" s="110">
        <f t="shared" si="5"/>
        <v>7.7888133821223213E-2</v>
      </c>
      <c r="F27" s="109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31</v>
      </c>
      <c r="G27" s="99">
        <f t="shared" si="6"/>
        <v>0.20805369127516779</v>
      </c>
      <c r="H27" s="111">
        <f>IF($H$5="全部",SUMIF(INDEX('拌客源数据1-8月'!$A:$X,0,MATCH($A$12,'拌客源数据1-8月'!$A$1:$X$1,0)),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C15</f>
        <v>6.1906306991731656E-2</v>
      </c>
    </row>
    <row r="28" spans="1:10" x14ac:dyDescent="0.25">
      <c r="A28" s="95">
        <f t="shared" si="4"/>
        <v>44056</v>
      </c>
      <c r="B28" s="108" t="str">
        <f t="shared" si="4"/>
        <v>星期四</v>
      </c>
      <c r="C28" s="109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2044</v>
      </c>
      <c r="D28" s="109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143</v>
      </c>
      <c r="E28" s="110">
        <f t="shared" si="5"/>
        <v>6.9960861056751464E-2</v>
      </c>
      <c r="F28" s="109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34</v>
      </c>
      <c r="G28" s="99">
        <f t="shared" si="6"/>
        <v>0.23776223776223776</v>
      </c>
      <c r="H28" s="111">
        <f>IF($H$5="全部",SUMIF(INDEX('拌客源数据1-8月'!$A:$X,0,MATCH($A$12,'拌客源数据1-8月'!$A$1:$X$1,0)),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C16</f>
        <v>5.5462194134209032E-2</v>
      </c>
    </row>
    <row r="29" spans="1:10" x14ac:dyDescent="0.25">
      <c r="A29" s="95">
        <f t="shared" si="4"/>
        <v>44057</v>
      </c>
      <c r="B29" s="108" t="str">
        <f t="shared" si="4"/>
        <v>星期五</v>
      </c>
      <c r="C29" s="109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2301</v>
      </c>
      <c r="D29" s="109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168</v>
      </c>
      <c r="E29" s="110">
        <f t="shared" si="5"/>
        <v>7.3011734028683176E-2</v>
      </c>
      <c r="F29" s="109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37</v>
      </c>
      <c r="G29" s="99">
        <f t="shared" si="6"/>
        <v>0.22023809523809523</v>
      </c>
      <c r="H29" s="111">
        <f>IF($H$5="全部",SUMIF(INDEX('拌客源数据1-8月'!$A:$X,0,MATCH($A$12,'拌客源数据1-8月'!$A$1:$X$1,0)),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C17</f>
        <v>5.1369970886149995E-2</v>
      </c>
    </row>
    <row r="30" spans="1:10" x14ac:dyDescent="0.25">
      <c r="A30" s="95">
        <f t="shared" si="4"/>
        <v>44058</v>
      </c>
      <c r="B30" s="108" t="str">
        <f t="shared" si="4"/>
        <v>星期六</v>
      </c>
      <c r="C30" s="109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2725</v>
      </c>
      <c r="D30" s="109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201</v>
      </c>
      <c r="E30" s="110">
        <f t="shared" si="5"/>
        <v>7.3761467889908255E-2</v>
      </c>
      <c r="F30" s="109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43</v>
      </c>
      <c r="G30" s="99">
        <f t="shared" si="6"/>
        <v>0.21393034825870647</v>
      </c>
      <c r="H30" s="111">
        <f>IF($H$5="全部",SUMIF(INDEX('拌客源数据1-8月'!$A:$X,0,MATCH($A$12,'拌客源数据1-8月'!$A$1:$X$1,0)),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C18</f>
        <v>4.346209820298659E-2</v>
      </c>
    </row>
    <row r="31" spans="1:10" x14ac:dyDescent="0.25">
      <c r="A31" s="101">
        <f t="shared" si="4"/>
        <v>44059</v>
      </c>
      <c r="B31" s="112" t="str">
        <f t="shared" si="4"/>
        <v>星期日</v>
      </c>
      <c r="C31" s="113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2689</v>
      </c>
      <c r="D31" s="113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189</v>
      </c>
      <c r="E31" s="114">
        <f t="shared" si="5"/>
        <v>7.0286351803644481E-2</v>
      </c>
      <c r="F31" s="113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33</v>
      </c>
      <c r="G31" s="105">
        <f t="shared" si="6"/>
        <v>0.17460317460317459</v>
      </c>
      <c r="H31" s="115">
        <f>IF($H$5="全部",SUMIF(INDEX('拌客源数据1-8月'!$A:$X,0,MATCH($A$12,'拌客源数据1-8月'!$A$1:$X$1,0)),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C19</f>
        <v>5.5960429654344834E-2</v>
      </c>
    </row>
    <row r="32" spans="1:10" x14ac:dyDescent="0.25">
      <c r="A32" s="3" t="s">
        <v>62</v>
      </c>
      <c r="C32" s="3">
        <f>SUM(C25:C31)</f>
        <v>16036</v>
      </c>
      <c r="D32" s="3">
        <f t="shared" ref="D32:H33" si="7">SUM(D25:D31)</f>
        <v>1180</v>
      </c>
      <c r="E32" s="81">
        <f t="shared" si="5"/>
        <v>7.3584435021202294E-2</v>
      </c>
      <c r="F32" s="3">
        <f t="shared" si="7"/>
        <v>251</v>
      </c>
      <c r="G32" s="79">
        <f t="shared" si="7"/>
        <v>1.4990115102710226</v>
      </c>
      <c r="H32" s="79">
        <f>IF($H$5="全部",SUMIFS(INDEX('拌客源数据1-8月'!$A:$X,0,MATCH("cpc总费用",'拌客源数据1-8月'!$A$1:$X$1,0)),INDEX('拌客源数据1-8月'!$A:$X,0,MATCH($A$12,'拌客源数据1-8月'!$A$1:$X$1,0)),"&gt;="&amp;A13,INDEX('拌客源数据1-8月'!$A:$X,0,MATCH($A$12,'拌客源数据1-8月'!$A$1:$X$1,0)),"&lt;="&amp;A19)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C20</f>
        <v>5.1177726480476138E-2</v>
      </c>
    </row>
  </sheetData>
  <mergeCells count="3">
    <mergeCell ref="G7:H7"/>
    <mergeCell ref="G6:H6"/>
    <mergeCell ref="A2:H3"/>
  </mergeCells>
  <phoneticPr fontId="10" type="noConversion"/>
  <conditionalFormatting sqref="H5">
    <cfRule type="colorScale" priority="12">
      <colorScale>
        <cfvo type="min"/>
        <cfvo type="max"/>
        <color theme="9"/>
        <color rgb="FF0070C0"/>
      </colorScale>
    </cfRule>
  </conditionalFormatting>
  <conditionalFormatting sqref="G7">
    <cfRule type="dataBar" priority="11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{E4C1D872-156E-48BD-BBB2-EA066A88C0B6}</x14:id>
        </ext>
      </extLst>
    </cfRule>
  </conditionalFormatting>
  <conditionalFormatting sqref="B9">
    <cfRule type="cellIs" dxfId="13" priority="10" operator="greaterThan">
      <formula>0</formula>
    </cfRule>
    <cfRule type="cellIs" dxfId="12" priority="9" operator="lessThanOrEqual">
      <formula>0</formula>
    </cfRule>
  </conditionalFormatting>
  <conditionalFormatting sqref="D9">
    <cfRule type="cellIs" dxfId="11" priority="6" operator="lessThanOrEqual">
      <formula>0</formula>
    </cfRule>
    <cfRule type="cellIs" dxfId="10" priority="7" operator="greaterThan">
      <formula>0</formula>
    </cfRule>
  </conditionalFormatting>
  <conditionalFormatting sqref="F9">
    <cfRule type="cellIs" dxfId="9" priority="3" operator="lessThanOrEqual">
      <formula>0</formula>
    </cfRule>
    <cfRule type="cellIs" dxfId="8" priority="4" operator="greaterThan">
      <formula>0</formula>
    </cfRule>
  </conditionalFormatting>
  <conditionalFormatting sqref="A13:H19">
    <cfRule type="expression" dxfId="7" priority="1">
      <formula>$C13&lt;AVERAGE($C$13:$C$19)</formula>
    </cfRule>
  </conditionalFormatting>
  <dataValidations count="1">
    <dataValidation type="list" allowBlank="1" showInputMessage="1" showErrorMessage="1" sqref="H5" xr:uid="{2E5B0F39-9C5B-4193-ACFA-03330EEDE8AC}">
      <formula1>"全部,美团,饿了么"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1D872-156E-48BD-BBB2-EA066A88C0B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8" id="{34DCC1C1-101E-43C9-B955-BA60906BB7A2}">
            <x14:iconSet custom="1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  <x14:cfIcon iconSet="3Arrows" iconId="0"/>
              <x14:cfIcon iconSet="3TrafficLights1" iconId="1"/>
              <x14:cfIcon iconSet="3TrafficLights1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5" id="{EFDDBA4B-88CE-4351-A6D5-47E0578921F6}">
            <x14:iconSet custom="1">
              <x14:cfvo type="percent">
                <xm:f>0</xm:f>
              </x14:cfvo>
              <x14:cfvo type="percent" gte="0">
                <xm:f>0</xm:f>
              </x14:cfvo>
              <x14:cfvo type="percent" gte="0">
                <xm:f>0</xm:f>
              </x14:cfvo>
              <x14:cfIcon iconSet="3Arrows" iconId="0"/>
              <x14:cfIcon iconSet="3TrafficLights1" iconId="1"/>
              <x14:cfIcon iconSet="3TrafficLights1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2" id="{C74D62F5-BDAE-4759-B727-942181414714}">
            <x14:iconSet custom="1">
              <x14:cfvo type="percent">
                <xm:f>0</xm:f>
              </x14:cfvo>
              <x14:cfvo type="percent">
                <xm:f>0</xm:f>
              </x14:cfvo>
              <x14:cfvo type="percent">
                <xm:f>0</xm:f>
              </x14:cfvo>
              <x14:cfIcon iconSet="3Arrows" iconId="0"/>
              <x14:cfIcon iconSet="3TrafficLights1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2A4D8F48-40B9-4438-9E1D-5A03C5D1D46A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'大厂周报-练习版'!G25:G31</xm:f>
              <xm:sqref>F6</xm:sqref>
            </x14:sparkline>
          </x14:sparklines>
        </x14:sparklineGroup>
        <x14:sparklineGroup displayEmptyCellsAs="gap" markers="1" xr2:uid="{CD9278DA-C873-46A0-9F9D-0E9F7E949617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'大厂周报-练习版'!E25:E31</xm:f>
              <xm:sqref>D6</xm:sqref>
            </x14:sparkline>
          </x14:sparklines>
        </x14:sparklineGroup>
        <x14:sparklineGroup displayEmptyCellsAs="gap" markers="1" xr2:uid="{4D92BD51-4A26-4300-ACA5-A5AAB64272D7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'大厂周报-练习版'!C25:C31</xm:f>
              <xm:sqref>B6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4506668294322"/>
  </sheetPr>
  <dimension ref="A1:X562"/>
  <sheetViews>
    <sheetView workbookViewId="0"/>
  </sheetViews>
  <sheetFormatPr defaultColWidth="9" defaultRowHeight="13.8" x14ac:dyDescent="0.25"/>
  <cols>
    <col min="1" max="1" width="10.44140625" style="1" customWidth="1"/>
    <col min="3" max="3" width="23.44140625" customWidth="1"/>
    <col min="4" max="4" width="11.6640625" customWidth="1"/>
    <col min="5" max="5" width="24.44140625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43831</v>
      </c>
      <c r="B2">
        <v>4636</v>
      </c>
      <c r="C2" t="s">
        <v>24</v>
      </c>
      <c r="D2" t="s">
        <v>25</v>
      </c>
      <c r="E2" t="s">
        <v>26</v>
      </c>
      <c r="F2" s="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24</v>
      </c>
      <c r="D3" t="s">
        <v>31</v>
      </c>
      <c r="E3" t="s">
        <v>32</v>
      </c>
      <c r="F3" s="2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24</v>
      </c>
      <c r="D4" t="s">
        <v>36</v>
      </c>
      <c r="E4" t="s">
        <v>37</v>
      </c>
      <c r="F4" s="2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24</v>
      </c>
      <c r="D5" t="s">
        <v>39</v>
      </c>
      <c r="E5" t="s">
        <v>32</v>
      </c>
      <c r="F5" s="2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24</v>
      </c>
      <c r="D6" t="s">
        <v>25</v>
      </c>
      <c r="E6" t="s">
        <v>26</v>
      </c>
      <c r="F6" s="2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24</v>
      </c>
      <c r="D7" t="s">
        <v>31</v>
      </c>
      <c r="E7" t="s">
        <v>32</v>
      </c>
      <c r="F7" s="2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24</v>
      </c>
      <c r="D8" t="s">
        <v>36</v>
      </c>
      <c r="E8" t="s">
        <v>37</v>
      </c>
      <c r="F8" s="2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24</v>
      </c>
      <c r="D9" t="s">
        <v>39</v>
      </c>
      <c r="E9" t="s">
        <v>32</v>
      </c>
      <c r="F9" s="2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144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24</v>
      </c>
      <c r="D46" t="s">
        <v>42</v>
      </c>
      <c r="E46" t="s">
        <v>43</v>
      </c>
      <c r="F46" t="s">
        <v>27</v>
      </c>
      <c r="G46" t="s">
        <v>33</v>
      </c>
      <c r="H46" t="s">
        <v>34</v>
      </c>
      <c r="I46" t="s">
        <v>44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24</v>
      </c>
      <c r="D48" t="s">
        <v>42</v>
      </c>
      <c r="E48" t="s">
        <v>43</v>
      </c>
      <c r="F48" t="s">
        <v>27</v>
      </c>
      <c r="G48" t="s">
        <v>33</v>
      </c>
      <c r="H48" t="s">
        <v>34</v>
      </c>
      <c r="I48" t="s">
        <v>44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24</v>
      </c>
      <c r="D50" t="s">
        <v>42</v>
      </c>
      <c r="E50" t="s">
        <v>43</v>
      </c>
      <c r="F50" t="s">
        <v>27</v>
      </c>
      <c r="G50" t="s">
        <v>33</v>
      </c>
      <c r="H50" t="s">
        <v>34</v>
      </c>
      <c r="I50" t="s">
        <v>44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24</v>
      </c>
      <c r="D52" t="s">
        <v>42</v>
      </c>
      <c r="E52" t="s">
        <v>43</v>
      </c>
      <c r="F52" t="s">
        <v>27</v>
      </c>
      <c r="G52" t="s">
        <v>33</v>
      </c>
      <c r="H52" t="s">
        <v>34</v>
      </c>
      <c r="I52" t="s">
        <v>44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24</v>
      </c>
      <c r="D57" t="s">
        <v>45</v>
      </c>
      <c r="E57" t="s">
        <v>26</v>
      </c>
      <c r="F57" t="s">
        <v>27</v>
      </c>
      <c r="G57" t="s">
        <v>33</v>
      </c>
      <c r="H57" t="s">
        <v>34</v>
      </c>
      <c r="I57" t="s">
        <v>46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24</v>
      </c>
      <c r="D59" t="s">
        <v>45</v>
      </c>
      <c r="E59" t="s">
        <v>26</v>
      </c>
      <c r="F59" t="s">
        <v>27</v>
      </c>
      <c r="G59" t="s">
        <v>33</v>
      </c>
      <c r="H59" t="s">
        <v>34</v>
      </c>
      <c r="I59" t="s">
        <v>46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24</v>
      </c>
      <c r="D61" t="s">
        <v>45</v>
      </c>
      <c r="E61" t="s">
        <v>26</v>
      </c>
      <c r="F61" t="s">
        <v>27</v>
      </c>
      <c r="G61" t="s">
        <v>33</v>
      </c>
      <c r="H61" t="s">
        <v>34</v>
      </c>
      <c r="I61" t="s">
        <v>46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24</v>
      </c>
      <c r="D63" t="s">
        <v>45</v>
      </c>
      <c r="E63" t="s">
        <v>26</v>
      </c>
      <c r="F63" t="s">
        <v>27</v>
      </c>
      <c r="G63" t="s">
        <v>33</v>
      </c>
      <c r="H63" t="s">
        <v>34</v>
      </c>
      <c r="I63" t="s">
        <v>46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47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24</v>
      </c>
      <c r="D67" t="s">
        <v>45</v>
      </c>
      <c r="E67" t="s">
        <v>26</v>
      </c>
      <c r="F67" t="s">
        <v>27</v>
      </c>
      <c r="G67" t="s">
        <v>33</v>
      </c>
      <c r="H67" t="s">
        <v>34</v>
      </c>
      <c r="I67" t="s">
        <v>46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47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24</v>
      </c>
      <c r="D71" t="s">
        <v>45</v>
      </c>
      <c r="E71" t="s">
        <v>26</v>
      </c>
      <c r="F71" t="s">
        <v>27</v>
      </c>
      <c r="G71" t="s">
        <v>33</v>
      </c>
      <c r="H71" t="s">
        <v>34</v>
      </c>
      <c r="I71" t="s">
        <v>46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47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24</v>
      </c>
      <c r="D75" t="s">
        <v>45</v>
      </c>
      <c r="E75" t="s">
        <v>26</v>
      </c>
      <c r="F75" t="s">
        <v>27</v>
      </c>
      <c r="G75" t="s">
        <v>33</v>
      </c>
      <c r="H75" t="s">
        <v>34</v>
      </c>
      <c r="I75" t="s">
        <v>46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24</v>
      </c>
      <c r="D77" t="s">
        <v>45</v>
      </c>
      <c r="E77" t="s">
        <v>26</v>
      </c>
      <c r="F77" t="s">
        <v>27</v>
      </c>
      <c r="G77" t="s">
        <v>33</v>
      </c>
      <c r="H77" t="s">
        <v>34</v>
      </c>
      <c r="I77" t="s">
        <v>46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24</v>
      </c>
      <c r="D79" t="s">
        <v>45</v>
      </c>
      <c r="E79" t="s">
        <v>26</v>
      </c>
      <c r="F79" t="s">
        <v>27</v>
      </c>
      <c r="G79" t="s">
        <v>33</v>
      </c>
      <c r="H79" t="s">
        <v>34</v>
      </c>
      <c r="I79" t="s">
        <v>46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24</v>
      </c>
      <c r="D81" t="s">
        <v>45</v>
      </c>
      <c r="E81" t="s">
        <v>26</v>
      </c>
      <c r="F81" t="s">
        <v>27</v>
      </c>
      <c r="G81" t="s">
        <v>33</v>
      </c>
      <c r="H81" t="s">
        <v>34</v>
      </c>
      <c r="I81" t="s">
        <v>46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24</v>
      </c>
      <c r="D83" t="s">
        <v>45</v>
      </c>
      <c r="E83" t="s">
        <v>26</v>
      </c>
      <c r="F83" t="s">
        <v>27</v>
      </c>
      <c r="G83" t="s">
        <v>33</v>
      </c>
      <c r="H83" t="s">
        <v>34</v>
      </c>
      <c r="I83" t="s">
        <v>46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24</v>
      </c>
      <c r="D85" t="s">
        <v>45</v>
      </c>
      <c r="E85" t="s">
        <v>26</v>
      </c>
      <c r="F85" t="s">
        <v>27</v>
      </c>
      <c r="G85" t="s">
        <v>33</v>
      </c>
      <c r="H85" t="s">
        <v>34</v>
      </c>
      <c r="I85" t="s">
        <v>46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24</v>
      </c>
      <c r="D87" t="s">
        <v>45</v>
      </c>
      <c r="E87" t="s">
        <v>26</v>
      </c>
      <c r="F87" t="s">
        <v>27</v>
      </c>
      <c r="G87" t="s">
        <v>33</v>
      </c>
      <c r="H87" t="s">
        <v>34</v>
      </c>
      <c r="I87" t="s">
        <v>46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24</v>
      </c>
      <c r="D89" t="s">
        <v>45</v>
      </c>
      <c r="E89" t="s">
        <v>26</v>
      </c>
      <c r="F89" t="s">
        <v>27</v>
      </c>
      <c r="G89" t="s">
        <v>33</v>
      </c>
      <c r="H89" t="s">
        <v>34</v>
      </c>
      <c r="I89" t="s">
        <v>46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24</v>
      </c>
      <c r="D91" t="s">
        <v>45</v>
      </c>
      <c r="E91" t="s">
        <v>26</v>
      </c>
      <c r="F91" t="s">
        <v>27</v>
      </c>
      <c r="G91" t="s">
        <v>33</v>
      </c>
      <c r="H91" t="s">
        <v>34</v>
      </c>
      <c r="I91" t="s">
        <v>46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47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47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47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24</v>
      </c>
      <c r="D101" t="s">
        <v>45</v>
      </c>
      <c r="E101" t="s">
        <v>26</v>
      </c>
      <c r="F101" t="s">
        <v>27</v>
      </c>
      <c r="G101" t="s">
        <v>33</v>
      </c>
      <c r="H101" t="s">
        <v>34</v>
      </c>
      <c r="I101" t="s">
        <v>46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47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24</v>
      </c>
      <c r="D105" t="s">
        <v>45</v>
      </c>
      <c r="E105" t="s">
        <v>26</v>
      </c>
      <c r="F105" t="s">
        <v>27</v>
      </c>
      <c r="G105" t="s">
        <v>33</v>
      </c>
      <c r="H105" t="s">
        <v>34</v>
      </c>
      <c r="I105" t="s">
        <v>46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47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24</v>
      </c>
      <c r="D109" t="s">
        <v>45</v>
      </c>
      <c r="E109" t="s">
        <v>26</v>
      </c>
      <c r="F109" t="s">
        <v>27</v>
      </c>
      <c r="G109" t="s">
        <v>33</v>
      </c>
      <c r="H109" t="s">
        <v>34</v>
      </c>
      <c r="I109" t="s">
        <v>46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47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24</v>
      </c>
      <c r="D113" t="s">
        <v>45</v>
      </c>
      <c r="E113" t="s">
        <v>26</v>
      </c>
      <c r="F113" t="s">
        <v>27</v>
      </c>
      <c r="G113" t="s">
        <v>33</v>
      </c>
      <c r="H113" t="s">
        <v>34</v>
      </c>
      <c r="I113" t="s">
        <v>46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24</v>
      </c>
      <c r="D116" t="s">
        <v>45</v>
      </c>
      <c r="E116" t="s">
        <v>26</v>
      </c>
      <c r="F116" t="s">
        <v>27</v>
      </c>
      <c r="G116" t="s">
        <v>33</v>
      </c>
      <c r="H116" t="s">
        <v>34</v>
      </c>
      <c r="I116" t="s">
        <v>46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24</v>
      </c>
      <c r="D119" t="s">
        <v>45</v>
      </c>
      <c r="E119" t="s">
        <v>26</v>
      </c>
      <c r="F119" t="s">
        <v>27</v>
      </c>
      <c r="G119" t="s">
        <v>33</v>
      </c>
      <c r="H119" t="s">
        <v>34</v>
      </c>
      <c r="I119" t="s">
        <v>46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48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24</v>
      </c>
      <c r="D122" t="s">
        <v>45</v>
      </c>
      <c r="E122" t="s">
        <v>26</v>
      </c>
      <c r="F122" t="s">
        <v>27</v>
      </c>
      <c r="G122" t="s">
        <v>33</v>
      </c>
      <c r="H122" t="s">
        <v>34</v>
      </c>
      <c r="I122" t="s">
        <v>46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24</v>
      </c>
      <c r="D124" t="s">
        <v>45</v>
      </c>
      <c r="E124" t="s">
        <v>26</v>
      </c>
      <c r="F124" t="s">
        <v>27</v>
      </c>
      <c r="G124" t="s">
        <v>33</v>
      </c>
      <c r="H124" t="s">
        <v>34</v>
      </c>
      <c r="I124" t="s">
        <v>46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24</v>
      </c>
      <c r="D125" t="s">
        <v>45</v>
      </c>
      <c r="E125" t="s">
        <v>26</v>
      </c>
      <c r="F125" t="s">
        <v>27</v>
      </c>
      <c r="G125" t="s">
        <v>33</v>
      </c>
      <c r="H125" t="s">
        <v>34</v>
      </c>
      <c r="I125" t="s">
        <v>46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24</v>
      </c>
      <c r="D127" t="s">
        <v>45</v>
      </c>
      <c r="E127" t="s">
        <v>26</v>
      </c>
      <c r="F127" t="s">
        <v>27</v>
      </c>
      <c r="G127" t="s">
        <v>33</v>
      </c>
      <c r="H127" t="s">
        <v>34</v>
      </c>
      <c r="I127" t="s">
        <v>46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24</v>
      </c>
      <c r="D129" t="s">
        <v>45</v>
      </c>
      <c r="E129" t="s">
        <v>26</v>
      </c>
      <c r="F129" t="s">
        <v>27</v>
      </c>
      <c r="G129" t="s">
        <v>33</v>
      </c>
      <c r="H129" t="s">
        <v>34</v>
      </c>
      <c r="I129" t="s">
        <v>46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47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24</v>
      </c>
      <c r="D133" t="s">
        <v>45</v>
      </c>
      <c r="E133" t="s">
        <v>26</v>
      </c>
      <c r="F133" t="s">
        <v>27</v>
      </c>
      <c r="G133" t="s">
        <v>33</v>
      </c>
      <c r="H133" t="s">
        <v>34</v>
      </c>
      <c r="I133" t="s">
        <v>46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24</v>
      </c>
      <c r="D136" t="s">
        <v>45</v>
      </c>
      <c r="E136" t="s">
        <v>26</v>
      </c>
      <c r="F136" t="s">
        <v>27</v>
      </c>
      <c r="G136" t="s">
        <v>33</v>
      </c>
      <c r="H136" t="s">
        <v>34</v>
      </c>
      <c r="I136" t="s">
        <v>46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24</v>
      </c>
      <c r="D139" t="s">
        <v>45</v>
      </c>
      <c r="E139" t="s">
        <v>26</v>
      </c>
      <c r="F139" t="s">
        <v>27</v>
      </c>
      <c r="G139" t="s">
        <v>33</v>
      </c>
      <c r="H139" t="s">
        <v>34</v>
      </c>
      <c r="I139" t="s">
        <v>46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24</v>
      </c>
      <c r="D142" t="s">
        <v>45</v>
      </c>
      <c r="E142" t="s">
        <v>26</v>
      </c>
      <c r="F142" t="s">
        <v>27</v>
      </c>
      <c r="G142" t="s">
        <v>33</v>
      </c>
      <c r="H142" t="s">
        <v>34</v>
      </c>
      <c r="I142" t="s">
        <v>46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49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24</v>
      </c>
      <c r="D146" t="s">
        <v>45</v>
      </c>
      <c r="E146" t="s">
        <v>26</v>
      </c>
      <c r="F146" t="s">
        <v>27</v>
      </c>
      <c r="G146" t="s">
        <v>33</v>
      </c>
      <c r="H146" t="s">
        <v>34</v>
      </c>
      <c r="I146" t="s">
        <v>46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49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24</v>
      </c>
      <c r="D149" t="s">
        <v>45</v>
      </c>
      <c r="E149" t="s">
        <v>26</v>
      </c>
      <c r="F149" t="s">
        <v>27</v>
      </c>
      <c r="G149" t="s">
        <v>33</v>
      </c>
      <c r="H149" t="s">
        <v>34</v>
      </c>
      <c r="I149" t="s">
        <v>46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49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24</v>
      </c>
      <c r="D152" t="s">
        <v>45</v>
      </c>
      <c r="E152" t="s">
        <v>26</v>
      </c>
      <c r="F152" t="s">
        <v>27</v>
      </c>
      <c r="G152" t="s">
        <v>33</v>
      </c>
      <c r="H152" t="s">
        <v>34</v>
      </c>
      <c r="I152" t="s">
        <v>46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49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24</v>
      </c>
      <c r="D155" t="s">
        <v>45</v>
      </c>
      <c r="E155" t="s">
        <v>26</v>
      </c>
      <c r="F155" t="s">
        <v>27</v>
      </c>
      <c r="G155" t="s">
        <v>33</v>
      </c>
      <c r="H155" t="s">
        <v>34</v>
      </c>
      <c r="I155" t="s">
        <v>46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49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50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24</v>
      </c>
      <c r="D158" t="s">
        <v>45</v>
      </c>
      <c r="E158" t="s">
        <v>26</v>
      </c>
      <c r="F158" t="s">
        <v>27</v>
      </c>
      <c r="G158" t="s">
        <v>33</v>
      </c>
      <c r="H158" t="s">
        <v>34</v>
      </c>
      <c r="I158" t="s">
        <v>46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49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50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24</v>
      </c>
      <c r="D161" t="s">
        <v>45</v>
      </c>
      <c r="E161" t="s">
        <v>26</v>
      </c>
      <c r="F161" t="s">
        <v>27</v>
      </c>
      <c r="G161" t="s">
        <v>33</v>
      </c>
      <c r="H161" t="s">
        <v>34</v>
      </c>
      <c r="I161" t="s">
        <v>46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49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50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24</v>
      </c>
      <c r="D164" t="s">
        <v>45</v>
      </c>
      <c r="E164" t="s">
        <v>26</v>
      </c>
      <c r="F164" t="s">
        <v>27</v>
      </c>
      <c r="G164" t="s">
        <v>33</v>
      </c>
      <c r="H164" t="s">
        <v>34</v>
      </c>
      <c r="I164" t="s">
        <v>46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49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50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24</v>
      </c>
      <c r="D167" t="s">
        <v>45</v>
      </c>
      <c r="E167" t="s">
        <v>26</v>
      </c>
      <c r="F167" t="s">
        <v>27</v>
      </c>
      <c r="G167" t="s">
        <v>33</v>
      </c>
      <c r="H167" t="s">
        <v>34</v>
      </c>
      <c r="I167" t="s">
        <v>46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49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50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24</v>
      </c>
      <c r="D170" t="s">
        <v>45</v>
      </c>
      <c r="E170" t="s">
        <v>26</v>
      </c>
      <c r="F170" t="s">
        <v>27</v>
      </c>
      <c r="G170" t="s">
        <v>33</v>
      </c>
      <c r="H170" t="s">
        <v>34</v>
      </c>
      <c r="I170" t="s">
        <v>46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49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50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24</v>
      </c>
      <c r="D173" t="s">
        <v>45</v>
      </c>
      <c r="E173" t="s">
        <v>26</v>
      </c>
      <c r="F173" t="s">
        <v>27</v>
      </c>
      <c r="G173" t="s">
        <v>33</v>
      </c>
      <c r="H173" t="s">
        <v>34</v>
      </c>
      <c r="I173" t="s">
        <v>46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50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51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24</v>
      </c>
      <c r="D176" t="s">
        <v>45</v>
      </c>
      <c r="E176" t="s">
        <v>26</v>
      </c>
      <c r="F176" t="s">
        <v>27</v>
      </c>
      <c r="G176" t="s">
        <v>33</v>
      </c>
      <c r="H176" t="s">
        <v>34</v>
      </c>
      <c r="I176" t="s">
        <v>46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50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51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24</v>
      </c>
      <c r="D179" t="s">
        <v>45</v>
      </c>
      <c r="E179" t="s">
        <v>26</v>
      </c>
      <c r="F179" t="s">
        <v>27</v>
      </c>
      <c r="G179" t="s">
        <v>33</v>
      </c>
      <c r="H179" t="s">
        <v>34</v>
      </c>
      <c r="I179" t="s">
        <v>46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50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51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24</v>
      </c>
      <c r="D182" t="s">
        <v>45</v>
      </c>
      <c r="E182" t="s">
        <v>26</v>
      </c>
      <c r="F182" t="s">
        <v>27</v>
      </c>
      <c r="G182" t="s">
        <v>33</v>
      </c>
      <c r="H182" t="s">
        <v>34</v>
      </c>
      <c r="I182" t="s">
        <v>46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50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51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24</v>
      </c>
      <c r="D185" t="s">
        <v>45</v>
      </c>
      <c r="E185" t="s">
        <v>26</v>
      </c>
      <c r="F185" t="s">
        <v>27</v>
      </c>
      <c r="G185" t="s">
        <v>33</v>
      </c>
      <c r="H185" t="s">
        <v>34</v>
      </c>
      <c r="I185" t="s">
        <v>46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47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50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51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24</v>
      </c>
      <c r="D189" t="s">
        <v>45</v>
      </c>
      <c r="E189" t="s">
        <v>26</v>
      </c>
      <c r="F189" t="s">
        <v>27</v>
      </c>
      <c r="G189" t="s">
        <v>33</v>
      </c>
      <c r="H189" t="s">
        <v>34</v>
      </c>
      <c r="I189" t="s">
        <v>46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47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50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51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24</v>
      </c>
      <c r="D193" t="s">
        <v>45</v>
      </c>
      <c r="E193" t="s">
        <v>26</v>
      </c>
      <c r="F193" t="s">
        <v>27</v>
      </c>
      <c r="G193" t="s">
        <v>33</v>
      </c>
      <c r="H193" t="s">
        <v>34</v>
      </c>
      <c r="I193" t="s">
        <v>46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47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50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52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51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24</v>
      </c>
      <c r="D198" t="s">
        <v>45</v>
      </c>
      <c r="E198" t="s">
        <v>26</v>
      </c>
      <c r="F198" t="s">
        <v>27</v>
      </c>
      <c r="G198" t="s">
        <v>33</v>
      </c>
      <c r="H198" t="s">
        <v>34</v>
      </c>
      <c r="I198" t="s">
        <v>46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50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51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24</v>
      </c>
      <c r="D201" t="s">
        <v>45</v>
      </c>
      <c r="E201" t="s">
        <v>26</v>
      </c>
      <c r="F201" t="s">
        <v>27</v>
      </c>
      <c r="G201" t="s">
        <v>33</v>
      </c>
      <c r="H201" t="s">
        <v>34</v>
      </c>
      <c r="I201" t="s">
        <v>46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50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51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24</v>
      </c>
      <c r="D204" t="s">
        <v>45</v>
      </c>
      <c r="E204" t="s">
        <v>26</v>
      </c>
      <c r="F204" t="s">
        <v>27</v>
      </c>
      <c r="G204" t="s">
        <v>33</v>
      </c>
      <c r="H204" t="s">
        <v>34</v>
      </c>
      <c r="I204" t="s">
        <v>46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50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24</v>
      </c>
      <c r="D206" t="s">
        <v>45</v>
      </c>
      <c r="E206" t="s">
        <v>26</v>
      </c>
      <c r="F206" t="s">
        <v>27</v>
      </c>
      <c r="G206" t="s">
        <v>33</v>
      </c>
      <c r="H206" t="s">
        <v>34</v>
      </c>
      <c r="I206" t="s">
        <v>46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50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51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24</v>
      </c>
      <c r="D209" t="s">
        <v>45</v>
      </c>
      <c r="E209" t="s">
        <v>26</v>
      </c>
      <c r="F209" t="s">
        <v>27</v>
      </c>
      <c r="G209" t="s">
        <v>33</v>
      </c>
      <c r="H209" t="s">
        <v>34</v>
      </c>
      <c r="I209" t="s">
        <v>46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50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51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24</v>
      </c>
      <c r="D212" t="s">
        <v>45</v>
      </c>
      <c r="E212" t="s">
        <v>26</v>
      </c>
      <c r="F212" t="s">
        <v>27</v>
      </c>
      <c r="G212" t="s">
        <v>33</v>
      </c>
      <c r="H212" t="s">
        <v>34</v>
      </c>
      <c r="I212" t="s">
        <v>46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50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51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24</v>
      </c>
      <c r="D215" t="s">
        <v>45</v>
      </c>
      <c r="E215" t="s">
        <v>26</v>
      </c>
      <c r="F215" t="s">
        <v>27</v>
      </c>
      <c r="G215" t="s">
        <v>33</v>
      </c>
      <c r="H215" t="s">
        <v>34</v>
      </c>
      <c r="I215" t="s">
        <v>46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50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51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24</v>
      </c>
      <c r="D218" t="s">
        <v>45</v>
      </c>
      <c r="E218" t="s">
        <v>26</v>
      </c>
      <c r="F218" t="s">
        <v>27</v>
      </c>
      <c r="G218" t="s">
        <v>33</v>
      </c>
      <c r="H218" t="s">
        <v>34</v>
      </c>
      <c r="I218" t="s">
        <v>46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50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51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24</v>
      </c>
      <c r="D221" t="s">
        <v>45</v>
      </c>
      <c r="E221" t="s">
        <v>26</v>
      </c>
      <c r="F221" t="s">
        <v>27</v>
      </c>
      <c r="G221" t="s">
        <v>33</v>
      </c>
      <c r="H221" t="s">
        <v>34</v>
      </c>
      <c r="I221" t="s">
        <v>46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50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24</v>
      </c>
      <c r="D223" t="s">
        <v>45</v>
      </c>
      <c r="E223" t="s">
        <v>26</v>
      </c>
      <c r="F223" t="s">
        <v>27</v>
      </c>
      <c r="G223" t="s">
        <v>33</v>
      </c>
      <c r="H223" t="s">
        <v>34</v>
      </c>
      <c r="I223" t="s">
        <v>46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50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24</v>
      </c>
      <c r="D225" t="s">
        <v>45</v>
      </c>
      <c r="E225" t="s">
        <v>26</v>
      </c>
      <c r="F225" t="s">
        <v>27</v>
      </c>
      <c r="G225" t="s">
        <v>33</v>
      </c>
      <c r="H225" t="s">
        <v>34</v>
      </c>
      <c r="I225" t="s">
        <v>46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50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24</v>
      </c>
      <c r="D227" t="s">
        <v>45</v>
      </c>
      <c r="E227" t="s">
        <v>26</v>
      </c>
      <c r="F227" t="s">
        <v>27</v>
      </c>
      <c r="G227" t="s">
        <v>33</v>
      </c>
      <c r="H227" t="s">
        <v>34</v>
      </c>
      <c r="I227" t="s">
        <v>46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50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24</v>
      </c>
      <c r="D229" t="s">
        <v>45</v>
      </c>
      <c r="E229" t="s">
        <v>26</v>
      </c>
      <c r="F229" t="s">
        <v>27</v>
      </c>
      <c r="G229" t="s">
        <v>33</v>
      </c>
      <c r="H229" t="s">
        <v>34</v>
      </c>
      <c r="I229" t="s">
        <v>46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50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50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24</v>
      </c>
      <c r="D232" t="s">
        <v>45</v>
      </c>
      <c r="E232" t="s">
        <v>26</v>
      </c>
      <c r="F232" t="s">
        <v>27</v>
      </c>
      <c r="G232" t="s">
        <v>33</v>
      </c>
      <c r="H232" t="s">
        <v>34</v>
      </c>
      <c r="I232" t="s">
        <v>46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50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24</v>
      </c>
      <c r="D234" t="s">
        <v>45</v>
      </c>
      <c r="E234" t="s">
        <v>26</v>
      </c>
      <c r="F234" t="s">
        <v>27</v>
      </c>
      <c r="G234" t="s">
        <v>33</v>
      </c>
      <c r="H234" t="s">
        <v>34</v>
      </c>
      <c r="I234" t="s">
        <v>46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50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24</v>
      </c>
      <c r="D236" t="s">
        <v>45</v>
      </c>
      <c r="E236" t="s">
        <v>26</v>
      </c>
      <c r="F236" t="s">
        <v>27</v>
      </c>
      <c r="G236" t="s">
        <v>33</v>
      </c>
      <c r="H236" t="s">
        <v>34</v>
      </c>
      <c r="I236" t="s">
        <v>46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6108</v>
      </c>
      <c r="C237" t="s">
        <v>53</v>
      </c>
      <c r="D237" t="s">
        <v>54</v>
      </c>
      <c r="E237" t="s">
        <v>55</v>
      </c>
      <c r="F237" t="s">
        <v>27</v>
      </c>
      <c r="G237" t="s">
        <v>28</v>
      </c>
      <c r="H237" t="s">
        <v>29</v>
      </c>
      <c r="I237" t="s">
        <v>55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5">
      <c r="A238" s="1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50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5">
      <c r="A239" s="1">
        <v>43961</v>
      </c>
      <c r="B239">
        <v>4636</v>
      </c>
      <c r="C239" t="s">
        <v>24</v>
      </c>
      <c r="D239" t="s">
        <v>45</v>
      </c>
      <c r="E239" t="s">
        <v>26</v>
      </c>
      <c r="F239" t="s">
        <v>27</v>
      </c>
      <c r="G239" t="s">
        <v>33</v>
      </c>
      <c r="H239" t="s">
        <v>34</v>
      </c>
      <c r="I239" t="s">
        <v>46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5">
      <c r="A240" s="1">
        <v>43962</v>
      </c>
      <c r="B240">
        <v>6108</v>
      </c>
      <c r="C240" t="s">
        <v>53</v>
      </c>
      <c r="D240" t="s">
        <v>54</v>
      </c>
      <c r="E240" t="s">
        <v>55</v>
      </c>
      <c r="F240" t="s">
        <v>27</v>
      </c>
      <c r="G240" t="s">
        <v>28</v>
      </c>
      <c r="H240" t="s">
        <v>29</v>
      </c>
      <c r="I240" t="s">
        <v>55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5">
      <c r="A241" s="1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50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5">
      <c r="A242" s="1">
        <v>43962</v>
      </c>
      <c r="B242">
        <v>4636</v>
      </c>
      <c r="C242" t="s">
        <v>24</v>
      </c>
      <c r="D242" t="s">
        <v>45</v>
      </c>
      <c r="E242" t="s">
        <v>26</v>
      </c>
      <c r="F242" t="s">
        <v>27</v>
      </c>
      <c r="G242" t="s">
        <v>33</v>
      </c>
      <c r="H242" t="s">
        <v>34</v>
      </c>
      <c r="I242" t="s">
        <v>46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5">
      <c r="A243" s="1">
        <v>43963</v>
      </c>
      <c r="B243">
        <v>6108</v>
      </c>
      <c r="C243" t="s">
        <v>53</v>
      </c>
      <c r="D243" t="s">
        <v>54</v>
      </c>
      <c r="E243" t="s">
        <v>55</v>
      </c>
      <c r="F243" t="s">
        <v>27</v>
      </c>
      <c r="G243" t="s">
        <v>28</v>
      </c>
      <c r="H243" t="s">
        <v>29</v>
      </c>
      <c r="I243" t="s">
        <v>56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5">
      <c r="A244" s="1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50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5">
      <c r="A245" s="1">
        <v>43963</v>
      </c>
      <c r="B245">
        <v>4636</v>
      </c>
      <c r="C245" t="s">
        <v>24</v>
      </c>
      <c r="D245" t="s">
        <v>45</v>
      </c>
      <c r="E245" t="s">
        <v>26</v>
      </c>
      <c r="F245" t="s">
        <v>27</v>
      </c>
      <c r="G245" t="s">
        <v>33</v>
      </c>
      <c r="H245" t="s">
        <v>34</v>
      </c>
      <c r="I245" t="s">
        <v>46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5">
      <c r="A246" s="1">
        <v>43964</v>
      </c>
      <c r="B246">
        <v>6108</v>
      </c>
      <c r="C246" t="s">
        <v>53</v>
      </c>
      <c r="D246" t="s">
        <v>54</v>
      </c>
      <c r="E246" t="s">
        <v>55</v>
      </c>
      <c r="F246" t="s">
        <v>27</v>
      </c>
      <c r="G246" t="s">
        <v>28</v>
      </c>
      <c r="H246" t="s">
        <v>29</v>
      </c>
      <c r="I246" t="s">
        <v>56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5">
      <c r="A247" s="1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50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5">
      <c r="A248" s="1">
        <v>43964</v>
      </c>
      <c r="B248">
        <v>4636</v>
      </c>
      <c r="C248" t="s">
        <v>24</v>
      </c>
      <c r="D248" t="s">
        <v>45</v>
      </c>
      <c r="E248" t="s">
        <v>26</v>
      </c>
      <c r="F248" t="s">
        <v>27</v>
      </c>
      <c r="G248" t="s">
        <v>33</v>
      </c>
      <c r="H248" t="s">
        <v>34</v>
      </c>
      <c r="I248" t="s">
        <v>46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5">
      <c r="A249" s="1">
        <v>43965</v>
      </c>
      <c r="B249">
        <v>6108</v>
      </c>
      <c r="C249" t="s">
        <v>53</v>
      </c>
      <c r="D249" t="s">
        <v>54</v>
      </c>
      <c r="E249" t="s">
        <v>55</v>
      </c>
      <c r="F249" t="s">
        <v>27</v>
      </c>
      <c r="G249" t="s">
        <v>28</v>
      </c>
      <c r="H249" t="s">
        <v>29</v>
      </c>
      <c r="I249" t="s">
        <v>56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5">
      <c r="A250" s="1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50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5">
      <c r="A251" s="1">
        <v>43965</v>
      </c>
      <c r="B251">
        <v>4636</v>
      </c>
      <c r="C251" t="s">
        <v>24</v>
      </c>
      <c r="D251" t="s">
        <v>45</v>
      </c>
      <c r="E251" t="s">
        <v>26</v>
      </c>
      <c r="F251" t="s">
        <v>27</v>
      </c>
      <c r="G251" t="s">
        <v>33</v>
      </c>
      <c r="H251" t="s">
        <v>34</v>
      </c>
      <c r="I251" t="s">
        <v>46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5">
      <c r="A252" s="1">
        <v>43966</v>
      </c>
      <c r="B252">
        <v>6108</v>
      </c>
      <c r="C252" t="s">
        <v>53</v>
      </c>
      <c r="D252" t="s">
        <v>54</v>
      </c>
      <c r="E252" t="s">
        <v>55</v>
      </c>
      <c r="F252" t="s">
        <v>27</v>
      </c>
      <c r="G252" t="s">
        <v>28</v>
      </c>
      <c r="H252" t="s">
        <v>29</v>
      </c>
      <c r="I252" t="s">
        <v>56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5">
      <c r="A253" s="1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50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5">
      <c r="A254" s="1">
        <v>43966</v>
      </c>
      <c r="B254">
        <v>4636</v>
      </c>
      <c r="C254" t="s">
        <v>24</v>
      </c>
      <c r="D254" t="s">
        <v>45</v>
      </c>
      <c r="E254" t="s">
        <v>26</v>
      </c>
      <c r="F254" t="s">
        <v>27</v>
      </c>
      <c r="G254" t="s">
        <v>33</v>
      </c>
      <c r="H254" t="s">
        <v>34</v>
      </c>
      <c r="I254" t="s">
        <v>46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5">
      <c r="A255" s="1">
        <v>43967</v>
      </c>
      <c r="B255">
        <v>6108</v>
      </c>
      <c r="C255" t="s">
        <v>53</v>
      </c>
      <c r="D255" t="s">
        <v>54</v>
      </c>
      <c r="E255" t="s">
        <v>55</v>
      </c>
      <c r="F255" t="s">
        <v>27</v>
      </c>
      <c r="G255" t="s">
        <v>28</v>
      </c>
      <c r="H255" t="s">
        <v>29</v>
      </c>
      <c r="I255" t="s">
        <v>56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5">
      <c r="A256" s="1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50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5">
      <c r="A257" s="1">
        <v>43967</v>
      </c>
      <c r="B257">
        <v>4636</v>
      </c>
      <c r="C257" t="s">
        <v>24</v>
      </c>
      <c r="D257" t="s">
        <v>45</v>
      </c>
      <c r="E257" t="s">
        <v>26</v>
      </c>
      <c r="F257" t="s">
        <v>27</v>
      </c>
      <c r="G257" t="s">
        <v>33</v>
      </c>
      <c r="H257" t="s">
        <v>34</v>
      </c>
      <c r="I257" t="s">
        <v>46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5">
      <c r="A258" s="1">
        <v>43968</v>
      </c>
      <c r="B258">
        <v>6108</v>
      </c>
      <c r="C258" t="s">
        <v>53</v>
      </c>
      <c r="D258" t="s">
        <v>54</v>
      </c>
      <c r="E258" t="s">
        <v>55</v>
      </c>
      <c r="F258" t="s">
        <v>27</v>
      </c>
      <c r="G258" t="s">
        <v>28</v>
      </c>
      <c r="H258" t="s">
        <v>29</v>
      </c>
      <c r="I258" t="s">
        <v>56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5">
      <c r="A259" s="1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50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5">
      <c r="A260" s="1">
        <v>43968</v>
      </c>
      <c r="B260">
        <v>4636</v>
      </c>
      <c r="C260" t="s">
        <v>24</v>
      </c>
      <c r="D260" t="s">
        <v>45</v>
      </c>
      <c r="E260" t="s">
        <v>26</v>
      </c>
      <c r="F260" t="s">
        <v>27</v>
      </c>
      <c r="G260" t="s">
        <v>33</v>
      </c>
      <c r="H260" t="s">
        <v>34</v>
      </c>
      <c r="I260" t="s">
        <v>46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5">
      <c r="A261" s="1">
        <v>43969</v>
      </c>
      <c r="B261">
        <v>6108</v>
      </c>
      <c r="C261" t="s">
        <v>53</v>
      </c>
      <c r="D261" t="s">
        <v>54</v>
      </c>
      <c r="E261" t="s">
        <v>55</v>
      </c>
      <c r="F261" t="s">
        <v>27</v>
      </c>
      <c r="G261" t="s">
        <v>28</v>
      </c>
      <c r="H261" t="s">
        <v>29</v>
      </c>
      <c r="I261" t="s">
        <v>56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5">
      <c r="A262" s="1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50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5">
      <c r="A263" s="1">
        <v>43969</v>
      </c>
      <c r="B263">
        <v>4636</v>
      </c>
      <c r="C263" t="s">
        <v>24</v>
      </c>
      <c r="D263" t="s">
        <v>45</v>
      </c>
      <c r="E263" t="s">
        <v>26</v>
      </c>
      <c r="F263" t="s">
        <v>27</v>
      </c>
      <c r="G263" t="s">
        <v>33</v>
      </c>
      <c r="H263" t="s">
        <v>34</v>
      </c>
      <c r="I263" t="s">
        <v>46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5">
      <c r="A264" s="1">
        <v>43970</v>
      </c>
      <c r="B264">
        <v>6108</v>
      </c>
      <c r="C264" t="s">
        <v>53</v>
      </c>
      <c r="D264" t="s">
        <v>54</v>
      </c>
      <c r="E264" t="s">
        <v>55</v>
      </c>
      <c r="F264" t="s">
        <v>27</v>
      </c>
      <c r="G264" t="s">
        <v>28</v>
      </c>
      <c r="H264" t="s">
        <v>29</v>
      </c>
      <c r="I264" t="s">
        <v>56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5">
      <c r="A265" s="1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50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5">
      <c r="A266" s="1">
        <v>43970</v>
      </c>
      <c r="B266">
        <v>4636</v>
      </c>
      <c r="C266" t="s">
        <v>24</v>
      </c>
      <c r="D266" t="s">
        <v>45</v>
      </c>
      <c r="E266" t="s">
        <v>26</v>
      </c>
      <c r="F266" t="s">
        <v>27</v>
      </c>
      <c r="G266" t="s">
        <v>33</v>
      </c>
      <c r="H266" t="s">
        <v>34</v>
      </c>
      <c r="I266" t="s">
        <v>46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5">
      <c r="A267" s="1">
        <v>43971</v>
      </c>
      <c r="B267">
        <v>6108</v>
      </c>
      <c r="C267" t="s">
        <v>53</v>
      </c>
      <c r="D267" t="s">
        <v>54</v>
      </c>
      <c r="E267" t="s">
        <v>55</v>
      </c>
      <c r="F267" t="s">
        <v>27</v>
      </c>
      <c r="G267" t="s">
        <v>28</v>
      </c>
      <c r="H267" t="s">
        <v>29</v>
      </c>
      <c r="I267" t="s">
        <v>56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5">
      <c r="A268" s="1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50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5">
      <c r="A269" s="1">
        <v>43971</v>
      </c>
      <c r="B269">
        <v>4636</v>
      </c>
      <c r="C269" t="s">
        <v>24</v>
      </c>
      <c r="D269" t="s">
        <v>45</v>
      </c>
      <c r="E269" t="s">
        <v>26</v>
      </c>
      <c r="F269" t="s">
        <v>27</v>
      </c>
      <c r="G269" t="s">
        <v>33</v>
      </c>
      <c r="H269" t="s">
        <v>34</v>
      </c>
      <c r="I269" t="s">
        <v>46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5">
      <c r="A270" s="1">
        <v>43972</v>
      </c>
      <c r="B270">
        <v>6108</v>
      </c>
      <c r="C270" t="s">
        <v>53</v>
      </c>
      <c r="D270" t="s">
        <v>54</v>
      </c>
      <c r="E270" t="s">
        <v>55</v>
      </c>
      <c r="F270" t="s">
        <v>27</v>
      </c>
      <c r="G270" t="s">
        <v>28</v>
      </c>
      <c r="H270" t="s">
        <v>29</v>
      </c>
      <c r="I270" t="s">
        <v>56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5">
      <c r="A271" s="1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50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5">
      <c r="A272" s="1">
        <v>43972</v>
      </c>
      <c r="B272">
        <v>4636</v>
      </c>
      <c r="C272" t="s">
        <v>24</v>
      </c>
      <c r="D272" t="s">
        <v>45</v>
      </c>
      <c r="E272" t="s">
        <v>26</v>
      </c>
      <c r="F272" t="s">
        <v>27</v>
      </c>
      <c r="G272" t="s">
        <v>33</v>
      </c>
      <c r="H272" t="s">
        <v>34</v>
      </c>
      <c r="I272" t="s">
        <v>46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5">
      <c r="A273" s="1">
        <v>43973</v>
      </c>
      <c r="B273">
        <v>6108</v>
      </c>
      <c r="C273" t="s">
        <v>53</v>
      </c>
      <c r="D273" t="s">
        <v>54</v>
      </c>
      <c r="E273" t="s">
        <v>55</v>
      </c>
      <c r="F273" t="s">
        <v>27</v>
      </c>
      <c r="G273" t="s">
        <v>28</v>
      </c>
      <c r="H273" t="s">
        <v>29</v>
      </c>
      <c r="I273" t="s">
        <v>56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5">
      <c r="A274" s="1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50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5">
      <c r="A275" s="1">
        <v>43973</v>
      </c>
      <c r="B275">
        <v>4636</v>
      </c>
      <c r="C275" t="s">
        <v>24</v>
      </c>
      <c r="D275" t="s">
        <v>45</v>
      </c>
      <c r="E275" t="s">
        <v>26</v>
      </c>
      <c r="F275" t="s">
        <v>27</v>
      </c>
      <c r="G275" t="s">
        <v>33</v>
      </c>
      <c r="H275" t="s">
        <v>34</v>
      </c>
      <c r="I275" t="s">
        <v>46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5">
      <c r="A276" s="1">
        <v>43974</v>
      </c>
      <c r="B276">
        <v>6108</v>
      </c>
      <c r="C276" t="s">
        <v>53</v>
      </c>
      <c r="D276" t="s">
        <v>54</v>
      </c>
      <c r="E276" t="s">
        <v>55</v>
      </c>
      <c r="F276" t="s">
        <v>27</v>
      </c>
      <c r="G276" t="s">
        <v>28</v>
      </c>
      <c r="H276" t="s">
        <v>29</v>
      </c>
      <c r="I276" t="s">
        <v>56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5">
      <c r="A277" s="1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50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5">
      <c r="A278" s="1">
        <v>43974</v>
      </c>
      <c r="B278">
        <v>4636</v>
      </c>
      <c r="C278" t="s">
        <v>24</v>
      </c>
      <c r="D278" t="s">
        <v>45</v>
      </c>
      <c r="E278" t="s">
        <v>26</v>
      </c>
      <c r="F278" t="s">
        <v>27</v>
      </c>
      <c r="G278" t="s">
        <v>33</v>
      </c>
      <c r="H278" t="s">
        <v>34</v>
      </c>
      <c r="I278" t="s">
        <v>46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5">
      <c r="A279" s="1">
        <v>43975</v>
      </c>
      <c r="B279">
        <v>6108</v>
      </c>
      <c r="C279" t="s">
        <v>53</v>
      </c>
      <c r="D279" t="s">
        <v>54</v>
      </c>
      <c r="E279" t="s">
        <v>55</v>
      </c>
      <c r="F279" t="s">
        <v>27</v>
      </c>
      <c r="G279" t="s">
        <v>28</v>
      </c>
      <c r="H279" t="s">
        <v>29</v>
      </c>
      <c r="I279" t="s">
        <v>56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5">
      <c r="A280" s="1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50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5">
      <c r="A281" s="1">
        <v>43975</v>
      </c>
      <c r="B281">
        <v>4636</v>
      </c>
      <c r="C281" t="s">
        <v>24</v>
      </c>
      <c r="D281" t="s">
        <v>45</v>
      </c>
      <c r="E281" t="s">
        <v>26</v>
      </c>
      <c r="F281" t="s">
        <v>27</v>
      </c>
      <c r="G281" t="s">
        <v>33</v>
      </c>
      <c r="H281" t="s">
        <v>34</v>
      </c>
      <c r="I281" t="s">
        <v>46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5">
      <c r="A282" s="1">
        <v>43976</v>
      </c>
      <c r="B282">
        <v>6108</v>
      </c>
      <c r="C282" t="s">
        <v>53</v>
      </c>
      <c r="D282" t="s">
        <v>54</v>
      </c>
      <c r="E282" t="s">
        <v>55</v>
      </c>
      <c r="F282" t="s">
        <v>27</v>
      </c>
      <c r="G282" t="s">
        <v>28</v>
      </c>
      <c r="H282" t="s">
        <v>29</v>
      </c>
      <c r="I282" t="s">
        <v>56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5">
      <c r="A283" s="1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50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5">
      <c r="A284" s="1">
        <v>43976</v>
      </c>
      <c r="B284">
        <v>4636</v>
      </c>
      <c r="C284" t="s">
        <v>24</v>
      </c>
      <c r="D284" t="s">
        <v>45</v>
      </c>
      <c r="E284" t="s">
        <v>26</v>
      </c>
      <c r="F284" t="s">
        <v>27</v>
      </c>
      <c r="G284" t="s">
        <v>33</v>
      </c>
      <c r="H284" t="s">
        <v>34</v>
      </c>
      <c r="I284" t="s">
        <v>46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5">
      <c r="A285" s="1">
        <v>43977</v>
      </c>
      <c r="B285">
        <v>6108</v>
      </c>
      <c r="C285" t="s">
        <v>53</v>
      </c>
      <c r="D285" t="s">
        <v>54</v>
      </c>
      <c r="E285" t="s">
        <v>55</v>
      </c>
      <c r="F285" t="s">
        <v>27</v>
      </c>
      <c r="G285" t="s">
        <v>28</v>
      </c>
      <c r="H285" t="s">
        <v>29</v>
      </c>
      <c r="I285" t="s">
        <v>56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5">
      <c r="A286" s="1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50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5">
      <c r="A287" s="1">
        <v>43977</v>
      </c>
      <c r="B287">
        <v>4636</v>
      </c>
      <c r="C287" t="s">
        <v>24</v>
      </c>
      <c r="D287" t="s">
        <v>45</v>
      </c>
      <c r="E287" t="s">
        <v>26</v>
      </c>
      <c r="F287" t="s">
        <v>27</v>
      </c>
      <c r="G287" t="s">
        <v>33</v>
      </c>
      <c r="H287" t="s">
        <v>34</v>
      </c>
      <c r="I287" t="s">
        <v>46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5">
      <c r="A288" s="1">
        <v>43978</v>
      </c>
      <c r="B288">
        <v>6108</v>
      </c>
      <c r="C288" t="s">
        <v>53</v>
      </c>
      <c r="D288" t="s">
        <v>54</v>
      </c>
      <c r="E288" t="s">
        <v>55</v>
      </c>
      <c r="F288" t="s">
        <v>27</v>
      </c>
      <c r="G288" t="s">
        <v>28</v>
      </c>
      <c r="H288" t="s">
        <v>29</v>
      </c>
      <c r="I288" t="s">
        <v>56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5">
      <c r="A289" s="1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50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5">
      <c r="A290" s="1">
        <v>43978</v>
      </c>
      <c r="B290">
        <v>4636</v>
      </c>
      <c r="C290" t="s">
        <v>24</v>
      </c>
      <c r="D290" t="s">
        <v>45</v>
      </c>
      <c r="E290" t="s">
        <v>26</v>
      </c>
      <c r="F290" t="s">
        <v>27</v>
      </c>
      <c r="G290" t="s">
        <v>33</v>
      </c>
      <c r="H290" t="s">
        <v>34</v>
      </c>
      <c r="I290" t="s">
        <v>46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5">
      <c r="A291" s="1">
        <v>43979</v>
      </c>
      <c r="B291">
        <v>6108</v>
      </c>
      <c r="C291" t="s">
        <v>53</v>
      </c>
      <c r="D291" t="s">
        <v>54</v>
      </c>
      <c r="E291" t="s">
        <v>55</v>
      </c>
      <c r="F291" t="s">
        <v>27</v>
      </c>
      <c r="G291" t="s">
        <v>28</v>
      </c>
      <c r="H291" t="s">
        <v>29</v>
      </c>
      <c r="I291" t="s">
        <v>56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5">
      <c r="A292" s="1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50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5">
      <c r="A293" s="1">
        <v>43979</v>
      </c>
      <c r="B293">
        <v>4636</v>
      </c>
      <c r="C293" t="s">
        <v>24</v>
      </c>
      <c r="D293" t="s">
        <v>45</v>
      </c>
      <c r="E293" t="s">
        <v>26</v>
      </c>
      <c r="F293" t="s">
        <v>27</v>
      </c>
      <c r="G293" t="s">
        <v>33</v>
      </c>
      <c r="H293" t="s">
        <v>34</v>
      </c>
      <c r="I293" t="s">
        <v>46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5">
      <c r="A294" s="1">
        <v>43980</v>
      </c>
      <c r="B294">
        <v>6108</v>
      </c>
      <c r="C294" t="s">
        <v>53</v>
      </c>
      <c r="D294" t="s">
        <v>54</v>
      </c>
      <c r="E294" t="s">
        <v>55</v>
      </c>
      <c r="F294" t="s">
        <v>27</v>
      </c>
      <c r="G294" t="s">
        <v>28</v>
      </c>
      <c r="H294" t="s">
        <v>29</v>
      </c>
      <c r="I294" t="s">
        <v>56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5">
      <c r="A295" s="1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50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5">
      <c r="A296" s="1">
        <v>43980</v>
      </c>
      <c r="B296">
        <v>4636</v>
      </c>
      <c r="C296" t="s">
        <v>24</v>
      </c>
      <c r="D296" t="s">
        <v>45</v>
      </c>
      <c r="E296" t="s">
        <v>26</v>
      </c>
      <c r="F296" t="s">
        <v>27</v>
      </c>
      <c r="G296" t="s">
        <v>33</v>
      </c>
      <c r="H296" t="s">
        <v>34</v>
      </c>
      <c r="I296" t="s">
        <v>46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5">
      <c r="A297" s="1">
        <v>43981</v>
      </c>
      <c r="B297">
        <v>6108</v>
      </c>
      <c r="C297" t="s">
        <v>53</v>
      </c>
      <c r="D297" t="s">
        <v>54</v>
      </c>
      <c r="E297" t="s">
        <v>55</v>
      </c>
      <c r="F297" t="s">
        <v>27</v>
      </c>
      <c r="G297" t="s">
        <v>28</v>
      </c>
      <c r="H297" t="s">
        <v>29</v>
      </c>
      <c r="I297" t="s">
        <v>56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5">
      <c r="A298" s="1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50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5">
      <c r="A299" s="1">
        <v>43981</v>
      </c>
      <c r="B299">
        <v>4636</v>
      </c>
      <c r="C299" t="s">
        <v>24</v>
      </c>
      <c r="D299" t="s">
        <v>45</v>
      </c>
      <c r="E299" t="s">
        <v>26</v>
      </c>
      <c r="F299" t="s">
        <v>27</v>
      </c>
      <c r="G299" t="s">
        <v>33</v>
      </c>
      <c r="H299" t="s">
        <v>34</v>
      </c>
      <c r="I299" t="s">
        <v>46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5">
      <c r="A300" s="1">
        <v>43982</v>
      </c>
      <c r="B300">
        <v>6108</v>
      </c>
      <c r="C300" t="s">
        <v>53</v>
      </c>
      <c r="D300" t="s">
        <v>54</v>
      </c>
      <c r="E300" t="s">
        <v>55</v>
      </c>
      <c r="F300" t="s">
        <v>27</v>
      </c>
      <c r="G300" t="s">
        <v>28</v>
      </c>
      <c r="H300" t="s">
        <v>29</v>
      </c>
      <c r="I300" t="s">
        <v>56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5">
      <c r="A301" s="1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50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5">
      <c r="A302" s="1">
        <v>43982</v>
      </c>
      <c r="B302">
        <v>4636</v>
      </c>
      <c r="C302" t="s">
        <v>24</v>
      </c>
      <c r="D302" t="s">
        <v>45</v>
      </c>
      <c r="E302" t="s">
        <v>26</v>
      </c>
      <c r="F302" t="s">
        <v>27</v>
      </c>
      <c r="G302" t="s">
        <v>33</v>
      </c>
      <c r="H302" t="s">
        <v>34</v>
      </c>
      <c r="I302" t="s">
        <v>46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5">
      <c r="A303" s="1">
        <v>43983</v>
      </c>
      <c r="B303">
        <v>6108</v>
      </c>
      <c r="C303" t="s">
        <v>53</v>
      </c>
      <c r="D303" t="s">
        <v>54</v>
      </c>
      <c r="E303" t="s">
        <v>55</v>
      </c>
      <c r="F303" t="s">
        <v>27</v>
      </c>
      <c r="G303" t="s">
        <v>28</v>
      </c>
      <c r="H303" t="s">
        <v>29</v>
      </c>
      <c r="I303" t="s">
        <v>56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5">
      <c r="A304" s="1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50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5">
      <c r="A305" s="1">
        <v>43983</v>
      </c>
      <c r="B305">
        <v>4636</v>
      </c>
      <c r="C305" t="s">
        <v>24</v>
      </c>
      <c r="D305" t="s">
        <v>45</v>
      </c>
      <c r="E305" t="s">
        <v>26</v>
      </c>
      <c r="F305" t="s">
        <v>27</v>
      </c>
      <c r="G305" t="s">
        <v>33</v>
      </c>
      <c r="H305" t="s">
        <v>34</v>
      </c>
      <c r="I305" t="s">
        <v>46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5">
      <c r="A306" s="1">
        <v>43984</v>
      </c>
      <c r="B306">
        <v>6108</v>
      </c>
      <c r="C306" t="s">
        <v>53</v>
      </c>
      <c r="D306" t="s">
        <v>54</v>
      </c>
      <c r="E306" t="s">
        <v>55</v>
      </c>
      <c r="F306" t="s">
        <v>27</v>
      </c>
      <c r="G306" t="s">
        <v>28</v>
      </c>
      <c r="H306" t="s">
        <v>29</v>
      </c>
      <c r="I306" t="s">
        <v>56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5">
      <c r="A307" s="1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50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5">
      <c r="A308" s="1">
        <v>43984</v>
      </c>
      <c r="B308">
        <v>4636</v>
      </c>
      <c r="C308" t="s">
        <v>24</v>
      </c>
      <c r="D308" t="s">
        <v>45</v>
      </c>
      <c r="E308" t="s">
        <v>26</v>
      </c>
      <c r="F308" t="s">
        <v>27</v>
      </c>
      <c r="G308" t="s">
        <v>33</v>
      </c>
      <c r="H308" t="s">
        <v>34</v>
      </c>
      <c r="I308" t="s">
        <v>46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5">
      <c r="A309" s="1">
        <v>43985</v>
      </c>
      <c r="B309">
        <v>6108</v>
      </c>
      <c r="C309" t="s">
        <v>53</v>
      </c>
      <c r="D309" t="s">
        <v>54</v>
      </c>
      <c r="E309" t="s">
        <v>55</v>
      </c>
      <c r="F309" t="s">
        <v>27</v>
      </c>
      <c r="G309" t="s">
        <v>28</v>
      </c>
      <c r="H309" t="s">
        <v>29</v>
      </c>
      <c r="I309" t="s">
        <v>56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5">
      <c r="A310" s="1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50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5">
      <c r="A311" s="1">
        <v>43985</v>
      </c>
      <c r="B311">
        <v>4636</v>
      </c>
      <c r="C311" t="s">
        <v>24</v>
      </c>
      <c r="D311" t="s">
        <v>45</v>
      </c>
      <c r="E311" t="s">
        <v>26</v>
      </c>
      <c r="F311" t="s">
        <v>27</v>
      </c>
      <c r="G311" t="s">
        <v>33</v>
      </c>
      <c r="H311" t="s">
        <v>34</v>
      </c>
      <c r="I311" t="s">
        <v>46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5">
      <c r="A312" s="1">
        <v>43986</v>
      </c>
      <c r="B312">
        <v>6108</v>
      </c>
      <c r="C312" t="s">
        <v>53</v>
      </c>
      <c r="D312" t="s">
        <v>54</v>
      </c>
      <c r="E312" t="s">
        <v>55</v>
      </c>
      <c r="F312" t="s">
        <v>27</v>
      </c>
      <c r="G312" t="s">
        <v>28</v>
      </c>
      <c r="H312" t="s">
        <v>29</v>
      </c>
      <c r="I312" t="s">
        <v>56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5">
      <c r="A313" s="1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50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5">
      <c r="A314" s="1">
        <v>43986</v>
      </c>
      <c r="B314">
        <v>4636</v>
      </c>
      <c r="C314" t="s">
        <v>24</v>
      </c>
      <c r="D314" t="s">
        <v>45</v>
      </c>
      <c r="E314" t="s">
        <v>26</v>
      </c>
      <c r="F314" t="s">
        <v>27</v>
      </c>
      <c r="G314" t="s">
        <v>33</v>
      </c>
      <c r="H314" t="s">
        <v>34</v>
      </c>
      <c r="I314" t="s">
        <v>46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5">
      <c r="A315" s="1">
        <v>43987</v>
      </c>
      <c r="B315">
        <v>6108</v>
      </c>
      <c r="C315" t="s">
        <v>53</v>
      </c>
      <c r="D315" t="s">
        <v>54</v>
      </c>
      <c r="E315" t="s">
        <v>55</v>
      </c>
      <c r="F315" t="s">
        <v>27</v>
      </c>
      <c r="G315" t="s">
        <v>28</v>
      </c>
      <c r="H315" t="s">
        <v>29</v>
      </c>
      <c r="I315" t="s">
        <v>56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5">
      <c r="A316" s="1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50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5">
      <c r="A317" s="1">
        <v>43987</v>
      </c>
      <c r="B317">
        <v>4636</v>
      </c>
      <c r="C317" t="s">
        <v>24</v>
      </c>
      <c r="D317" t="s">
        <v>45</v>
      </c>
      <c r="E317" t="s">
        <v>26</v>
      </c>
      <c r="F317" t="s">
        <v>27</v>
      </c>
      <c r="G317" t="s">
        <v>33</v>
      </c>
      <c r="H317" t="s">
        <v>34</v>
      </c>
      <c r="I317" t="s">
        <v>46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5">
      <c r="A318" s="1">
        <v>43988</v>
      </c>
      <c r="B318">
        <v>6108</v>
      </c>
      <c r="C318" t="s">
        <v>53</v>
      </c>
      <c r="D318" t="s">
        <v>54</v>
      </c>
      <c r="E318" t="s">
        <v>55</v>
      </c>
      <c r="F318" t="s">
        <v>27</v>
      </c>
      <c r="G318" t="s">
        <v>28</v>
      </c>
      <c r="H318" t="s">
        <v>29</v>
      </c>
      <c r="I318" t="s">
        <v>56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5">
      <c r="A319" s="1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50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5">
      <c r="A320" s="1">
        <v>43988</v>
      </c>
      <c r="B320">
        <v>4636</v>
      </c>
      <c r="C320" t="s">
        <v>24</v>
      </c>
      <c r="D320" t="s">
        <v>45</v>
      </c>
      <c r="E320" t="s">
        <v>26</v>
      </c>
      <c r="F320" t="s">
        <v>27</v>
      </c>
      <c r="G320" t="s">
        <v>33</v>
      </c>
      <c r="H320" t="s">
        <v>34</v>
      </c>
      <c r="I320" t="s">
        <v>46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5">
      <c r="A321" s="1">
        <v>43989</v>
      </c>
      <c r="B321">
        <v>6108</v>
      </c>
      <c r="C321" t="s">
        <v>53</v>
      </c>
      <c r="D321" t="s">
        <v>54</v>
      </c>
      <c r="E321" t="s">
        <v>55</v>
      </c>
      <c r="F321" t="s">
        <v>27</v>
      </c>
      <c r="G321" t="s">
        <v>28</v>
      </c>
      <c r="H321" t="s">
        <v>29</v>
      </c>
      <c r="I321" t="s">
        <v>56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5">
      <c r="A322" s="1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50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5">
      <c r="A323" s="1">
        <v>43989</v>
      </c>
      <c r="B323">
        <v>4636</v>
      </c>
      <c r="C323" t="s">
        <v>24</v>
      </c>
      <c r="D323" t="s">
        <v>45</v>
      </c>
      <c r="E323" t="s">
        <v>26</v>
      </c>
      <c r="F323" t="s">
        <v>27</v>
      </c>
      <c r="G323" t="s">
        <v>33</v>
      </c>
      <c r="H323" t="s">
        <v>34</v>
      </c>
      <c r="I323" t="s">
        <v>46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5">
      <c r="A324" s="1">
        <v>43990</v>
      </c>
      <c r="B324">
        <v>6108</v>
      </c>
      <c r="C324" t="s">
        <v>53</v>
      </c>
      <c r="D324" t="s">
        <v>54</v>
      </c>
      <c r="E324" t="s">
        <v>55</v>
      </c>
      <c r="F324" t="s">
        <v>27</v>
      </c>
      <c r="G324" t="s">
        <v>28</v>
      </c>
      <c r="H324" t="s">
        <v>29</v>
      </c>
      <c r="I324" t="s">
        <v>56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5">
      <c r="A325" s="1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50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5">
      <c r="A326" s="1">
        <v>43990</v>
      </c>
      <c r="B326">
        <v>4636</v>
      </c>
      <c r="C326" t="s">
        <v>24</v>
      </c>
      <c r="D326" t="s">
        <v>45</v>
      </c>
      <c r="E326" t="s">
        <v>26</v>
      </c>
      <c r="F326" t="s">
        <v>27</v>
      </c>
      <c r="G326" t="s">
        <v>33</v>
      </c>
      <c r="H326" t="s">
        <v>34</v>
      </c>
      <c r="I326" t="s">
        <v>46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5">
      <c r="A327" s="1">
        <v>43991</v>
      </c>
      <c r="B327">
        <v>6108</v>
      </c>
      <c r="C327" t="s">
        <v>53</v>
      </c>
      <c r="D327" t="s">
        <v>54</v>
      </c>
      <c r="E327" t="s">
        <v>55</v>
      </c>
      <c r="F327" t="s">
        <v>27</v>
      </c>
      <c r="G327" t="s">
        <v>28</v>
      </c>
      <c r="H327" t="s">
        <v>29</v>
      </c>
      <c r="I327" t="s">
        <v>56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5">
      <c r="A328" s="1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50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5">
      <c r="A329" s="1">
        <v>43991</v>
      </c>
      <c r="B329">
        <v>4636</v>
      </c>
      <c r="C329" t="s">
        <v>24</v>
      </c>
      <c r="D329" t="s">
        <v>45</v>
      </c>
      <c r="E329" t="s">
        <v>26</v>
      </c>
      <c r="F329" t="s">
        <v>27</v>
      </c>
      <c r="G329" t="s">
        <v>33</v>
      </c>
      <c r="H329" t="s">
        <v>34</v>
      </c>
      <c r="I329" t="s">
        <v>46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5">
      <c r="A330" s="1">
        <v>43992</v>
      </c>
      <c r="B330">
        <v>6108</v>
      </c>
      <c r="C330" t="s">
        <v>53</v>
      </c>
      <c r="D330" t="s">
        <v>54</v>
      </c>
      <c r="E330" t="s">
        <v>55</v>
      </c>
      <c r="F330" t="s">
        <v>27</v>
      </c>
      <c r="G330" t="s">
        <v>28</v>
      </c>
      <c r="H330" t="s">
        <v>29</v>
      </c>
      <c r="I330" t="s">
        <v>56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5">
      <c r="A331" s="1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50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5">
      <c r="A332" s="1">
        <v>43993</v>
      </c>
      <c r="B332">
        <v>6108</v>
      </c>
      <c r="C332" t="s">
        <v>53</v>
      </c>
      <c r="D332" t="s">
        <v>54</v>
      </c>
      <c r="E332" t="s">
        <v>55</v>
      </c>
      <c r="F332" t="s">
        <v>27</v>
      </c>
      <c r="G332" t="s">
        <v>28</v>
      </c>
      <c r="H332" t="s">
        <v>29</v>
      </c>
      <c r="I332" t="s">
        <v>56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5">
      <c r="A333" s="1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50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5">
      <c r="A334" s="1">
        <v>43994</v>
      </c>
      <c r="B334">
        <v>6108</v>
      </c>
      <c r="C334" t="s">
        <v>53</v>
      </c>
      <c r="D334" t="s">
        <v>54</v>
      </c>
      <c r="E334" t="s">
        <v>55</v>
      </c>
      <c r="F334" t="s">
        <v>27</v>
      </c>
      <c r="G334" t="s">
        <v>28</v>
      </c>
      <c r="H334" t="s">
        <v>29</v>
      </c>
      <c r="I334" t="s">
        <v>56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5">
      <c r="A335" s="1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50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5">
      <c r="A336" s="1">
        <v>43994</v>
      </c>
      <c r="B336">
        <v>4636</v>
      </c>
      <c r="C336" t="s">
        <v>24</v>
      </c>
      <c r="D336" t="s">
        <v>45</v>
      </c>
      <c r="E336" t="s">
        <v>26</v>
      </c>
      <c r="F336" t="s">
        <v>27</v>
      </c>
      <c r="G336" t="s">
        <v>33</v>
      </c>
      <c r="H336" t="s">
        <v>34</v>
      </c>
      <c r="I336" t="s">
        <v>46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5">
      <c r="A337" s="1">
        <v>43995</v>
      </c>
      <c r="B337">
        <v>6108</v>
      </c>
      <c r="C337" t="s">
        <v>53</v>
      </c>
      <c r="D337" t="s">
        <v>54</v>
      </c>
      <c r="E337" t="s">
        <v>55</v>
      </c>
      <c r="F337" t="s">
        <v>27</v>
      </c>
      <c r="G337" t="s">
        <v>28</v>
      </c>
      <c r="H337" t="s">
        <v>29</v>
      </c>
      <c r="I337" t="s">
        <v>56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5">
      <c r="A338" s="1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50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5">
      <c r="A339" s="1">
        <v>43995</v>
      </c>
      <c r="B339">
        <v>4636</v>
      </c>
      <c r="C339" t="s">
        <v>24</v>
      </c>
      <c r="D339" t="s">
        <v>45</v>
      </c>
      <c r="E339" t="s">
        <v>26</v>
      </c>
      <c r="F339" t="s">
        <v>27</v>
      </c>
      <c r="G339" t="s">
        <v>33</v>
      </c>
      <c r="H339" t="s">
        <v>34</v>
      </c>
      <c r="I339" t="s">
        <v>46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5">
      <c r="A340" s="1">
        <v>43996</v>
      </c>
      <c r="B340">
        <v>6108</v>
      </c>
      <c r="C340" t="s">
        <v>53</v>
      </c>
      <c r="D340" t="s">
        <v>54</v>
      </c>
      <c r="E340" t="s">
        <v>55</v>
      </c>
      <c r="F340" t="s">
        <v>27</v>
      </c>
      <c r="G340" t="s">
        <v>28</v>
      </c>
      <c r="H340" t="s">
        <v>29</v>
      </c>
      <c r="I340" t="s">
        <v>56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5">
      <c r="A341" s="1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50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5">
      <c r="A342" s="1">
        <v>43996</v>
      </c>
      <c r="B342">
        <v>4636</v>
      </c>
      <c r="C342" t="s">
        <v>24</v>
      </c>
      <c r="D342" t="s">
        <v>45</v>
      </c>
      <c r="E342" t="s">
        <v>26</v>
      </c>
      <c r="F342" t="s">
        <v>27</v>
      </c>
      <c r="G342" t="s">
        <v>33</v>
      </c>
      <c r="H342" t="s">
        <v>34</v>
      </c>
      <c r="I342" t="s">
        <v>46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5">
      <c r="A343" s="1">
        <v>43997</v>
      </c>
      <c r="B343">
        <v>6108</v>
      </c>
      <c r="C343" t="s">
        <v>53</v>
      </c>
      <c r="D343" t="s">
        <v>54</v>
      </c>
      <c r="E343" t="s">
        <v>55</v>
      </c>
      <c r="F343" t="s">
        <v>27</v>
      </c>
      <c r="G343" t="s">
        <v>28</v>
      </c>
      <c r="H343" t="s">
        <v>29</v>
      </c>
      <c r="I343" t="s">
        <v>56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5">
      <c r="A344" s="1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50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5">
      <c r="A345" s="1">
        <v>43997</v>
      </c>
      <c r="B345">
        <v>4636</v>
      </c>
      <c r="C345" t="s">
        <v>24</v>
      </c>
      <c r="D345" t="s">
        <v>45</v>
      </c>
      <c r="E345" t="s">
        <v>26</v>
      </c>
      <c r="F345" t="s">
        <v>27</v>
      </c>
      <c r="G345" t="s">
        <v>33</v>
      </c>
      <c r="H345" t="s">
        <v>34</v>
      </c>
      <c r="I345" t="s">
        <v>46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5">
      <c r="A346" s="1">
        <v>43998</v>
      </c>
      <c r="B346">
        <v>6108</v>
      </c>
      <c r="C346" t="s">
        <v>53</v>
      </c>
      <c r="D346" t="s">
        <v>54</v>
      </c>
      <c r="E346" t="s">
        <v>55</v>
      </c>
      <c r="F346" t="s">
        <v>27</v>
      </c>
      <c r="G346" t="s">
        <v>28</v>
      </c>
      <c r="H346" t="s">
        <v>29</v>
      </c>
      <c r="I346" t="s">
        <v>56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5">
      <c r="A347" s="1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50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5">
      <c r="A348" s="1">
        <v>43998</v>
      </c>
      <c r="B348">
        <v>4636</v>
      </c>
      <c r="C348" t="s">
        <v>24</v>
      </c>
      <c r="D348" t="s">
        <v>45</v>
      </c>
      <c r="E348" t="s">
        <v>26</v>
      </c>
      <c r="F348" t="s">
        <v>27</v>
      </c>
      <c r="G348" t="s">
        <v>33</v>
      </c>
      <c r="H348" t="s">
        <v>34</v>
      </c>
      <c r="I348" t="s">
        <v>46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5">
      <c r="A349" s="1">
        <v>43999</v>
      </c>
      <c r="B349">
        <v>6108</v>
      </c>
      <c r="C349" t="s">
        <v>53</v>
      </c>
      <c r="D349" t="s">
        <v>54</v>
      </c>
      <c r="E349" t="s">
        <v>55</v>
      </c>
      <c r="F349" t="s">
        <v>27</v>
      </c>
      <c r="G349" t="s">
        <v>28</v>
      </c>
      <c r="H349" t="s">
        <v>29</v>
      </c>
      <c r="I349" t="s">
        <v>56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5">
      <c r="A350" s="1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50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5">
      <c r="A351" s="1">
        <v>43999</v>
      </c>
      <c r="B351">
        <v>4636</v>
      </c>
      <c r="C351" t="s">
        <v>24</v>
      </c>
      <c r="D351" t="s">
        <v>45</v>
      </c>
      <c r="E351" t="s">
        <v>26</v>
      </c>
      <c r="F351" t="s">
        <v>27</v>
      </c>
      <c r="G351" t="s">
        <v>33</v>
      </c>
      <c r="H351" t="s">
        <v>34</v>
      </c>
      <c r="I351" t="s">
        <v>46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5">
      <c r="A352" s="1">
        <v>44000</v>
      </c>
      <c r="B352">
        <v>6108</v>
      </c>
      <c r="C352" t="s">
        <v>53</v>
      </c>
      <c r="D352" t="s">
        <v>54</v>
      </c>
      <c r="E352" t="s">
        <v>55</v>
      </c>
      <c r="F352" t="s">
        <v>27</v>
      </c>
      <c r="G352" t="s">
        <v>28</v>
      </c>
      <c r="H352" t="s">
        <v>29</v>
      </c>
      <c r="I352" t="s">
        <v>56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5">
      <c r="A353" s="1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50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5">
      <c r="A354" s="1">
        <v>44000</v>
      </c>
      <c r="B354">
        <v>4636</v>
      </c>
      <c r="C354" t="s">
        <v>24</v>
      </c>
      <c r="D354" t="s">
        <v>45</v>
      </c>
      <c r="E354" t="s">
        <v>26</v>
      </c>
      <c r="F354" t="s">
        <v>27</v>
      </c>
      <c r="G354" t="s">
        <v>33</v>
      </c>
      <c r="H354" t="s">
        <v>34</v>
      </c>
      <c r="I354" t="s">
        <v>46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5">
      <c r="A355" s="1">
        <v>44001</v>
      </c>
      <c r="B355">
        <v>6108</v>
      </c>
      <c r="C355" t="s">
        <v>53</v>
      </c>
      <c r="D355" t="s">
        <v>54</v>
      </c>
      <c r="E355" t="s">
        <v>55</v>
      </c>
      <c r="F355" t="s">
        <v>27</v>
      </c>
      <c r="G355" t="s">
        <v>28</v>
      </c>
      <c r="H355" t="s">
        <v>29</v>
      </c>
      <c r="I355" t="s">
        <v>56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5">
      <c r="A356" s="1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50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5">
      <c r="A357" s="1">
        <v>44001</v>
      </c>
      <c r="B357">
        <v>4636</v>
      </c>
      <c r="C357" t="s">
        <v>24</v>
      </c>
      <c r="D357" t="s">
        <v>45</v>
      </c>
      <c r="E357" t="s">
        <v>26</v>
      </c>
      <c r="F357" t="s">
        <v>27</v>
      </c>
      <c r="G357" t="s">
        <v>33</v>
      </c>
      <c r="H357" t="s">
        <v>34</v>
      </c>
      <c r="I357" t="s">
        <v>46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5">
      <c r="A358" s="1">
        <v>44002</v>
      </c>
      <c r="B358">
        <v>6108</v>
      </c>
      <c r="C358" t="s">
        <v>53</v>
      </c>
      <c r="D358" t="s">
        <v>54</v>
      </c>
      <c r="E358" t="s">
        <v>55</v>
      </c>
      <c r="F358" t="s">
        <v>27</v>
      </c>
      <c r="G358" t="s">
        <v>28</v>
      </c>
      <c r="H358" t="s">
        <v>29</v>
      </c>
      <c r="I358" t="s">
        <v>56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5">
      <c r="A359" s="1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50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5">
      <c r="A360" s="1">
        <v>44002</v>
      </c>
      <c r="B360">
        <v>4636</v>
      </c>
      <c r="C360" t="s">
        <v>24</v>
      </c>
      <c r="D360" t="s">
        <v>45</v>
      </c>
      <c r="E360" t="s">
        <v>26</v>
      </c>
      <c r="F360" t="s">
        <v>27</v>
      </c>
      <c r="G360" t="s">
        <v>33</v>
      </c>
      <c r="H360" t="s">
        <v>34</v>
      </c>
      <c r="I360" t="s">
        <v>46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5">
      <c r="A361" s="1">
        <v>44003</v>
      </c>
      <c r="B361">
        <v>6108</v>
      </c>
      <c r="C361" t="s">
        <v>53</v>
      </c>
      <c r="D361" t="s">
        <v>54</v>
      </c>
      <c r="E361" t="s">
        <v>55</v>
      </c>
      <c r="F361" t="s">
        <v>27</v>
      </c>
      <c r="G361" t="s">
        <v>28</v>
      </c>
      <c r="H361" t="s">
        <v>29</v>
      </c>
      <c r="I361" t="s">
        <v>56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5">
      <c r="A362" s="1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50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5">
      <c r="A363" s="1">
        <v>44003</v>
      </c>
      <c r="B363">
        <v>4636</v>
      </c>
      <c r="C363" t="s">
        <v>24</v>
      </c>
      <c r="D363" t="s">
        <v>45</v>
      </c>
      <c r="E363" t="s">
        <v>26</v>
      </c>
      <c r="F363" t="s">
        <v>27</v>
      </c>
      <c r="G363" t="s">
        <v>33</v>
      </c>
      <c r="H363" t="s">
        <v>34</v>
      </c>
      <c r="I363" t="s">
        <v>46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5">
      <c r="A364" s="1">
        <v>44004</v>
      </c>
      <c r="B364">
        <v>6108</v>
      </c>
      <c r="C364" t="s">
        <v>53</v>
      </c>
      <c r="D364" t="s">
        <v>54</v>
      </c>
      <c r="E364" t="s">
        <v>55</v>
      </c>
      <c r="F364" t="s">
        <v>27</v>
      </c>
      <c r="G364" t="s">
        <v>28</v>
      </c>
      <c r="H364" t="s">
        <v>29</v>
      </c>
      <c r="I364" t="s">
        <v>56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5">
      <c r="A365" s="1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50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5">
      <c r="A366" s="1">
        <v>44004</v>
      </c>
      <c r="B366">
        <v>4636</v>
      </c>
      <c r="C366" t="s">
        <v>24</v>
      </c>
      <c r="D366" t="s">
        <v>45</v>
      </c>
      <c r="E366" t="s">
        <v>26</v>
      </c>
      <c r="F366" t="s">
        <v>27</v>
      </c>
      <c r="G366" t="s">
        <v>33</v>
      </c>
      <c r="H366" t="s">
        <v>34</v>
      </c>
      <c r="I366" t="s">
        <v>46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5">
      <c r="A367" s="1">
        <v>44005</v>
      </c>
      <c r="B367">
        <v>6108</v>
      </c>
      <c r="C367" t="s">
        <v>53</v>
      </c>
      <c r="D367" t="s">
        <v>54</v>
      </c>
      <c r="E367" t="s">
        <v>55</v>
      </c>
      <c r="F367" t="s">
        <v>27</v>
      </c>
      <c r="G367" t="s">
        <v>28</v>
      </c>
      <c r="H367" t="s">
        <v>29</v>
      </c>
      <c r="I367" t="s">
        <v>56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5">
      <c r="A368" s="1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50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5">
      <c r="A369" s="1">
        <v>44005</v>
      </c>
      <c r="B369">
        <v>4636</v>
      </c>
      <c r="C369" t="s">
        <v>24</v>
      </c>
      <c r="D369" t="s">
        <v>45</v>
      </c>
      <c r="E369" t="s">
        <v>26</v>
      </c>
      <c r="F369" t="s">
        <v>27</v>
      </c>
      <c r="G369" t="s">
        <v>33</v>
      </c>
      <c r="H369" t="s">
        <v>34</v>
      </c>
      <c r="I369" t="s">
        <v>46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5">
      <c r="A370" s="1">
        <v>44006</v>
      </c>
      <c r="B370">
        <v>6108</v>
      </c>
      <c r="C370" t="s">
        <v>53</v>
      </c>
      <c r="D370" t="s">
        <v>54</v>
      </c>
      <c r="E370" t="s">
        <v>55</v>
      </c>
      <c r="F370" t="s">
        <v>27</v>
      </c>
      <c r="G370" t="s">
        <v>28</v>
      </c>
      <c r="H370" t="s">
        <v>29</v>
      </c>
      <c r="I370" t="s">
        <v>56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5">
      <c r="A371" s="1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50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5">
      <c r="A372" s="1">
        <v>44006</v>
      </c>
      <c r="B372">
        <v>4636</v>
      </c>
      <c r="C372" t="s">
        <v>24</v>
      </c>
      <c r="D372" t="s">
        <v>45</v>
      </c>
      <c r="E372" t="s">
        <v>26</v>
      </c>
      <c r="F372" t="s">
        <v>27</v>
      </c>
      <c r="G372" t="s">
        <v>33</v>
      </c>
      <c r="H372" t="s">
        <v>34</v>
      </c>
      <c r="I372" t="s">
        <v>46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5">
      <c r="A373" s="1">
        <v>44007</v>
      </c>
      <c r="B373">
        <v>6108</v>
      </c>
      <c r="C373" t="s">
        <v>53</v>
      </c>
      <c r="D373" t="s">
        <v>54</v>
      </c>
      <c r="E373" t="s">
        <v>55</v>
      </c>
      <c r="F373" t="s">
        <v>27</v>
      </c>
      <c r="G373" t="s">
        <v>28</v>
      </c>
      <c r="H373" t="s">
        <v>29</v>
      </c>
      <c r="I373" t="s">
        <v>56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5">
      <c r="A374" s="1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50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5">
      <c r="A375" s="1">
        <v>44007</v>
      </c>
      <c r="B375">
        <v>4636</v>
      </c>
      <c r="C375" t="s">
        <v>24</v>
      </c>
      <c r="D375" t="s">
        <v>45</v>
      </c>
      <c r="E375" t="s">
        <v>26</v>
      </c>
      <c r="F375" t="s">
        <v>27</v>
      </c>
      <c r="G375" t="s">
        <v>33</v>
      </c>
      <c r="H375" t="s">
        <v>34</v>
      </c>
      <c r="I375" t="s">
        <v>46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5">
      <c r="A376" s="1">
        <v>44008</v>
      </c>
      <c r="B376">
        <v>6108</v>
      </c>
      <c r="C376" t="s">
        <v>53</v>
      </c>
      <c r="D376" t="s">
        <v>54</v>
      </c>
      <c r="E376" t="s">
        <v>55</v>
      </c>
      <c r="F376" t="s">
        <v>27</v>
      </c>
      <c r="G376" t="s">
        <v>28</v>
      </c>
      <c r="H376" t="s">
        <v>29</v>
      </c>
      <c r="I376" t="s">
        <v>56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5">
      <c r="A377" s="1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50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5">
      <c r="A378" s="1">
        <v>44008</v>
      </c>
      <c r="B378">
        <v>4636</v>
      </c>
      <c r="C378" t="s">
        <v>24</v>
      </c>
      <c r="D378" t="s">
        <v>45</v>
      </c>
      <c r="E378" t="s">
        <v>26</v>
      </c>
      <c r="F378" t="s">
        <v>27</v>
      </c>
      <c r="G378" t="s">
        <v>33</v>
      </c>
      <c r="H378" t="s">
        <v>34</v>
      </c>
      <c r="I378" t="s">
        <v>46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5">
      <c r="A379" s="1">
        <v>44009</v>
      </c>
      <c r="B379">
        <v>6108</v>
      </c>
      <c r="C379" t="s">
        <v>53</v>
      </c>
      <c r="D379" t="s">
        <v>54</v>
      </c>
      <c r="E379" t="s">
        <v>55</v>
      </c>
      <c r="F379" t="s">
        <v>27</v>
      </c>
      <c r="G379" t="s">
        <v>28</v>
      </c>
      <c r="H379" t="s">
        <v>29</v>
      </c>
      <c r="I379" t="s">
        <v>56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5">
      <c r="A380" s="1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50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5">
      <c r="A381" s="1">
        <v>44009</v>
      </c>
      <c r="B381">
        <v>4636</v>
      </c>
      <c r="C381" t="s">
        <v>24</v>
      </c>
      <c r="D381" t="s">
        <v>45</v>
      </c>
      <c r="E381" t="s">
        <v>26</v>
      </c>
      <c r="F381" t="s">
        <v>27</v>
      </c>
      <c r="G381" t="s">
        <v>33</v>
      </c>
      <c r="H381" t="s">
        <v>34</v>
      </c>
      <c r="I381" t="s">
        <v>46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5">
      <c r="A382" s="1">
        <v>44010</v>
      </c>
      <c r="B382">
        <v>6108</v>
      </c>
      <c r="C382" t="s">
        <v>53</v>
      </c>
      <c r="D382" t="s">
        <v>54</v>
      </c>
      <c r="E382" t="s">
        <v>55</v>
      </c>
      <c r="F382" t="s">
        <v>27</v>
      </c>
      <c r="G382" t="s">
        <v>28</v>
      </c>
      <c r="H382" t="s">
        <v>29</v>
      </c>
      <c r="I382" t="s">
        <v>56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5">
      <c r="A383" s="1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50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5">
      <c r="A384" s="1">
        <v>44010</v>
      </c>
      <c r="B384">
        <v>4636</v>
      </c>
      <c r="C384" t="s">
        <v>24</v>
      </c>
      <c r="D384" t="s">
        <v>45</v>
      </c>
      <c r="E384" t="s">
        <v>26</v>
      </c>
      <c r="F384" t="s">
        <v>27</v>
      </c>
      <c r="G384" t="s">
        <v>33</v>
      </c>
      <c r="H384" t="s">
        <v>34</v>
      </c>
      <c r="I384" t="s">
        <v>46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5">
      <c r="A385" s="1">
        <v>44011</v>
      </c>
      <c r="B385">
        <v>6108</v>
      </c>
      <c r="C385" t="s">
        <v>53</v>
      </c>
      <c r="D385" t="s">
        <v>54</v>
      </c>
      <c r="E385" t="s">
        <v>55</v>
      </c>
      <c r="F385" t="s">
        <v>27</v>
      </c>
      <c r="G385" t="s">
        <v>28</v>
      </c>
      <c r="H385" t="s">
        <v>29</v>
      </c>
      <c r="I385" t="s">
        <v>56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5">
      <c r="A386" s="1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50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5">
      <c r="A387" s="1">
        <v>44011</v>
      </c>
      <c r="B387">
        <v>4636</v>
      </c>
      <c r="C387" t="s">
        <v>24</v>
      </c>
      <c r="D387" t="s">
        <v>45</v>
      </c>
      <c r="E387" t="s">
        <v>26</v>
      </c>
      <c r="F387" t="s">
        <v>27</v>
      </c>
      <c r="G387" t="s">
        <v>33</v>
      </c>
      <c r="H387" t="s">
        <v>34</v>
      </c>
      <c r="I387" t="s">
        <v>46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5">
      <c r="A388" s="1">
        <v>44012</v>
      </c>
      <c r="B388">
        <v>6108</v>
      </c>
      <c r="C388" t="s">
        <v>53</v>
      </c>
      <c r="D388" t="s">
        <v>54</v>
      </c>
      <c r="E388" t="s">
        <v>55</v>
      </c>
      <c r="F388" t="s">
        <v>27</v>
      </c>
      <c r="G388" t="s">
        <v>28</v>
      </c>
      <c r="H388" t="s">
        <v>29</v>
      </c>
      <c r="I388" t="s">
        <v>56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5">
      <c r="A389" s="1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50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5">
      <c r="A390" s="1">
        <v>44012</v>
      </c>
      <c r="B390">
        <v>4636</v>
      </c>
      <c r="C390" t="s">
        <v>24</v>
      </c>
      <c r="D390" t="s">
        <v>45</v>
      </c>
      <c r="E390" t="s">
        <v>26</v>
      </c>
      <c r="F390" t="s">
        <v>27</v>
      </c>
      <c r="G390" t="s">
        <v>33</v>
      </c>
      <c r="H390" t="s">
        <v>34</v>
      </c>
      <c r="I390" t="s">
        <v>46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5">
      <c r="A391" s="1">
        <v>44013</v>
      </c>
      <c r="B391">
        <v>6108</v>
      </c>
      <c r="C391" t="s">
        <v>53</v>
      </c>
      <c r="D391" t="s">
        <v>54</v>
      </c>
      <c r="E391" t="s">
        <v>55</v>
      </c>
      <c r="F391" t="s">
        <v>27</v>
      </c>
      <c r="G391" t="s">
        <v>28</v>
      </c>
      <c r="H391" t="s">
        <v>29</v>
      </c>
      <c r="I391" t="s">
        <v>56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5">
      <c r="A392" s="1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50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5">
      <c r="A393" s="1">
        <v>44013</v>
      </c>
      <c r="B393">
        <v>4636</v>
      </c>
      <c r="C393" t="s">
        <v>24</v>
      </c>
      <c r="D393" t="s">
        <v>45</v>
      </c>
      <c r="E393" t="s">
        <v>26</v>
      </c>
      <c r="F393" t="s">
        <v>27</v>
      </c>
      <c r="G393" t="s">
        <v>33</v>
      </c>
      <c r="H393" t="s">
        <v>34</v>
      </c>
      <c r="I393" t="s">
        <v>46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5">
      <c r="A394" s="1">
        <v>44014</v>
      </c>
      <c r="B394">
        <v>6108</v>
      </c>
      <c r="C394" t="s">
        <v>53</v>
      </c>
      <c r="D394" t="s">
        <v>54</v>
      </c>
      <c r="E394" t="s">
        <v>55</v>
      </c>
      <c r="F394" t="s">
        <v>27</v>
      </c>
      <c r="G394" t="s">
        <v>28</v>
      </c>
      <c r="H394" t="s">
        <v>29</v>
      </c>
      <c r="I394" t="s">
        <v>56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5">
      <c r="A395" s="1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50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5">
      <c r="A396" s="1">
        <v>44014</v>
      </c>
      <c r="B396">
        <v>4636</v>
      </c>
      <c r="C396" t="s">
        <v>24</v>
      </c>
      <c r="D396" t="s">
        <v>45</v>
      </c>
      <c r="E396" t="s">
        <v>26</v>
      </c>
      <c r="F396" t="s">
        <v>27</v>
      </c>
      <c r="G396" t="s">
        <v>33</v>
      </c>
      <c r="H396" t="s">
        <v>34</v>
      </c>
      <c r="I396" t="s">
        <v>46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5">
      <c r="A397" s="1">
        <v>44015</v>
      </c>
      <c r="B397">
        <v>6108</v>
      </c>
      <c r="C397" t="s">
        <v>53</v>
      </c>
      <c r="D397" t="s">
        <v>54</v>
      </c>
      <c r="E397" t="s">
        <v>55</v>
      </c>
      <c r="F397" t="s">
        <v>27</v>
      </c>
      <c r="G397" t="s">
        <v>28</v>
      </c>
      <c r="H397" t="s">
        <v>29</v>
      </c>
      <c r="I397" t="s">
        <v>56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5">
      <c r="A398" s="1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50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5">
      <c r="A399" s="1">
        <v>44015</v>
      </c>
      <c r="B399">
        <v>4636</v>
      </c>
      <c r="C399" t="s">
        <v>24</v>
      </c>
      <c r="D399" t="s">
        <v>45</v>
      </c>
      <c r="E399" t="s">
        <v>26</v>
      </c>
      <c r="F399" t="s">
        <v>27</v>
      </c>
      <c r="G399" t="s">
        <v>33</v>
      </c>
      <c r="H399" t="s">
        <v>34</v>
      </c>
      <c r="I399" t="s">
        <v>46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5">
      <c r="A400" s="1">
        <v>44016</v>
      </c>
      <c r="B400">
        <v>6108</v>
      </c>
      <c r="C400" t="s">
        <v>53</v>
      </c>
      <c r="D400" t="s">
        <v>54</v>
      </c>
      <c r="E400" t="s">
        <v>55</v>
      </c>
      <c r="F400" t="s">
        <v>27</v>
      </c>
      <c r="G400" t="s">
        <v>28</v>
      </c>
      <c r="H400" t="s">
        <v>29</v>
      </c>
      <c r="I400" t="s">
        <v>56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5">
      <c r="A401" s="1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50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5">
      <c r="A402" s="1">
        <v>44016</v>
      </c>
      <c r="B402">
        <v>4636</v>
      </c>
      <c r="C402" t="s">
        <v>24</v>
      </c>
      <c r="D402" t="s">
        <v>45</v>
      </c>
      <c r="E402" t="s">
        <v>26</v>
      </c>
      <c r="F402" t="s">
        <v>27</v>
      </c>
      <c r="G402" t="s">
        <v>33</v>
      </c>
      <c r="H402" t="s">
        <v>34</v>
      </c>
      <c r="I402" t="s">
        <v>46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5">
      <c r="A403" s="1">
        <v>44017</v>
      </c>
      <c r="B403">
        <v>6108</v>
      </c>
      <c r="C403" t="s">
        <v>53</v>
      </c>
      <c r="D403" t="s">
        <v>54</v>
      </c>
      <c r="E403" t="s">
        <v>55</v>
      </c>
      <c r="F403" t="s">
        <v>27</v>
      </c>
      <c r="G403" t="s">
        <v>28</v>
      </c>
      <c r="H403" t="s">
        <v>29</v>
      </c>
      <c r="I403" t="s">
        <v>56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5">
      <c r="A404" s="1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50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5">
      <c r="A405" s="1">
        <v>44017</v>
      </c>
      <c r="B405">
        <v>4636</v>
      </c>
      <c r="C405" t="s">
        <v>24</v>
      </c>
      <c r="D405" t="s">
        <v>45</v>
      </c>
      <c r="E405" t="s">
        <v>26</v>
      </c>
      <c r="F405" t="s">
        <v>27</v>
      </c>
      <c r="G405" t="s">
        <v>33</v>
      </c>
      <c r="H405" t="s">
        <v>34</v>
      </c>
      <c r="I405" t="s">
        <v>46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5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50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24</v>
      </c>
      <c r="D407" t="s">
        <v>45</v>
      </c>
      <c r="E407" t="s">
        <v>26</v>
      </c>
      <c r="F407" t="s">
        <v>27</v>
      </c>
      <c r="G407" t="s">
        <v>33</v>
      </c>
      <c r="H407" t="s">
        <v>34</v>
      </c>
      <c r="I407" t="s">
        <v>46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6108</v>
      </c>
      <c r="C408" t="s">
        <v>53</v>
      </c>
      <c r="D408" t="s">
        <v>54</v>
      </c>
      <c r="E408" t="s">
        <v>55</v>
      </c>
      <c r="F408" t="s">
        <v>27</v>
      </c>
      <c r="G408" t="s">
        <v>28</v>
      </c>
      <c r="H408" t="s">
        <v>29</v>
      </c>
      <c r="I408" t="s">
        <v>56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5">
      <c r="A409" s="1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50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5">
      <c r="A410" s="1">
        <v>44019</v>
      </c>
      <c r="B410">
        <v>4636</v>
      </c>
      <c r="C410" t="s">
        <v>24</v>
      </c>
      <c r="D410" t="s">
        <v>45</v>
      </c>
      <c r="E410" t="s">
        <v>26</v>
      </c>
      <c r="F410" t="s">
        <v>27</v>
      </c>
      <c r="G410" t="s">
        <v>33</v>
      </c>
      <c r="H410" t="s">
        <v>34</v>
      </c>
      <c r="I410" t="s">
        <v>46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5">
      <c r="A411" s="1">
        <v>44020</v>
      </c>
      <c r="B411">
        <v>6108</v>
      </c>
      <c r="C411" t="s">
        <v>53</v>
      </c>
      <c r="D411" t="s">
        <v>54</v>
      </c>
      <c r="E411" t="s">
        <v>55</v>
      </c>
      <c r="F411" t="s">
        <v>27</v>
      </c>
      <c r="G411" t="s">
        <v>28</v>
      </c>
      <c r="H411" t="s">
        <v>29</v>
      </c>
      <c r="I411" t="s">
        <v>56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5">
      <c r="A412" s="1">
        <v>44020</v>
      </c>
      <c r="B412">
        <v>6108</v>
      </c>
      <c r="C412" t="s">
        <v>53</v>
      </c>
      <c r="D412" t="s">
        <v>57</v>
      </c>
      <c r="E412" t="s">
        <v>55</v>
      </c>
      <c r="F412" t="s">
        <v>27</v>
      </c>
      <c r="G412" t="s">
        <v>33</v>
      </c>
      <c r="H412" t="s">
        <v>34</v>
      </c>
      <c r="I412" t="s">
        <v>58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5">
      <c r="A413" s="1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50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5">
      <c r="A414" s="1">
        <v>44020</v>
      </c>
      <c r="B414">
        <v>4636</v>
      </c>
      <c r="C414" t="s">
        <v>24</v>
      </c>
      <c r="D414" t="s">
        <v>45</v>
      </c>
      <c r="E414" t="s">
        <v>26</v>
      </c>
      <c r="F414" t="s">
        <v>27</v>
      </c>
      <c r="G414" t="s">
        <v>33</v>
      </c>
      <c r="H414" t="s">
        <v>34</v>
      </c>
      <c r="I414" t="s">
        <v>46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5">
      <c r="A415" s="1">
        <v>44021</v>
      </c>
      <c r="B415">
        <v>6108</v>
      </c>
      <c r="C415" t="s">
        <v>53</v>
      </c>
      <c r="D415" t="s">
        <v>54</v>
      </c>
      <c r="E415" t="s">
        <v>55</v>
      </c>
      <c r="F415" t="s">
        <v>27</v>
      </c>
      <c r="G415" t="s">
        <v>28</v>
      </c>
      <c r="H415" t="s">
        <v>29</v>
      </c>
      <c r="I415" t="s">
        <v>56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5">
      <c r="A416" s="1">
        <v>44021</v>
      </c>
      <c r="B416">
        <v>6108</v>
      </c>
      <c r="C416" t="s">
        <v>53</v>
      </c>
      <c r="D416" t="s">
        <v>57</v>
      </c>
      <c r="E416" t="s">
        <v>55</v>
      </c>
      <c r="F416" t="s">
        <v>27</v>
      </c>
      <c r="G416" t="s">
        <v>33</v>
      </c>
      <c r="H416" t="s">
        <v>34</v>
      </c>
      <c r="I416" t="s">
        <v>58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5">
      <c r="A417" s="1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50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5">
      <c r="A418" s="1">
        <v>44021</v>
      </c>
      <c r="B418">
        <v>4636</v>
      </c>
      <c r="C418" t="s">
        <v>24</v>
      </c>
      <c r="D418" t="s">
        <v>45</v>
      </c>
      <c r="E418" t="s">
        <v>26</v>
      </c>
      <c r="F418" t="s">
        <v>27</v>
      </c>
      <c r="G418" t="s">
        <v>33</v>
      </c>
      <c r="H418" t="s">
        <v>34</v>
      </c>
      <c r="I418" t="s">
        <v>46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5">
      <c r="A419" s="1">
        <v>44022</v>
      </c>
      <c r="B419">
        <v>6108</v>
      </c>
      <c r="C419" t="s">
        <v>53</v>
      </c>
      <c r="D419" t="s">
        <v>54</v>
      </c>
      <c r="E419" t="s">
        <v>55</v>
      </c>
      <c r="F419" t="s">
        <v>27</v>
      </c>
      <c r="G419" t="s">
        <v>28</v>
      </c>
      <c r="H419" t="s">
        <v>29</v>
      </c>
      <c r="I419" t="s">
        <v>56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5">
      <c r="A420" s="1">
        <v>44022</v>
      </c>
      <c r="B420">
        <v>6108</v>
      </c>
      <c r="C420" t="s">
        <v>53</v>
      </c>
      <c r="D420" t="s">
        <v>57</v>
      </c>
      <c r="E420" t="s">
        <v>55</v>
      </c>
      <c r="F420" t="s">
        <v>27</v>
      </c>
      <c r="G420" t="s">
        <v>33</v>
      </c>
      <c r="H420" t="s">
        <v>34</v>
      </c>
      <c r="I420" t="s">
        <v>58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5">
      <c r="A421" s="1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50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5">
      <c r="A422" s="1">
        <v>44022</v>
      </c>
      <c r="B422">
        <v>4636</v>
      </c>
      <c r="C422" t="s">
        <v>24</v>
      </c>
      <c r="D422" t="s">
        <v>45</v>
      </c>
      <c r="E422" t="s">
        <v>26</v>
      </c>
      <c r="F422" t="s">
        <v>27</v>
      </c>
      <c r="G422" t="s">
        <v>33</v>
      </c>
      <c r="H422" t="s">
        <v>34</v>
      </c>
      <c r="I422" t="s">
        <v>46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5">
      <c r="A423" s="1">
        <v>44023</v>
      </c>
      <c r="B423">
        <v>6108</v>
      </c>
      <c r="C423" t="s">
        <v>53</v>
      </c>
      <c r="D423" t="s">
        <v>54</v>
      </c>
      <c r="E423" t="s">
        <v>55</v>
      </c>
      <c r="F423" t="s">
        <v>27</v>
      </c>
      <c r="G423" t="s">
        <v>28</v>
      </c>
      <c r="H423" t="s">
        <v>29</v>
      </c>
      <c r="I423" t="s">
        <v>56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5">
      <c r="A424" s="1">
        <v>44023</v>
      </c>
      <c r="B424">
        <v>6108</v>
      </c>
      <c r="C424" t="s">
        <v>53</v>
      </c>
      <c r="D424" t="s">
        <v>57</v>
      </c>
      <c r="E424" t="s">
        <v>55</v>
      </c>
      <c r="F424" t="s">
        <v>27</v>
      </c>
      <c r="G424" t="s">
        <v>33</v>
      </c>
      <c r="H424" t="s">
        <v>34</v>
      </c>
      <c r="I424" t="s">
        <v>58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5">
      <c r="A425" s="1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50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5">
      <c r="A426" s="1">
        <v>44023</v>
      </c>
      <c r="B426">
        <v>4636</v>
      </c>
      <c r="C426" t="s">
        <v>24</v>
      </c>
      <c r="D426" t="s">
        <v>45</v>
      </c>
      <c r="E426" t="s">
        <v>26</v>
      </c>
      <c r="F426" t="s">
        <v>27</v>
      </c>
      <c r="G426" t="s">
        <v>33</v>
      </c>
      <c r="H426" t="s">
        <v>34</v>
      </c>
      <c r="I426" t="s">
        <v>46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5">
      <c r="A427" s="1">
        <v>44024</v>
      </c>
      <c r="B427">
        <v>6108</v>
      </c>
      <c r="C427" t="s">
        <v>53</v>
      </c>
      <c r="D427" t="s">
        <v>54</v>
      </c>
      <c r="E427" t="s">
        <v>55</v>
      </c>
      <c r="F427" t="s">
        <v>27</v>
      </c>
      <c r="G427" t="s">
        <v>28</v>
      </c>
      <c r="H427" t="s">
        <v>29</v>
      </c>
      <c r="I427" t="s">
        <v>56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5">
      <c r="A428" s="1">
        <v>44024</v>
      </c>
      <c r="B428">
        <v>6108</v>
      </c>
      <c r="C428" t="s">
        <v>53</v>
      </c>
      <c r="D428" t="s">
        <v>57</v>
      </c>
      <c r="E428" t="s">
        <v>55</v>
      </c>
      <c r="F428" t="s">
        <v>27</v>
      </c>
      <c r="G428" t="s">
        <v>33</v>
      </c>
      <c r="H428" t="s">
        <v>34</v>
      </c>
      <c r="I428" t="s">
        <v>58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5">
      <c r="A429" s="1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50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5">
      <c r="A430" s="1">
        <v>44024</v>
      </c>
      <c r="B430">
        <v>4636</v>
      </c>
      <c r="C430" t="s">
        <v>24</v>
      </c>
      <c r="D430" t="s">
        <v>45</v>
      </c>
      <c r="E430" t="s">
        <v>26</v>
      </c>
      <c r="F430" t="s">
        <v>27</v>
      </c>
      <c r="G430" t="s">
        <v>33</v>
      </c>
      <c r="H430" t="s">
        <v>34</v>
      </c>
      <c r="I430" t="s">
        <v>46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5">
      <c r="A431" s="1">
        <v>44025</v>
      </c>
      <c r="B431">
        <v>6108</v>
      </c>
      <c r="C431" t="s">
        <v>53</v>
      </c>
      <c r="D431" t="s">
        <v>54</v>
      </c>
      <c r="E431" t="s">
        <v>55</v>
      </c>
      <c r="F431" t="s">
        <v>27</v>
      </c>
      <c r="G431" t="s">
        <v>28</v>
      </c>
      <c r="H431" t="s">
        <v>29</v>
      </c>
      <c r="I431" t="s">
        <v>56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5">
      <c r="A432" s="1">
        <v>44025</v>
      </c>
      <c r="B432">
        <v>6108</v>
      </c>
      <c r="C432" t="s">
        <v>53</v>
      </c>
      <c r="D432" t="s">
        <v>57</v>
      </c>
      <c r="E432" t="s">
        <v>55</v>
      </c>
      <c r="F432" t="s">
        <v>27</v>
      </c>
      <c r="G432" t="s">
        <v>33</v>
      </c>
      <c r="H432" t="s">
        <v>34</v>
      </c>
      <c r="I432" t="s">
        <v>58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5">
      <c r="A433" s="1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50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5">
      <c r="A434" s="1">
        <v>44025</v>
      </c>
      <c r="B434">
        <v>4636</v>
      </c>
      <c r="C434" t="s">
        <v>24</v>
      </c>
      <c r="D434" t="s">
        <v>45</v>
      </c>
      <c r="E434" t="s">
        <v>26</v>
      </c>
      <c r="F434" t="s">
        <v>27</v>
      </c>
      <c r="G434" t="s">
        <v>33</v>
      </c>
      <c r="H434" t="s">
        <v>34</v>
      </c>
      <c r="I434" t="s">
        <v>46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5">
      <c r="A435" s="1">
        <v>44026</v>
      </c>
      <c r="B435">
        <v>6108</v>
      </c>
      <c r="C435" t="s">
        <v>53</v>
      </c>
      <c r="D435" t="s">
        <v>54</v>
      </c>
      <c r="E435" t="s">
        <v>55</v>
      </c>
      <c r="F435" t="s">
        <v>27</v>
      </c>
      <c r="G435" t="s">
        <v>28</v>
      </c>
      <c r="H435" t="s">
        <v>29</v>
      </c>
      <c r="I435" t="s">
        <v>56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5">
      <c r="A436" s="1">
        <v>44026</v>
      </c>
      <c r="B436">
        <v>6108</v>
      </c>
      <c r="C436" t="s">
        <v>53</v>
      </c>
      <c r="D436" t="s">
        <v>57</v>
      </c>
      <c r="E436" t="s">
        <v>55</v>
      </c>
      <c r="F436" t="s">
        <v>27</v>
      </c>
      <c r="G436" t="s">
        <v>33</v>
      </c>
      <c r="H436" t="s">
        <v>34</v>
      </c>
      <c r="I436" t="s">
        <v>58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5">
      <c r="A437" s="1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50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5">
      <c r="A438" s="1">
        <v>44026</v>
      </c>
      <c r="B438">
        <v>4636</v>
      </c>
      <c r="C438" t="s">
        <v>24</v>
      </c>
      <c r="D438" t="s">
        <v>45</v>
      </c>
      <c r="E438" t="s">
        <v>26</v>
      </c>
      <c r="F438" t="s">
        <v>27</v>
      </c>
      <c r="G438" t="s">
        <v>33</v>
      </c>
      <c r="H438" t="s">
        <v>34</v>
      </c>
      <c r="I438" t="s">
        <v>46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5">
      <c r="A439" s="1">
        <v>44027</v>
      </c>
      <c r="B439">
        <v>6108</v>
      </c>
      <c r="C439" t="s">
        <v>53</v>
      </c>
      <c r="D439" t="s">
        <v>54</v>
      </c>
      <c r="E439" t="s">
        <v>55</v>
      </c>
      <c r="F439" t="s">
        <v>27</v>
      </c>
      <c r="G439" t="s">
        <v>28</v>
      </c>
      <c r="H439" t="s">
        <v>29</v>
      </c>
      <c r="I439" t="s">
        <v>56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5">
      <c r="A440" s="1">
        <v>44027</v>
      </c>
      <c r="B440">
        <v>6108</v>
      </c>
      <c r="C440" t="s">
        <v>53</v>
      </c>
      <c r="D440" t="s">
        <v>57</v>
      </c>
      <c r="E440" t="s">
        <v>55</v>
      </c>
      <c r="F440" t="s">
        <v>27</v>
      </c>
      <c r="G440" t="s">
        <v>33</v>
      </c>
      <c r="H440" t="s">
        <v>34</v>
      </c>
      <c r="I440" t="s">
        <v>58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5">
      <c r="A441" s="1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50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5">
      <c r="A442" s="1">
        <v>44027</v>
      </c>
      <c r="B442">
        <v>4636</v>
      </c>
      <c r="C442" t="s">
        <v>24</v>
      </c>
      <c r="D442" t="s">
        <v>45</v>
      </c>
      <c r="E442" t="s">
        <v>26</v>
      </c>
      <c r="F442" t="s">
        <v>27</v>
      </c>
      <c r="G442" t="s">
        <v>33</v>
      </c>
      <c r="H442" t="s">
        <v>34</v>
      </c>
      <c r="I442" t="s">
        <v>46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5">
      <c r="A443" s="1">
        <v>44028</v>
      </c>
      <c r="B443">
        <v>6108</v>
      </c>
      <c r="C443" t="s">
        <v>53</v>
      </c>
      <c r="D443" t="s">
        <v>54</v>
      </c>
      <c r="E443" t="s">
        <v>55</v>
      </c>
      <c r="F443" t="s">
        <v>27</v>
      </c>
      <c r="G443" t="s">
        <v>28</v>
      </c>
      <c r="H443" t="s">
        <v>29</v>
      </c>
      <c r="I443" t="s">
        <v>56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5">
      <c r="A444" s="1">
        <v>44028</v>
      </c>
      <c r="B444">
        <v>6108</v>
      </c>
      <c r="C444" t="s">
        <v>53</v>
      </c>
      <c r="D444" t="s">
        <v>57</v>
      </c>
      <c r="E444" t="s">
        <v>55</v>
      </c>
      <c r="F444" t="s">
        <v>27</v>
      </c>
      <c r="G444" t="s">
        <v>33</v>
      </c>
      <c r="H444" t="s">
        <v>34</v>
      </c>
      <c r="I444" t="s">
        <v>58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5">
      <c r="A445" s="1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50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5">
      <c r="A446" s="1">
        <v>44029</v>
      </c>
      <c r="B446">
        <v>6108</v>
      </c>
      <c r="C446" t="s">
        <v>53</v>
      </c>
      <c r="D446" t="s">
        <v>54</v>
      </c>
      <c r="E446" t="s">
        <v>55</v>
      </c>
      <c r="F446" t="s">
        <v>27</v>
      </c>
      <c r="G446" t="s">
        <v>28</v>
      </c>
      <c r="H446" t="s">
        <v>29</v>
      </c>
      <c r="I446" t="s">
        <v>56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5">
      <c r="A447" s="1">
        <v>44029</v>
      </c>
      <c r="B447">
        <v>6108</v>
      </c>
      <c r="C447" t="s">
        <v>53</v>
      </c>
      <c r="D447" t="s">
        <v>57</v>
      </c>
      <c r="E447" t="s">
        <v>55</v>
      </c>
      <c r="F447" t="s">
        <v>27</v>
      </c>
      <c r="G447" t="s">
        <v>33</v>
      </c>
      <c r="H447" t="s">
        <v>34</v>
      </c>
      <c r="I447" t="s">
        <v>58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5">
      <c r="A448" s="1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50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5">
      <c r="A449" s="1">
        <v>44030</v>
      </c>
      <c r="B449">
        <v>6108</v>
      </c>
      <c r="C449" t="s">
        <v>53</v>
      </c>
      <c r="D449" t="s">
        <v>54</v>
      </c>
      <c r="E449" t="s">
        <v>55</v>
      </c>
      <c r="F449" t="s">
        <v>27</v>
      </c>
      <c r="G449" t="s">
        <v>28</v>
      </c>
      <c r="H449" t="s">
        <v>29</v>
      </c>
      <c r="I449" t="s">
        <v>56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5">
      <c r="A450" s="1">
        <v>44030</v>
      </c>
      <c r="B450">
        <v>6108</v>
      </c>
      <c r="C450" t="s">
        <v>53</v>
      </c>
      <c r="D450" t="s">
        <v>57</v>
      </c>
      <c r="E450" t="s">
        <v>55</v>
      </c>
      <c r="F450" t="s">
        <v>27</v>
      </c>
      <c r="G450" t="s">
        <v>33</v>
      </c>
      <c r="H450" t="s">
        <v>34</v>
      </c>
      <c r="I450" t="s">
        <v>58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5">
      <c r="A451" s="1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50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5">
      <c r="A452" s="1">
        <v>44031</v>
      </c>
      <c r="B452">
        <v>6108</v>
      </c>
      <c r="C452" t="s">
        <v>53</v>
      </c>
      <c r="D452" t="s">
        <v>54</v>
      </c>
      <c r="E452" t="s">
        <v>55</v>
      </c>
      <c r="F452" t="s">
        <v>27</v>
      </c>
      <c r="G452" t="s">
        <v>28</v>
      </c>
      <c r="H452" t="s">
        <v>29</v>
      </c>
      <c r="I452" t="s">
        <v>56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5">
      <c r="A453" s="1">
        <v>44031</v>
      </c>
      <c r="B453">
        <v>6108</v>
      </c>
      <c r="C453" t="s">
        <v>53</v>
      </c>
      <c r="D453" t="s">
        <v>57</v>
      </c>
      <c r="E453" t="s">
        <v>55</v>
      </c>
      <c r="F453" t="s">
        <v>27</v>
      </c>
      <c r="G453" t="s">
        <v>33</v>
      </c>
      <c r="H453" t="s">
        <v>34</v>
      </c>
      <c r="I453" t="s">
        <v>58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5">
      <c r="A454" s="1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50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5">
      <c r="A455" s="1">
        <v>44032</v>
      </c>
      <c r="B455">
        <v>6108</v>
      </c>
      <c r="C455" t="s">
        <v>53</v>
      </c>
      <c r="D455" t="s">
        <v>54</v>
      </c>
      <c r="E455" t="s">
        <v>55</v>
      </c>
      <c r="F455" t="s">
        <v>27</v>
      </c>
      <c r="G455" t="s">
        <v>28</v>
      </c>
      <c r="H455" t="s">
        <v>29</v>
      </c>
      <c r="I455" t="s">
        <v>56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53</v>
      </c>
      <c r="D456" t="s">
        <v>57</v>
      </c>
      <c r="E456" t="s">
        <v>55</v>
      </c>
      <c r="F456" t="s">
        <v>27</v>
      </c>
      <c r="G456" t="s">
        <v>33</v>
      </c>
      <c r="H456" t="s">
        <v>34</v>
      </c>
      <c r="I456" t="s">
        <v>58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6108</v>
      </c>
      <c r="C457" t="s">
        <v>53</v>
      </c>
      <c r="D457" t="s">
        <v>54</v>
      </c>
      <c r="E457" t="s">
        <v>55</v>
      </c>
      <c r="F457" t="s">
        <v>27</v>
      </c>
      <c r="G457" t="s">
        <v>28</v>
      </c>
      <c r="H457" t="s">
        <v>29</v>
      </c>
      <c r="I457" t="s">
        <v>56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5">
      <c r="A458" s="1">
        <v>44033</v>
      </c>
      <c r="B458">
        <v>6108</v>
      </c>
      <c r="C458" t="s">
        <v>53</v>
      </c>
      <c r="D458" t="s">
        <v>57</v>
      </c>
      <c r="E458" t="s">
        <v>55</v>
      </c>
      <c r="F458" t="s">
        <v>27</v>
      </c>
      <c r="G458" t="s">
        <v>33</v>
      </c>
      <c r="H458" t="s">
        <v>34</v>
      </c>
      <c r="I458" t="s">
        <v>58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5">
      <c r="A459" s="1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50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5">
      <c r="A460" s="1">
        <v>44034</v>
      </c>
      <c r="B460">
        <v>6108</v>
      </c>
      <c r="C460" t="s">
        <v>53</v>
      </c>
      <c r="D460" t="s">
        <v>54</v>
      </c>
      <c r="E460" t="s">
        <v>55</v>
      </c>
      <c r="F460" t="s">
        <v>27</v>
      </c>
      <c r="G460" t="s">
        <v>28</v>
      </c>
      <c r="H460" t="s">
        <v>29</v>
      </c>
      <c r="I460" t="s">
        <v>56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5">
      <c r="A461" s="1">
        <v>44034</v>
      </c>
      <c r="B461">
        <v>6108</v>
      </c>
      <c r="C461" t="s">
        <v>53</v>
      </c>
      <c r="D461" t="s">
        <v>57</v>
      </c>
      <c r="E461" t="s">
        <v>55</v>
      </c>
      <c r="F461" t="s">
        <v>27</v>
      </c>
      <c r="G461" t="s">
        <v>33</v>
      </c>
      <c r="H461" t="s">
        <v>34</v>
      </c>
      <c r="I461" t="s">
        <v>58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5">
      <c r="A462" s="1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50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5">
      <c r="A463" s="1">
        <v>44034</v>
      </c>
      <c r="B463">
        <v>4636</v>
      </c>
      <c r="C463" t="s">
        <v>24</v>
      </c>
      <c r="D463" t="s">
        <v>45</v>
      </c>
      <c r="E463" t="s">
        <v>26</v>
      </c>
      <c r="F463" t="s">
        <v>27</v>
      </c>
      <c r="G463" t="s">
        <v>33</v>
      </c>
      <c r="H463" t="s">
        <v>34</v>
      </c>
      <c r="I463" t="s">
        <v>46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5">
      <c r="A464" s="1">
        <v>44035</v>
      </c>
      <c r="B464">
        <v>6108</v>
      </c>
      <c r="C464" t="s">
        <v>53</v>
      </c>
      <c r="D464" t="s">
        <v>54</v>
      </c>
      <c r="E464" t="s">
        <v>55</v>
      </c>
      <c r="F464" t="s">
        <v>27</v>
      </c>
      <c r="G464" t="s">
        <v>28</v>
      </c>
      <c r="H464" t="s">
        <v>29</v>
      </c>
      <c r="I464" t="s">
        <v>56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5">
      <c r="A465" s="1">
        <v>44035</v>
      </c>
      <c r="B465">
        <v>6108</v>
      </c>
      <c r="C465" t="s">
        <v>53</v>
      </c>
      <c r="D465" t="s">
        <v>57</v>
      </c>
      <c r="E465" t="s">
        <v>55</v>
      </c>
      <c r="F465" t="s">
        <v>27</v>
      </c>
      <c r="G465" t="s">
        <v>33</v>
      </c>
      <c r="H465" t="s">
        <v>34</v>
      </c>
      <c r="I465" t="s">
        <v>58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5">
      <c r="A466" s="1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50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5">
      <c r="A467" s="1">
        <v>44035</v>
      </c>
      <c r="B467">
        <v>4636</v>
      </c>
      <c r="C467" t="s">
        <v>24</v>
      </c>
      <c r="D467" t="s">
        <v>45</v>
      </c>
      <c r="E467" t="s">
        <v>26</v>
      </c>
      <c r="F467" t="s">
        <v>27</v>
      </c>
      <c r="G467" t="s">
        <v>33</v>
      </c>
      <c r="H467" t="s">
        <v>34</v>
      </c>
      <c r="I467" t="s">
        <v>46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5">
      <c r="A468" s="1">
        <v>44036</v>
      </c>
      <c r="B468">
        <v>6108</v>
      </c>
      <c r="C468" t="s">
        <v>53</v>
      </c>
      <c r="D468" t="s">
        <v>54</v>
      </c>
      <c r="E468" t="s">
        <v>55</v>
      </c>
      <c r="F468" t="s">
        <v>27</v>
      </c>
      <c r="G468" t="s">
        <v>28</v>
      </c>
      <c r="H468" t="s">
        <v>29</v>
      </c>
      <c r="I468" t="s">
        <v>56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5">
      <c r="A469" s="1">
        <v>44036</v>
      </c>
      <c r="B469">
        <v>6108</v>
      </c>
      <c r="C469" t="s">
        <v>53</v>
      </c>
      <c r="D469" t="s">
        <v>57</v>
      </c>
      <c r="E469" t="s">
        <v>55</v>
      </c>
      <c r="F469" t="s">
        <v>27</v>
      </c>
      <c r="G469" t="s">
        <v>33</v>
      </c>
      <c r="H469" t="s">
        <v>34</v>
      </c>
      <c r="I469" t="s">
        <v>58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5">
      <c r="A470" s="1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50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5">
      <c r="A471" s="1">
        <v>44036</v>
      </c>
      <c r="B471">
        <v>4636</v>
      </c>
      <c r="C471" t="s">
        <v>24</v>
      </c>
      <c r="D471" t="s">
        <v>45</v>
      </c>
      <c r="E471" t="s">
        <v>26</v>
      </c>
      <c r="F471" t="s">
        <v>27</v>
      </c>
      <c r="G471" t="s">
        <v>33</v>
      </c>
      <c r="H471" t="s">
        <v>34</v>
      </c>
      <c r="I471" t="s">
        <v>46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5">
      <c r="A472" s="1">
        <v>44037</v>
      </c>
      <c r="B472">
        <v>6108</v>
      </c>
      <c r="C472" t="s">
        <v>53</v>
      </c>
      <c r="D472" t="s">
        <v>54</v>
      </c>
      <c r="E472" t="s">
        <v>55</v>
      </c>
      <c r="F472" t="s">
        <v>27</v>
      </c>
      <c r="G472" t="s">
        <v>28</v>
      </c>
      <c r="H472" t="s">
        <v>29</v>
      </c>
      <c r="I472" t="s">
        <v>56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5">
      <c r="A473" s="1">
        <v>44037</v>
      </c>
      <c r="B473">
        <v>4636</v>
      </c>
      <c r="C473" t="s">
        <v>24</v>
      </c>
      <c r="D473" t="s">
        <v>45</v>
      </c>
      <c r="E473" t="s">
        <v>26</v>
      </c>
      <c r="F473" t="s">
        <v>27</v>
      </c>
      <c r="G473" t="s">
        <v>33</v>
      </c>
      <c r="H473" t="s">
        <v>34</v>
      </c>
      <c r="I473" t="s">
        <v>46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5">
      <c r="A474" s="1">
        <v>44038</v>
      </c>
      <c r="B474">
        <v>6108</v>
      </c>
      <c r="C474" t="s">
        <v>53</v>
      </c>
      <c r="D474" t="s">
        <v>54</v>
      </c>
      <c r="E474" t="s">
        <v>55</v>
      </c>
      <c r="F474" t="s">
        <v>27</v>
      </c>
      <c r="G474" t="s">
        <v>28</v>
      </c>
      <c r="H474" t="s">
        <v>29</v>
      </c>
      <c r="I474" t="s">
        <v>56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5">
      <c r="A475" s="1">
        <v>44038</v>
      </c>
      <c r="B475">
        <v>6108</v>
      </c>
      <c r="C475" t="s">
        <v>53</v>
      </c>
      <c r="D475" t="s">
        <v>57</v>
      </c>
      <c r="E475" t="s">
        <v>55</v>
      </c>
      <c r="F475" t="s">
        <v>27</v>
      </c>
      <c r="G475" t="s">
        <v>33</v>
      </c>
      <c r="H475" t="s">
        <v>34</v>
      </c>
      <c r="I475" t="s">
        <v>58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5">
      <c r="A476" s="1">
        <v>44038</v>
      </c>
      <c r="B476">
        <v>4636</v>
      </c>
      <c r="C476" t="s">
        <v>24</v>
      </c>
      <c r="D476" t="s">
        <v>45</v>
      </c>
      <c r="E476" t="s">
        <v>26</v>
      </c>
      <c r="F476" t="s">
        <v>27</v>
      </c>
      <c r="G476" t="s">
        <v>33</v>
      </c>
      <c r="H476" t="s">
        <v>34</v>
      </c>
      <c r="I476" t="s">
        <v>46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5">
      <c r="A477" s="1">
        <v>44039</v>
      </c>
      <c r="B477">
        <v>6108</v>
      </c>
      <c r="C477" t="s">
        <v>53</v>
      </c>
      <c r="D477" t="s">
        <v>54</v>
      </c>
      <c r="E477" t="s">
        <v>55</v>
      </c>
      <c r="F477" t="s">
        <v>27</v>
      </c>
      <c r="G477" t="s">
        <v>28</v>
      </c>
      <c r="H477" t="s">
        <v>29</v>
      </c>
      <c r="I477" t="s">
        <v>56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5">
      <c r="A478" s="1">
        <v>44039</v>
      </c>
      <c r="B478">
        <v>6108</v>
      </c>
      <c r="C478" t="s">
        <v>53</v>
      </c>
      <c r="D478" t="s">
        <v>57</v>
      </c>
      <c r="E478" t="s">
        <v>55</v>
      </c>
      <c r="F478" t="s">
        <v>27</v>
      </c>
      <c r="G478" t="s">
        <v>33</v>
      </c>
      <c r="H478" t="s">
        <v>34</v>
      </c>
      <c r="I478" t="s">
        <v>58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5">
      <c r="A479" s="1">
        <v>44039</v>
      </c>
      <c r="B479">
        <v>4636</v>
      </c>
      <c r="C479" t="s">
        <v>24</v>
      </c>
      <c r="D479" t="s">
        <v>45</v>
      </c>
      <c r="E479" t="s">
        <v>26</v>
      </c>
      <c r="F479" t="s">
        <v>27</v>
      </c>
      <c r="G479" t="s">
        <v>33</v>
      </c>
      <c r="H479" t="s">
        <v>34</v>
      </c>
      <c r="I479" t="s">
        <v>46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5">
      <c r="A480" s="1">
        <v>44040</v>
      </c>
      <c r="B480">
        <v>6108</v>
      </c>
      <c r="C480" t="s">
        <v>53</v>
      </c>
      <c r="D480" t="s">
        <v>54</v>
      </c>
      <c r="E480" t="s">
        <v>55</v>
      </c>
      <c r="F480" t="s">
        <v>27</v>
      </c>
      <c r="G480" t="s">
        <v>28</v>
      </c>
      <c r="H480" t="s">
        <v>29</v>
      </c>
      <c r="I480" t="s">
        <v>56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5">
      <c r="A481" s="1">
        <v>44040</v>
      </c>
      <c r="B481">
        <v>6108</v>
      </c>
      <c r="C481" t="s">
        <v>53</v>
      </c>
      <c r="D481" t="s">
        <v>57</v>
      </c>
      <c r="E481" t="s">
        <v>55</v>
      </c>
      <c r="F481" t="s">
        <v>27</v>
      </c>
      <c r="G481" t="s">
        <v>33</v>
      </c>
      <c r="H481" t="s">
        <v>34</v>
      </c>
      <c r="I481" t="s">
        <v>58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5">
      <c r="A482" s="1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50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5">
      <c r="A483" s="1">
        <v>44040</v>
      </c>
      <c r="B483">
        <v>4636</v>
      </c>
      <c r="C483" t="s">
        <v>24</v>
      </c>
      <c r="D483" t="s">
        <v>45</v>
      </c>
      <c r="E483" t="s">
        <v>26</v>
      </c>
      <c r="F483" t="s">
        <v>27</v>
      </c>
      <c r="G483" t="s">
        <v>33</v>
      </c>
      <c r="H483" t="s">
        <v>34</v>
      </c>
      <c r="I483" t="s">
        <v>46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5">
      <c r="A484" s="1">
        <v>44041</v>
      </c>
      <c r="B484">
        <v>6108</v>
      </c>
      <c r="C484" t="s">
        <v>53</v>
      </c>
      <c r="D484" t="s">
        <v>54</v>
      </c>
      <c r="E484" t="s">
        <v>55</v>
      </c>
      <c r="F484" t="s">
        <v>27</v>
      </c>
      <c r="G484" t="s">
        <v>28</v>
      </c>
      <c r="H484" t="s">
        <v>29</v>
      </c>
      <c r="I484" t="s">
        <v>56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5">
      <c r="A485" s="1">
        <v>44041</v>
      </c>
      <c r="B485">
        <v>6108</v>
      </c>
      <c r="C485" t="s">
        <v>53</v>
      </c>
      <c r="D485" t="s">
        <v>57</v>
      </c>
      <c r="E485" t="s">
        <v>55</v>
      </c>
      <c r="F485" t="s">
        <v>27</v>
      </c>
      <c r="G485" t="s">
        <v>33</v>
      </c>
      <c r="H485" t="s">
        <v>34</v>
      </c>
      <c r="I485" t="s">
        <v>58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5">
      <c r="A486" s="1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50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5">
      <c r="A487" s="1">
        <v>44041</v>
      </c>
      <c r="B487">
        <v>4636</v>
      </c>
      <c r="C487" t="s">
        <v>24</v>
      </c>
      <c r="D487" t="s">
        <v>45</v>
      </c>
      <c r="E487" t="s">
        <v>26</v>
      </c>
      <c r="F487" t="s">
        <v>27</v>
      </c>
      <c r="G487" t="s">
        <v>33</v>
      </c>
      <c r="H487" t="s">
        <v>34</v>
      </c>
      <c r="I487" t="s">
        <v>46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5">
      <c r="A488" s="1">
        <v>44042</v>
      </c>
      <c r="B488">
        <v>6108</v>
      </c>
      <c r="C488" t="s">
        <v>53</v>
      </c>
      <c r="D488" t="s">
        <v>54</v>
      </c>
      <c r="E488" t="s">
        <v>55</v>
      </c>
      <c r="F488" t="s">
        <v>27</v>
      </c>
      <c r="G488" t="s">
        <v>28</v>
      </c>
      <c r="H488" t="s">
        <v>29</v>
      </c>
      <c r="I488" t="s">
        <v>56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5">
      <c r="A489" s="1">
        <v>44042</v>
      </c>
      <c r="B489">
        <v>6108</v>
      </c>
      <c r="C489" t="s">
        <v>53</v>
      </c>
      <c r="D489" t="s">
        <v>57</v>
      </c>
      <c r="E489" t="s">
        <v>55</v>
      </c>
      <c r="F489" t="s">
        <v>27</v>
      </c>
      <c r="G489" t="s">
        <v>33</v>
      </c>
      <c r="H489" t="s">
        <v>34</v>
      </c>
      <c r="I489" t="s">
        <v>58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5">
      <c r="A490" s="1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50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5">
      <c r="A491" s="1">
        <v>44042</v>
      </c>
      <c r="B491">
        <v>4636</v>
      </c>
      <c r="C491" t="s">
        <v>24</v>
      </c>
      <c r="D491" t="s">
        <v>45</v>
      </c>
      <c r="E491" t="s">
        <v>26</v>
      </c>
      <c r="F491" t="s">
        <v>27</v>
      </c>
      <c r="G491" t="s">
        <v>33</v>
      </c>
      <c r="H491" t="s">
        <v>34</v>
      </c>
      <c r="I491" t="s">
        <v>46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5">
      <c r="A492" s="1">
        <v>44043</v>
      </c>
      <c r="B492">
        <v>6108</v>
      </c>
      <c r="C492" t="s">
        <v>53</v>
      </c>
      <c r="D492" t="s">
        <v>54</v>
      </c>
      <c r="E492" t="s">
        <v>55</v>
      </c>
      <c r="F492" t="s">
        <v>27</v>
      </c>
      <c r="G492" t="s">
        <v>28</v>
      </c>
      <c r="H492" t="s">
        <v>29</v>
      </c>
      <c r="I492" t="s">
        <v>56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5">
      <c r="A493" s="1">
        <v>44043</v>
      </c>
      <c r="B493">
        <v>6108</v>
      </c>
      <c r="C493" t="s">
        <v>53</v>
      </c>
      <c r="D493" t="s">
        <v>57</v>
      </c>
      <c r="E493" t="s">
        <v>55</v>
      </c>
      <c r="F493" t="s">
        <v>27</v>
      </c>
      <c r="G493" t="s">
        <v>33</v>
      </c>
      <c r="H493" t="s">
        <v>34</v>
      </c>
      <c r="I493" t="s">
        <v>58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5">
      <c r="A494" s="1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50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5">
      <c r="A495" s="1">
        <v>44043</v>
      </c>
      <c r="B495">
        <v>4636</v>
      </c>
      <c r="C495" t="s">
        <v>24</v>
      </c>
      <c r="D495" t="s">
        <v>45</v>
      </c>
      <c r="E495" t="s">
        <v>26</v>
      </c>
      <c r="F495" t="s">
        <v>27</v>
      </c>
      <c r="G495" t="s">
        <v>33</v>
      </c>
      <c r="H495" t="s">
        <v>34</v>
      </c>
      <c r="I495" t="s">
        <v>46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5">
      <c r="A496" s="1">
        <v>44044</v>
      </c>
      <c r="B496">
        <v>6108</v>
      </c>
      <c r="C496" t="s">
        <v>53</v>
      </c>
      <c r="D496" t="s">
        <v>54</v>
      </c>
      <c r="E496" t="s">
        <v>55</v>
      </c>
      <c r="F496" t="s">
        <v>27</v>
      </c>
      <c r="G496" t="s">
        <v>28</v>
      </c>
      <c r="H496" t="s">
        <v>29</v>
      </c>
      <c r="I496" t="s">
        <v>56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5">
      <c r="A497" s="1">
        <v>44044</v>
      </c>
      <c r="B497">
        <v>6108</v>
      </c>
      <c r="C497" t="s">
        <v>53</v>
      </c>
      <c r="D497" t="s">
        <v>57</v>
      </c>
      <c r="E497" t="s">
        <v>55</v>
      </c>
      <c r="F497" t="s">
        <v>27</v>
      </c>
      <c r="G497" t="s">
        <v>33</v>
      </c>
      <c r="H497" t="s">
        <v>34</v>
      </c>
      <c r="I497" t="s">
        <v>58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5">
      <c r="A498" s="1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50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5">
      <c r="A499" s="1">
        <v>44044</v>
      </c>
      <c r="B499">
        <v>4636</v>
      </c>
      <c r="C499" t="s">
        <v>24</v>
      </c>
      <c r="D499" t="s">
        <v>45</v>
      </c>
      <c r="E499" t="s">
        <v>26</v>
      </c>
      <c r="F499" t="s">
        <v>27</v>
      </c>
      <c r="G499" t="s">
        <v>33</v>
      </c>
      <c r="H499" t="s">
        <v>34</v>
      </c>
      <c r="I499" t="s">
        <v>46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5">
      <c r="A500" s="1">
        <v>44045</v>
      </c>
      <c r="B500">
        <v>6108</v>
      </c>
      <c r="C500" t="s">
        <v>53</v>
      </c>
      <c r="D500" t="s">
        <v>54</v>
      </c>
      <c r="E500" t="s">
        <v>55</v>
      </c>
      <c r="F500" t="s">
        <v>27</v>
      </c>
      <c r="G500" t="s">
        <v>28</v>
      </c>
      <c r="H500" t="s">
        <v>29</v>
      </c>
      <c r="I500" t="s">
        <v>56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5">
      <c r="A501" s="1">
        <v>44045</v>
      </c>
      <c r="B501">
        <v>6108</v>
      </c>
      <c r="C501" t="s">
        <v>53</v>
      </c>
      <c r="D501" t="s">
        <v>57</v>
      </c>
      <c r="E501" t="s">
        <v>55</v>
      </c>
      <c r="F501" t="s">
        <v>27</v>
      </c>
      <c r="G501" t="s">
        <v>33</v>
      </c>
      <c r="H501" t="s">
        <v>34</v>
      </c>
      <c r="I501" t="s">
        <v>58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5">
      <c r="A502" s="1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50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5">
      <c r="A503" s="1">
        <v>44045</v>
      </c>
      <c r="B503">
        <v>4636</v>
      </c>
      <c r="C503" t="s">
        <v>24</v>
      </c>
      <c r="D503" t="s">
        <v>45</v>
      </c>
      <c r="E503" t="s">
        <v>26</v>
      </c>
      <c r="F503" t="s">
        <v>27</v>
      </c>
      <c r="G503" t="s">
        <v>33</v>
      </c>
      <c r="H503" t="s">
        <v>34</v>
      </c>
      <c r="I503" t="s">
        <v>46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5">
      <c r="A504" s="1">
        <v>44046</v>
      </c>
      <c r="B504">
        <v>6108</v>
      </c>
      <c r="C504" t="s">
        <v>53</v>
      </c>
      <c r="D504" t="s">
        <v>54</v>
      </c>
      <c r="E504" t="s">
        <v>55</v>
      </c>
      <c r="F504" t="s">
        <v>27</v>
      </c>
      <c r="G504" t="s">
        <v>28</v>
      </c>
      <c r="H504" t="s">
        <v>29</v>
      </c>
      <c r="I504" t="s">
        <v>56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5">
      <c r="A505" s="1">
        <v>44046</v>
      </c>
      <c r="B505">
        <v>6108</v>
      </c>
      <c r="C505" t="s">
        <v>53</v>
      </c>
      <c r="D505" t="s">
        <v>57</v>
      </c>
      <c r="E505" t="s">
        <v>55</v>
      </c>
      <c r="F505" t="s">
        <v>27</v>
      </c>
      <c r="G505" t="s">
        <v>33</v>
      </c>
      <c r="H505" t="s">
        <v>34</v>
      </c>
      <c r="I505" t="s">
        <v>58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5">
      <c r="A506" s="1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50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5">
      <c r="A507" s="1">
        <v>44046</v>
      </c>
      <c r="B507">
        <v>4636</v>
      </c>
      <c r="C507" t="s">
        <v>24</v>
      </c>
      <c r="D507" t="s">
        <v>45</v>
      </c>
      <c r="E507" t="s">
        <v>26</v>
      </c>
      <c r="F507" t="s">
        <v>27</v>
      </c>
      <c r="G507" t="s">
        <v>33</v>
      </c>
      <c r="H507" t="s">
        <v>34</v>
      </c>
      <c r="I507" t="s">
        <v>46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5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50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24</v>
      </c>
      <c r="D509" t="s">
        <v>45</v>
      </c>
      <c r="E509" t="s">
        <v>26</v>
      </c>
      <c r="F509" t="s">
        <v>27</v>
      </c>
      <c r="G509" t="s">
        <v>33</v>
      </c>
      <c r="H509" t="s">
        <v>34</v>
      </c>
      <c r="I509" t="s">
        <v>46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50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24</v>
      </c>
      <c r="D511" t="s">
        <v>45</v>
      </c>
      <c r="E511" t="s">
        <v>26</v>
      </c>
      <c r="F511" t="s">
        <v>27</v>
      </c>
      <c r="G511" t="s">
        <v>33</v>
      </c>
      <c r="H511" t="s">
        <v>34</v>
      </c>
      <c r="I511" t="s">
        <v>46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50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24</v>
      </c>
      <c r="D513" t="s">
        <v>45</v>
      </c>
      <c r="E513" t="s">
        <v>26</v>
      </c>
      <c r="F513" t="s">
        <v>27</v>
      </c>
      <c r="G513" t="s">
        <v>33</v>
      </c>
      <c r="H513" t="s">
        <v>34</v>
      </c>
      <c r="I513" t="s">
        <v>46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50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24</v>
      </c>
      <c r="D515" t="s">
        <v>45</v>
      </c>
      <c r="E515" t="s">
        <v>26</v>
      </c>
      <c r="F515" t="s">
        <v>27</v>
      </c>
      <c r="G515" t="s">
        <v>33</v>
      </c>
      <c r="H515" t="s">
        <v>34</v>
      </c>
      <c r="I515" t="s">
        <v>46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50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24</v>
      </c>
      <c r="D517" t="s">
        <v>45</v>
      </c>
      <c r="E517" t="s">
        <v>26</v>
      </c>
      <c r="F517" t="s">
        <v>27</v>
      </c>
      <c r="G517" t="s">
        <v>33</v>
      </c>
      <c r="H517" t="s">
        <v>34</v>
      </c>
      <c r="I517" t="s">
        <v>46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50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24</v>
      </c>
      <c r="D519" t="s">
        <v>45</v>
      </c>
      <c r="E519" t="s">
        <v>26</v>
      </c>
      <c r="F519" t="s">
        <v>27</v>
      </c>
      <c r="G519" t="s">
        <v>33</v>
      </c>
      <c r="H519" t="s">
        <v>34</v>
      </c>
      <c r="I519" t="s">
        <v>46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50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24</v>
      </c>
      <c r="D521" t="s">
        <v>45</v>
      </c>
      <c r="E521" t="s">
        <v>26</v>
      </c>
      <c r="F521" t="s">
        <v>27</v>
      </c>
      <c r="G521" t="s">
        <v>33</v>
      </c>
      <c r="H521" t="s">
        <v>34</v>
      </c>
      <c r="I521" t="s">
        <v>46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50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24</v>
      </c>
      <c r="D523" t="s">
        <v>45</v>
      </c>
      <c r="E523" t="s">
        <v>26</v>
      </c>
      <c r="F523" t="s">
        <v>27</v>
      </c>
      <c r="G523" t="s">
        <v>33</v>
      </c>
      <c r="H523" t="s">
        <v>34</v>
      </c>
      <c r="I523" t="s">
        <v>46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50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24</v>
      </c>
      <c r="D525" t="s">
        <v>45</v>
      </c>
      <c r="E525" t="s">
        <v>26</v>
      </c>
      <c r="F525" t="s">
        <v>27</v>
      </c>
      <c r="G525" t="s">
        <v>33</v>
      </c>
      <c r="H525" t="s">
        <v>34</v>
      </c>
      <c r="I525" t="s">
        <v>46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50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24</v>
      </c>
      <c r="D527" t="s">
        <v>45</v>
      </c>
      <c r="E527" t="s">
        <v>26</v>
      </c>
      <c r="F527" t="s">
        <v>27</v>
      </c>
      <c r="G527" t="s">
        <v>33</v>
      </c>
      <c r="H527" t="s">
        <v>34</v>
      </c>
      <c r="I527" t="s">
        <v>46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50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24</v>
      </c>
      <c r="D529" t="s">
        <v>45</v>
      </c>
      <c r="E529" t="s">
        <v>26</v>
      </c>
      <c r="F529" t="s">
        <v>27</v>
      </c>
      <c r="G529" t="s">
        <v>33</v>
      </c>
      <c r="H529" t="s">
        <v>34</v>
      </c>
      <c r="I529" t="s">
        <v>46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50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24</v>
      </c>
      <c r="D531" t="s">
        <v>45</v>
      </c>
      <c r="E531" t="s">
        <v>26</v>
      </c>
      <c r="F531" t="s">
        <v>27</v>
      </c>
      <c r="G531" t="s">
        <v>33</v>
      </c>
      <c r="H531" t="s">
        <v>34</v>
      </c>
      <c r="I531" t="s">
        <v>46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50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24</v>
      </c>
      <c r="D533" t="s">
        <v>45</v>
      </c>
      <c r="E533" t="s">
        <v>26</v>
      </c>
      <c r="F533" t="s">
        <v>27</v>
      </c>
      <c r="G533" t="s">
        <v>33</v>
      </c>
      <c r="H533" t="s">
        <v>34</v>
      </c>
      <c r="I533" t="s">
        <v>46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50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24</v>
      </c>
      <c r="D535" t="s">
        <v>45</v>
      </c>
      <c r="E535" t="s">
        <v>26</v>
      </c>
      <c r="F535" t="s">
        <v>27</v>
      </c>
      <c r="G535" t="s">
        <v>33</v>
      </c>
      <c r="H535" t="s">
        <v>34</v>
      </c>
      <c r="I535" t="s">
        <v>46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50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24</v>
      </c>
      <c r="D537" t="s">
        <v>45</v>
      </c>
      <c r="E537" t="s">
        <v>26</v>
      </c>
      <c r="F537" t="s">
        <v>27</v>
      </c>
      <c r="G537" t="s">
        <v>33</v>
      </c>
      <c r="H537" t="s">
        <v>34</v>
      </c>
      <c r="I537" t="s">
        <v>46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50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24</v>
      </c>
      <c r="D539" t="s">
        <v>45</v>
      </c>
      <c r="E539" t="s">
        <v>26</v>
      </c>
      <c r="F539" t="s">
        <v>27</v>
      </c>
      <c r="G539" t="s">
        <v>33</v>
      </c>
      <c r="H539" t="s">
        <v>34</v>
      </c>
      <c r="I539" t="s">
        <v>46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50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24</v>
      </c>
      <c r="D541" t="s">
        <v>45</v>
      </c>
      <c r="E541" t="s">
        <v>26</v>
      </c>
      <c r="F541" t="s">
        <v>27</v>
      </c>
      <c r="G541" t="s">
        <v>33</v>
      </c>
      <c r="H541" t="s">
        <v>34</v>
      </c>
      <c r="I541" t="s">
        <v>46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50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24</v>
      </c>
      <c r="D543" t="s">
        <v>45</v>
      </c>
      <c r="E543" t="s">
        <v>26</v>
      </c>
      <c r="F543" t="s">
        <v>27</v>
      </c>
      <c r="G543" t="s">
        <v>33</v>
      </c>
      <c r="H543" t="s">
        <v>34</v>
      </c>
      <c r="I543" t="s">
        <v>46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50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24</v>
      </c>
      <c r="D545" t="s">
        <v>45</v>
      </c>
      <c r="E545" t="s">
        <v>26</v>
      </c>
      <c r="F545" t="s">
        <v>27</v>
      </c>
      <c r="G545" t="s">
        <v>33</v>
      </c>
      <c r="H545" t="s">
        <v>34</v>
      </c>
      <c r="I545" t="s">
        <v>46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50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24</v>
      </c>
      <c r="D547" t="s">
        <v>45</v>
      </c>
      <c r="E547" t="s">
        <v>26</v>
      </c>
      <c r="F547" t="s">
        <v>27</v>
      </c>
      <c r="G547" t="s">
        <v>33</v>
      </c>
      <c r="H547" t="s">
        <v>34</v>
      </c>
      <c r="I547" t="s">
        <v>46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50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24</v>
      </c>
      <c r="D549" t="s">
        <v>45</v>
      </c>
      <c r="E549" t="s">
        <v>26</v>
      </c>
      <c r="F549" t="s">
        <v>27</v>
      </c>
      <c r="G549" t="s">
        <v>33</v>
      </c>
      <c r="H549" t="s">
        <v>34</v>
      </c>
      <c r="I549" t="s">
        <v>46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50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24</v>
      </c>
      <c r="D551" t="s">
        <v>45</v>
      </c>
      <c r="E551" t="s">
        <v>26</v>
      </c>
      <c r="F551" t="s">
        <v>27</v>
      </c>
      <c r="G551" t="s">
        <v>33</v>
      </c>
      <c r="H551" t="s">
        <v>34</v>
      </c>
      <c r="I551" t="s">
        <v>46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24</v>
      </c>
      <c r="D552" t="s">
        <v>45</v>
      </c>
      <c r="E552" t="s">
        <v>26</v>
      </c>
      <c r="F552" t="s">
        <v>27</v>
      </c>
      <c r="G552" t="s">
        <v>33</v>
      </c>
      <c r="H552" t="s">
        <v>34</v>
      </c>
      <c r="I552" t="s">
        <v>46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50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24</v>
      </c>
      <c r="D554" t="s">
        <v>45</v>
      </c>
      <c r="E554" t="s">
        <v>26</v>
      </c>
      <c r="F554" t="s">
        <v>27</v>
      </c>
      <c r="G554" t="s">
        <v>33</v>
      </c>
      <c r="H554" t="s">
        <v>34</v>
      </c>
      <c r="I554" t="s">
        <v>46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50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24</v>
      </c>
      <c r="D556" t="s">
        <v>45</v>
      </c>
      <c r="E556" t="s">
        <v>26</v>
      </c>
      <c r="F556" t="s">
        <v>27</v>
      </c>
      <c r="G556" t="s">
        <v>33</v>
      </c>
      <c r="H556" t="s">
        <v>34</v>
      </c>
      <c r="I556" t="s">
        <v>46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50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24</v>
      </c>
      <c r="D558" t="s">
        <v>45</v>
      </c>
      <c r="E558" t="s">
        <v>26</v>
      </c>
      <c r="F558" t="s">
        <v>27</v>
      </c>
      <c r="G558" t="s">
        <v>33</v>
      </c>
      <c r="H558" t="s">
        <v>34</v>
      </c>
      <c r="I558" t="s">
        <v>46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50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24</v>
      </c>
      <c r="D560" t="s">
        <v>45</v>
      </c>
      <c r="E560" t="s">
        <v>26</v>
      </c>
      <c r="F560" t="s">
        <v>27</v>
      </c>
      <c r="G560" t="s">
        <v>33</v>
      </c>
      <c r="H560" t="s">
        <v>34</v>
      </c>
      <c r="I560" t="s">
        <v>46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50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24</v>
      </c>
      <c r="D562" t="s">
        <v>45</v>
      </c>
      <c r="E562" t="s">
        <v>26</v>
      </c>
      <c r="F562" t="s">
        <v>27</v>
      </c>
      <c r="G562" t="s">
        <v>33</v>
      </c>
      <c r="H562" t="s">
        <v>34</v>
      </c>
      <c r="I562" t="s">
        <v>46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4506668294322"/>
  </sheetPr>
  <dimension ref="A1:X562"/>
  <sheetViews>
    <sheetView workbookViewId="0"/>
  </sheetViews>
  <sheetFormatPr defaultColWidth="9" defaultRowHeight="13.8" x14ac:dyDescent="0.25"/>
  <cols>
    <col min="1" max="1" width="10.44140625" style="1" customWidth="1"/>
    <col min="3" max="3" width="23.44140625" customWidth="1"/>
    <col min="4" max="4" width="11.6640625" customWidth="1"/>
    <col min="5" max="5" width="24.44140625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43831</v>
      </c>
      <c r="B2">
        <v>4636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24</v>
      </c>
      <c r="D3" t="s">
        <v>31</v>
      </c>
      <c r="E3" t="s">
        <v>32</v>
      </c>
      <c r="F3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24</v>
      </c>
      <c r="D4" t="s">
        <v>36</v>
      </c>
      <c r="E4" t="s">
        <v>37</v>
      </c>
      <c r="F4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24</v>
      </c>
      <c r="D5" t="s">
        <v>39</v>
      </c>
      <c r="E5" t="s">
        <v>32</v>
      </c>
      <c r="F5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24</v>
      </c>
      <c r="D7" t="s">
        <v>31</v>
      </c>
      <c r="E7" t="s">
        <v>32</v>
      </c>
      <c r="F7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24</v>
      </c>
      <c r="D8" t="s">
        <v>36</v>
      </c>
      <c r="E8" t="s">
        <v>37</v>
      </c>
      <c r="F8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24</v>
      </c>
      <c r="D9" t="s">
        <v>39</v>
      </c>
      <c r="E9" t="s">
        <v>32</v>
      </c>
      <c r="F9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24</v>
      </c>
      <c r="D46" t="s">
        <v>42</v>
      </c>
      <c r="E46" t="s">
        <v>43</v>
      </c>
      <c r="F46" t="s">
        <v>27</v>
      </c>
      <c r="G46" t="s">
        <v>33</v>
      </c>
      <c r="H46" t="s">
        <v>34</v>
      </c>
      <c r="I46" t="s">
        <v>44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24</v>
      </c>
      <c r="D48" t="s">
        <v>42</v>
      </c>
      <c r="E48" t="s">
        <v>43</v>
      </c>
      <c r="F48" t="s">
        <v>27</v>
      </c>
      <c r="G48" t="s">
        <v>33</v>
      </c>
      <c r="H48" t="s">
        <v>34</v>
      </c>
      <c r="I48" t="s">
        <v>44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24</v>
      </c>
      <c r="D50" t="s">
        <v>42</v>
      </c>
      <c r="E50" t="s">
        <v>43</v>
      </c>
      <c r="F50" t="s">
        <v>27</v>
      </c>
      <c r="G50" t="s">
        <v>33</v>
      </c>
      <c r="H50" t="s">
        <v>34</v>
      </c>
      <c r="I50" t="s">
        <v>44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24</v>
      </c>
      <c r="D52" t="s">
        <v>42</v>
      </c>
      <c r="E52" t="s">
        <v>43</v>
      </c>
      <c r="F52" t="s">
        <v>27</v>
      </c>
      <c r="G52" t="s">
        <v>33</v>
      </c>
      <c r="H52" t="s">
        <v>34</v>
      </c>
      <c r="I52" t="s">
        <v>44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24</v>
      </c>
      <c r="D57" t="s">
        <v>45</v>
      </c>
      <c r="E57" t="s">
        <v>26</v>
      </c>
      <c r="F57" t="s">
        <v>27</v>
      </c>
      <c r="G57" t="s">
        <v>33</v>
      </c>
      <c r="H57" t="s">
        <v>34</v>
      </c>
      <c r="I57" t="s">
        <v>46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24</v>
      </c>
      <c r="D59" t="s">
        <v>45</v>
      </c>
      <c r="E59" t="s">
        <v>26</v>
      </c>
      <c r="F59" t="s">
        <v>27</v>
      </c>
      <c r="G59" t="s">
        <v>33</v>
      </c>
      <c r="H59" t="s">
        <v>34</v>
      </c>
      <c r="I59" t="s">
        <v>46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24</v>
      </c>
      <c r="D61" t="s">
        <v>45</v>
      </c>
      <c r="E61" t="s">
        <v>26</v>
      </c>
      <c r="F61" t="s">
        <v>27</v>
      </c>
      <c r="G61" t="s">
        <v>33</v>
      </c>
      <c r="H61" t="s">
        <v>34</v>
      </c>
      <c r="I61" t="s">
        <v>46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24</v>
      </c>
      <c r="D63" t="s">
        <v>45</v>
      </c>
      <c r="E63" t="s">
        <v>26</v>
      </c>
      <c r="F63" t="s">
        <v>27</v>
      </c>
      <c r="G63" t="s">
        <v>33</v>
      </c>
      <c r="H63" t="s">
        <v>34</v>
      </c>
      <c r="I63" t="s">
        <v>46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47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24</v>
      </c>
      <c r="D67" t="s">
        <v>45</v>
      </c>
      <c r="E67" t="s">
        <v>26</v>
      </c>
      <c r="F67" t="s">
        <v>27</v>
      </c>
      <c r="G67" t="s">
        <v>33</v>
      </c>
      <c r="H67" t="s">
        <v>34</v>
      </c>
      <c r="I67" t="s">
        <v>46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47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24</v>
      </c>
      <c r="D71" t="s">
        <v>45</v>
      </c>
      <c r="E71" t="s">
        <v>26</v>
      </c>
      <c r="F71" t="s">
        <v>27</v>
      </c>
      <c r="G71" t="s">
        <v>33</v>
      </c>
      <c r="H71" t="s">
        <v>34</v>
      </c>
      <c r="I71" t="s">
        <v>46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47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24</v>
      </c>
      <c r="D75" t="s">
        <v>45</v>
      </c>
      <c r="E75" t="s">
        <v>26</v>
      </c>
      <c r="F75" t="s">
        <v>27</v>
      </c>
      <c r="G75" t="s">
        <v>33</v>
      </c>
      <c r="H75" t="s">
        <v>34</v>
      </c>
      <c r="I75" t="s">
        <v>46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24</v>
      </c>
      <c r="D77" t="s">
        <v>45</v>
      </c>
      <c r="E77" t="s">
        <v>26</v>
      </c>
      <c r="F77" t="s">
        <v>27</v>
      </c>
      <c r="G77" t="s">
        <v>33</v>
      </c>
      <c r="H77" t="s">
        <v>34</v>
      </c>
      <c r="I77" t="s">
        <v>46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24</v>
      </c>
      <c r="D79" t="s">
        <v>45</v>
      </c>
      <c r="E79" t="s">
        <v>26</v>
      </c>
      <c r="F79" t="s">
        <v>27</v>
      </c>
      <c r="G79" t="s">
        <v>33</v>
      </c>
      <c r="H79" t="s">
        <v>34</v>
      </c>
      <c r="I79" t="s">
        <v>46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24</v>
      </c>
      <c r="D81" t="s">
        <v>45</v>
      </c>
      <c r="E81" t="s">
        <v>26</v>
      </c>
      <c r="F81" t="s">
        <v>27</v>
      </c>
      <c r="G81" t="s">
        <v>33</v>
      </c>
      <c r="H81" t="s">
        <v>34</v>
      </c>
      <c r="I81" t="s">
        <v>46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24</v>
      </c>
      <c r="D83" t="s">
        <v>45</v>
      </c>
      <c r="E83" t="s">
        <v>26</v>
      </c>
      <c r="F83" t="s">
        <v>27</v>
      </c>
      <c r="G83" t="s">
        <v>33</v>
      </c>
      <c r="H83" t="s">
        <v>34</v>
      </c>
      <c r="I83" t="s">
        <v>46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24</v>
      </c>
      <c r="D85" t="s">
        <v>45</v>
      </c>
      <c r="E85" t="s">
        <v>26</v>
      </c>
      <c r="F85" t="s">
        <v>27</v>
      </c>
      <c r="G85" t="s">
        <v>33</v>
      </c>
      <c r="H85" t="s">
        <v>34</v>
      </c>
      <c r="I85" t="s">
        <v>46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24</v>
      </c>
      <c r="D87" t="s">
        <v>45</v>
      </c>
      <c r="E87" t="s">
        <v>26</v>
      </c>
      <c r="F87" t="s">
        <v>27</v>
      </c>
      <c r="G87" t="s">
        <v>33</v>
      </c>
      <c r="H87" t="s">
        <v>34</v>
      </c>
      <c r="I87" t="s">
        <v>46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24</v>
      </c>
      <c r="D89" t="s">
        <v>45</v>
      </c>
      <c r="E89" t="s">
        <v>26</v>
      </c>
      <c r="F89" t="s">
        <v>27</v>
      </c>
      <c r="G89" t="s">
        <v>33</v>
      </c>
      <c r="H89" t="s">
        <v>34</v>
      </c>
      <c r="I89" t="s">
        <v>46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24</v>
      </c>
      <c r="D91" t="s">
        <v>45</v>
      </c>
      <c r="E91" t="s">
        <v>26</v>
      </c>
      <c r="F91" t="s">
        <v>27</v>
      </c>
      <c r="G91" t="s">
        <v>33</v>
      </c>
      <c r="H91" t="s">
        <v>34</v>
      </c>
      <c r="I91" t="s">
        <v>46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47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47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47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24</v>
      </c>
      <c r="D101" t="s">
        <v>45</v>
      </c>
      <c r="E101" t="s">
        <v>26</v>
      </c>
      <c r="F101" t="s">
        <v>27</v>
      </c>
      <c r="G101" t="s">
        <v>33</v>
      </c>
      <c r="H101" t="s">
        <v>34</v>
      </c>
      <c r="I101" t="s">
        <v>46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47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24</v>
      </c>
      <c r="D105" t="s">
        <v>45</v>
      </c>
      <c r="E105" t="s">
        <v>26</v>
      </c>
      <c r="F105" t="s">
        <v>27</v>
      </c>
      <c r="G105" t="s">
        <v>33</v>
      </c>
      <c r="H105" t="s">
        <v>34</v>
      </c>
      <c r="I105" t="s">
        <v>46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47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24</v>
      </c>
      <c r="D109" t="s">
        <v>45</v>
      </c>
      <c r="E109" t="s">
        <v>26</v>
      </c>
      <c r="F109" t="s">
        <v>27</v>
      </c>
      <c r="G109" t="s">
        <v>33</v>
      </c>
      <c r="H109" t="s">
        <v>34</v>
      </c>
      <c r="I109" t="s">
        <v>46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47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24</v>
      </c>
      <c r="D113" t="s">
        <v>45</v>
      </c>
      <c r="E113" t="s">
        <v>26</v>
      </c>
      <c r="F113" t="s">
        <v>27</v>
      </c>
      <c r="G113" t="s">
        <v>33</v>
      </c>
      <c r="H113" t="s">
        <v>34</v>
      </c>
      <c r="I113" t="s">
        <v>46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24</v>
      </c>
      <c r="D116" t="s">
        <v>45</v>
      </c>
      <c r="E116" t="s">
        <v>26</v>
      </c>
      <c r="F116" t="s">
        <v>27</v>
      </c>
      <c r="G116" t="s">
        <v>33</v>
      </c>
      <c r="H116" t="s">
        <v>34</v>
      </c>
      <c r="I116" t="s">
        <v>46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24</v>
      </c>
      <c r="D119" t="s">
        <v>45</v>
      </c>
      <c r="E119" t="s">
        <v>26</v>
      </c>
      <c r="F119" t="s">
        <v>27</v>
      </c>
      <c r="G119" t="s">
        <v>33</v>
      </c>
      <c r="H119" t="s">
        <v>34</v>
      </c>
      <c r="I119" t="s">
        <v>46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48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24</v>
      </c>
      <c r="D122" t="s">
        <v>45</v>
      </c>
      <c r="E122" t="s">
        <v>26</v>
      </c>
      <c r="F122" t="s">
        <v>27</v>
      </c>
      <c r="G122" t="s">
        <v>33</v>
      </c>
      <c r="H122" t="s">
        <v>34</v>
      </c>
      <c r="I122" t="s">
        <v>46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24</v>
      </c>
      <c r="D124" t="s">
        <v>45</v>
      </c>
      <c r="E124" t="s">
        <v>26</v>
      </c>
      <c r="F124" t="s">
        <v>27</v>
      </c>
      <c r="G124" t="s">
        <v>33</v>
      </c>
      <c r="H124" t="s">
        <v>34</v>
      </c>
      <c r="I124" t="s">
        <v>46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24</v>
      </c>
      <c r="D125" t="s">
        <v>45</v>
      </c>
      <c r="E125" t="s">
        <v>26</v>
      </c>
      <c r="F125" t="s">
        <v>27</v>
      </c>
      <c r="G125" t="s">
        <v>33</v>
      </c>
      <c r="H125" t="s">
        <v>34</v>
      </c>
      <c r="I125" t="s">
        <v>46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24</v>
      </c>
      <c r="D127" t="s">
        <v>45</v>
      </c>
      <c r="E127" t="s">
        <v>26</v>
      </c>
      <c r="F127" t="s">
        <v>27</v>
      </c>
      <c r="G127" t="s">
        <v>33</v>
      </c>
      <c r="H127" t="s">
        <v>34</v>
      </c>
      <c r="I127" t="s">
        <v>46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24</v>
      </c>
      <c r="D129" t="s">
        <v>45</v>
      </c>
      <c r="E129" t="s">
        <v>26</v>
      </c>
      <c r="F129" t="s">
        <v>27</v>
      </c>
      <c r="G129" t="s">
        <v>33</v>
      </c>
      <c r="H129" t="s">
        <v>34</v>
      </c>
      <c r="I129" t="s">
        <v>46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47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24</v>
      </c>
      <c r="D133" t="s">
        <v>45</v>
      </c>
      <c r="E133" t="s">
        <v>26</v>
      </c>
      <c r="F133" t="s">
        <v>27</v>
      </c>
      <c r="G133" t="s">
        <v>33</v>
      </c>
      <c r="H133" t="s">
        <v>34</v>
      </c>
      <c r="I133" t="s">
        <v>46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24</v>
      </c>
      <c r="D136" t="s">
        <v>45</v>
      </c>
      <c r="E136" t="s">
        <v>26</v>
      </c>
      <c r="F136" t="s">
        <v>27</v>
      </c>
      <c r="G136" t="s">
        <v>33</v>
      </c>
      <c r="H136" t="s">
        <v>34</v>
      </c>
      <c r="I136" t="s">
        <v>46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24</v>
      </c>
      <c r="D139" t="s">
        <v>45</v>
      </c>
      <c r="E139" t="s">
        <v>26</v>
      </c>
      <c r="F139" t="s">
        <v>27</v>
      </c>
      <c r="G139" t="s">
        <v>33</v>
      </c>
      <c r="H139" t="s">
        <v>34</v>
      </c>
      <c r="I139" t="s">
        <v>46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24</v>
      </c>
      <c r="D142" t="s">
        <v>45</v>
      </c>
      <c r="E142" t="s">
        <v>26</v>
      </c>
      <c r="F142" t="s">
        <v>27</v>
      </c>
      <c r="G142" t="s">
        <v>33</v>
      </c>
      <c r="H142" t="s">
        <v>34</v>
      </c>
      <c r="I142" t="s">
        <v>46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49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24</v>
      </c>
      <c r="D146" t="s">
        <v>45</v>
      </c>
      <c r="E146" t="s">
        <v>26</v>
      </c>
      <c r="F146" t="s">
        <v>27</v>
      </c>
      <c r="G146" t="s">
        <v>33</v>
      </c>
      <c r="H146" t="s">
        <v>34</v>
      </c>
      <c r="I146" t="s">
        <v>46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49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24</v>
      </c>
      <c r="D149" t="s">
        <v>45</v>
      </c>
      <c r="E149" t="s">
        <v>26</v>
      </c>
      <c r="F149" t="s">
        <v>27</v>
      </c>
      <c r="G149" t="s">
        <v>33</v>
      </c>
      <c r="H149" t="s">
        <v>34</v>
      </c>
      <c r="I149" t="s">
        <v>46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49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24</v>
      </c>
      <c r="D152" t="s">
        <v>45</v>
      </c>
      <c r="E152" t="s">
        <v>26</v>
      </c>
      <c r="F152" t="s">
        <v>27</v>
      </c>
      <c r="G152" t="s">
        <v>33</v>
      </c>
      <c r="H152" t="s">
        <v>34</v>
      </c>
      <c r="I152" t="s">
        <v>46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49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24</v>
      </c>
      <c r="D155" t="s">
        <v>45</v>
      </c>
      <c r="E155" t="s">
        <v>26</v>
      </c>
      <c r="F155" t="s">
        <v>27</v>
      </c>
      <c r="G155" t="s">
        <v>33</v>
      </c>
      <c r="H155" t="s">
        <v>34</v>
      </c>
      <c r="I155" t="s">
        <v>46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49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50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24</v>
      </c>
      <c r="D158" t="s">
        <v>45</v>
      </c>
      <c r="E158" t="s">
        <v>26</v>
      </c>
      <c r="F158" t="s">
        <v>27</v>
      </c>
      <c r="G158" t="s">
        <v>33</v>
      </c>
      <c r="H158" t="s">
        <v>34</v>
      </c>
      <c r="I158" t="s">
        <v>46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49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50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24</v>
      </c>
      <c r="D161" t="s">
        <v>45</v>
      </c>
      <c r="E161" t="s">
        <v>26</v>
      </c>
      <c r="F161" t="s">
        <v>27</v>
      </c>
      <c r="G161" t="s">
        <v>33</v>
      </c>
      <c r="H161" t="s">
        <v>34</v>
      </c>
      <c r="I161" t="s">
        <v>46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49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50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24</v>
      </c>
      <c r="D164" t="s">
        <v>45</v>
      </c>
      <c r="E164" t="s">
        <v>26</v>
      </c>
      <c r="F164" t="s">
        <v>27</v>
      </c>
      <c r="G164" t="s">
        <v>33</v>
      </c>
      <c r="H164" t="s">
        <v>34</v>
      </c>
      <c r="I164" t="s">
        <v>46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49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50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24</v>
      </c>
      <c r="D167" t="s">
        <v>45</v>
      </c>
      <c r="E167" t="s">
        <v>26</v>
      </c>
      <c r="F167" t="s">
        <v>27</v>
      </c>
      <c r="G167" t="s">
        <v>33</v>
      </c>
      <c r="H167" t="s">
        <v>34</v>
      </c>
      <c r="I167" t="s">
        <v>46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49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50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24</v>
      </c>
      <c r="D170" t="s">
        <v>45</v>
      </c>
      <c r="E170" t="s">
        <v>26</v>
      </c>
      <c r="F170" t="s">
        <v>27</v>
      </c>
      <c r="G170" t="s">
        <v>33</v>
      </c>
      <c r="H170" t="s">
        <v>34</v>
      </c>
      <c r="I170" t="s">
        <v>46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49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50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24</v>
      </c>
      <c r="D173" t="s">
        <v>45</v>
      </c>
      <c r="E173" t="s">
        <v>26</v>
      </c>
      <c r="F173" t="s">
        <v>27</v>
      </c>
      <c r="G173" t="s">
        <v>33</v>
      </c>
      <c r="H173" t="s">
        <v>34</v>
      </c>
      <c r="I173" t="s">
        <v>46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50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51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24</v>
      </c>
      <c r="D176" t="s">
        <v>45</v>
      </c>
      <c r="E176" t="s">
        <v>26</v>
      </c>
      <c r="F176" t="s">
        <v>27</v>
      </c>
      <c r="G176" t="s">
        <v>33</v>
      </c>
      <c r="H176" t="s">
        <v>34</v>
      </c>
      <c r="I176" t="s">
        <v>46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50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51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24</v>
      </c>
      <c r="D179" t="s">
        <v>45</v>
      </c>
      <c r="E179" t="s">
        <v>26</v>
      </c>
      <c r="F179" t="s">
        <v>27</v>
      </c>
      <c r="G179" t="s">
        <v>33</v>
      </c>
      <c r="H179" t="s">
        <v>34</v>
      </c>
      <c r="I179" t="s">
        <v>46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50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51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24</v>
      </c>
      <c r="D182" t="s">
        <v>45</v>
      </c>
      <c r="E182" t="s">
        <v>26</v>
      </c>
      <c r="F182" t="s">
        <v>27</v>
      </c>
      <c r="G182" t="s">
        <v>33</v>
      </c>
      <c r="H182" t="s">
        <v>34</v>
      </c>
      <c r="I182" t="s">
        <v>46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50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51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24</v>
      </c>
      <c r="D185" t="s">
        <v>45</v>
      </c>
      <c r="E185" t="s">
        <v>26</v>
      </c>
      <c r="F185" t="s">
        <v>27</v>
      </c>
      <c r="G185" t="s">
        <v>33</v>
      </c>
      <c r="H185" t="s">
        <v>34</v>
      </c>
      <c r="I185" t="s">
        <v>46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47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50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51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24</v>
      </c>
      <c r="D189" t="s">
        <v>45</v>
      </c>
      <c r="E189" t="s">
        <v>26</v>
      </c>
      <c r="F189" t="s">
        <v>27</v>
      </c>
      <c r="G189" t="s">
        <v>33</v>
      </c>
      <c r="H189" t="s">
        <v>34</v>
      </c>
      <c r="I189" t="s">
        <v>46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47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50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51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24</v>
      </c>
      <c r="D193" t="s">
        <v>45</v>
      </c>
      <c r="E193" t="s">
        <v>26</v>
      </c>
      <c r="F193" t="s">
        <v>27</v>
      </c>
      <c r="G193" t="s">
        <v>33</v>
      </c>
      <c r="H193" t="s">
        <v>34</v>
      </c>
      <c r="I193" t="s">
        <v>46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47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50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52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51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24</v>
      </c>
      <c r="D198" t="s">
        <v>45</v>
      </c>
      <c r="E198" t="s">
        <v>26</v>
      </c>
      <c r="F198" t="s">
        <v>27</v>
      </c>
      <c r="G198" t="s">
        <v>33</v>
      </c>
      <c r="H198" t="s">
        <v>34</v>
      </c>
      <c r="I198" t="s">
        <v>46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50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51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24</v>
      </c>
      <c r="D201" t="s">
        <v>45</v>
      </c>
      <c r="E201" t="s">
        <v>26</v>
      </c>
      <c r="F201" t="s">
        <v>27</v>
      </c>
      <c r="G201" t="s">
        <v>33</v>
      </c>
      <c r="H201" t="s">
        <v>34</v>
      </c>
      <c r="I201" t="s">
        <v>46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50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51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24</v>
      </c>
      <c r="D204" t="s">
        <v>45</v>
      </c>
      <c r="E204" t="s">
        <v>26</v>
      </c>
      <c r="F204" t="s">
        <v>27</v>
      </c>
      <c r="G204" t="s">
        <v>33</v>
      </c>
      <c r="H204" t="s">
        <v>34</v>
      </c>
      <c r="I204" t="s">
        <v>46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50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24</v>
      </c>
      <c r="D206" t="s">
        <v>45</v>
      </c>
      <c r="E206" t="s">
        <v>26</v>
      </c>
      <c r="F206" t="s">
        <v>27</v>
      </c>
      <c r="G206" t="s">
        <v>33</v>
      </c>
      <c r="H206" t="s">
        <v>34</v>
      </c>
      <c r="I206" t="s">
        <v>46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50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51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24</v>
      </c>
      <c r="D209" t="s">
        <v>45</v>
      </c>
      <c r="E209" t="s">
        <v>26</v>
      </c>
      <c r="F209" t="s">
        <v>27</v>
      </c>
      <c r="G209" t="s">
        <v>33</v>
      </c>
      <c r="H209" t="s">
        <v>34</v>
      </c>
      <c r="I209" t="s">
        <v>46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50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51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24</v>
      </c>
      <c r="D212" t="s">
        <v>45</v>
      </c>
      <c r="E212" t="s">
        <v>26</v>
      </c>
      <c r="F212" t="s">
        <v>27</v>
      </c>
      <c r="G212" t="s">
        <v>33</v>
      </c>
      <c r="H212" t="s">
        <v>34</v>
      </c>
      <c r="I212" t="s">
        <v>46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50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51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24</v>
      </c>
      <c r="D215" t="s">
        <v>45</v>
      </c>
      <c r="E215" t="s">
        <v>26</v>
      </c>
      <c r="F215" t="s">
        <v>27</v>
      </c>
      <c r="G215" t="s">
        <v>33</v>
      </c>
      <c r="H215" t="s">
        <v>34</v>
      </c>
      <c r="I215" t="s">
        <v>46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50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51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24</v>
      </c>
      <c r="D218" t="s">
        <v>45</v>
      </c>
      <c r="E218" t="s">
        <v>26</v>
      </c>
      <c r="F218" t="s">
        <v>27</v>
      </c>
      <c r="G218" t="s">
        <v>33</v>
      </c>
      <c r="H218" t="s">
        <v>34</v>
      </c>
      <c r="I218" t="s">
        <v>46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50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51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24</v>
      </c>
      <c r="D221" t="s">
        <v>45</v>
      </c>
      <c r="E221" t="s">
        <v>26</v>
      </c>
      <c r="F221" t="s">
        <v>27</v>
      </c>
      <c r="G221" t="s">
        <v>33</v>
      </c>
      <c r="H221" t="s">
        <v>34</v>
      </c>
      <c r="I221" t="s">
        <v>46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50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24</v>
      </c>
      <c r="D223" t="s">
        <v>45</v>
      </c>
      <c r="E223" t="s">
        <v>26</v>
      </c>
      <c r="F223" t="s">
        <v>27</v>
      </c>
      <c r="G223" t="s">
        <v>33</v>
      </c>
      <c r="H223" t="s">
        <v>34</v>
      </c>
      <c r="I223" t="s">
        <v>46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50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24</v>
      </c>
      <c r="D225" t="s">
        <v>45</v>
      </c>
      <c r="E225" t="s">
        <v>26</v>
      </c>
      <c r="F225" t="s">
        <v>27</v>
      </c>
      <c r="G225" t="s">
        <v>33</v>
      </c>
      <c r="H225" t="s">
        <v>34</v>
      </c>
      <c r="I225" t="s">
        <v>46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50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24</v>
      </c>
      <c r="D227" t="s">
        <v>45</v>
      </c>
      <c r="E227" t="s">
        <v>26</v>
      </c>
      <c r="F227" t="s">
        <v>27</v>
      </c>
      <c r="G227" t="s">
        <v>33</v>
      </c>
      <c r="H227" t="s">
        <v>34</v>
      </c>
      <c r="I227" t="s">
        <v>46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50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24</v>
      </c>
      <c r="D229" t="s">
        <v>45</v>
      </c>
      <c r="E229" t="s">
        <v>26</v>
      </c>
      <c r="F229" t="s">
        <v>27</v>
      </c>
      <c r="G229" t="s">
        <v>33</v>
      </c>
      <c r="H229" t="s">
        <v>34</v>
      </c>
      <c r="I229" t="s">
        <v>46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50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50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24</v>
      </c>
      <c r="D232" t="s">
        <v>45</v>
      </c>
      <c r="E232" t="s">
        <v>26</v>
      </c>
      <c r="F232" t="s">
        <v>27</v>
      </c>
      <c r="G232" t="s">
        <v>33</v>
      </c>
      <c r="H232" t="s">
        <v>34</v>
      </c>
      <c r="I232" t="s">
        <v>46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50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24</v>
      </c>
      <c r="D234" t="s">
        <v>45</v>
      </c>
      <c r="E234" t="s">
        <v>26</v>
      </c>
      <c r="F234" t="s">
        <v>27</v>
      </c>
      <c r="G234" t="s">
        <v>33</v>
      </c>
      <c r="H234" t="s">
        <v>34</v>
      </c>
      <c r="I234" t="s">
        <v>46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50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24</v>
      </c>
      <c r="D236" t="s">
        <v>45</v>
      </c>
      <c r="E236" t="s">
        <v>26</v>
      </c>
      <c r="F236" t="s">
        <v>27</v>
      </c>
      <c r="G236" t="s">
        <v>33</v>
      </c>
      <c r="H236" t="s">
        <v>34</v>
      </c>
      <c r="I236" t="s">
        <v>46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4636</v>
      </c>
      <c r="C237" t="s">
        <v>24</v>
      </c>
      <c r="D237" t="s">
        <v>25</v>
      </c>
      <c r="E237" t="s">
        <v>26</v>
      </c>
      <c r="F237" t="s">
        <v>27</v>
      </c>
      <c r="G237" t="s">
        <v>28</v>
      </c>
      <c r="H237" t="s">
        <v>29</v>
      </c>
      <c r="I237" t="s">
        <v>50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5">
      <c r="A238" s="1">
        <v>43961</v>
      </c>
      <c r="B238">
        <v>4636</v>
      </c>
      <c r="C238" t="s">
        <v>24</v>
      </c>
      <c r="D238" t="s">
        <v>45</v>
      </c>
      <c r="E238" t="s">
        <v>26</v>
      </c>
      <c r="F238" t="s">
        <v>27</v>
      </c>
      <c r="G238" t="s">
        <v>33</v>
      </c>
      <c r="H238" t="s">
        <v>34</v>
      </c>
      <c r="I238" t="s">
        <v>46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5">
      <c r="A239" s="1">
        <v>43961</v>
      </c>
      <c r="B239">
        <v>6108</v>
      </c>
      <c r="C239" t="s">
        <v>53</v>
      </c>
      <c r="D239" t="s">
        <v>54</v>
      </c>
      <c r="E239" t="s">
        <v>55</v>
      </c>
      <c r="F239" t="s">
        <v>27</v>
      </c>
      <c r="G239" t="s">
        <v>28</v>
      </c>
      <c r="H239" t="s">
        <v>29</v>
      </c>
      <c r="I239" t="s">
        <v>55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5">
      <c r="A240" s="1">
        <v>43962</v>
      </c>
      <c r="B240">
        <v>4636</v>
      </c>
      <c r="C240" t="s">
        <v>24</v>
      </c>
      <c r="D240" t="s">
        <v>25</v>
      </c>
      <c r="E240" t="s">
        <v>26</v>
      </c>
      <c r="F240" t="s">
        <v>27</v>
      </c>
      <c r="G240" t="s">
        <v>28</v>
      </c>
      <c r="H240" t="s">
        <v>29</v>
      </c>
      <c r="I240" t="s">
        <v>50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5">
      <c r="A241" s="1">
        <v>43962</v>
      </c>
      <c r="B241">
        <v>4636</v>
      </c>
      <c r="C241" t="s">
        <v>24</v>
      </c>
      <c r="D241" t="s">
        <v>45</v>
      </c>
      <c r="E241" t="s">
        <v>26</v>
      </c>
      <c r="F241" t="s">
        <v>27</v>
      </c>
      <c r="G241" t="s">
        <v>33</v>
      </c>
      <c r="H241" t="s">
        <v>34</v>
      </c>
      <c r="I241" t="s">
        <v>46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5">
      <c r="A242" s="1">
        <v>43962</v>
      </c>
      <c r="B242">
        <v>6108</v>
      </c>
      <c r="C242" t="s">
        <v>53</v>
      </c>
      <c r="D242" t="s">
        <v>54</v>
      </c>
      <c r="E242" t="s">
        <v>55</v>
      </c>
      <c r="F242" t="s">
        <v>27</v>
      </c>
      <c r="G242" t="s">
        <v>28</v>
      </c>
      <c r="H242" t="s">
        <v>29</v>
      </c>
      <c r="I242" t="s">
        <v>55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5">
      <c r="A243" s="1">
        <v>43963</v>
      </c>
      <c r="B243">
        <v>4636</v>
      </c>
      <c r="C243" t="s">
        <v>24</v>
      </c>
      <c r="D243" t="s">
        <v>25</v>
      </c>
      <c r="E243" t="s">
        <v>26</v>
      </c>
      <c r="F243" t="s">
        <v>27</v>
      </c>
      <c r="G243" t="s">
        <v>28</v>
      </c>
      <c r="H243" t="s">
        <v>29</v>
      </c>
      <c r="I243" t="s">
        <v>50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5">
      <c r="A244" s="1">
        <v>43963</v>
      </c>
      <c r="B244">
        <v>4636</v>
      </c>
      <c r="C244" t="s">
        <v>24</v>
      </c>
      <c r="D244" t="s">
        <v>45</v>
      </c>
      <c r="E244" t="s">
        <v>26</v>
      </c>
      <c r="F244" t="s">
        <v>27</v>
      </c>
      <c r="G244" t="s">
        <v>33</v>
      </c>
      <c r="H244" t="s">
        <v>34</v>
      </c>
      <c r="I244" t="s">
        <v>46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5">
      <c r="A245" s="1">
        <v>43963</v>
      </c>
      <c r="B245">
        <v>6108</v>
      </c>
      <c r="C245" t="s">
        <v>53</v>
      </c>
      <c r="D245" t="s">
        <v>54</v>
      </c>
      <c r="E245" t="s">
        <v>55</v>
      </c>
      <c r="F245" t="s">
        <v>27</v>
      </c>
      <c r="G245" t="s">
        <v>28</v>
      </c>
      <c r="H245" t="s">
        <v>29</v>
      </c>
      <c r="I245" t="s">
        <v>56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5">
      <c r="A246" s="1">
        <v>43964</v>
      </c>
      <c r="B246">
        <v>4636</v>
      </c>
      <c r="C246" t="s">
        <v>24</v>
      </c>
      <c r="D246" t="s">
        <v>25</v>
      </c>
      <c r="E246" t="s">
        <v>26</v>
      </c>
      <c r="F246" t="s">
        <v>27</v>
      </c>
      <c r="G246" t="s">
        <v>28</v>
      </c>
      <c r="H246" t="s">
        <v>29</v>
      </c>
      <c r="I246" t="s">
        <v>50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5">
      <c r="A247" s="1">
        <v>43964</v>
      </c>
      <c r="B247">
        <v>4636</v>
      </c>
      <c r="C247" t="s">
        <v>24</v>
      </c>
      <c r="D247" t="s">
        <v>45</v>
      </c>
      <c r="E247" t="s">
        <v>26</v>
      </c>
      <c r="F247" t="s">
        <v>27</v>
      </c>
      <c r="G247" t="s">
        <v>33</v>
      </c>
      <c r="H247" t="s">
        <v>34</v>
      </c>
      <c r="I247" t="s">
        <v>46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5">
      <c r="A248" s="1">
        <v>43964</v>
      </c>
      <c r="B248">
        <v>6108</v>
      </c>
      <c r="C248" t="s">
        <v>53</v>
      </c>
      <c r="D248" t="s">
        <v>54</v>
      </c>
      <c r="E248" t="s">
        <v>55</v>
      </c>
      <c r="F248" t="s">
        <v>27</v>
      </c>
      <c r="G248" t="s">
        <v>28</v>
      </c>
      <c r="H248" t="s">
        <v>29</v>
      </c>
      <c r="I248" t="s">
        <v>56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5">
      <c r="A249" s="1">
        <v>43965</v>
      </c>
      <c r="B249">
        <v>4636</v>
      </c>
      <c r="C249" t="s">
        <v>24</v>
      </c>
      <c r="D249" t="s">
        <v>25</v>
      </c>
      <c r="E249" t="s">
        <v>26</v>
      </c>
      <c r="F249" t="s">
        <v>27</v>
      </c>
      <c r="G249" t="s">
        <v>28</v>
      </c>
      <c r="H249" t="s">
        <v>29</v>
      </c>
      <c r="I249" t="s">
        <v>50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5">
      <c r="A250" s="1">
        <v>43965</v>
      </c>
      <c r="B250">
        <v>4636</v>
      </c>
      <c r="C250" t="s">
        <v>24</v>
      </c>
      <c r="D250" t="s">
        <v>45</v>
      </c>
      <c r="E250" t="s">
        <v>26</v>
      </c>
      <c r="F250" t="s">
        <v>27</v>
      </c>
      <c r="G250" t="s">
        <v>33</v>
      </c>
      <c r="H250" t="s">
        <v>34</v>
      </c>
      <c r="I250" t="s">
        <v>46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5">
      <c r="A251" s="1">
        <v>43965</v>
      </c>
      <c r="B251">
        <v>6108</v>
      </c>
      <c r="C251" t="s">
        <v>53</v>
      </c>
      <c r="D251" t="s">
        <v>54</v>
      </c>
      <c r="E251" t="s">
        <v>55</v>
      </c>
      <c r="F251" t="s">
        <v>27</v>
      </c>
      <c r="G251" t="s">
        <v>28</v>
      </c>
      <c r="H251" t="s">
        <v>29</v>
      </c>
      <c r="I251" t="s">
        <v>56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5">
      <c r="A252" s="1">
        <v>43966</v>
      </c>
      <c r="B252">
        <v>4636</v>
      </c>
      <c r="C252" t="s">
        <v>24</v>
      </c>
      <c r="D252" t="s">
        <v>25</v>
      </c>
      <c r="E252" t="s">
        <v>26</v>
      </c>
      <c r="F252" t="s">
        <v>27</v>
      </c>
      <c r="G252" t="s">
        <v>28</v>
      </c>
      <c r="H252" t="s">
        <v>29</v>
      </c>
      <c r="I252" t="s">
        <v>50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5">
      <c r="A253" s="1">
        <v>43966</v>
      </c>
      <c r="B253">
        <v>4636</v>
      </c>
      <c r="C253" t="s">
        <v>24</v>
      </c>
      <c r="D253" t="s">
        <v>45</v>
      </c>
      <c r="E253" t="s">
        <v>26</v>
      </c>
      <c r="F253" t="s">
        <v>27</v>
      </c>
      <c r="G253" t="s">
        <v>33</v>
      </c>
      <c r="H253" t="s">
        <v>34</v>
      </c>
      <c r="I253" t="s">
        <v>46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5">
      <c r="A254" s="1">
        <v>43966</v>
      </c>
      <c r="B254">
        <v>6108</v>
      </c>
      <c r="C254" t="s">
        <v>53</v>
      </c>
      <c r="D254" t="s">
        <v>54</v>
      </c>
      <c r="E254" t="s">
        <v>55</v>
      </c>
      <c r="F254" t="s">
        <v>27</v>
      </c>
      <c r="G254" t="s">
        <v>28</v>
      </c>
      <c r="H254" t="s">
        <v>29</v>
      </c>
      <c r="I254" t="s">
        <v>56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5">
      <c r="A255" s="1">
        <v>43967</v>
      </c>
      <c r="B255">
        <v>4636</v>
      </c>
      <c r="C255" t="s">
        <v>24</v>
      </c>
      <c r="D255" t="s">
        <v>25</v>
      </c>
      <c r="E255" t="s">
        <v>26</v>
      </c>
      <c r="F255" t="s">
        <v>27</v>
      </c>
      <c r="G255" t="s">
        <v>28</v>
      </c>
      <c r="H255" t="s">
        <v>29</v>
      </c>
      <c r="I255" t="s">
        <v>50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5">
      <c r="A256" s="1">
        <v>43967</v>
      </c>
      <c r="B256">
        <v>4636</v>
      </c>
      <c r="C256" t="s">
        <v>24</v>
      </c>
      <c r="D256" t="s">
        <v>45</v>
      </c>
      <c r="E256" t="s">
        <v>26</v>
      </c>
      <c r="F256" t="s">
        <v>27</v>
      </c>
      <c r="G256" t="s">
        <v>33</v>
      </c>
      <c r="H256" t="s">
        <v>34</v>
      </c>
      <c r="I256" t="s">
        <v>46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5">
      <c r="A257" s="1">
        <v>43967</v>
      </c>
      <c r="B257">
        <v>6108</v>
      </c>
      <c r="C257" t="s">
        <v>53</v>
      </c>
      <c r="D257" t="s">
        <v>54</v>
      </c>
      <c r="E257" t="s">
        <v>55</v>
      </c>
      <c r="F257" t="s">
        <v>27</v>
      </c>
      <c r="G257" t="s">
        <v>28</v>
      </c>
      <c r="H257" t="s">
        <v>29</v>
      </c>
      <c r="I257" t="s">
        <v>56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5">
      <c r="A258" s="1">
        <v>43968</v>
      </c>
      <c r="B258">
        <v>4636</v>
      </c>
      <c r="C258" t="s">
        <v>24</v>
      </c>
      <c r="D258" t="s">
        <v>25</v>
      </c>
      <c r="E258" t="s">
        <v>26</v>
      </c>
      <c r="F258" t="s">
        <v>27</v>
      </c>
      <c r="G258" t="s">
        <v>28</v>
      </c>
      <c r="H258" t="s">
        <v>29</v>
      </c>
      <c r="I258" t="s">
        <v>50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5">
      <c r="A259" s="1">
        <v>43968</v>
      </c>
      <c r="B259">
        <v>4636</v>
      </c>
      <c r="C259" t="s">
        <v>24</v>
      </c>
      <c r="D259" t="s">
        <v>45</v>
      </c>
      <c r="E259" t="s">
        <v>26</v>
      </c>
      <c r="F259" t="s">
        <v>27</v>
      </c>
      <c r="G259" t="s">
        <v>33</v>
      </c>
      <c r="H259" t="s">
        <v>34</v>
      </c>
      <c r="I259" t="s">
        <v>46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5">
      <c r="A260" s="1">
        <v>43968</v>
      </c>
      <c r="B260">
        <v>6108</v>
      </c>
      <c r="C260" t="s">
        <v>53</v>
      </c>
      <c r="D260" t="s">
        <v>54</v>
      </c>
      <c r="E260" t="s">
        <v>55</v>
      </c>
      <c r="F260" t="s">
        <v>27</v>
      </c>
      <c r="G260" t="s">
        <v>28</v>
      </c>
      <c r="H260" t="s">
        <v>29</v>
      </c>
      <c r="I260" t="s">
        <v>56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5">
      <c r="A261" s="1">
        <v>43969</v>
      </c>
      <c r="B261">
        <v>4636</v>
      </c>
      <c r="C261" t="s">
        <v>24</v>
      </c>
      <c r="D261" t="s">
        <v>25</v>
      </c>
      <c r="E261" t="s">
        <v>26</v>
      </c>
      <c r="F261" t="s">
        <v>27</v>
      </c>
      <c r="G261" t="s">
        <v>28</v>
      </c>
      <c r="H261" t="s">
        <v>29</v>
      </c>
      <c r="I261" t="s">
        <v>50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5">
      <c r="A262" s="1">
        <v>43969</v>
      </c>
      <c r="B262">
        <v>4636</v>
      </c>
      <c r="C262" t="s">
        <v>24</v>
      </c>
      <c r="D262" t="s">
        <v>45</v>
      </c>
      <c r="E262" t="s">
        <v>26</v>
      </c>
      <c r="F262" t="s">
        <v>27</v>
      </c>
      <c r="G262" t="s">
        <v>33</v>
      </c>
      <c r="H262" t="s">
        <v>34</v>
      </c>
      <c r="I262" t="s">
        <v>46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5">
      <c r="A263" s="1">
        <v>43969</v>
      </c>
      <c r="B263">
        <v>6108</v>
      </c>
      <c r="C263" t="s">
        <v>53</v>
      </c>
      <c r="D263" t="s">
        <v>54</v>
      </c>
      <c r="E263" t="s">
        <v>55</v>
      </c>
      <c r="F263" t="s">
        <v>27</v>
      </c>
      <c r="G263" t="s">
        <v>28</v>
      </c>
      <c r="H263" t="s">
        <v>29</v>
      </c>
      <c r="I263" t="s">
        <v>56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5">
      <c r="A264" s="1">
        <v>43970</v>
      </c>
      <c r="B264">
        <v>4636</v>
      </c>
      <c r="C264" t="s">
        <v>24</v>
      </c>
      <c r="D264" t="s">
        <v>25</v>
      </c>
      <c r="E264" t="s">
        <v>26</v>
      </c>
      <c r="F264" t="s">
        <v>27</v>
      </c>
      <c r="G264" t="s">
        <v>28</v>
      </c>
      <c r="H264" t="s">
        <v>29</v>
      </c>
      <c r="I264" t="s">
        <v>50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5">
      <c r="A265" s="1">
        <v>43970</v>
      </c>
      <c r="B265">
        <v>4636</v>
      </c>
      <c r="C265" t="s">
        <v>24</v>
      </c>
      <c r="D265" t="s">
        <v>45</v>
      </c>
      <c r="E265" t="s">
        <v>26</v>
      </c>
      <c r="F265" t="s">
        <v>27</v>
      </c>
      <c r="G265" t="s">
        <v>33</v>
      </c>
      <c r="H265" t="s">
        <v>34</v>
      </c>
      <c r="I265" t="s">
        <v>46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5">
      <c r="A266" s="1">
        <v>43970</v>
      </c>
      <c r="B266">
        <v>6108</v>
      </c>
      <c r="C266" t="s">
        <v>53</v>
      </c>
      <c r="D266" t="s">
        <v>54</v>
      </c>
      <c r="E266" t="s">
        <v>55</v>
      </c>
      <c r="F266" t="s">
        <v>27</v>
      </c>
      <c r="G266" t="s">
        <v>28</v>
      </c>
      <c r="H266" t="s">
        <v>29</v>
      </c>
      <c r="I266" t="s">
        <v>56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5">
      <c r="A267" s="1">
        <v>43971</v>
      </c>
      <c r="B267">
        <v>4636</v>
      </c>
      <c r="C267" t="s">
        <v>24</v>
      </c>
      <c r="D267" t="s">
        <v>25</v>
      </c>
      <c r="E267" t="s">
        <v>26</v>
      </c>
      <c r="F267" t="s">
        <v>27</v>
      </c>
      <c r="G267" t="s">
        <v>28</v>
      </c>
      <c r="H267" t="s">
        <v>29</v>
      </c>
      <c r="I267" t="s">
        <v>50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5">
      <c r="A268" s="1">
        <v>43971</v>
      </c>
      <c r="B268">
        <v>4636</v>
      </c>
      <c r="C268" t="s">
        <v>24</v>
      </c>
      <c r="D268" t="s">
        <v>45</v>
      </c>
      <c r="E268" t="s">
        <v>26</v>
      </c>
      <c r="F268" t="s">
        <v>27</v>
      </c>
      <c r="G268" t="s">
        <v>33</v>
      </c>
      <c r="H268" t="s">
        <v>34</v>
      </c>
      <c r="I268" t="s">
        <v>46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5">
      <c r="A269" s="1">
        <v>43971</v>
      </c>
      <c r="B269">
        <v>6108</v>
      </c>
      <c r="C269" t="s">
        <v>53</v>
      </c>
      <c r="D269" t="s">
        <v>54</v>
      </c>
      <c r="E269" t="s">
        <v>55</v>
      </c>
      <c r="F269" t="s">
        <v>27</v>
      </c>
      <c r="G269" t="s">
        <v>28</v>
      </c>
      <c r="H269" t="s">
        <v>29</v>
      </c>
      <c r="I269" t="s">
        <v>56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5">
      <c r="A270" s="1">
        <v>43972</v>
      </c>
      <c r="B270">
        <v>4636</v>
      </c>
      <c r="C270" t="s">
        <v>24</v>
      </c>
      <c r="D270" t="s">
        <v>25</v>
      </c>
      <c r="E270" t="s">
        <v>26</v>
      </c>
      <c r="F270" t="s">
        <v>27</v>
      </c>
      <c r="G270" t="s">
        <v>28</v>
      </c>
      <c r="H270" t="s">
        <v>29</v>
      </c>
      <c r="I270" t="s">
        <v>50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5">
      <c r="A271" s="1">
        <v>43972</v>
      </c>
      <c r="B271">
        <v>4636</v>
      </c>
      <c r="C271" t="s">
        <v>24</v>
      </c>
      <c r="D271" t="s">
        <v>45</v>
      </c>
      <c r="E271" t="s">
        <v>26</v>
      </c>
      <c r="F271" t="s">
        <v>27</v>
      </c>
      <c r="G271" t="s">
        <v>33</v>
      </c>
      <c r="H271" t="s">
        <v>34</v>
      </c>
      <c r="I271" t="s">
        <v>46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5">
      <c r="A272" s="1">
        <v>43972</v>
      </c>
      <c r="B272">
        <v>6108</v>
      </c>
      <c r="C272" t="s">
        <v>53</v>
      </c>
      <c r="D272" t="s">
        <v>54</v>
      </c>
      <c r="E272" t="s">
        <v>55</v>
      </c>
      <c r="F272" t="s">
        <v>27</v>
      </c>
      <c r="G272" t="s">
        <v>28</v>
      </c>
      <c r="H272" t="s">
        <v>29</v>
      </c>
      <c r="I272" t="s">
        <v>56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5">
      <c r="A273" s="1">
        <v>43973</v>
      </c>
      <c r="B273">
        <v>4636</v>
      </c>
      <c r="C273" t="s">
        <v>24</v>
      </c>
      <c r="D273" t="s">
        <v>25</v>
      </c>
      <c r="E273" t="s">
        <v>26</v>
      </c>
      <c r="F273" t="s">
        <v>27</v>
      </c>
      <c r="G273" t="s">
        <v>28</v>
      </c>
      <c r="H273" t="s">
        <v>29</v>
      </c>
      <c r="I273" t="s">
        <v>50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5">
      <c r="A274" s="1">
        <v>43973</v>
      </c>
      <c r="B274">
        <v>4636</v>
      </c>
      <c r="C274" t="s">
        <v>24</v>
      </c>
      <c r="D274" t="s">
        <v>45</v>
      </c>
      <c r="E274" t="s">
        <v>26</v>
      </c>
      <c r="F274" t="s">
        <v>27</v>
      </c>
      <c r="G274" t="s">
        <v>33</v>
      </c>
      <c r="H274" t="s">
        <v>34</v>
      </c>
      <c r="I274" t="s">
        <v>46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5">
      <c r="A275" s="1">
        <v>43973</v>
      </c>
      <c r="B275">
        <v>6108</v>
      </c>
      <c r="C275" t="s">
        <v>53</v>
      </c>
      <c r="D275" t="s">
        <v>54</v>
      </c>
      <c r="E275" t="s">
        <v>55</v>
      </c>
      <c r="F275" t="s">
        <v>27</v>
      </c>
      <c r="G275" t="s">
        <v>28</v>
      </c>
      <c r="H275" t="s">
        <v>29</v>
      </c>
      <c r="I275" t="s">
        <v>56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5">
      <c r="A276" s="1">
        <v>43974</v>
      </c>
      <c r="B276">
        <v>4636</v>
      </c>
      <c r="C276" t="s">
        <v>24</v>
      </c>
      <c r="D276" t="s">
        <v>25</v>
      </c>
      <c r="E276" t="s">
        <v>26</v>
      </c>
      <c r="F276" t="s">
        <v>27</v>
      </c>
      <c r="G276" t="s">
        <v>28</v>
      </c>
      <c r="H276" t="s">
        <v>29</v>
      </c>
      <c r="I276" t="s">
        <v>50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5">
      <c r="A277" s="1">
        <v>43974</v>
      </c>
      <c r="B277">
        <v>4636</v>
      </c>
      <c r="C277" t="s">
        <v>24</v>
      </c>
      <c r="D277" t="s">
        <v>45</v>
      </c>
      <c r="E277" t="s">
        <v>26</v>
      </c>
      <c r="F277" t="s">
        <v>27</v>
      </c>
      <c r="G277" t="s">
        <v>33</v>
      </c>
      <c r="H277" t="s">
        <v>34</v>
      </c>
      <c r="I277" t="s">
        <v>46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5">
      <c r="A278" s="1">
        <v>43974</v>
      </c>
      <c r="B278">
        <v>6108</v>
      </c>
      <c r="C278" t="s">
        <v>53</v>
      </c>
      <c r="D278" t="s">
        <v>54</v>
      </c>
      <c r="E278" t="s">
        <v>55</v>
      </c>
      <c r="F278" t="s">
        <v>27</v>
      </c>
      <c r="G278" t="s">
        <v>28</v>
      </c>
      <c r="H278" t="s">
        <v>29</v>
      </c>
      <c r="I278" t="s">
        <v>56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5">
      <c r="A279" s="1">
        <v>43975</v>
      </c>
      <c r="B279">
        <v>4636</v>
      </c>
      <c r="C279" t="s">
        <v>24</v>
      </c>
      <c r="D279" t="s">
        <v>25</v>
      </c>
      <c r="E279" t="s">
        <v>26</v>
      </c>
      <c r="F279" t="s">
        <v>27</v>
      </c>
      <c r="G279" t="s">
        <v>28</v>
      </c>
      <c r="H279" t="s">
        <v>29</v>
      </c>
      <c r="I279" t="s">
        <v>50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5">
      <c r="A280" s="1">
        <v>43975</v>
      </c>
      <c r="B280">
        <v>4636</v>
      </c>
      <c r="C280" t="s">
        <v>24</v>
      </c>
      <c r="D280" t="s">
        <v>45</v>
      </c>
      <c r="E280" t="s">
        <v>26</v>
      </c>
      <c r="F280" t="s">
        <v>27</v>
      </c>
      <c r="G280" t="s">
        <v>33</v>
      </c>
      <c r="H280" t="s">
        <v>34</v>
      </c>
      <c r="I280" t="s">
        <v>46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5">
      <c r="A281" s="1">
        <v>43975</v>
      </c>
      <c r="B281">
        <v>6108</v>
      </c>
      <c r="C281" t="s">
        <v>53</v>
      </c>
      <c r="D281" t="s">
        <v>54</v>
      </c>
      <c r="E281" t="s">
        <v>55</v>
      </c>
      <c r="F281" t="s">
        <v>27</v>
      </c>
      <c r="G281" t="s">
        <v>28</v>
      </c>
      <c r="H281" t="s">
        <v>29</v>
      </c>
      <c r="I281" t="s">
        <v>56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5">
      <c r="A282" s="1">
        <v>43976</v>
      </c>
      <c r="B282">
        <v>4636</v>
      </c>
      <c r="C282" t="s">
        <v>24</v>
      </c>
      <c r="D282" t="s">
        <v>25</v>
      </c>
      <c r="E282" t="s">
        <v>26</v>
      </c>
      <c r="F282" t="s">
        <v>27</v>
      </c>
      <c r="G282" t="s">
        <v>28</v>
      </c>
      <c r="H282" t="s">
        <v>29</v>
      </c>
      <c r="I282" t="s">
        <v>50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5">
      <c r="A283" s="1">
        <v>43976</v>
      </c>
      <c r="B283">
        <v>4636</v>
      </c>
      <c r="C283" t="s">
        <v>24</v>
      </c>
      <c r="D283" t="s">
        <v>45</v>
      </c>
      <c r="E283" t="s">
        <v>26</v>
      </c>
      <c r="F283" t="s">
        <v>27</v>
      </c>
      <c r="G283" t="s">
        <v>33</v>
      </c>
      <c r="H283" t="s">
        <v>34</v>
      </c>
      <c r="I283" t="s">
        <v>46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5">
      <c r="A284" s="1">
        <v>43976</v>
      </c>
      <c r="B284">
        <v>6108</v>
      </c>
      <c r="C284" t="s">
        <v>53</v>
      </c>
      <c r="D284" t="s">
        <v>54</v>
      </c>
      <c r="E284" t="s">
        <v>55</v>
      </c>
      <c r="F284" t="s">
        <v>27</v>
      </c>
      <c r="G284" t="s">
        <v>28</v>
      </c>
      <c r="H284" t="s">
        <v>29</v>
      </c>
      <c r="I284" t="s">
        <v>56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5">
      <c r="A285" s="1">
        <v>43977</v>
      </c>
      <c r="B285">
        <v>4636</v>
      </c>
      <c r="C285" t="s">
        <v>24</v>
      </c>
      <c r="D285" t="s">
        <v>25</v>
      </c>
      <c r="E285" t="s">
        <v>26</v>
      </c>
      <c r="F285" t="s">
        <v>27</v>
      </c>
      <c r="G285" t="s">
        <v>28</v>
      </c>
      <c r="H285" t="s">
        <v>29</v>
      </c>
      <c r="I285" t="s">
        <v>50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5">
      <c r="A286" s="1">
        <v>43977</v>
      </c>
      <c r="B286">
        <v>4636</v>
      </c>
      <c r="C286" t="s">
        <v>24</v>
      </c>
      <c r="D286" t="s">
        <v>45</v>
      </c>
      <c r="E286" t="s">
        <v>26</v>
      </c>
      <c r="F286" t="s">
        <v>27</v>
      </c>
      <c r="G286" t="s">
        <v>33</v>
      </c>
      <c r="H286" t="s">
        <v>34</v>
      </c>
      <c r="I286" t="s">
        <v>46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5">
      <c r="A287" s="1">
        <v>43977</v>
      </c>
      <c r="B287">
        <v>6108</v>
      </c>
      <c r="C287" t="s">
        <v>53</v>
      </c>
      <c r="D287" t="s">
        <v>54</v>
      </c>
      <c r="E287" t="s">
        <v>55</v>
      </c>
      <c r="F287" t="s">
        <v>27</v>
      </c>
      <c r="G287" t="s">
        <v>28</v>
      </c>
      <c r="H287" t="s">
        <v>29</v>
      </c>
      <c r="I287" t="s">
        <v>56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5">
      <c r="A288" s="1">
        <v>43978</v>
      </c>
      <c r="B288">
        <v>4636</v>
      </c>
      <c r="C288" t="s">
        <v>24</v>
      </c>
      <c r="D288" t="s">
        <v>25</v>
      </c>
      <c r="E288" t="s">
        <v>26</v>
      </c>
      <c r="F288" t="s">
        <v>27</v>
      </c>
      <c r="G288" t="s">
        <v>28</v>
      </c>
      <c r="H288" t="s">
        <v>29</v>
      </c>
      <c r="I288" t="s">
        <v>50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5">
      <c r="A289" s="1">
        <v>43978</v>
      </c>
      <c r="B289">
        <v>4636</v>
      </c>
      <c r="C289" t="s">
        <v>24</v>
      </c>
      <c r="D289" t="s">
        <v>45</v>
      </c>
      <c r="E289" t="s">
        <v>26</v>
      </c>
      <c r="F289" t="s">
        <v>27</v>
      </c>
      <c r="G289" t="s">
        <v>33</v>
      </c>
      <c r="H289" t="s">
        <v>34</v>
      </c>
      <c r="I289" t="s">
        <v>46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5">
      <c r="A290" s="1">
        <v>43978</v>
      </c>
      <c r="B290">
        <v>6108</v>
      </c>
      <c r="C290" t="s">
        <v>53</v>
      </c>
      <c r="D290" t="s">
        <v>54</v>
      </c>
      <c r="E290" t="s">
        <v>55</v>
      </c>
      <c r="F290" t="s">
        <v>27</v>
      </c>
      <c r="G290" t="s">
        <v>28</v>
      </c>
      <c r="H290" t="s">
        <v>29</v>
      </c>
      <c r="I290" t="s">
        <v>56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5">
      <c r="A291" s="1">
        <v>43979</v>
      </c>
      <c r="B291">
        <v>4636</v>
      </c>
      <c r="C291" t="s">
        <v>24</v>
      </c>
      <c r="D291" t="s">
        <v>25</v>
      </c>
      <c r="E291" t="s">
        <v>26</v>
      </c>
      <c r="F291" t="s">
        <v>27</v>
      </c>
      <c r="G291" t="s">
        <v>28</v>
      </c>
      <c r="H291" t="s">
        <v>29</v>
      </c>
      <c r="I291" t="s">
        <v>50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5">
      <c r="A292" s="1">
        <v>43979</v>
      </c>
      <c r="B292">
        <v>4636</v>
      </c>
      <c r="C292" t="s">
        <v>24</v>
      </c>
      <c r="D292" t="s">
        <v>45</v>
      </c>
      <c r="E292" t="s">
        <v>26</v>
      </c>
      <c r="F292" t="s">
        <v>27</v>
      </c>
      <c r="G292" t="s">
        <v>33</v>
      </c>
      <c r="H292" t="s">
        <v>34</v>
      </c>
      <c r="I292" t="s">
        <v>46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5">
      <c r="A293" s="1">
        <v>43979</v>
      </c>
      <c r="B293">
        <v>6108</v>
      </c>
      <c r="C293" t="s">
        <v>53</v>
      </c>
      <c r="D293" t="s">
        <v>54</v>
      </c>
      <c r="E293" t="s">
        <v>55</v>
      </c>
      <c r="F293" t="s">
        <v>27</v>
      </c>
      <c r="G293" t="s">
        <v>28</v>
      </c>
      <c r="H293" t="s">
        <v>29</v>
      </c>
      <c r="I293" t="s">
        <v>56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5">
      <c r="A294" s="1">
        <v>43980</v>
      </c>
      <c r="B294">
        <v>4636</v>
      </c>
      <c r="C294" t="s">
        <v>24</v>
      </c>
      <c r="D294" t="s">
        <v>25</v>
      </c>
      <c r="E294" t="s">
        <v>26</v>
      </c>
      <c r="F294" t="s">
        <v>27</v>
      </c>
      <c r="G294" t="s">
        <v>28</v>
      </c>
      <c r="H294" t="s">
        <v>29</v>
      </c>
      <c r="I294" t="s">
        <v>50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5">
      <c r="A295" s="1">
        <v>43980</v>
      </c>
      <c r="B295">
        <v>4636</v>
      </c>
      <c r="C295" t="s">
        <v>24</v>
      </c>
      <c r="D295" t="s">
        <v>45</v>
      </c>
      <c r="E295" t="s">
        <v>26</v>
      </c>
      <c r="F295" t="s">
        <v>27</v>
      </c>
      <c r="G295" t="s">
        <v>33</v>
      </c>
      <c r="H295" t="s">
        <v>34</v>
      </c>
      <c r="I295" t="s">
        <v>46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5">
      <c r="A296" s="1">
        <v>43980</v>
      </c>
      <c r="B296">
        <v>6108</v>
      </c>
      <c r="C296" t="s">
        <v>53</v>
      </c>
      <c r="D296" t="s">
        <v>54</v>
      </c>
      <c r="E296" t="s">
        <v>55</v>
      </c>
      <c r="F296" t="s">
        <v>27</v>
      </c>
      <c r="G296" t="s">
        <v>28</v>
      </c>
      <c r="H296" t="s">
        <v>29</v>
      </c>
      <c r="I296" t="s">
        <v>56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5">
      <c r="A297" s="1">
        <v>43981</v>
      </c>
      <c r="B297">
        <v>4636</v>
      </c>
      <c r="C297" t="s">
        <v>24</v>
      </c>
      <c r="D297" t="s">
        <v>25</v>
      </c>
      <c r="E297" t="s">
        <v>26</v>
      </c>
      <c r="F297" t="s">
        <v>27</v>
      </c>
      <c r="G297" t="s">
        <v>28</v>
      </c>
      <c r="H297" t="s">
        <v>29</v>
      </c>
      <c r="I297" t="s">
        <v>50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5">
      <c r="A298" s="1">
        <v>43981</v>
      </c>
      <c r="B298">
        <v>4636</v>
      </c>
      <c r="C298" t="s">
        <v>24</v>
      </c>
      <c r="D298" t="s">
        <v>45</v>
      </c>
      <c r="E298" t="s">
        <v>26</v>
      </c>
      <c r="F298" t="s">
        <v>27</v>
      </c>
      <c r="G298" t="s">
        <v>33</v>
      </c>
      <c r="H298" t="s">
        <v>34</v>
      </c>
      <c r="I298" t="s">
        <v>46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5">
      <c r="A299" s="1">
        <v>43981</v>
      </c>
      <c r="B299">
        <v>6108</v>
      </c>
      <c r="C299" t="s">
        <v>53</v>
      </c>
      <c r="D299" t="s">
        <v>54</v>
      </c>
      <c r="E299" t="s">
        <v>55</v>
      </c>
      <c r="F299" t="s">
        <v>27</v>
      </c>
      <c r="G299" t="s">
        <v>28</v>
      </c>
      <c r="H299" t="s">
        <v>29</v>
      </c>
      <c r="I299" t="s">
        <v>56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5">
      <c r="A300" s="1">
        <v>43982</v>
      </c>
      <c r="B300">
        <v>4636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t="s">
        <v>29</v>
      </c>
      <c r="I300" t="s">
        <v>50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5">
      <c r="A301" s="1">
        <v>43982</v>
      </c>
      <c r="B301">
        <v>4636</v>
      </c>
      <c r="C301" t="s">
        <v>24</v>
      </c>
      <c r="D301" t="s">
        <v>45</v>
      </c>
      <c r="E301" t="s">
        <v>26</v>
      </c>
      <c r="F301" t="s">
        <v>27</v>
      </c>
      <c r="G301" t="s">
        <v>33</v>
      </c>
      <c r="H301" t="s">
        <v>34</v>
      </c>
      <c r="I301" t="s">
        <v>46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5">
      <c r="A302" s="1">
        <v>43982</v>
      </c>
      <c r="B302">
        <v>6108</v>
      </c>
      <c r="C302" t="s">
        <v>53</v>
      </c>
      <c r="D302" t="s">
        <v>54</v>
      </c>
      <c r="E302" t="s">
        <v>55</v>
      </c>
      <c r="F302" t="s">
        <v>27</v>
      </c>
      <c r="G302" t="s">
        <v>28</v>
      </c>
      <c r="H302" t="s">
        <v>29</v>
      </c>
      <c r="I302" t="s">
        <v>56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5">
      <c r="A303" s="1">
        <v>43983</v>
      </c>
      <c r="B303">
        <v>4636</v>
      </c>
      <c r="C303" t="s">
        <v>24</v>
      </c>
      <c r="D303" t="s">
        <v>25</v>
      </c>
      <c r="E303" t="s">
        <v>26</v>
      </c>
      <c r="F303" t="s">
        <v>27</v>
      </c>
      <c r="G303" t="s">
        <v>28</v>
      </c>
      <c r="H303" t="s">
        <v>29</v>
      </c>
      <c r="I303" t="s">
        <v>50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5">
      <c r="A304" s="1">
        <v>43983</v>
      </c>
      <c r="B304">
        <v>4636</v>
      </c>
      <c r="C304" t="s">
        <v>24</v>
      </c>
      <c r="D304" t="s">
        <v>45</v>
      </c>
      <c r="E304" t="s">
        <v>26</v>
      </c>
      <c r="F304" t="s">
        <v>27</v>
      </c>
      <c r="G304" t="s">
        <v>33</v>
      </c>
      <c r="H304" t="s">
        <v>34</v>
      </c>
      <c r="I304" t="s">
        <v>46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5">
      <c r="A305" s="1">
        <v>43983</v>
      </c>
      <c r="B305">
        <v>6108</v>
      </c>
      <c r="C305" t="s">
        <v>53</v>
      </c>
      <c r="D305" t="s">
        <v>54</v>
      </c>
      <c r="E305" t="s">
        <v>55</v>
      </c>
      <c r="F305" t="s">
        <v>27</v>
      </c>
      <c r="G305" t="s">
        <v>28</v>
      </c>
      <c r="H305" t="s">
        <v>29</v>
      </c>
      <c r="I305" t="s">
        <v>56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5">
      <c r="A306" s="1">
        <v>43984</v>
      </c>
      <c r="B306">
        <v>4636</v>
      </c>
      <c r="C306" t="s">
        <v>24</v>
      </c>
      <c r="D306" t="s">
        <v>25</v>
      </c>
      <c r="E306" t="s">
        <v>26</v>
      </c>
      <c r="F306" t="s">
        <v>27</v>
      </c>
      <c r="G306" t="s">
        <v>28</v>
      </c>
      <c r="H306" t="s">
        <v>29</v>
      </c>
      <c r="I306" t="s">
        <v>50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5">
      <c r="A307" s="1">
        <v>43984</v>
      </c>
      <c r="B307">
        <v>4636</v>
      </c>
      <c r="C307" t="s">
        <v>24</v>
      </c>
      <c r="D307" t="s">
        <v>45</v>
      </c>
      <c r="E307" t="s">
        <v>26</v>
      </c>
      <c r="F307" t="s">
        <v>27</v>
      </c>
      <c r="G307" t="s">
        <v>33</v>
      </c>
      <c r="H307" t="s">
        <v>34</v>
      </c>
      <c r="I307" t="s">
        <v>46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5">
      <c r="A308" s="1">
        <v>43984</v>
      </c>
      <c r="B308">
        <v>6108</v>
      </c>
      <c r="C308" t="s">
        <v>53</v>
      </c>
      <c r="D308" t="s">
        <v>54</v>
      </c>
      <c r="E308" t="s">
        <v>55</v>
      </c>
      <c r="F308" t="s">
        <v>27</v>
      </c>
      <c r="G308" t="s">
        <v>28</v>
      </c>
      <c r="H308" t="s">
        <v>29</v>
      </c>
      <c r="I308" t="s">
        <v>56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5">
      <c r="A309" s="1">
        <v>43985</v>
      </c>
      <c r="B309">
        <v>4636</v>
      </c>
      <c r="C309" t="s">
        <v>24</v>
      </c>
      <c r="D309" t="s">
        <v>25</v>
      </c>
      <c r="E309" t="s">
        <v>26</v>
      </c>
      <c r="F309" t="s">
        <v>27</v>
      </c>
      <c r="G309" t="s">
        <v>28</v>
      </c>
      <c r="H309" t="s">
        <v>29</v>
      </c>
      <c r="I309" t="s">
        <v>50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5">
      <c r="A310" s="1">
        <v>43985</v>
      </c>
      <c r="B310">
        <v>4636</v>
      </c>
      <c r="C310" t="s">
        <v>24</v>
      </c>
      <c r="D310" t="s">
        <v>45</v>
      </c>
      <c r="E310" t="s">
        <v>26</v>
      </c>
      <c r="F310" t="s">
        <v>27</v>
      </c>
      <c r="G310" t="s">
        <v>33</v>
      </c>
      <c r="H310" t="s">
        <v>34</v>
      </c>
      <c r="I310" t="s">
        <v>46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5">
      <c r="A311" s="1">
        <v>43985</v>
      </c>
      <c r="B311">
        <v>6108</v>
      </c>
      <c r="C311" t="s">
        <v>53</v>
      </c>
      <c r="D311" t="s">
        <v>54</v>
      </c>
      <c r="E311" t="s">
        <v>55</v>
      </c>
      <c r="F311" t="s">
        <v>27</v>
      </c>
      <c r="G311" t="s">
        <v>28</v>
      </c>
      <c r="H311" t="s">
        <v>29</v>
      </c>
      <c r="I311" t="s">
        <v>56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5">
      <c r="A312" s="1">
        <v>43986</v>
      </c>
      <c r="B312">
        <v>4636</v>
      </c>
      <c r="C312" t="s">
        <v>24</v>
      </c>
      <c r="D312" t="s">
        <v>25</v>
      </c>
      <c r="E312" t="s">
        <v>26</v>
      </c>
      <c r="F312" t="s">
        <v>27</v>
      </c>
      <c r="G312" t="s">
        <v>28</v>
      </c>
      <c r="H312" t="s">
        <v>29</v>
      </c>
      <c r="I312" t="s">
        <v>50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5">
      <c r="A313" s="1">
        <v>43986</v>
      </c>
      <c r="B313">
        <v>4636</v>
      </c>
      <c r="C313" t="s">
        <v>24</v>
      </c>
      <c r="D313" t="s">
        <v>45</v>
      </c>
      <c r="E313" t="s">
        <v>26</v>
      </c>
      <c r="F313" t="s">
        <v>27</v>
      </c>
      <c r="G313" t="s">
        <v>33</v>
      </c>
      <c r="H313" t="s">
        <v>34</v>
      </c>
      <c r="I313" t="s">
        <v>46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5">
      <c r="A314" s="1">
        <v>43986</v>
      </c>
      <c r="B314">
        <v>6108</v>
      </c>
      <c r="C314" t="s">
        <v>53</v>
      </c>
      <c r="D314" t="s">
        <v>54</v>
      </c>
      <c r="E314" t="s">
        <v>55</v>
      </c>
      <c r="F314" t="s">
        <v>27</v>
      </c>
      <c r="G314" t="s">
        <v>28</v>
      </c>
      <c r="H314" t="s">
        <v>29</v>
      </c>
      <c r="I314" t="s">
        <v>56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5">
      <c r="A315" s="1">
        <v>43987</v>
      </c>
      <c r="B315">
        <v>4636</v>
      </c>
      <c r="C315" t="s">
        <v>24</v>
      </c>
      <c r="D315" t="s">
        <v>25</v>
      </c>
      <c r="E315" t="s">
        <v>26</v>
      </c>
      <c r="F315" t="s">
        <v>27</v>
      </c>
      <c r="G315" t="s">
        <v>28</v>
      </c>
      <c r="H315" t="s">
        <v>29</v>
      </c>
      <c r="I315" t="s">
        <v>50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5">
      <c r="A316" s="1">
        <v>43987</v>
      </c>
      <c r="B316">
        <v>4636</v>
      </c>
      <c r="C316" t="s">
        <v>24</v>
      </c>
      <c r="D316" t="s">
        <v>45</v>
      </c>
      <c r="E316" t="s">
        <v>26</v>
      </c>
      <c r="F316" t="s">
        <v>27</v>
      </c>
      <c r="G316" t="s">
        <v>33</v>
      </c>
      <c r="H316" t="s">
        <v>34</v>
      </c>
      <c r="I316" t="s">
        <v>46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5">
      <c r="A317" s="1">
        <v>43987</v>
      </c>
      <c r="B317">
        <v>6108</v>
      </c>
      <c r="C317" t="s">
        <v>53</v>
      </c>
      <c r="D317" t="s">
        <v>54</v>
      </c>
      <c r="E317" t="s">
        <v>55</v>
      </c>
      <c r="F317" t="s">
        <v>27</v>
      </c>
      <c r="G317" t="s">
        <v>28</v>
      </c>
      <c r="H317" t="s">
        <v>29</v>
      </c>
      <c r="I317" t="s">
        <v>56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5">
      <c r="A318" s="1">
        <v>43988</v>
      </c>
      <c r="B318">
        <v>4636</v>
      </c>
      <c r="C318" t="s">
        <v>24</v>
      </c>
      <c r="D318" t="s">
        <v>25</v>
      </c>
      <c r="E318" t="s">
        <v>26</v>
      </c>
      <c r="F318" t="s">
        <v>27</v>
      </c>
      <c r="G318" t="s">
        <v>28</v>
      </c>
      <c r="H318" t="s">
        <v>29</v>
      </c>
      <c r="I318" t="s">
        <v>50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5">
      <c r="A319" s="1">
        <v>43988</v>
      </c>
      <c r="B319">
        <v>4636</v>
      </c>
      <c r="C319" t="s">
        <v>24</v>
      </c>
      <c r="D319" t="s">
        <v>45</v>
      </c>
      <c r="E319" t="s">
        <v>26</v>
      </c>
      <c r="F319" t="s">
        <v>27</v>
      </c>
      <c r="G319" t="s">
        <v>33</v>
      </c>
      <c r="H319" t="s">
        <v>34</v>
      </c>
      <c r="I319" t="s">
        <v>46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5">
      <c r="A320" s="1">
        <v>43988</v>
      </c>
      <c r="B320">
        <v>6108</v>
      </c>
      <c r="C320" t="s">
        <v>53</v>
      </c>
      <c r="D320" t="s">
        <v>54</v>
      </c>
      <c r="E320" t="s">
        <v>55</v>
      </c>
      <c r="F320" t="s">
        <v>27</v>
      </c>
      <c r="G320" t="s">
        <v>28</v>
      </c>
      <c r="H320" t="s">
        <v>29</v>
      </c>
      <c r="I320" t="s">
        <v>56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5">
      <c r="A321" s="1">
        <v>43989</v>
      </c>
      <c r="B321">
        <v>4636</v>
      </c>
      <c r="C321" t="s">
        <v>24</v>
      </c>
      <c r="D321" t="s">
        <v>25</v>
      </c>
      <c r="E321" t="s">
        <v>26</v>
      </c>
      <c r="F321" t="s">
        <v>27</v>
      </c>
      <c r="G321" t="s">
        <v>28</v>
      </c>
      <c r="H321" t="s">
        <v>29</v>
      </c>
      <c r="I321" t="s">
        <v>50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5">
      <c r="A322" s="1">
        <v>43989</v>
      </c>
      <c r="B322">
        <v>4636</v>
      </c>
      <c r="C322" t="s">
        <v>24</v>
      </c>
      <c r="D322" t="s">
        <v>45</v>
      </c>
      <c r="E322" t="s">
        <v>26</v>
      </c>
      <c r="F322" t="s">
        <v>27</v>
      </c>
      <c r="G322" t="s">
        <v>33</v>
      </c>
      <c r="H322" t="s">
        <v>34</v>
      </c>
      <c r="I322" t="s">
        <v>46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5">
      <c r="A323" s="1">
        <v>43989</v>
      </c>
      <c r="B323">
        <v>6108</v>
      </c>
      <c r="C323" t="s">
        <v>53</v>
      </c>
      <c r="D323" t="s">
        <v>54</v>
      </c>
      <c r="E323" t="s">
        <v>55</v>
      </c>
      <c r="F323" t="s">
        <v>27</v>
      </c>
      <c r="G323" t="s">
        <v>28</v>
      </c>
      <c r="H323" t="s">
        <v>29</v>
      </c>
      <c r="I323" t="s">
        <v>56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5">
      <c r="A324" s="1">
        <v>43990</v>
      </c>
      <c r="B324">
        <v>4636</v>
      </c>
      <c r="C324" t="s">
        <v>24</v>
      </c>
      <c r="D324" t="s">
        <v>25</v>
      </c>
      <c r="E324" t="s">
        <v>26</v>
      </c>
      <c r="F324" t="s">
        <v>27</v>
      </c>
      <c r="G324" t="s">
        <v>28</v>
      </c>
      <c r="H324" t="s">
        <v>29</v>
      </c>
      <c r="I324" t="s">
        <v>50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5">
      <c r="A325" s="1">
        <v>43990</v>
      </c>
      <c r="B325">
        <v>4636</v>
      </c>
      <c r="C325" t="s">
        <v>24</v>
      </c>
      <c r="D325" t="s">
        <v>45</v>
      </c>
      <c r="E325" t="s">
        <v>26</v>
      </c>
      <c r="F325" t="s">
        <v>27</v>
      </c>
      <c r="G325" t="s">
        <v>33</v>
      </c>
      <c r="H325" t="s">
        <v>34</v>
      </c>
      <c r="I325" t="s">
        <v>46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5">
      <c r="A326" s="1">
        <v>43990</v>
      </c>
      <c r="B326">
        <v>6108</v>
      </c>
      <c r="C326" t="s">
        <v>53</v>
      </c>
      <c r="D326" t="s">
        <v>54</v>
      </c>
      <c r="E326" t="s">
        <v>55</v>
      </c>
      <c r="F326" t="s">
        <v>27</v>
      </c>
      <c r="G326" t="s">
        <v>28</v>
      </c>
      <c r="H326" t="s">
        <v>29</v>
      </c>
      <c r="I326" t="s">
        <v>56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5">
      <c r="A327" s="1">
        <v>43991</v>
      </c>
      <c r="B327">
        <v>4636</v>
      </c>
      <c r="C327" t="s">
        <v>24</v>
      </c>
      <c r="D327" t="s">
        <v>25</v>
      </c>
      <c r="E327" t="s">
        <v>26</v>
      </c>
      <c r="F327" t="s">
        <v>27</v>
      </c>
      <c r="G327" t="s">
        <v>28</v>
      </c>
      <c r="H327" t="s">
        <v>29</v>
      </c>
      <c r="I327" t="s">
        <v>50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5">
      <c r="A328" s="1">
        <v>43991</v>
      </c>
      <c r="B328">
        <v>4636</v>
      </c>
      <c r="C328" t="s">
        <v>24</v>
      </c>
      <c r="D328" t="s">
        <v>45</v>
      </c>
      <c r="E328" t="s">
        <v>26</v>
      </c>
      <c r="F328" t="s">
        <v>27</v>
      </c>
      <c r="G328" t="s">
        <v>33</v>
      </c>
      <c r="H328" t="s">
        <v>34</v>
      </c>
      <c r="I328" t="s">
        <v>46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5">
      <c r="A329" s="1">
        <v>43991</v>
      </c>
      <c r="B329">
        <v>6108</v>
      </c>
      <c r="C329" t="s">
        <v>53</v>
      </c>
      <c r="D329" t="s">
        <v>54</v>
      </c>
      <c r="E329" t="s">
        <v>55</v>
      </c>
      <c r="F329" t="s">
        <v>27</v>
      </c>
      <c r="G329" t="s">
        <v>28</v>
      </c>
      <c r="H329" t="s">
        <v>29</v>
      </c>
      <c r="I329" t="s">
        <v>56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5">
      <c r="A330" s="1">
        <v>43992</v>
      </c>
      <c r="B330">
        <v>4636</v>
      </c>
      <c r="C330" t="s">
        <v>24</v>
      </c>
      <c r="D330" t="s">
        <v>25</v>
      </c>
      <c r="E330" t="s">
        <v>26</v>
      </c>
      <c r="F330" t="s">
        <v>27</v>
      </c>
      <c r="G330" t="s">
        <v>28</v>
      </c>
      <c r="H330" t="s">
        <v>29</v>
      </c>
      <c r="I330" t="s">
        <v>50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5">
      <c r="A331" s="1">
        <v>43992</v>
      </c>
      <c r="B331">
        <v>6108</v>
      </c>
      <c r="C331" t="s">
        <v>53</v>
      </c>
      <c r="D331" t="s">
        <v>54</v>
      </c>
      <c r="E331" t="s">
        <v>55</v>
      </c>
      <c r="F331" t="s">
        <v>27</v>
      </c>
      <c r="G331" t="s">
        <v>28</v>
      </c>
      <c r="H331" t="s">
        <v>29</v>
      </c>
      <c r="I331" t="s">
        <v>56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5">
      <c r="A332" s="1">
        <v>43993</v>
      </c>
      <c r="B332">
        <v>4636</v>
      </c>
      <c r="C332" t="s">
        <v>24</v>
      </c>
      <c r="D332" t="s">
        <v>25</v>
      </c>
      <c r="E332" t="s">
        <v>26</v>
      </c>
      <c r="F332" t="s">
        <v>27</v>
      </c>
      <c r="G332" t="s">
        <v>28</v>
      </c>
      <c r="H332" t="s">
        <v>29</v>
      </c>
      <c r="I332" t="s">
        <v>50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5">
      <c r="A333" s="1">
        <v>43993</v>
      </c>
      <c r="B333">
        <v>6108</v>
      </c>
      <c r="C333" t="s">
        <v>53</v>
      </c>
      <c r="D333" t="s">
        <v>54</v>
      </c>
      <c r="E333" t="s">
        <v>55</v>
      </c>
      <c r="F333" t="s">
        <v>27</v>
      </c>
      <c r="G333" t="s">
        <v>28</v>
      </c>
      <c r="H333" t="s">
        <v>29</v>
      </c>
      <c r="I333" t="s">
        <v>56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5">
      <c r="A334" s="1">
        <v>43994</v>
      </c>
      <c r="B334">
        <v>4636</v>
      </c>
      <c r="C334" t="s">
        <v>24</v>
      </c>
      <c r="D334" t="s">
        <v>25</v>
      </c>
      <c r="E334" t="s">
        <v>26</v>
      </c>
      <c r="F334" t="s">
        <v>27</v>
      </c>
      <c r="G334" t="s">
        <v>28</v>
      </c>
      <c r="H334" t="s">
        <v>29</v>
      </c>
      <c r="I334" t="s">
        <v>50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5">
      <c r="A335" s="1">
        <v>43994</v>
      </c>
      <c r="B335">
        <v>4636</v>
      </c>
      <c r="C335" t="s">
        <v>24</v>
      </c>
      <c r="D335" t="s">
        <v>45</v>
      </c>
      <c r="E335" t="s">
        <v>26</v>
      </c>
      <c r="F335" t="s">
        <v>27</v>
      </c>
      <c r="G335" t="s">
        <v>33</v>
      </c>
      <c r="H335" t="s">
        <v>34</v>
      </c>
      <c r="I335" t="s">
        <v>46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5">
      <c r="A336" s="1">
        <v>43994</v>
      </c>
      <c r="B336">
        <v>6108</v>
      </c>
      <c r="C336" t="s">
        <v>53</v>
      </c>
      <c r="D336" t="s">
        <v>54</v>
      </c>
      <c r="E336" t="s">
        <v>55</v>
      </c>
      <c r="F336" t="s">
        <v>27</v>
      </c>
      <c r="G336" t="s">
        <v>28</v>
      </c>
      <c r="H336" t="s">
        <v>29</v>
      </c>
      <c r="I336" t="s">
        <v>56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5">
      <c r="A337" s="1">
        <v>43995</v>
      </c>
      <c r="B337">
        <v>4636</v>
      </c>
      <c r="C337" t="s">
        <v>24</v>
      </c>
      <c r="D337" t="s">
        <v>25</v>
      </c>
      <c r="E337" t="s">
        <v>26</v>
      </c>
      <c r="F337" t="s">
        <v>27</v>
      </c>
      <c r="G337" t="s">
        <v>28</v>
      </c>
      <c r="H337" t="s">
        <v>29</v>
      </c>
      <c r="I337" t="s">
        <v>50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5">
      <c r="A338" s="1">
        <v>43995</v>
      </c>
      <c r="B338">
        <v>4636</v>
      </c>
      <c r="C338" t="s">
        <v>24</v>
      </c>
      <c r="D338" t="s">
        <v>45</v>
      </c>
      <c r="E338" t="s">
        <v>26</v>
      </c>
      <c r="F338" t="s">
        <v>27</v>
      </c>
      <c r="G338" t="s">
        <v>33</v>
      </c>
      <c r="H338" t="s">
        <v>34</v>
      </c>
      <c r="I338" t="s">
        <v>46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5">
      <c r="A339" s="1">
        <v>43995</v>
      </c>
      <c r="B339">
        <v>6108</v>
      </c>
      <c r="C339" t="s">
        <v>53</v>
      </c>
      <c r="D339" t="s">
        <v>54</v>
      </c>
      <c r="E339" t="s">
        <v>55</v>
      </c>
      <c r="F339" t="s">
        <v>27</v>
      </c>
      <c r="G339" t="s">
        <v>28</v>
      </c>
      <c r="H339" t="s">
        <v>29</v>
      </c>
      <c r="I339" t="s">
        <v>56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5">
      <c r="A340" s="1">
        <v>43996</v>
      </c>
      <c r="B340">
        <v>4636</v>
      </c>
      <c r="C340" t="s">
        <v>24</v>
      </c>
      <c r="D340" t="s">
        <v>25</v>
      </c>
      <c r="E340" t="s">
        <v>26</v>
      </c>
      <c r="F340" t="s">
        <v>27</v>
      </c>
      <c r="G340" t="s">
        <v>28</v>
      </c>
      <c r="H340" t="s">
        <v>29</v>
      </c>
      <c r="I340" t="s">
        <v>50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5">
      <c r="A341" s="1">
        <v>43996</v>
      </c>
      <c r="B341">
        <v>4636</v>
      </c>
      <c r="C341" t="s">
        <v>24</v>
      </c>
      <c r="D341" t="s">
        <v>45</v>
      </c>
      <c r="E341" t="s">
        <v>26</v>
      </c>
      <c r="F341" t="s">
        <v>27</v>
      </c>
      <c r="G341" t="s">
        <v>33</v>
      </c>
      <c r="H341" t="s">
        <v>34</v>
      </c>
      <c r="I341" t="s">
        <v>46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5">
      <c r="A342" s="1">
        <v>43996</v>
      </c>
      <c r="B342">
        <v>6108</v>
      </c>
      <c r="C342" t="s">
        <v>53</v>
      </c>
      <c r="D342" t="s">
        <v>54</v>
      </c>
      <c r="E342" t="s">
        <v>55</v>
      </c>
      <c r="F342" t="s">
        <v>27</v>
      </c>
      <c r="G342" t="s">
        <v>28</v>
      </c>
      <c r="H342" t="s">
        <v>29</v>
      </c>
      <c r="I342" t="s">
        <v>56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5">
      <c r="A343" s="1">
        <v>43997</v>
      </c>
      <c r="B343">
        <v>4636</v>
      </c>
      <c r="C343" t="s">
        <v>24</v>
      </c>
      <c r="D343" t="s">
        <v>25</v>
      </c>
      <c r="E343" t="s">
        <v>26</v>
      </c>
      <c r="F343" t="s">
        <v>27</v>
      </c>
      <c r="G343" t="s">
        <v>28</v>
      </c>
      <c r="H343" t="s">
        <v>29</v>
      </c>
      <c r="I343" t="s">
        <v>50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5">
      <c r="A344" s="1">
        <v>43997</v>
      </c>
      <c r="B344">
        <v>4636</v>
      </c>
      <c r="C344" t="s">
        <v>24</v>
      </c>
      <c r="D344" t="s">
        <v>45</v>
      </c>
      <c r="E344" t="s">
        <v>26</v>
      </c>
      <c r="F344" t="s">
        <v>27</v>
      </c>
      <c r="G344" t="s">
        <v>33</v>
      </c>
      <c r="H344" t="s">
        <v>34</v>
      </c>
      <c r="I344" t="s">
        <v>46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5">
      <c r="A345" s="1">
        <v>43997</v>
      </c>
      <c r="B345">
        <v>6108</v>
      </c>
      <c r="C345" t="s">
        <v>53</v>
      </c>
      <c r="D345" t="s">
        <v>54</v>
      </c>
      <c r="E345" t="s">
        <v>55</v>
      </c>
      <c r="F345" t="s">
        <v>27</v>
      </c>
      <c r="G345" t="s">
        <v>28</v>
      </c>
      <c r="H345" t="s">
        <v>29</v>
      </c>
      <c r="I345" t="s">
        <v>56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5">
      <c r="A346" s="1">
        <v>43998</v>
      </c>
      <c r="B346">
        <v>4636</v>
      </c>
      <c r="C346" t="s">
        <v>24</v>
      </c>
      <c r="D346" t="s">
        <v>25</v>
      </c>
      <c r="E346" t="s">
        <v>26</v>
      </c>
      <c r="F346" t="s">
        <v>27</v>
      </c>
      <c r="G346" t="s">
        <v>28</v>
      </c>
      <c r="H346" t="s">
        <v>29</v>
      </c>
      <c r="I346" t="s">
        <v>50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5">
      <c r="A347" s="1">
        <v>43998</v>
      </c>
      <c r="B347">
        <v>4636</v>
      </c>
      <c r="C347" t="s">
        <v>24</v>
      </c>
      <c r="D347" t="s">
        <v>45</v>
      </c>
      <c r="E347" t="s">
        <v>26</v>
      </c>
      <c r="F347" t="s">
        <v>27</v>
      </c>
      <c r="G347" t="s">
        <v>33</v>
      </c>
      <c r="H347" t="s">
        <v>34</v>
      </c>
      <c r="I347" t="s">
        <v>46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5">
      <c r="A348" s="1">
        <v>43998</v>
      </c>
      <c r="B348">
        <v>6108</v>
      </c>
      <c r="C348" t="s">
        <v>53</v>
      </c>
      <c r="D348" t="s">
        <v>54</v>
      </c>
      <c r="E348" t="s">
        <v>55</v>
      </c>
      <c r="F348" t="s">
        <v>27</v>
      </c>
      <c r="G348" t="s">
        <v>28</v>
      </c>
      <c r="H348" t="s">
        <v>29</v>
      </c>
      <c r="I348" t="s">
        <v>56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5">
      <c r="A349" s="1">
        <v>43999</v>
      </c>
      <c r="B349">
        <v>4636</v>
      </c>
      <c r="C349" t="s">
        <v>24</v>
      </c>
      <c r="D349" t="s">
        <v>25</v>
      </c>
      <c r="E349" t="s">
        <v>26</v>
      </c>
      <c r="F349" t="s">
        <v>27</v>
      </c>
      <c r="G349" t="s">
        <v>28</v>
      </c>
      <c r="H349" t="s">
        <v>29</v>
      </c>
      <c r="I349" t="s">
        <v>50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5">
      <c r="A350" s="1">
        <v>43999</v>
      </c>
      <c r="B350">
        <v>4636</v>
      </c>
      <c r="C350" t="s">
        <v>24</v>
      </c>
      <c r="D350" t="s">
        <v>45</v>
      </c>
      <c r="E350" t="s">
        <v>26</v>
      </c>
      <c r="F350" t="s">
        <v>27</v>
      </c>
      <c r="G350" t="s">
        <v>33</v>
      </c>
      <c r="H350" t="s">
        <v>34</v>
      </c>
      <c r="I350" t="s">
        <v>46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5">
      <c r="A351" s="1">
        <v>43999</v>
      </c>
      <c r="B351">
        <v>6108</v>
      </c>
      <c r="C351" t="s">
        <v>53</v>
      </c>
      <c r="D351" t="s">
        <v>54</v>
      </c>
      <c r="E351" t="s">
        <v>55</v>
      </c>
      <c r="F351" t="s">
        <v>27</v>
      </c>
      <c r="G351" t="s">
        <v>28</v>
      </c>
      <c r="H351" t="s">
        <v>29</v>
      </c>
      <c r="I351" t="s">
        <v>56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5">
      <c r="A352" s="1">
        <v>44000</v>
      </c>
      <c r="B352">
        <v>4636</v>
      </c>
      <c r="C352" t="s">
        <v>24</v>
      </c>
      <c r="D352" t="s">
        <v>25</v>
      </c>
      <c r="E352" t="s">
        <v>26</v>
      </c>
      <c r="F352" t="s">
        <v>27</v>
      </c>
      <c r="G352" t="s">
        <v>28</v>
      </c>
      <c r="H352" t="s">
        <v>29</v>
      </c>
      <c r="I352" t="s">
        <v>50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5">
      <c r="A353" s="1">
        <v>44000</v>
      </c>
      <c r="B353">
        <v>4636</v>
      </c>
      <c r="C353" t="s">
        <v>24</v>
      </c>
      <c r="D353" t="s">
        <v>45</v>
      </c>
      <c r="E353" t="s">
        <v>26</v>
      </c>
      <c r="F353" t="s">
        <v>27</v>
      </c>
      <c r="G353" t="s">
        <v>33</v>
      </c>
      <c r="H353" t="s">
        <v>34</v>
      </c>
      <c r="I353" t="s">
        <v>46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5">
      <c r="A354" s="1">
        <v>44000</v>
      </c>
      <c r="B354">
        <v>6108</v>
      </c>
      <c r="C354" t="s">
        <v>53</v>
      </c>
      <c r="D354" t="s">
        <v>54</v>
      </c>
      <c r="E354" t="s">
        <v>55</v>
      </c>
      <c r="F354" t="s">
        <v>27</v>
      </c>
      <c r="G354" t="s">
        <v>28</v>
      </c>
      <c r="H354" t="s">
        <v>29</v>
      </c>
      <c r="I354" t="s">
        <v>56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5">
      <c r="A355" s="1">
        <v>44001</v>
      </c>
      <c r="B355">
        <v>4636</v>
      </c>
      <c r="C355" t="s">
        <v>24</v>
      </c>
      <c r="D355" t="s">
        <v>25</v>
      </c>
      <c r="E355" t="s">
        <v>26</v>
      </c>
      <c r="F355" t="s">
        <v>27</v>
      </c>
      <c r="G355" t="s">
        <v>28</v>
      </c>
      <c r="H355" t="s">
        <v>29</v>
      </c>
      <c r="I355" t="s">
        <v>50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5">
      <c r="A356" s="1">
        <v>44001</v>
      </c>
      <c r="B356">
        <v>4636</v>
      </c>
      <c r="C356" t="s">
        <v>24</v>
      </c>
      <c r="D356" t="s">
        <v>45</v>
      </c>
      <c r="E356" t="s">
        <v>26</v>
      </c>
      <c r="F356" t="s">
        <v>27</v>
      </c>
      <c r="G356" t="s">
        <v>33</v>
      </c>
      <c r="H356" t="s">
        <v>34</v>
      </c>
      <c r="I356" t="s">
        <v>46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5">
      <c r="A357" s="1">
        <v>44001</v>
      </c>
      <c r="B357">
        <v>6108</v>
      </c>
      <c r="C357" t="s">
        <v>53</v>
      </c>
      <c r="D357" t="s">
        <v>54</v>
      </c>
      <c r="E357" t="s">
        <v>55</v>
      </c>
      <c r="F357" t="s">
        <v>27</v>
      </c>
      <c r="G357" t="s">
        <v>28</v>
      </c>
      <c r="H357" t="s">
        <v>29</v>
      </c>
      <c r="I357" t="s">
        <v>56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5">
      <c r="A358" s="1">
        <v>44002</v>
      </c>
      <c r="B358">
        <v>4636</v>
      </c>
      <c r="C358" t="s">
        <v>24</v>
      </c>
      <c r="D358" t="s">
        <v>25</v>
      </c>
      <c r="E358" t="s">
        <v>26</v>
      </c>
      <c r="F358" t="s">
        <v>27</v>
      </c>
      <c r="G358" t="s">
        <v>28</v>
      </c>
      <c r="H358" t="s">
        <v>29</v>
      </c>
      <c r="I358" t="s">
        <v>50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5">
      <c r="A359" s="1">
        <v>44002</v>
      </c>
      <c r="B359">
        <v>4636</v>
      </c>
      <c r="C359" t="s">
        <v>24</v>
      </c>
      <c r="D359" t="s">
        <v>45</v>
      </c>
      <c r="E359" t="s">
        <v>26</v>
      </c>
      <c r="F359" t="s">
        <v>27</v>
      </c>
      <c r="G359" t="s">
        <v>33</v>
      </c>
      <c r="H359" t="s">
        <v>34</v>
      </c>
      <c r="I359" t="s">
        <v>46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5">
      <c r="A360" s="1">
        <v>44002</v>
      </c>
      <c r="B360">
        <v>6108</v>
      </c>
      <c r="C360" t="s">
        <v>53</v>
      </c>
      <c r="D360" t="s">
        <v>54</v>
      </c>
      <c r="E360" t="s">
        <v>55</v>
      </c>
      <c r="F360" t="s">
        <v>27</v>
      </c>
      <c r="G360" t="s">
        <v>28</v>
      </c>
      <c r="H360" t="s">
        <v>29</v>
      </c>
      <c r="I360" t="s">
        <v>56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5">
      <c r="A361" s="1">
        <v>44003</v>
      </c>
      <c r="B361">
        <v>4636</v>
      </c>
      <c r="C361" t="s">
        <v>24</v>
      </c>
      <c r="D361" t="s">
        <v>25</v>
      </c>
      <c r="E361" t="s">
        <v>26</v>
      </c>
      <c r="F361" t="s">
        <v>27</v>
      </c>
      <c r="G361" t="s">
        <v>28</v>
      </c>
      <c r="H361" t="s">
        <v>29</v>
      </c>
      <c r="I361" t="s">
        <v>50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5">
      <c r="A362" s="1">
        <v>44003</v>
      </c>
      <c r="B362">
        <v>4636</v>
      </c>
      <c r="C362" t="s">
        <v>24</v>
      </c>
      <c r="D362" t="s">
        <v>45</v>
      </c>
      <c r="E362" t="s">
        <v>26</v>
      </c>
      <c r="F362" t="s">
        <v>27</v>
      </c>
      <c r="G362" t="s">
        <v>33</v>
      </c>
      <c r="H362" t="s">
        <v>34</v>
      </c>
      <c r="I362" t="s">
        <v>46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5">
      <c r="A363" s="1">
        <v>44003</v>
      </c>
      <c r="B363">
        <v>6108</v>
      </c>
      <c r="C363" t="s">
        <v>53</v>
      </c>
      <c r="D363" t="s">
        <v>54</v>
      </c>
      <c r="E363" t="s">
        <v>55</v>
      </c>
      <c r="F363" t="s">
        <v>27</v>
      </c>
      <c r="G363" t="s">
        <v>28</v>
      </c>
      <c r="H363" t="s">
        <v>29</v>
      </c>
      <c r="I363" t="s">
        <v>56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5">
      <c r="A364" s="1">
        <v>44004</v>
      </c>
      <c r="B364">
        <v>4636</v>
      </c>
      <c r="C364" t="s">
        <v>24</v>
      </c>
      <c r="D364" t="s">
        <v>25</v>
      </c>
      <c r="E364" t="s">
        <v>26</v>
      </c>
      <c r="F364" t="s">
        <v>27</v>
      </c>
      <c r="G364" t="s">
        <v>28</v>
      </c>
      <c r="H364" t="s">
        <v>29</v>
      </c>
      <c r="I364" t="s">
        <v>50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5">
      <c r="A365" s="1">
        <v>44004</v>
      </c>
      <c r="B365">
        <v>4636</v>
      </c>
      <c r="C365" t="s">
        <v>24</v>
      </c>
      <c r="D365" t="s">
        <v>45</v>
      </c>
      <c r="E365" t="s">
        <v>26</v>
      </c>
      <c r="F365" t="s">
        <v>27</v>
      </c>
      <c r="G365" t="s">
        <v>33</v>
      </c>
      <c r="H365" t="s">
        <v>34</v>
      </c>
      <c r="I365" t="s">
        <v>46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5">
      <c r="A366" s="1">
        <v>44004</v>
      </c>
      <c r="B366">
        <v>6108</v>
      </c>
      <c r="C366" t="s">
        <v>53</v>
      </c>
      <c r="D366" t="s">
        <v>54</v>
      </c>
      <c r="E366" t="s">
        <v>55</v>
      </c>
      <c r="F366" t="s">
        <v>27</v>
      </c>
      <c r="G366" t="s">
        <v>28</v>
      </c>
      <c r="H366" t="s">
        <v>29</v>
      </c>
      <c r="I366" t="s">
        <v>56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5">
      <c r="A367" s="1">
        <v>44005</v>
      </c>
      <c r="B367">
        <v>4636</v>
      </c>
      <c r="C367" t="s">
        <v>24</v>
      </c>
      <c r="D367" t="s">
        <v>25</v>
      </c>
      <c r="E367" t="s">
        <v>26</v>
      </c>
      <c r="F367" t="s">
        <v>27</v>
      </c>
      <c r="G367" t="s">
        <v>28</v>
      </c>
      <c r="H367" t="s">
        <v>29</v>
      </c>
      <c r="I367" t="s">
        <v>50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5">
      <c r="A368" s="1">
        <v>44005</v>
      </c>
      <c r="B368">
        <v>4636</v>
      </c>
      <c r="C368" t="s">
        <v>24</v>
      </c>
      <c r="D368" t="s">
        <v>45</v>
      </c>
      <c r="E368" t="s">
        <v>26</v>
      </c>
      <c r="F368" t="s">
        <v>27</v>
      </c>
      <c r="G368" t="s">
        <v>33</v>
      </c>
      <c r="H368" t="s">
        <v>34</v>
      </c>
      <c r="I368" t="s">
        <v>46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5">
      <c r="A369" s="1">
        <v>44005</v>
      </c>
      <c r="B369">
        <v>6108</v>
      </c>
      <c r="C369" t="s">
        <v>53</v>
      </c>
      <c r="D369" t="s">
        <v>54</v>
      </c>
      <c r="E369" t="s">
        <v>55</v>
      </c>
      <c r="F369" t="s">
        <v>27</v>
      </c>
      <c r="G369" t="s">
        <v>28</v>
      </c>
      <c r="H369" t="s">
        <v>29</v>
      </c>
      <c r="I369" t="s">
        <v>56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5">
      <c r="A370" s="1">
        <v>44006</v>
      </c>
      <c r="B370">
        <v>4636</v>
      </c>
      <c r="C370" t="s">
        <v>24</v>
      </c>
      <c r="D370" t="s">
        <v>25</v>
      </c>
      <c r="E370" t="s">
        <v>26</v>
      </c>
      <c r="F370" t="s">
        <v>27</v>
      </c>
      <c r="G370" t="s">
        <v>28</v>
      </c>
      <c r="H370" t="s">
        <v>29</v>
      </c>
      <c r="I370" t="s">
        <v>50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5">
      <c r="A371" s="1">
        <v>44006</v>
      </c>
      <c r="B371">
        <v>4636</v>
      </c>
      <c r="C371" t="s">
        <v>24</v>
      </c>
      <c r="D371" t="s">
        <v>45</v>
      </c>
      <c r="E371" t="s">
        <v>26</v>
      </c>
      <c r="F371" t="s">
        <v>27</v>
      </c>
      <c r="G371" t="s">
        <v>33</v>
      </c>
      <c r="H371" t="s">
        <v>34</v>
      </c>
      <c r="I371" t="s">
        <v>46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5">
      <c r="A372" s="1">
        <v>44006</v>
      </c>
      <c r="B372">
        <v>6108</v>
      </c>
      <c r="C372" t="s">
        <v>53</v>
      </c>
      <c r="D372" t="s">
        <v>54</v>
      </c>
      <c r="E372" t="s">
        <v>55</v>
      </c>
      <c r="F372" t="s">
        <v>27</v>
      </c>
      <c r="G372" t="s">
        <v>28</v>
      </c>
      <c r="H372" t="s">
        <v>29</v>
      </c>
      <c r="I372" t="s">
        <v>56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5">
      <c r="A373" s="1">
        <v>44007</v>
      </c>
      <c r="B373">
        <v>4636</v>
      </c>
      <c r="C373" t="s">
        <v>24</v>
      </c>
      <c r="D373" t="s">
        <v>25</v>
      </c>
      <c r="E373" t="s">
        <v>26</v>
      </c>
      <c r="F373" t="s">
        <v>27</v>
      </c>
      <c r="G373" t="s">
        <v>28</v>
      </c>
      <c r="H373" t="s">
        <v>29</v>
      </c>
      <c r="I373" t="s">
        <v>50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5">
      <c r="A374" s="1">
        <v>44007</v>
      </c>
      <c r="B374">
        <v>4636</v>
      </c>
      <c r="C374" t="s">
        <v>24</v>
      </c>
      <c r="D374" t="s">
        <v>45</v>
      </c>
      <c r="E374" t="s">
        <v>26</v>
      </c>
      <c r="F374" t="s">
        <v>27</v>
      </c>
      <c r="G374" t="s">
        <v>33</v>
      </c>
      <c r="H374" t="s">
        <v>34</v>
      </c>
      <c r="I374" t="s">
        <v>46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5">
      <c r="A375" s="1">
        <v>44007</v>
      </c>
      <c r="B375">
        <v>6108</v>
      </c>
      <c r="C375" t="s">
        <v>53</v>
      </c>
      <c r="D375" t="s">
        <v>54</v>
      </c>
      <c r="E375" t="s">
        <v>55</v>
      </c>
      <c r="F375" t="s">
        <v>27</v>
      </c>
      <c r="G375" t="s">
        <v>28</v>
      </c>
      <c r="H375" t="s">
        <v>29</v>
      </c>
      <c r="I375" t="s">
        <v>56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5">
      <c r="A376" s="1">
        <v>44008</v>
      </c>
      <c r="B376">
        <v>4636</v>
      </c>
      <c r="C376" t="s">
        <v>24</v>
      </c>
      <c r="D376" t="s">
        <v>25</v>
      </c>
      <c r="E376" t="s">
        <v>26</v>
      </c>
      <c r="F376" t="s">
        <v>27</v>
      </c>
      <c r="G376" t="s">
        <v>28</v>
      </c>
      <c r="H376" t="s">
        <v>29</v>
      </c>
      <c r="I376" t="s">
        <v>50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5">
      <c r="A377" s="1">
        <v>44008</v>
      </c>
      <c r="B377">
        <v>4636</v>
      </c>
      <c r="C377" t="s">
        <v>24</v>
      </c>
      <c r="D377" t="s">
        <v>45</v>
      </c>
      <c r="E377" t="s">
        <v>26</v>
      </c>
      <c r="F377" t="s">
        <v>27</v>
      </c>
      <c r="G377" t="s">
        <v>33</v>
      </c>
      <c r="H377" t="s">
        <v>34</v>
      </c>
      <c r="I377" t="s">
        <v>46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5">
      <c r="A378" s="1">
        <v>44008</v>
      </c>
      <c r="B378">
        <v>6108</v>
      </c>
      <c r="C378" t="s">
        <v>53</v>
      </c>
      <c r="D378" t="s">
        <v>54</v>
      </c>
      <c r="E378" t="s">
        <v>55</v>
      </c>
      <c r="F378" t="s">
        <v>27</v>
      </c>
      <c r="G378" t="s">
        <v>28</v>
      </c>
      <c r="H378" t="s">
        <v>29</v>
      </c>
      <c r="I378" t="s">
        <v>56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5">
      <c r="A379" s="1">
        <v>44009</v>
      </c>
      <c r="B379">
        <v>4636</v>
      </c>
      <c r="C379" t="s">
        <v>24</v>
      </c>
      <c r="D379" t="s">
        <v>25</v>
      </c>
      <c r="E379" t="s">
        <v>26</v>
      </c>
      <c r="F379" t="s">
        <v>27</v>
      </c>
      <c r="G379" t="s">
        <v>28</v>
      </c>
      <c r="H379" t="s">
        <v>29</v>
      </c>
      <c r="I379" t="s">
        <v>50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5">
      <c r="A380" s="1">
        <v>44009</v>
      </c>
      <c r="B380">
        <v>4636</v>
      </c>
      <c r="C380" t="s">
        <v>24</v>
      </c>
      <c r="D380" t="s">
        <v>45</v>
      </c>
      <c r="E380" t="s">
        <v>26</v>
      </c>
      <c r="F380" t="s">
        <v>27</v>
      </c>
      <c r="G380" t="s">
        <v>33</v>
      </c>
      <c r="H380" t="s">
        <v>34</v>
      </c>
      <c r="I380" t="s">
        <v>46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5">
      <c r="A381" s="1">
        <v>44009</v>
      </c>
      <c r="B381">
        <v>6108</v>
      </c>
      <c r="C381" t="s">
        <v>53</v>
      </c>
      <c r="D381" t="s">
        <v>54</v>
      </c>
      <c r="E381" t="s">
        <v>55</v>
      </c>
      <c r="F381" t="s">
        <v>27</v>
      </c>
      <c r="G381" t="s">
        <v>28</v>
      </c>
      <c r="H381" t="s">
        <v>29</v>
      </c>
      <c r="I381" t="s">
        <v>56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5">
      <c r="A382" s="1">
        <v>44010</v>
      </c>
      <c r="B382">
        <v>4636</v>
      </c>
      <c r="C382" t="s">
        <v>24</v>
      </c>
      <c r="D382" t="s">
        <v>25</v>
      </c>
      <c r="E382" t="s">
        <v>26</v>
      </c>
      <c r="F382" t="s">
        <v>27</v>
      </c>
      <c r="G382" t="s">
        <v>28</v>
      </c>
      <c r="H382" t="s">
        <v>29</v>
      </c>
      <c r="I382" t="s">
        <v>50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5">
      <c r="A383" s="1">
        <v>44010</v>
      </c>
      <c r="B383">
        <v>4636</v>
      </c>
      <c r="C383" t="s">
        <v>24</v>
      </c>
      <c r="D383" t="s">
        <v>45</v>
      </c>
      <c r="E383" t="s">
        <v>26</v>
      </c>
      <c r="F383" t="s">
        <v>27</v>
      </c>
      <c r="G383" t="s">
        <v>33</v>
      </c>
      <c r="H383" t="s">
        <v>34</v>
      </c>
      <c r="I383" t="s">
        <v>46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5">
      <c r="A384" s="1">
        <v>44010</v>
      </c>
      <c r="B384">
        <v>6108</v>
      </c>
      <c r="C384" t="s">
        <v>53</v>
      </c>
      <c r="D384" t="s">
        <v>54</v>
      </c>
      <c r="E384" t="s">
        <v>55</v>
      </c>
      <c r="F384" t="s">
        <v>27</v>
      </c>
      <c r="G384" t="s">
        <v>28</v>
      </c>
      <c r="H384" t="s">
        <v>29</v>
      </c>
      <c r="I384" t="s">
        <v>56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5">
      <c r="A385" s="1">
        <v>44011</v>
      </c>
      <c r="B385">
        <v>4636</v>
      </c>
      <c r="C385" t="s">
        <v>24</v>
      </c>
      <c r="D385" t="s">
        <v>25</v>
      </c>
      <c r="E385" t="s">
        <v>26</v>
      </c>
      <c r="F385" t="s">
        <v>27</v>
      </c>
      <c r="G385" t="s">
        <v>28</v>
      </c>
      <c r="H385" t="s">
        <v>29</v>
      </c>
      <c r="I385" t="s">
        <v>50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5">
      <c r="A386" s="1">
        <v>44011</v>
      </c>
      <c r="B386">
        <v>4636</v>
      </c>
      <c r="C386" t="s">
        <v>24</v>
      </c>
      <c r="D386" t="s">
        <v>45</v>
      </c>
      <c r="E386" t="s">
        <v>26</v>
      </c>
      <c r="F386" t="s">
        <v>27</v>
      </c>
      <c r="G386" t="s">
        <v>33</v>
      </c>
      <c r="H386" t="s">
        <v>34</v>
      </c>
      <c r="I386" t="s">
        <v>46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5">
      <c r="A387" s="1">
        <v>44011</v>
      </c>
      <c r="B387">
        <v>6108</v>
      </c>
      <c r="C387" t="s">
        <v>53</v>
      </c>
      <c r="D387" t="s">
        <v>54</v>
      </c>
      <c r="E387" t="s">
        <v>55</v>
      </c>
      <c r="F387" t="s">
        <v>27</v>
      </c>
      <c r="G387" t="s">
        <v>28</v>
      </c>
      <c r="H387" t="s">
        <v>29</v>
      </c>
      <c r="I387" t="s">
        <v>56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5">
      <c r="A388" s="1">
        <v>44012</v>
      </c>
      <c r="B388">
        <v>4636</v>
      </c>
      <c r="C388" t="s">
        <v>24</v>
      </c>
      <c r="D388" t="s">
        <v>25</v>
      </c>
      <c r="E388" t="s">
        <v>26</v>
      </c>
      <c r="F388" t="s">
        <v>27</v>
      </c>
      <c r="G388" t="s">
        <v>28</v>
      </c>
      <c r="H388" t="s">
        <v>29</v>
      </c>
      <c r="I388" t="s">
        <v>50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5">
      <c r="A389" s="1">
        <v>44012</v>
      </c>
      <c r="B389">
        <v>4636</v>
      </c>
      <c r="C389" t="s">
        <v>24</v>
      </c>
      <c r="D389" t="s">
        <v>45</v>
      </c>
      <c r="E389" t="s">
        <v>26</v>
      </c>
      <c r="F389" t="s">
        <v>27</v>
      </c>
      <c r="G389" t="s">
        <v>33</v>
      </c>
      <c r="H389" t="s">
        <v>34</v>
      </c>
      <c r="I389" t="s">
        <v>46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5">
      <c r="A390" s="1">
        <v>44012</v>
      </c>
      <c r="B390">
        <v>6108</v>
      </c>
      <c r="C390" t="s">
        <v>53</v>
      </c>
      <c r="D390" t="s">
        <v>54</v>
      </c>
      <c r="E390" t="s">
        <v>55</v>
      </c>
      <c r="F390" t="s">
        <v>27</v>
      </c>
      <c r="G390" t="s">
        <v>28</v>
      </c>
      <c r="H390" t="s">
        <v>29</v>
      </c>
      <c r="I390" t="s">
        <v>56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5">
      <c r="A391" s="1">
        <v>44013</v>
      </c>
      <c r="B391">
        <v>4636</v>
      </c>
      <c r="C391" t="s">
        <v>24</v>
      </c>
      <c r="D391" t="s">
        <v>25</v>
      </c>
      <c r="E391" t="s">
        <v>26</v>
      </c>
      <c r="F391" t="s">
        <v>27</v>
      </c>
      <c r="G391" t="s">
        <v>28</v>
      </c>
      <c r="H391" t="s">
        <v>29</v>
      </c>
      <c r="I391" t="s">
        <v>50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5">
      <c r="A392" s="1">
        <v>44013</v>
      </c>
      <c r="B392">
        <v>4636</v>
      </c>
      <c r="C392" t="s">
        <v>24</v>
      </c>
      <c r="D392" t="s">
        <v>45</v>
      </c>
      <c r="E392" t="s">
        <v>26</v>
      </c>
      <c r="F392" t="s">
        <v>27</v>
      </c>
      <c r="G392" t="s">
        <v>33</v>
      </c>
      <c r="H392" t="s">
        <v>34</v>
      </c>
      <c r="I392" t="s">
        <v>46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5">
      <c r="A393" s="1">
        <v>44013</v>
      </c>
      <c r="B393">
        <v>6108</v>
      </c>
      <c r="C393" t="s">
        <v>53</v>
      </c>
      <c r="D393" t="s">
        <v>54</v>
      </c>
      <c r="E393" t="s">
        <v>55</v>
      </c>
      <c r="F393" t="s">
        <v>27</v>
      </c>
      <c r="G393" t="s">
        <v>28</v>
      </c>
      <c r="H393" t="s">
        <v>29</v>
      </c>
      <c r="I393" t="s">
        <v>56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5">
      <c r="A394" s="1">
        <v>44014</v>
      </c>
      <c r="B394">
        <v>4636</v>
      </c>
      <c r="C394" t="s">
        <v>24</v>
      </c>
      <c r="D394" t="s">
        <v>25</v>
      </c>
      <c r="E394" t="s">
        <v>26</v>
      </c>
      <c r="F394" t="s">
        <v>27</v>
      </c>
      <c r="G394" t="s">
        <v>28</v>
      </c>
      <c r="H394" t="s">
        <v>29</v>
      </c>
      <c r="I394" t="s">
        <v>50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5">
      <c r="A395" s="1">
        <v>44014</v>
      </c>
      <c r="B395">
        <v>4636</v>
      </c>
      <c r="C395" t="s">
        <v>24</v>
      </c>
      <c r="D395" t="s">
        <v>45</v>
      </c>
      <c r="E395" t="s">
        <v>26</v>
      </c>
      <c r="F395" t="s">
        <v>27</v>
      </c>
      <c r="G395" t="s">
        <v>33</v>
      </c>
      <c r="H395" t="s">
        <v>34</v>
      </c>
      <c r="I395" t="s">
        <v>46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5">
      <c r="A396" s="1">
        <v>44014</v>
      </c>
      <c r="B396">
        <v>6108</v>
      </c>
      <c r="C396" t="s">
        <v>53</v>
      </c>
      <c r="D396" t="s">
        <v>54</v>
      </c>
      <c r="E396" t="s">
        <v>55</v>
      </c>
      <c r="F396" t="s">
        <v>27</v>
      </c>
      <c r="G396" t="s">
        <v>28</v>
      </c>
      <c r="H396" t="s">
        <v>29</v>
      </c>
      <c r="I396" t="s">
        <v>56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5">
      <c r="A397" s="1">
        <v>44015</v>
      </c>
      <c r="B397">
        <v>4636</v>
      </c>
      <c r="C397" t="s">
        <v>24</v>
      </c>
      <c r="D397" t="s">
        <v>25</v>
      </c>
      <c r="E397" t="s">
        <v>26</v>
      </c>
      <c r="F397" t="s">
        <v>27</v>
      </c>
      <c r="G397" t="s">
        <v>28</v>
      </c>
      <c r="H397" t="s">
        <v>29</v>
      </c>
      <c r="I397" t="s">
        <v>50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5">
      <c r="A398" s="1">
        <v>44015</v>
      </c>
      <c r="B398">
        <v>4636</v>
      </c>
      <c r="C398" t="s">
        <v>24</v>
      </c>
      <c r="D398" t="s">
        <v>45</v>
      </c>
      <c r="E398" t="s">
        <v>26</v>
      </c>
      <c r="F398" t="s">
        <v>27</v>
      </c>
      <c r="G398" t="s">
        <v>33</v>
      </c>
      <c r="H398" t="s">
        <v>34</v>
      </c>
      <c r="I398" t="s">
        <v>46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5">
      <c r="A399" s="1">
        <v>44015</v>
      </c>
      <c r="B399">
        <v>6108</v>
      </c>
      <c r="C399" t="s">
        <v>53</v>
      </c>
      <c r="D399" t="s">
        <v>54</v>
      </c>
      <c r="E399" t="s">
        <v>55</v>
      </c>
      <c r="F399" t="s">
        <v>27</v>
      </c>
      <c r="G399" t="s">
        <v>28</v>
      </c>
      <c r="H399" t="s">
        <v>29</v>
      </c>
      <c r="I399" t="s">
        <v>56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5">
      <c r="A400" s="1">
        <v>44016</v>
      </c>
      <c r="B400">
        <v>4636</v>
      </c>
      <c r="C400" t="s">
        <v>24</v>
      </c>
      <c r="D400" t="s">
        <v>25</v>
      </c>
      <c r="E400" t="s">
        <v>26</v>
      </c>
      <c r="F400" t="s">
        <v>27</v>
      </c>
      <c r="G400" t="s">
        <v>28</v>
      </c>
      <c r="H400" t="s">
        <v>29</v>
      </c>
      <c r="I400" t="s">
        <v>50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5">
      <c r="A401" s="1">
        <v>44016</v>
      </c>
      <c r="B401">
        <v>4636</v>
      </c>
      <c r="C401" t="s">
        <v>24</v>
      </c>
      <c r="D401" t="s">
        <v>45</v>
      </c>
      <c r="E401" t="s">
        <v>26</v>
      </c>
      <c r="F401" t="s">
        <v>27</v>
      </c>
      <c r="G401" t="s">
        <v>33</v>
      </c>
      <c r="H401" t="s">
        <v>34</v>
      </c>
      <c r="I401" t="s">
        <v>46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5">
      <c r="A402" s="1">
        <v>44016</v>
      </c>
      <c r="B402">
        <v>6108</v>
      </c>
      <c r="C402" t="s">
        <v>53</v>
      </c>
      <c r="D402" t="s">
        <v>54</v>
      </c>
      <c r="E402" t="s">
        <v>55</v>
      </c>
      <c r="F402" t="s">
        <v>27</v>
      </c>
      <c r="G402" t="s">
        <v>28</v>
      </c>
      <c r="H402" t="s">
        <v>29</v>
      </c>
      <c r="I402" t="s">
        <v>56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5">
      <c r="A403" s="1">
        <v>44017</v>
      </c>
      <c r="B403">
        <v>4636</v>
      </c>
      <c r="C403" t="s">
        <v>24</v>
      </c>
      <c r="D403" t="s">
        <v>25</v>
      </c>
      <c r="E403" t="s">
        <v>26</v>
      </c>
      <c r="F403" t="s">
        <v>27</v>
      </c>
      <c r="G403" t="s">
        <v>28</v>
      </c>
      <c r="H403" t="s">
        <v>29</v>
      </c>
      <c r="I403" t="s">
        <v>50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5">
      <c r="A404" s="1">
        <v>44017</v>
      </c>
      <c r="B404">
        <v>4636</v>
      </c>
      <c r="C404" t="s">
        <v>24</v>
      </c>
      <c r="D404" t="s">
        <v>45</v>
      </c>
      <c r="E404" t="s">
        <v>26</v>
      </c>
      <c r="F404" t="s">
        <v>27</v>
      </c>
      <c r="G404" t="s">
        <v>33</v>
      </c>
      <c r="H404" t="s">
        <v>34</v>
      </c>
      <c r="I404" t="s">
        <v>46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5">
      <c r="A405" s="1">
        <v>44017</v>
      </c>
      <c r="B405">
        <v>6108</v>
      </c>
      <c r="C405" t="s">
        <v>53</v>
      </c>
      <c r="D405" t="s">
        <v>54</v>
      </c>
      <c r="E405" t="s">
        <v>55</v>
      </c>
      <c r="F405" t="s">
        <v>27</v>
      </c>
      <c r="G405" t="s">
        <v>28</v>
      </c>
      <c r="H405" t="s">
        <v>29</v>
      </c>
      <c r="I405" t="s">
        <v>56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5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50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24</v>
      </c>
      <c r="D407" t="s">
        <v>45</v>
      </c>
      <c r="E407" t="s">
        <v>26</v>
      </c>
      <c r="F407" t="s">
        <v>27</v>
      </c>
      <c r="G407" t="s">
        <v>33</v>
      </c>
      <c r="H407" t="s">
        <v>34</v>
      </c>
      <c r="I407" t="s">
        <v>46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4636</v>
      </c>
      <c r="C408" t="s">
        <v>24</v>
      </c>
      <c r="D408" t="s">
        <v>25</v>
      </c>
      <c r="E408" t="s">
        <v>26</v>
      </c>
      <c r="F408" t="s">
        <v>27</v>
      </c>
      <c r="G408" t="s">
        <v>28</v>
      </c>
      <c r="H408" t="s">
        <v>29</v>
      </c>
      <c r="I408" t="s">
        <v>50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5">
      <c r="A409" s="1">
        <v>44019</v>
      </c>
      <c r="B409">
        <v>4636</v>
      </c>
      <c r="C409" t="s">
        <v>24</v>
      </c>
      <c r="D409" t="s">
        <v>45</v>
      </c>
      <c r="E409" t="s">
        <v>26</v>
      </c>
      <c r="F409" t="s">
        <v>27</v>
      </c>
      <c r="G409" t="s">
        <v>33</v>
      </c>
      <c r="H409" t="s">
        <v>34</v>
      </c>
      <c r="I409" t="s">
        <v>46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5">
      <c r="A410" s="1">
        <v>44019</v>
      </c>
      <c r="B410">
        <v>6108</v>
      </c>
      <c r="C410" t="s">
        <v>53</v>
      </c>
      <c r="D410" t="s">
        <v>54</v>
      </c>
      <c r="E410" t="s">
        <v>55</v>
      </c>
      <c r="F410" t="s">
        <v>27</v>
      </c>
      <c r="G410" t="s">
        <v>28</v>
      </c>
      <c r="H410" t="s">
        <v>29</v>
      </c>
      <c r="I410" t="s">
        <v>56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5">
      <c r="A411" s="1">
        <v>44020</v>
      </c>
      <c r="B411">
        <v>4636</v>
      </c>
      <c r="C411" t="s">
        <v>24</v>
      </c>
      <c r="D411" t="s">
        <v>25</v>
      </c>
      <c r="E411" t="s">
        <v>26</v>
      </c>
      <c r="F411" t="s">
        <v>27</v>
      </c>
      <c r="G411" t="s">
        <v>28</v>
      </c>
      <c r="H411" t="s">
        <v>29</v>
      </c>
      <c r="I411" t="s">
        <v>50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5">
      <c r="A412" s="1">
        <v>44020</v>
      </c>
      <c r="B412">
        <v>4636</v>
      </c>
      <c r="C412" t="s">
        <v>24</v>
      </c>
      <c r="D412" t="s">
        <v>45</v>
      </c>
      <c r="E412" t="s">
        <v>26</v>
      </c>
      <c r="F412" t="s">
        <v>27</v>
      </c>
      <c r="G412" t="s">
        <v>33</v>
      </c>
      <c r="H412" t="s">
        <v>34</v>
      </c>
      <c r="I412" t="s">
        <v>46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5">
      <c r="A413" s="1">
        <v>44020</v>
      </c>
      <c r="B413">
        <v>6108</v>
      </c>
      <c r="C413" t="s">
        <v>53</v>
      </c>
      <c r="D413" t="s">
        <v>54</v>
      </c>
      <c r="E413" t="s">
        <v>55</v>
      </c>
      <c r="F413" t="s">
        <v>27</v>
      </c>
      <c r="G413" t="s">
        <v>28</v>
      </c>
      <c r="H413" t="s">
        <v>29</v>
      </c>
      <c r="I413" t="s">
        <v>56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5">
      <c r="A414" s="1">
        <v>44020</v>
      </c>
      <c r="B414">
        <v>6108</v>
      </c>
      <c r="C414" t="s">
        <v>53</v>
      </c>
      <c r="D414" t="s">
        <v>57</v>
      </c>
      <c r="E414" t="s">
        <v>55</v>
      </c>
      <c r="F414" t="s">
        <v>27</v>
      </c>
      <c r="G414" t="s">
        <v>33</v>
      </c>
      <c r="H414" t="s">
        <v>34</v>
      </c>
      <c r="I414" t="s">
        <v>58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5">
      <c r="A415" s="1">
        <v>44021</v>
      </c>
      <c r="B415">
        <v>4636</v>
      </c>
      <c r="C415" t="s">
        <v>24</v>
      </c>
      <c r="D415" t="s">
        <v>25</v>
      </c>
      <c r="E415" t="s">
        <v>26</v>
      </c>
      <c r="F415" t="s">
        <v>27</v>
      </c>
      <c r="G415" t="s">
        <v>28</v>
      </c>
      <c r="H415" t="s">
        <v>29</v>
      </c>
      <c r="I415" t="s">
        <v>50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5">
      <c r="A416" s="1">
        <v>44021</v>
      </c>
      <c r="B416">
        <v>4636</v>
      </c>
      <c r="C416" t="s">
        <v>24</v>
      </c>
      <c r="D416" t="s">
        <v>45</v>
      </c>
      <c r="E416" t="s">
        <v>26</v>
      </c>
      <c r="F416" t="s">
        <v>27</v>
      </c>
      <c r="G416" t="s">
        <v>33</v>
      </c>
      <c r="H416" t="s">
        <v>34</v>
      </c>
      <c r="I416" t="s">
        <v>46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5">
      <c r="A417" s="1">
        <v>44021</v>
      </c>
      <c r="B417">
        <v>6108</v>
      </c>
      <c r="C417" t="s">
        <v>53</v>
      </c>
      <c r="D417" t="s">
        <v>54</v>
      </c>
      <c r="E417" t="s">
        <v>55</v>
      </c>
      <c r="F417" t="s">
        <v>27</v>
      </c>
      <c r="G417" t="s">
        <v>28</v>
      </c>
      <c r="H417" t="s">
        <v>29</v>
      </c>
      <c r="I417" t="s">
        <v>56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5">
      <c r="A418" s="1">
        <v>44021</v>
      </c>
      <c r="B418">
        <v>6108</v>
      </c>
      <c r="C418" t="s">
        <v>53</v>
      </c>
      <c r="D418" t="s">
        <v>57</v>
      </c>
      <c r="E418" t="s">
        <v>55</v>
      </c>
      <c r="F418" t="s">
        <v>27</v>
      </c>
      <c r="G418" t="s">
        <v>33</v>
      </c>
      <c r="H418" t="s">
        <v>34</v>
      </c>
      <c r="I418" t="s">
        <v>58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5">
      <c r="A419" s="1">
        <v>44022</v>
      </c>
      <c r="B419">
        <v>4636</v>
      </c>
      <c r="C419" t="s">
        <v>24</v>
      </c>
      <c r="D419" t="s">
        <v>25</v>
      </c>
      <c r="E419" t="s">
        <v>26</v>
      </c>
      <c r="F419" t="s">
        <v>27</v>
      </c>
      <c r="G419" t="s">
        <v>28</v>
      </c>
      <c r="H419" t="s">
        <v>29</v>
      </c>
      <c r="I419" t="s">
        <v>50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5">
      <c r="A420" s="1">
        <v>44022</v>
      </c>
      <c r="B420">
        <v>4636</v>
      </c>
      <c r="C420" t="s">
        <v>24</v>
      </c>
      <c r="D420" t="s">
        <v>45</v>
      </c>
      <c r="E420" t="s">
        <v>26</v>
      </c>
      <c r="F420" t="s">
        <v>27</v>
      </c>
      <c r="G420" t="s">
        <v>33</v>
      </c>
      <c r="H420" t="s">
        <v>34</v>
      </c>
      <c r="I420" t="s">
        <v>46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5">
      <c r="A421" s="1">
        <v>44022</v>
      </c>
      <c r="B421">
        <v>6108</v>
      </c>
      <c r="C421" t="s">
        <v>53</v>
      </c>
      <c r="D421" t="s">
        <v>54</v>
      </c>
      <c r="E421" t="s">
        <v>55</v>
      </c>
      <c r="F421" t="s">
        <v>27</v>
      </c>
      <c r="G421" t="s">
        <v>28</v>
      </c>
      <c r="H421" t="s">
        <v>29</v>
      </c>
      <c r="I421" t="s">
        <v>56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5">
      <c r="A422" s="1">
        <v>44022</v>
      </c>
      <c r="B422">
        <v>6108</v>
      </c>
      <c r="C422" t="s">
        <v>53</v>
      </c>
      <c r="D422" t="s">
        <v>57</v>
      </c>
      <c r="E422" t="s">
        <v>55</v>
      </c>
      <c r="F422" t="s">
        <v>27</v>
      </c>
      <c r="G422" t="s">
        <v>33</v>
      </c>
      <c r="H422" t="s">
        <v>34</v>
      </c>
      <c r="I422" t="s">
        <v>58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5">
      <c r="A423" s="1">
        <v>44023</v>
      </c>
      <c r="B423">
        <v>4636</v>
      </c>
      <c r="C423" t="s">
        <v>24</v>
      </c>
      <c r="D423" t="s">
        <v>25</v>
      </c>
      <c r="E423" t="s">
        <v>26</v>
      </c>
      <c r="F423" t="s">
        <v>27</v>
      </c>
      <c r="G423" t="s">
        <v>28</v>
      </c>
      <c r="H423" t="s">
        <v>29</v>
      </c>
      <c r="I423" t="s">
        <v>50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5">
      <c r="A424" s="1">
        <v>44023</v>
      </c>
      <c r="B424">
        <v>4636</v>
      </c>
      <c r="C424" t="s">
        <v>24</v>
      </c>
      <c r="D424" t="s">
        <v>45</v>
      </c>
      <c r="E424" t="s">
        <v>26</v>
      </c>
      <c r="F424" t="s">
        <v>27</v>
      </c>
      <c r="G424" t="s">
        <v>33</v>
      </c>
      <c r="H424" t="s">
        <v>34</v>
      </c>
      <c r="I424" t="s">
        <v>46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5">
      <c r="A425" s="1">
        <v>44023</v>
      </c>
      <c r="B425">
        <v>6108</v>
      </c>
      <c r="C425" t="s">
        <v>53</v>
      </c>
      <c r="D425" t="s">
        <v>54</v>
      </c>
      <c r="E425" t="s">
        <v>55</v>
      </c>
      <c r="F425" t="s">
        <v>27</v>
      </c>
      <c r="G425" t="s">
        <v>28</v>
      </c>
      <c r="H425" t="s">
        <v>29</v>
      </c>
      <c r="I425" t="s">
        <v>56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5">
      <c r="A426" s="1">
        <v>44023</v>
      </c>
      <c r="B426">
        <v>6108</v>
      </c>
      <c r="C426" t="s">
        <v>53</v>
      </c>
      <c r="D426" t="s">
        <v>57</v>
      </c>
      <c r="E426" t="s">
        <v>55</v>
      </c>
      <c r="F426" t="s">
        <v>27</v>
      </c>
      <c r="G426" t="s">
        <v>33</v>
      </c>
      <c r="H426" t="s">
        <v>34</v>
      </c>
      <c r="I426" t="s">
        <v>58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5">
      <c r="A427" s="1">
        <v>44024</v>
      </c>
      <c r="B427">
        <v>4636</v>
      </c>
      <c r="C427" t="s">
        <v>24</v>
      </c>
      <c r="D427" t="s">
        <v>25</v>
      </c>
      <c r="E427" t="s">
        <v>26</v>
      </c>
      <c r="F427" t="s">
        <v>27</v>
      </c>
      <c r="G427" t="s">
        <v>28</v>
      </c>
      <c r="H427" t="s">
        <v>29</v>
      </c>
      <c r="I427" t="s">
        <v>50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5">
      <c r="A428" s="1">
        <v>44024</v>
      </c>
      <c r="B428">
        <v>4636</v>
      </c>
      <c r="C428" t="s">
        <v>24</v>
      </c>
      <c r="D428" t="s">
        <v>45</v>
      </c>
      <c r="E428" t="s">
        <v>26</v>
      </c>
      <c r="F428" t="s">
        <v>27</v>
      </c>
      <c r="G428" t="s">
        <v>33</v>
      </c>
      <c r="H428" t="s">
        <v>34</v>
      </c>
      <c r="I428" t="s">
        <v>46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5">
      <c r="A429" s="1">
        <v>44024</v>
      </c>
      <c r="B429">
        <v>6108</v>
      </c>
      <c r="C429" t="s">
        <v>53</v>
      </c>
      <c r="D429" t="s">
        <v>54</v>
      </c>
      <c r="E429" t="s">
        <v>55</v>
      </c>
      <c r="F429" t="s">
        <v>27</v>
      </c>
      <c r="G429" t="s">
        <v>28</v>
      </c>
      <c r="H429" t="s">
        <v>29</v>
      </c>
      <c r="I429" t="s">
        <v>56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5">
      <c r="A430" s="1">
        <v>44024</v>
      </c>
      <c r="B430">
        <v>6108</v>
      </c>
      <c r="C430" t="s">
        <v>53</v>
      </c>
      <c r="D430" t="s">
        <v>57</v>
      </c>
      <c r="E430" t="s">
        <v>55</v>
      </c>
      <c r="F430" t="s">
        <v>27</v>
      </c>
      <c r="G430" t="s">
        <v>33</v>
      </c>
      <c r="H430" t="s">
        <v>34</v>
      </c>
      <c r="I430" t="s">
        <v>58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5">
      <c r="A431" s="1">
        <v>44025</v>
      </c>
      <c r="B431">
        <v>4636</v>
      </c>
      <c r="C431" t="s">
        <v>24</v>
      </c>
      <c r="D431" t="s">
        <v>25</v>
      </c>
      <c r="E431" t="s">
        <v>26</v>
      </c>
      <c r="F431" t="s">
        <v>27</v>
      </c>
      <c r="G431" t="s">
        <v>28</v>
      </c>
      <c r="H431" t="s">
        <v>29</v>
      </c>
      <c r="I431" t="s">
        <v>50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5">
      <c r="A432" s="1">
        <v>44025</v>
      </c>
      <c r="B432">
        <v>4636</v>
      </c>
      <c r="C432" t="s">
        <v>24</v>
      </c>
      <c r="D432" t="s">
        <v>45</v>
      </c>
      <c r="E432" t="s">
        <v>26</v>
      </c>
      <c r="F432" t="s">
        <v>27</v>
      </c>
      <c r="G432" t="s">
        <v>33</v>
      </c>
      <c r="H432" t="s">
        <v>34</v>
      </c>
      <c r="I432" t="s">
        <v>46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5">
      <c r="A433" s="1">
        <v>44025</v>
      </c>
      <c r="B433">
        <v>6108</v>
      </c>
      <c r="C433" t="s">
        <v>53</v>
      </c>
      <c r="D433" t="s">
        <v>54</v>
      </c>
      <c r="E433" t="s">
        <v>55</v>
      </c>
      <c r="F433" t="s">
        <v>27</v>
      </c>
      <c r="G433" t="s">
        <v>28</v>
      </c>
      <c r="H433" t="s">
        <v>29</v>
      </c>
      <c r="I433" t="s">
        <v>56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5">
      <c r="A434" s="1">
        <v>44025</v>
      </c>
      <c r="B434">
        <v>6108</v>
      </c>
      <c r="C434" t="s">
        <v>53</v>
      </c>
      <c r="D434" t="s">
        <v>57</v>
      </c>
      <c r="E434" t="s">
        <v>55</v>
      </c>
      <c r="F434" t="s">
        <v>27</v>
      </c>
      <c r="G434" t="s">
        <v>33</v>
      </c>
      <c r="H434" t="s">
        <v>34</v>
      </c>
      <c r="I434" t="s">
        <v>58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5">
      <c r="A435" s="1">
        <v>44026</v>
      </c>
      <c r="B435">
        <v>4636</v>
      </c>
      <c r="C435" t="s">
        <v>24</v>
      </c>
      <c r="D435" t="s">
        <v>25</v>
      </c>
      <c r="E435" t="s">
        <v>26</v>
      </c>
      <c r="F435" t="s">
        <v>27</v>
      </c>
      <c r="G435" t="s">
        <v>28</v>
      </c>
      <c r="H435" t="s">
        <v>29</v>
      </c>
      <c r="I435" t="s">
        <v>50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5">
      <c r="A436" s="1">
        <v>44026</v>
      </c>
      <c r="B436">
        <v>4636</v>
      </c>
      <c r="C436" t="s">
        <v>24</v>
      </c>
      <c r="D436" t="s">
        <v>45</v>
      </c>
      <c r="E436" t="s">
        <v>26</v>
      </c>
      <c r="F436" t="s">
        <v>27</v>
      </c>
      <c r="G436" t="s">
        <v>33</v>
      </c>
      <c r="H436" t="s">
        <v>34</v>
      </c>
      <c r="I436" t="s">
        <v>46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5">
      <c r="A437" s="1">
        <v>44026</v>
      </c>
      <c r="B437">
        <v>6108</v>
      </c>
      <c r="C437" t="s">
        <v>53</v>
      </c>
      <c r="D437" t="s">
        <v>54</v>
      </c>
      <c r="E437" t="s">
        <v>55</v>
      </c>
      <c r="F437" t="s">
        <v>27</v>
      </c>
      <c r="G437" t="s">
        <v>28</v>
      </c>
      <c r="H437" t="s">
        <v>29</v>
      </c>
      <c r="I437" t="s">
        <v>56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5">
      <c r="A438" s="1">
        <v>44026</v>
      </c>
      <c r="B438">
        <v>6108</v>
      </c>
      <c r="C438" t="s">
        <v>53</v>
      </c>
      <c r="D438" t="s">
        <v>57</v>
      </c>
      <c r="E438" t="s">
        <v>55</v>
      </c>
      <c r="F438" t="s">
        <v>27</v>
      </c>
      <c r="G438" t="s">
        <v>33</v>
      </c>
      <c r="H438" t="s">
        <v>34</v>
      </c>
      <c r="I438" t="s">
        <v>58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5">
      <c r="A439" s="1">
        <v>44027</v>
      </c>
      <c r="B439">
        <v>4636</v>
      </c>
      <c r="C439" t="s">
        <v>24</v>
      </c>
      <c r="D439" t="s">
        <v>25</v>
      </c>
      <c r="E439" t="s">
        <v>26</v>
      </c>
      <c r="F439" t="s">
        <v>27</v>
      </c>
      <c r="G439" t="s">
        <v>28</v>
      </c>
      <c r="H439" t="s">
        <v>29</v>
      </c>
      <c r="I439" t="s">
        <v>50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5">
      <c r="A440" s="1">
        <v>44027</v>
      </c>
      <c r="B440">
        <v>4636</v>
      </c>
      <c r="C440" t="s">
        <v>24</v>
      </c>
      <c r="D440" t="s">
        <v>45</v>
      </c>
      <c r="E440" t="s">
        <v>26</v>
      </c>
      <c r="F440" t="s">
        <v>27</v>
      </c>
      <c r="G440" t="s">
        <v>33</v>
      </c>
      <c r="H440" t="s">
        <v>34</v>
      </c>
      <c r="I440" t="s">
        <v>46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5">
      <c r="A441" s="1">
        <v>44027</v>
      </c>
      <c r="B441">
        <v>6108</v>
      </c>
      <c r="C441" t="s">
        <v>53</v>
      </c>
      <c r="D441" t="s">
        <v>54</v>
      </c>
      <c r="E441" t="s">
        <v>55</v>
      </c>
      <c r="F441" t="s">
        <v>27</v>
      </c>
      <c r="G441" t="s">
        <v>28</v>
      </c>
      <c r="H441" t="s">
        <v>29</v>
      </c>
      <c r="I441" t="s">
        <v>56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5">
      <c r="A442" s="1">
        <v>44027</v>
      </c>
      <c r="B442">
        <v>6108</v>
      </c>
      <c r="C442" t="s">
        <v>53</v>
      </c>
      <c r="D442" t="s">
        <v>57</v>
      </c>
      <c r="E442" t="s">
        <v>55</v>
      </c>
      <c r="F442" t="s">
        <v>27</v>
      </c>
      <c r="G442" t="s">
        <v>33</v>
      </c>
      <c r="H442" t="s">
        <v>34</v>
      </c>
      <c r="I442" t="s">
        <v>58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5">
      <c r="A443" s="1">
        <v>44028</v>
      </c>
      <c r="B443">
        <v>4636</v>
      </c>
      <c r="C443" t="s">
        <v>24</v>
      </c>
      <c r="D443" t="s">
        <v>25</v>
      </c>
      <c r="E443" t="s">
        <v>26</v>
      </c>
      <c r="F443" t="s">
        <v>27</v>
      </c>
      <c r="G443" t="s">
        <v>28</v>
      </c>
      <c r="H443" t="s">
        <v>29</v>
      </c>
      <c r="I443" t="s">
        <v>50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5">
      <c r="A444" s="1">
        <v>44028</v>
      </c>
      <c r="B444">
        <v>6108</v>
      </c>
      <c r="C444" t="s">
        <v>53</v>
      </c>
      <c r="D444" t="s">
        <v>54</v>
      </c>
      <c r="E444" t="s">
        <v>55</v>
      </c>
      <c r="F444" t="s">
        <v>27</v>
      </c>
      <c r="G444" t="s">
        <v>28</v>
      </c>
      <c r="H444" t="s">
        <v>29</v>
      </c>
      <c r="I444" t="s">
        <v>56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5">
      <c r="A445" s="1">
        <v>44028</v>
      </c>
      <c r="B445">
        <v>6108</v>
      </c>
      <c r="C445" t="s">
        <v>53</v>
      </c>
      <c r="D445" t="s">
        <v>57</v>
      </c>
      <c r="E445" t="s">
        <v>55</v>
      </c>
      <c r="F445" t="s">
        <v>27</v>
      </c>
      <c r="G445" t="s">
        <v>33</v>
      </c>
      <c r="H445" t="s">
        <v>34</v>
      </c>
      <c r="I445" t="s">
        <v>58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5">
      <c r="A446" s="1">
        <v>44029</v>
      </c>
      <c r="B446">
        <v>4636</v>
      </c>
      <c r="C446" t="s">
        <v>24</v>
      </c>
      <c r="D446" t="s">
        <v>25</v>
      </c>
      <c r="E446" t="s">
        <v>26</v>
      </c>
      <c r="F446" t="s">
        <v>27</v>
      </c>
      <c r="G446" t="s">
        <v>28</v>
      </c>
      <c r="H446" t="s">
        <v>29</v>
      </c>
      <c r="I446" t="s">
        <v>50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5">
      <c r="A447" s="1">
        <v>44029</v>
      </c>
      <c r="B447">
        <v>6108</v>
      </c>
      <c r="C447" t="s">
        <v>53</v>
      </c>
      <c r="D447" t="s">
        <v>54</v>
      </c>
      <c r="E447" t="s">
        <v>55</v>
      </c>
      <c r="F447" t="s">
        <v>27</v>
      </c>
      <c r="G447" t="s">
        <v>28</v>
      </c>
      <c r="H447" t="s">
        <v>29</v>
      </c>
      <c r="I447" t="s">
        <v>56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5">
      <c r="A448" s="1">
        <v>44029</v>
      </c>
      <c r="B448">
        <v>6108</v>
      </c>
      <c r="C448" t="s">
        <v>53</v>
      </c>
      <c r="D448" t="s">
        <v>57</v>
      </c>
      <c r="E448" t="s">
        <v>55</v>
      </c>
      <c r="F448" t="s">
        <v>27</v>
      </c>
      <c r="G448" t="s">
        <v>33</v>
      </c>
      <c r="H448" t="s">
        <v>34</v>
      </c>
      <c r="I448" t="s">
        <v>58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5">
      <c r="A449" s="1">
        <v>44030</v>
      </c>
      <c r="B449">
        <v>4636</v>
      </c>
      <c r="C449" t="s">
        <v>24</v>
      </c>
      <c r="D449" t="s">
        <v>25</v>
      </c>
      <c r="E449" t="s">
        <v>26</v>
      </c>
      <c r="F449" t="s">
        <v>27</v>
      </c>
      <c r="G449" t="s">
        <v>28</v>
      </c>
      <c r="H449" t="s">
        <v>29</v>
      </c>
      <c r="I449" t="s">
        <v>50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5">
      <c r="A450" s="1">
        <v>44030</v>
      </c>
      <c r="B450">
        <v>6108</v>
      </c>
      <c r="C450" t="s">
        <v>53</v>
      </c>
      <c r="D450" t="s">
        <v>54</v>
      </c>
      <c r="E450" t="s">
        <v>55</v>
      </c>
      <c r="F450" t="s">
        <v>27</v>
      </c>
      <c r="G450" t="s">
        <v>28</v>
      </c>
      <c r="H450" t="s">
        <v>29</v>
      </c>
      <c r="I450" t="s">
        <v>56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5">
      <c r="A451" s="1">
        <v>44030</v>
      </c>
      <c r="B451">
        <v>6108</v>
      </c>
      <c r="C451" t="s">
        <v>53</v>
      </c>
      <c r="D451" t="s">
        <v>57</v>
      </c>
      <c r="E451" t="s">
        <v>55</v>
      </c>
      <c r="F451" t="s">
        <v>27</v>
      </c>
      <c r="G451" t="s">
        <v>33</v>
      </c>
      <c r="H451" t="s">
        <v>34</v>
      </c>
      <c r="I451" t="s">
        <v>58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5">
      <c r="A452" s="1">
        <v>44031</v>
      </c>
      <c r="B452">
        <v>4636</v>
      </c>
      <c r="C452" t="s">
        <v>24</v>
      </c>
      <c r="D452" t="s">
        <v>25</v>
      </c>
      <c r="E452" t="s">
        <v>26</v>
      </c>
      <c r="F452" t="s">
        <v>27</v>
      </c>
      <c r="G452" t="s">
        <v>28</v>
      </c>
      <c r="H452" t="s">
        <v>29</v>
      </c>
      <c r="I452" t="s">
        <v>50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5">
      <c r="A453" s="1">
        <v>44031</v>
      </c>
      <c r="B453">
        <v>6108</v>
      </c>
      <c r="C453" t="s">
        <v>53</v>
      </c>
      <c r="D453" t="s">
        <v>54</v>
      </c>
      <c r="E453" t="s">
        <v>55</v>
      </c>
      <c r="F453" t="s">
        <v>27</v>
      </c>
      <c r="G453" t="s">
        <v>28</v>
      </c>
      <c r="H453" t="s">
        <v>29</v>
      </c>
      <c r="I453" t="s">
        <v>56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5">
      <c r="A454" s="1">
        <v>44031</v>
      </c>
      <c r="B454">
        <v>6108</v>
      </c>
      <c r="C454" t="s">
        <v>53</v>
      </c>
      <c r="D454" t="s">
        <v>57</v>
      </c>
      <c r="E454" t="s">
        <v>55</v>
      </c>
      <c r="F454" t="s">
        <v>27</v>
      </c>
      <c r="G454" t="s">
        <v>33</v>
      </c>
      <c r="H454" t="s">
        <v>34</v>
      </c>
      <c r="I454" t="s">
        <v>58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5">
      <c r="A455" s="1">
        <v>44032</v>
      </c>
      <c r="B455">
        <v>6108</v>
      </c>
      <c r="C455" t="s">
        <v>53</v>
      </c>
      <c r="D455" t="s">
        <v>54</v>
      </c>
      <c r="E455" t="s">
        <v>55</v>
      </c>
      <c r="F455" t="s">
        <v>27</v>
      </c>
      <c r="G455" t="s">
        <v>28</v>
      </c>
      <c r="H455" t="s">
        <v>29</v>
      </c>
      <c r="I455" t="s">
        <v>56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53</v>
      </c>
      <c r="D456" t="s">
        <v>57</v>
      </c>
      <c r="E456" t="s">
        <v>55</v>
      </c>
      <c r="F456" t="s">
        <v>27</v>
      </c>
      <c r="G456" t="s">
        <v>33</v>
      </c>
      <c r="H456" t="s">
        <v>34</v>
      </c>
      <c r="I456" t="s">
        <v>58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4636</v>
      </c>
      <c r="C457" t="s">
        <v>24</v>
      </c>
      <c r="D457" t="s">
        <v>25</v>
      </c>
      <c r="E457" t="s">
        <v>26</v>
      </c>
      <c r="F457" t="s">
        <v>27</v>
      </c>
      <c r="G457" t="s">
        <v>28</v>
      </c>
      <c r="H457" t="s">
        <v>29</v>
      </c>
      <c r="I457" t="s">
        <v>50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5">
      <c r="A458" s="1">
        <v>44033</v>
      </c>
      <c r="B458">
        <v>6108</v>
      </c>
      <c r="C458" t="s">
        <v>53</v>
      </c>
      <c r="D458" t="s">
        <v>54</v>
      </c>
      <c r="E458" t="s">
        <v>55</v>
      </c>
      <c r="F458" t="s">
        <v>27</v>
      </c>
      <c r="G458" t="s">
        <v>28</v>
      </c>
      <c r="H458" t="s">
        <v>29</v>
      </c>
      <c r="I458" t="s">
        <v>56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5">
      <c r="A459" s="1">
        <v>44033</v>
      </c>
      <c r="B459">
        <v>6108</v>
      </c>
      <c r="C459" t="s">
        <v>53</v>
      </c>
      <c r="D459" t="s">
        <v>57</v>
      </c>
      <c r="E459" t="s">
        <v>55</v>
      </c>
      <c r="F459" t="s">
        <v>27</v>
      </c>
      <c r="G459" t="s">
        <v>33</v>
      </c>
      <c r="H459" t="s">
        <v>34</v>
      </c>
      <c r="I459" t="s">
        <v>58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5">
      <c r="A460" s="1">
        <v>44034</v>
      </c>
      <c r="B460">
        <v>4636</v>
      </c>
      <c r="C460" t="s">
        <v>24</v>
      </c>
      <c r="D460" t="s">
        <v>25</v>
      </c>
      <c r="E460" t="s">
        <v>26</v>
      </c>
      <c r="F460" t="s">
        <v>27</v>
      </c>
      <c r="G460" t="s">
        <v>28</v>
      </c>
      <c r="H460" t="s">
        <v>29</v>
      </c>
      <c r="I460" t="s">
        <v>50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5">
      <c r="A461" s="1">
        <v>44034</v>
      </c>
      <c r="B461">
        <v>4636</v>
      </c>
      <c r="C461" t="s">
        <v>24</v>
      </c>
      <c r="D461" t="s">
        <v>45</v>
      </c>
      <c r="E461" t="s">
        <v>26</v>
      </c>
      <c r="F461" t="s">
        <v>27</v>
      </c>
      <c r="G461" t="s">
        <v>33</v>
      </c>
      <c r="H461" t="s">
        <v>34</v>
      </c>
      <c r="I461" t="s">
        <v>46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5">
      <c r="A462" s="1">
        <v>44034</v>
      </c>
      <c r="B462">
        <v>6108</v>
      </c>
      <c r="C462" t="s">
        <v>53</v>
      </c>
      <c r="D462" t="s">
        <v>54</v>
      </c>
      <c r="E462" t="s">
        <v>55</v>
      </c>
      <c r="F462" t="s">
        <v>27</v>
      </c>
      <c r="G462" t="s">
        <v>28</v>
      </c>
      <c r="H462" t="s">
        <v>29</v>
      </c>
      <c r="I462" t="s">
        <v>56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5">
      <c r="A463" s="1">
        <v>44034</v>
      </c>
      <c r="B463">
        <v>6108</v>
      </c>
      <c r="C463" t="s">
        <v>53</v>
      </c>
      <c r="D463" t="s">
        <v>57</v>
      </c>
      <c r="E463" t="s">
        <v>55</v>
      </c>
      <c r="F463" t="s">
        <v>27</v>
      </c>
      <c r="G463" t="s">
        <v>33</v>
      </c>
      <c r="H463" t="s">
        <v>34</v>
      </c>
      <c r="I463" t="s">
        <v>58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5">
      <c r="A464" s="1">
        <v>44035</v>
      </c>
      <c r="B464">
        <v>4636</v>
      </c>
      <c r="C464" t="s">
        <v>24</v>
      </c>
      <c r="D464" t="s">
        <v>25</v>
      </c>
      <c r="E464" t="s">
        <v>26</v>
      </c>
      <c r="F464" t="s">
        <v>27</v>
      </c>
      <c r="G464" t="s">
        <v>28</v>
      </c>
      <c r="H464" t="s">
        <v>29</v>
      </c>
      <c r="I464" t="s">
        <v>50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5">
      <c r="A465" s="1">
        <v>44035</v>
      </c>
      <c r="B465">
        <v>4636</v>
      </c>
      <c r="C465" t="s">
        <v>24</v>
      </c>
      <c r="D465" t="s">
        <v>45</v>
      </c>
      <c r="E465" t="s">
        <v>26</v>
      </c>
      <c r="F465" t="s">
        <v>27</v>
      </c>
      <c r="G465" t="s">
        <v>33</v>
      </c>
      <c r="H465" t="s">
        <v>34</v>
      </c>
      <c r="I465" t="s">
        <v>46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5">
      <c r="A466" s="1">
        <v>44035</v>
      </c>
      <c r="B466">
        <v>6108</v>
      </c>
      <c r="C466" t="s">
        <v>53</v>
      </c>
      <c r="D466" t="s">
        <v>54</v>
      </c>
      <c r="E466" t="s">
        <v>55</v>
      </c>
      <c r="F466" t="s">
        <v>27</v>
      </c>
      <c r="G466" t="s">
        <v>28</v>
      </c>
      <c r="H466" t="s">
        <v>29</v>
      </c>
      <c r="I466" t="s">
        <v>56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5">
      <c r="A467" s="1">
        <v>44035</v>
      </c>
      <c r="B467">
        <v>6108</v>
      </c>
      <c r="C467" t="s">
        <v>53</v>
      </c>
      <c r="D467" t="s">
        <v>57</v>
      </c>
      <c r="E467" t="s">
        <v>55</v>
      </c>
      <c r="F467" t="s">
        <v>27</v>
      </c>
      <c r="G467" t="s">
        <v>33</v>
      </c>
      <c r="H467" t="s">
        <v>34</v>
      </c>
      <c r="I467" t="s">
        <v>58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5">
      <c r="A468" s="1">
        <v>44036</v>
      </c>
      <c r="B468">
        <v>4636</v>
      </c>
      <c r="C468" t="s">
        <v>24</v>
      </c>
      <c r="D468" t="s">
        <v>25</v>
      </c>
      <c r="E468" t="s">
        <v>26</v>
      </c>
      <c r="F468" t="s">
        <v>27</v>
      </c>
      <c r="G468" t="s">
        <v>28</v>
      </c>
      <c r="H468" t="s">
        <v>29</v>
      </c>
      <c r="I468" t="s">
        <v>50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5">
      <c r="A469" s="1">
        <v>44036</v>
      </c>
      <c r="B469">
        <v>4636</v>
      </c>
      <c r="C469" t="s">
        <v>24</v>
      </c>
      <c r="D469" t="s">
        <v>45</v>
      </c>
      <c r="E469" t="s">
        <v>26</v>
      </c>
      <c r="F469" t="s">
        <v>27</v>
      </c>
      <c r="G469" t="s">
        <v>33</v>
      </c>
      <c r="H469" t="s">
        <v>34</v>
      </c>
      <c r="I469" t="s">
        <v>46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5">
      <c r="A470" s="1">
        <v>44036</v>
      </c>
      <c r="B470">
        <v>6108</v>
      </c>
      <c r="C470" t="s">
        <v>53</v>
      </c>
      <c r="D470" t="s">
        <v>54</v>
      </c>
      <c r="E470" t="s">
        <v>55</v>
      </c>
      <c r="F470" t="s">
        <v>27</v>
      </c>
      <c r="G470" t="s">
        <v>28</v>
      </c>
      <c r="H470" t="s">
        <v>29</v>
      </c>
      <c r="I470" t="s">
        <v>56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5">
      <c r="A471" s="1">
        <v>44036</v>
      </c>
      <c r="B471">
        <v>6108</v>
      </c>
      <c r="C471" t="s">
        <v>53</v>
      </c>
      <c r="D471" t="s">
        <v>57</v>
      </c>
      <c r="E471" t="s">
        <v>55</v>
      </c>
      <c r="F471" t="s">
        <v>27</v>
      </c>
      <c r="G471" t="s">
        <v>33</v>
      </c>
      <c r="H471" t="s">
        <v>34</v>
      </c>
      <c r="I471" t="s">
        <v>58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5">
      <c r="A472" s="1">
        <v>44037</v>
      </c>
      <c r="B472">
        <v>4636</v>
      </c>
      <c r="C472" t="s">
        <v>24</v>
      </c>
      <c r="D472" t="s">
        <v>45</v>
      </c>
      <c r="E472" t="s">
        <v>26</v>
      </c>
      <c r="F472" t="s">
        <v>27</v>
      </c>
      <c r="G472" t="s">
        <v>33</v>
      </c>
      <c r="H472" t="s">
        <v>34</v>
      </c>
      <c r="I472" t="s">
        <v>46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5">
      <c r="A473" s="1">
        <v>44037</v>
      </c>
      <c r="B473">
        <v>6108</v>
      </c>
      <c r="C473" t="s">
        <v>53</v>
      </c>
      <c r="D473" t="s">
        <v>54</v>
      </c>
      <c r="E473" t="s">
        <v>55</v>
      </c>
      <c r="F473" t="s">
        <v>27</v>
      </c>
      <c r="G473" t="s">
        <v>28</v>
      </c>
      <c r="H473" t="s">
        <v>29</v>
      </c>
      <c r="I473" t="s">
        <v>56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5">
      <c r="A474" s="1">
        <v>44038</v>
      </c>
      <c r="B474">
        <v>4636</v>
      </c>
      <c r="C474" t="s">
        <v>24</v>
      </c>
      <c r="D474" t="s">
        <v>45</v>
      </c>
      <c r="E474" t="s">
        <v>26</v>
      </c>
      <c r="F474" t="s">
        <v>27</v>
      </c>
      <c r="G474" t="s">
        <v>33</v>
      </c>
      <c r="H474" t="s">
        <v>34</v>
      </c>
      <c r="I474" t="s">
        <v>46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5">
      <c r="A475" s="1">
        <v>44038</v>
      </c>
      <c r="B475">
        <v>6108</v>
      </c>
      <c r="C475" t="s">
        <v>53</v>
      </c>
      <c r="D475" t="s">
        <v>54</v>
      </c>
      <c r="E475" t="s">
        <v>55</v>
      </c>
      <c r="F475" t="s">
        <v>27</v>
      </c>
      <c r="G475" t="s">
        <v>28</v>
      </c>
      <c r="H475" t="s">
        <v>29</v>
      </c>
      <c r="I475" t="s">
        <v>56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5">
      <c r="A476" s="1">
        <v>44038</v>
      </c>
      <c r="B476">
        <v>6108</v>
      </c>
      <c r="C476" t="s">
        <v>53</v>
      </c>
      <c r="D476" t="s">
        <v>57</v>
      </c>
      <c r="E476" t="s">
        <v>55</v>
      </c>
      <c r="F476" t="s">
        <v>27</v>
      </c>
      <c r="G476" t="s">
        <v>33</v>
      </c>
      <c r="H476" t="s">
        <v>34</v>
      </c>
      <c r="I476" t="s">
        <v>58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5">
      <c r="A477" s="1">
        <v>44039</v>
      </c>
      <c r="B477">
        <v>4636</v>
      </c>
      <c r="C477" t="s">
        <v>24</v>
      </c>
      <c r="D477" t="s">
        <v>45</v>
      </c>
      <c r="E477" t="s">
        <v>26</v>
      </c>
      <c r="F477" t="s">
        <v>27</v>
      </c>
      <c r="G477" t="s">
        <v>33</v>
      </c>
      <c r="H477" t="s">
        <v>34</v>
      </c>
      <c r="I477" t="s">
        <v>46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5">
      <c r="A478" s="1">
        <v>44039</v>
      </c>
      <c r="B478">
        <v>6108</v>
      </c>
      <c r="C478" t="s">
        <v>53</v>
      </c>
      <c r="D478" t="s">
        <v>54</v>
      </c>
      <c r="E478" t="s">
        <v>55</v>
      </c>
      <c r="F478" t="s">
        <v>27</v>
      </c>
      <c r="G478" t="s">
        <v>28</v>
      </c>
      <c r="H478" t="s">
        <v>29</v>
      </c>
      <c r="I478" t="s">
        <v>56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5">
      <c r="A479" s="1">
        <v>44039</v>
      </c>
      <c r="B479">
        <v>6108</v>
      </c>
      <c r="C479" t="s">
        <v>53</v>
      </c>
      <c r="D479" t="s">
        <v>57</v>
      </c>
      <c r="E479" t="s">
        <v>55</v>
      </c>
      <c r="F479" t="s">
        <v>27</v>
      </c>
      <c r="G479" t="s">
        <v>33</v>
      </c>
      <c r="H479" t="s">
        <v>34</v>
      </c>
      <c r="I479" t="s">
        <v>58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5">
      <c r="A480" s="1">
        <v>44040</v>
      </c>
      <c r="B480">
        <v>4636</v>
      </c>
      <c r="C480" t="s">
        <v>24</v>
      </c>
      <c r="D480" t="s">
        <v>25</v>
      </c>
      <c r="E480" t="s">
        <v>26</v>
      </c>
      <c r="F480" t="s">
        <v>27</v>
      </c>
      <c r="G480" t="s">
        <v>28</v>
      </c>
      <c r="H480" t="s">
        <v>29</v>
      </c>
      <c r="I480" t="s">
        <v>50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5">
      <c r="A481" s="1">
        <v>44040</v>
      </c>
      <c r="B481">
        <v>4636</v>
      </c>
      <c r="C481" t="s">
        <v>24</v>
      </c>
      <c r="D481" t="s">
        <v>45</v>
      </c>
      <c r="E481" t="s">
        <v>26</v>
      </c>
      <c r="F481" t="s">
        <v>27</v>
      </c>
      <c r="G481" t="s">
        <v>33</v>
      </c>
      <c r="H481" t="s">
        <v>34</v>
      </c>
      <c r="I481" t="s">
        <v>46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5">
      <c r="A482" s="1">
        <v>44040</v>
      </c>
      <c r="B482">
        <v>6108</v>
      </c>
      <c r="C482" t="s">
        <v>53</v>
      </c>
      <c r="D482" t="s">
        <v>54</v>
      </c>
      <c r="E482" t="s">
        <v>55</v>
      </c>
      <c r="F482" t="s">
        <v>27</v>
      </c>
      <c r="G482" t="s">
        <v>28</v>
      </c>
      <c r="H482" t="s">
        <v>29</v>
      </c>
      <c r="I482" t="s">
        <v>56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5">
      <c r="A483" s="1">
        <v>44040</v>
      </c>
      <c r="B483">
        <v>6108</v>
      </c>
      <c r="C483" t="s">
        <v>53</v>
      </c>
      <c r="D483" t="s">
        <v>57</v>
      </c>
      <c r="E483" t="s">
        <v>55</v>
      </c>
      <c r="F483" t="s">
        <v>27</v>
      </c>
      <c r="G483" t="s">
        <v>33</v>
      </c>
      <c r="H483" t="s">
        <v>34</v>
      </c>
      <c r="I483" t="s">
        <v>58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5">
      <c r="A484" s="1">
        <v>44041</v>
      </c>
      <c r="B484">
        <v>4636</v>
      </c>
      <c r="C484" t="s">
        <v>24</v>
      </c>
      <c r="D484" t="s">
        <v>25</v>
      </c>
      <c r="E484" t="s">
        <v>26</v>
      </c>
      <c r="F484" t="s">
        <v>27</v>
      </c>
      <c r="G484" t="s">
        <v>28</v>
      </c>
      <c r="H484" t="s">
        <v>29</v>
      </c>
      <c r="I484" t="s">
        <v>50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5">
      <c r="A485" s="1">
        <v>44041</v>
      </c>
      <c r="B485">
        <v>4636</v>
      </c>
      <c r="C485" t="s">
        <v>24</v>
      </c>
      <c r="D485" t="s">
        <v>45</v>
      </c>
      <c r="E485" t="s">
        <v>26</v>
      </c>
      <c r="F485" t="s">
        <v>27</v>
      </c>
      <c r="G485" t="s">
        <v>33</v>
      </c>
      <c r="H485" t="s">
        <v>34</v>
      </c>
      <c r="I485" t="s">
        <v>46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5">
      <c r="A486" s="1">
        <v>44041</v>
      </c>
      <c r="B486">
        <v>6108</v>
      </c>
      <c r="C486" t="s">
        <v>53</v>
      </c>
      <c r="D486" t="s">
        <v>54</v>
      </c>
      <c r="E486" t="s">
        <v>55</v>
      </c>
      <c r="F486" t="s">
        <v>27</v>
      </c>
      <c r="G486" t="s">
        <v>28</v>
      </c>
      <c r="H486" t="s">
        <v>29</v>
      </c>
      <c r="I486" t="s">
        <v>56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5">
      <c r="A487" s="1">
        <v>44041</v>
      </c>
      <c r="B487">
        <v>6108</v>
      </c>
      <c r="C487" t="s">
        <v>53</v>
      </c>
      <c r="D487" t="s">
        <v>57</v>
      </c>
      <c r="E487" t="s">
        <v>55</v>
      </c>
      <c r="F487" t="s">
        <v>27</v>
      </c>
      <c r="G487" t="s">
        <v>33</v>
      </c>
      <c r="H487" t="s">
        <v>34</v>
      </c>
      <c r="I487" t="s">
        <v>58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5">
      <c r="A488" s="1">
        <v>44042</v>
      </c>
      <c r="B488">
        <v>4636</v>
      </c>
      <c r="C488" t="s">
        <v>24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50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5">
      <c r="A489" s="1">
        <v>44042</v>
      </c>
      <c r="B489">
        <v>4636</v>
      </c>
      <c r="C489" t="s">
        <v>24</v>
      </c>
      <c r="D489" t="s">
        <v>45</v>
      </c>
      <c r="E489" t="s">
        <v>26</v>
      </c>
      <c r="F489" t="s">
        <v>27</v>
      </c>
      <c r="G489" t="s">
        <v>33</v>
      </c>
      <c r="H489" t="s">
        <v>34</v>
      </c>
      <c r="I489" t="s">
        <v>46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5">
      <c r="A490" s="1">
        <v>44042</v>
      </c>
      <c r="B490">
        <v>6108</v>
      </c>
      <c r="C490" t="s">
        <v>53</v>
      </c>
      <c r="D490" t="s">
        <v>54</v>
      </c>
      <c r="E490" t="s">
        <v>55</v>
      </c>
      <c r="F490" t="s">
        <v>27</v>
      </c>
      <c r="G490" t="s">
        <v>28</v>
      </c>
      <c r="H490" t="s">
        <v>29</v>
      </c>
      <c r="I490" t="s">
        <v>56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5">
      <c r="A491" s="1">
        <v>44042</v>
      </c>
      <c r="B491">
        <v>6108</v>
      </c>
      <c r="C491" t="s">
        <v>53</v>
      </c>
      <c r="D491" t="s">
        <v>57</v>
      </c>
      <c r="E491" t="s">
        <v>55</v>
      </c>
      <c r="F491" t="s">
        <v>27</v>
      </c>
      <c r="G491" t="s">
        <v>33</v>
      </c>
      <c r="H491" t="s">
        <v>34</v>
      </c>
      <c r="I491" t="s">
        <v>58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5">
      <c r="A492" s="1">
        <v>44043</v>
      </c>
      <c r="B492">
        <v>4636</v>
      </c>
      <c r="C492" t="s">
        <v>24</v>
      </c>
      <c r="D492" t="s">
        <v>25</v>
      </c>
      <c r="E492" t="s">
        <v>26</v>
      </c>
      <c r="F492" t="s">
        <v>27</v>
      </c>
      <c r="G492" t="s">
        <v>28</v>
      </c>
      <c r="H492" t="s">
        <v>29</v>
      </c>
      <c r="I492" t="s">
        <v>50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5">
      <c r="A493" s="1">
        <v>44043</v>
      </c>
      <c r="B493">
        <v>4636</v>
      </c>
      <c r="C493" t="s">
        <v>24</v>
      </c>
      <c r="D493" t="s">
        <v>45</v>
      </c>
      <c r="E493" t="s">
        <v>26</v>
      </c>
      <c r="F493" t="s">
        <v>27</v>
      </c>
      <c r="G493" t="s">
        <v>33</v>
      </c>
      <c r="H493" t="s">
        <v>34</v>
      </c>
      <c r="I493" t="s">
        <v>46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5">
      <c r="A494" s="1">
        <v>44043</v>
      </c>
      <c r="B494">
        <v>6108</v>
      </c>
      <c r="C494" t="s">
        <v>53</v>
      </c>
      <c r="D494" t="s">
        <v>54</v>
      </c>
      <c r="E494" t="s">
        <v>55</v>
      </c>
      <c r="F494" t="s">
        <v>27</v>
      </c>
      <c r="G494" t="s">
        <v>28</v>
      </c>
      <c r="H494" t="s">
        <v>29</v>
      </c>
      <c r="I494" t="s">
        <v>56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5">
      <c r="A495" s="1">
        <v>44043</v>
      </c>
      <c r="B495">
        <v>6108</v>
      </c>
      <c r="C495" t="s">
        <v>53</v>
      </c>
      <c r="D495" t="s">
        <v>57</v>
      </c>
      <c r="E495" t="s">
        <v>55</v>
      </c>
      <c r="F495" t="s">
        <v>27</v>
      </c>
      <c r="G495" t="s">
        <v>33</v>
      </c>
      <c r="H495" t="s">
        <v>34</v>
      </c>
      <c r="I495" t="s">
        <v>58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5">
      <c r="A496" s="1">
        <v>44044</v>
      </c>
      <c r="B496">
        <v>4636</v>
      </c>
      <c r="C496" t="s">
        <v>24</v>
      </c>
      <c r="D496" t="s">
        <v>25</v>
      </c>
      <c r="E496" t="s">
        <v>26</v>
      </c>
      <c r="F496" t="s">
        <v>27</v>
      </c>
      <c r="G496" t="s">
        <v>28</v>
      </c>
      <c r="H496" t="s">
        <v>29</v>
      </c>
      <c r="I496" t="s">
        <v>50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5">
      <c r="A497" s="1">
        <v>44044</v>
      </c>
      <c r="B497">
        <v>4636</v>
      </c>
      <c r="C497" t="s">
        <v>24</v>
      </c>
      <c r="D497" t="s">
        <v>45</v>
      </c>
      <c r="E497" t="s">
        <v>26</v>
      </c>
      <c r="F497" t="s">
        <v>27</v>
      </c>
      <c r="G497" t="s">
        <v>33</v>
      </c>
      <c r="H497" t="s">
        <v>34</v>
      </c>
      <c r="I497" t="s">
        <v>46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5">
      <c r="A498" s="1">
        <v>44044</v>
      </c>
      <c r="B498">
        <v>6108</v>
      </c>
      <c r="C498" t="s">
        <v>53</v>
      </c>
      <c r="D498" t="s">
        <v>54</v>
      </c>
      <c r="E498" t="s">
        <v>55</v>
      </c>
      <c r="F498" t="s">
        <v>27</v>
      </c>
      <c r="G498" t="s">
        <v>28</v>
      </c>
      <c r="H498" t="s">
        <v>29</v>
      </c>
      <c r="I498" t="s">
        <v>56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5">
      <c r="A499" s="1">
        <v>44044</v>
      </c>
      <c r="B499">
        <v>6108</v>
      </c>
      <c r="C499" t="s">
        <v>53</v>
      </c>
      <c r="D499" t="s">
        <v>57</v>
      </c>
      <c r="E499" t="s">
        <v>55</v>
      </c>
      <c r="F499" t="s">
        <v>27</v>
      </c>
      <c r="G499" t="s">
        <v>33</v>
      </c>
      <c r="H499" t="s">
        <v>34</v>
      </c>
      <c r="I499" t="s">
        <v>58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5">
      <c r="A500" s="1">
        <v>44045</v>
      </c>
      <c r="B500">
        <v>4636</v>
      </c>
      <c r="C500" t="s">
        <v>24</v>
      </c>
      <c r="D500" t="s">
        <v>25</v>
      </c>
      <c r="E500" t="s">
        <v>26</v>
      </c>
      <c r="F500" t="s">
        <v>27</v>
      </c>
      <c r="G500" t="s">
        <v>28</v>
      </c>
      <c r="H500" t="s">
        <v>29</v>
      </c>
      <c r="I500" t="s">
        <v>50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5">
      <c r="A501" s="1">
        <v>44045</v>
      </c>
      <c r="B501">
        <v>4636</v>
      </c>
      <c r="C501" t="s">
        <v>24</v>
      </c>
      <c r="D501" t="s">
        <v>45</v>
      </c>
      <c r="E501" t="s">
        <v>26</v>
      </c>
      <c r="F501" t="s">
        <v>27</v>
      </c>
      <c r="G501" t="s">
        <v>33</v>
      </c>
      <c r="H501" t="s">
        <v>34</v>
      </c>
      <c r="I501" t="s">
        <v>46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5">
      <c r="A502" s="1">
        <v>44045</v>
      </c>
      <c r="B502">
        <v>6108</v>
      </c>
      <c r="C502" t="s">
        <v>53</v>
      </c>
      <c r="D502" t="s">
        <v>54</v>
      </c>
      <c r="E502" t="s">
        <v>55</v>
      </c>
      <c r="F502" t="s">
        <v>27</v>
      </c>
      <c r="G502" t="s">
        <v>28</v>
      </c>
      <c r="H502" t="s">
        <v>29</v>
      </c>
      <c r="I502" t="s">
        <v>56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5">
      <c r="A503" s="1">
        <v>44045</v>
      </c>
      <c r="B503">
        <v>6108</v>
      </c>
      <c r="C503" t="s">
        <v>53</v>
      </c>
      <c r="D503" t="s">
        <v>57</v>
      </c>
      <c r="E503" t="s">
        <v>55</v>
      </c>
      <c r="F503" t="s">
        <v>27</v>
      </c>
      <c r="G503" t="s">
        <v>33</v>
      </c>
      <c r="H503" t="s">
        <v>34</v>
      </c>
      <c r="I503" t="s">
        <v>58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5">
      <c r="A504" s="1">
        <v>44046</v>
      </c>
      <c r="B504">
        <v>4636</v>
      </c>
      <c r="C504" t="s">
        <v>24</v>
      </c>
      <c r="D504" t="s">
        <v>25</v>
      </c>
      <c r="E504" t="s">
        <v>26</v>
      </c>
      <c r="F504" t="s">
        <v>27</v>
      </c>
      <c r="G504" t="s">
        <v>28</v>
      </c>
      <c r="H504" t="s">
        <v>29</v>
      </c>
      <c r="I504" t="s">
        <v>50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5">
      <c r="A505" s="1">
        <v>44046</v>
      </c>
      <c r="B505">
        <v>4636</v>
      </c>
      <c r="C505" t="s">
        <v>24</v>
      </c>
      <c r="D505" t="s">
        <v>45</v>
      </c>
      <c r="E505" t="s">
        <v>26</v>
      </c>
      <c r="F505" t="s">
        <v>27</v>
      </c>
      <c r="G505" t="s">
        <v>33</v>
      </c>
      <c r="H505" t="s">
        <v>34</v>
      </c>
      <c r="I505" t="s">
        <v>46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5">
      <c r="A506" s="1">
        <v>44046</v>
      </c>
      <c r="B506">
        <v>6108</v>
      </c>
      <c r="C506" t="s">
        <v>53</v>
      </c>
      <c r="D506" t="s">
        <v>54</v>
      </c>
      <c r="E506" t="s">
        <v>55</v>
      </c>
      <c r="F506" t="s">
        <v>27</v>
      </c>
      <c r="G506" t="s">
        <v>28</v>
      </c>
      <c r="H506" t="s">
        <v>29</v>
      </c>
      <c r="I506" t="s">
        <v>56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5">
      <c r="A507" s="1">
        <v>44046</v>
      </c>
      <c r="B507">
        <v>6108</v>
      </c>
      <c r="C507" t="s">
        <v>53</v>
      </c>
      <c r="D507" t="s">
        <v>57</v>
      </c>
      <c r="E507" t="s">
        <v>55</v>
      </c>
      <c r="F507" t="s">
        <v>27</v>
      </c>
      <c r="G507" t="s">
        <v>33</v>
      </c>
      <c r="H507" t="s">
        <v>34</v>
      </c>
      <c r="I507" t="s">
        <v>58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5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50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24</v>
      </c>
      <c r="D509" t="s">
        <v>45</v>
      </c>
      <c r="E509" t="s">
        <v>26</v>
      </c>
      <c r="F509" t="s">
        <v>27</v>
      </c>
      <c r="G509" t="s">
        <v>33</v>
      </c>
      <c r="H509" t="s">
        <v>34</v>
      </c>
      <c r="I509" t="s">
        <v>46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50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24</v>
      </c>
      <c r="D511" t="s">
        <v>45</v>
      </c>
      <c r="E511" t="s">
        <v>26</v>
      </c>
      <c r="F511" t="s">
        <v>27</v>
      </c>
      <c r="G511" t="s">
        <v>33</v>
      </c>
      <c r="H511" t="s">
        <v>34</v>
      </c>
      <c r="I511" t="s">
        <v>46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50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24</v>
      </c>
      <c r="D513" t="s">
        <v>45</v>
      </c>
      <c r="E513" t="s">
        <v>26</v>
      </c>
      <c r="F513" t="s">
        <v>27</v>
      </c>
      <c r="G513" t="s">
        <v>33</v>
      </c>
      <c r="H513" t="s">
        <v>34</v>
      </c>
      <c r="I513" t="s">
        <v>46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50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24</v>
      </c>
      <c r="D515" t="s">
        <v>45</v>
      </c>
      <c r="E515" t="s">
        <v>26</v>
      </c>
      <c r="F515" t="s">
        <v>27</v>
      </c>
      <c r="G515" t="s">
        <v>33</v>
      </c>
      <c r="H515" t="s">
        <v>34</v>
      </c>
      <c r="I515" t="s">
        <v>46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50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24</v>
      </c>
      <c r="D517" t="s">
        <v>45</v>
      </c>
      <c r="E517" t="s">
        <v>26</v>
      </c>
      <c r="F517" t="s">
        <v>27</v>
      </c>
      <c r="G517" t="s">
        <v>33</v>
      </c>
      <c r="H517" t="s">
        <v>34</v>
      </c>
      <c r="I517" t="s">
        <v>46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50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24</v>
      </c>
      <c r="D519" t="s">
        <v>45</v>
      </c>
      <c r="E519" t="s">
        <v>26</v>
      </c>
      <c r="F519" t="s">
        <v>27</v>
      </c>
      <c r="G519" t="s">
        <v>33</v>
      </c>
      <c r="H519" t="s">
        <v>34</v>
      </c>
      <c r="I519" t="s">
        <v>46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50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24</v>
      </c>
      <c r="D521" t="s">
        <v>45</v>
      </c>
      <c r="E521" t="s">
        <v>26</v>
      </c>
      <c r="F521" t="s">
        <v>27</v>
      </c>
      <c r="G521" t="s">
        <v>33</v>
      </c>
      <c r="H521" t="s">
        <v>34</v>
      </c>
      <c r="I521" t="s">
        <v>46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50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24</v>
      </c>
      <c r="D523" t="s">
        <v>45</v>
      </c>
      <c r="E523" t="s">
        <v>26</v>
      </c>
      <c r="F523" t="s">
        <v>27</v>
      </c>
      <c r="G523" t="s">
        <v>33</v>
      </c>
      <c r="H523" t="s">
        <v>34</v>
      </c>
      <c r="I523" t="s">
        <v>46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50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24</v>
      </c>
      <c r="D525" t="s">
        <v>45</v>
      </c>
      <c r="E525" t="s">
        <v>26</v>
      </c>
      <c r="F525" t="s">
        <v>27</v>
      </c>
      <c r="G525" t="s">
        <v>33</v>
      </c>
      <c r="H525" t="s">
        <v>34</v>
      </c>
      <c r="I525" t="s">
        <v>46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50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24</v>
      </c>
      <c r="D527" t="s">
        <v>45</v>
      </c>
      <c r="E527" t="s">
        <v>26</v>
      </c>
      <c r="F527" t="s">
        <v>27</v>
      </c>
      <c r="G527" t="s">
        <v>33</v>
      </c>
      <c r="H527" t="s">
        <v>34</v>
      </c>
      <c r="I527" t="s">
        <v>46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50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24</v>
      </c>
      <c r="D529" t="s">
        <v>45</v>
      </c>
      <c r="E529" t="s">
        <v>26</v>
      </c>
      <c r="F529" t="s">
        <v>27</v>
      </c>
      <c r="G529" t="s">
        <v>33</v>
      </c>
      <c r="H529" t="s">
        <v>34</v>
      </c>
      <c r="I529" t="s">
        <v>46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50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24</v>
      </c>
      <c r="D531" t="s">
        <v>45</v>
      </c>
      <c r="E531" t="s">
        <v>26</v>
      </c>
      <c r="F531" t="s">
        <v>27</v>
      </c>
      <c r="G531" t="s">
        <v>33</v>
      </c>
      <c r="H531" t="s">
        <v>34</v>
      </c>
      <c r="I531" t="s">
        <v>46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50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24</v>
      </c>
      <c r="D533" t="s">
        <v>45</v>
      </c>
      <c r="E533" t="s">
        <v>26</v>
      </c>
      <c r="F533" t="s">
        <v>27</v>
      </c>
      <c r="G533" t="s">
        <v>33</v>
      </c>
      <c r="H533" t="s">
        <v>34</v>
      </c>
      <c r="I533" t="s">
        <v>46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50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24</v>
      </c>
      <c r="D535" t="s">
        <v>45</v>
      </c>
      <c r="E535" t="s">
        <v>26</v>
      </c>
      <c r="F535" t="s">
        <v>27</v>
      </c>
      <c r="G535" t="s">
        <v>33</v>
      </c>
      <c r="H535" t="s">
        <v>34</v>
      </c>
      <c r="I535" t="s">
        <v>46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50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24</v>
      </c>
      <c r="D537" t="s">
        <v>45</v>
      </c>
      <c r="E537" t="s">
        <v>26</v>
      </c>
      <c r="F537" t="s">
        <v>27</v>
      </c>
      <c r="G537" t="s">
        <v>33</v>
      </c>
      <c r="H537" t="s">
        <v>34</v>
      </c>
      <c r="I537" t="s">
        <v>46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50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24</v>
      </c>
      <c r="D539" t="s">
        <v>45</v>
      </c>
      <c r="E539" t="s">
        <v>26</v>
      </c>
      <c r="F539" t="s">
        <v>27</v>
      </c>
      <c r="G539" t="s">
        <v>33</v>
      </c>
      <c r="H539" t="s">
        <v>34</v>
      </c>
      <c r="I539" t="s">
        <v>46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50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24</v>
      </c>
      <c r="D541" t="s">
        <v>45</v>
      </c>
      <c r="E541" t="s">
        <v>26</v>
      </c>
      <c r="F541" t="s">
        <v>27</v>
      </c>
      <c r="G541" t="s">
        <v>33</v>
      </c>
      <c r="H541" t="s">
        <v>34</v>
      </c>
      <c r="I541" t="s">
        <v>46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50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24</v>
      </c>
      <c r="D543" t="s">
        <v>45</v>
      </c>
      <c r="E543" t="s">
        <v>26</v>
      </c>
      <c r="F543" t="s">
        <v>27</v>
      </c>
      <c r="G543" t="s">
        <v>33</v>
      </c>
      <c r="H543" t="s">
        <v>34</v>
      </c>
      <c r="I543" t="s">
        <v>46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50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24</v>
      </c>
      <c r="D545" t="s">
        <v>45</v>
      </c>
      <c r="E545" t="s">
        <v>26</v>
      </c>
      <c r="F545" t="s">
        <v>27</v>
      </c>
      <c r="G545" t="s">
        <v>33</v>
      </c>
      <c r="H545" t="s">
        <v>34</v>
      </c>
      <c r="I545" t="s">
        <v>46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50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24</v>
      </c>
      <c r="D547" t="s">
        <v>45</v>
      </c>
      <c r="E547" t="s">
        <v>26</v>
      </c>
      <c r="F547" t="s">
        <v>27</v>
      </c>
      <c r="G547" t="s">
        <v>33</v>
      </c>
      <c r="H547" t="s">
        <v>34</v>
      </c>
      <c r="I547" t="s">
        <v>46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50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24</v>
      </c>
      <c r="D549" t="s">
        <v>45</v>
      </c>
      <c r="E549" t="s">
        <v>26</v>
      </c>
      <c r="F549" t="s">
        <v>27</v>
      </c>
      <c r="G549" t="s">
        <v>33</v>
      </c>
      <c r="H549" t="s">
        <v>34</v>
      </c>
      <c r="I549" t="s">
        <v>46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50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24</v>
      </c>
      <c r="D551" t="s">
        <v>45</v>
      </c>
      <c r="E551" t="s">
        <v>26</v>
      </c>
      <c r="F551" t="s">
        <v>27</v>
      </c>
      <c r="G551" t="s">
        <v>33</v>
      </c>
      <c r="H551" t="s">
        <v>34</v>
      </c>
      <c r="I551" t="s">
        <v>46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24</v>
      </c>
      <c r="D552" t="s">
        <v>45</v>
      </c>
      <c r="E552" t="s">
        <v>26</v>
      </c>
      <c r="F552" t="s">
        <v>27</v>
      </c>
      <c r="G552" t="s">
        <v>33</v>
      </c>
      <c r="H552" t="s">
        <v>34</v>
      </c>
      <c r="I552" t="s">
        <v>46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50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24</v>
      </c>
      <c r="D554" t="s">
        <v>45</v>
      </c>
      <c r="E554" t="s">
        <v>26</v>
      </c>
      <c r="F554" t="s">
        <v>27</v>
      </c>
      <c r="G554" t="s">
        <v>33</v>
      </c>
      <c r="H554" t="s">
        <v>34</v>
      </c>
      <c r="I554" t="s">
        <v>46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50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24</v>
      </c>
      <c r="D556" t="s">
        <v>45</v>
      </c>
      <c r="E556" t="s">
        <v>26</v>
      </c>
      <c r="F556" t="s">
        <v>27</v>
      </c>
      <c r="G556" t="s">
        <v>33</v>
      </c>
      <c r="H556" t="s">
        <v>34</v>
      </c>
      <c r="I556" t="s">
        <v>46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50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24</v>
      </c>
      <c r="D558" t="s">
        <v>45</v>
      </c>
      <c r="E558" t="s">
        <v>26</v>
      </c>
      <c r="F558" t="s">
        <v>27</v>
      </c>
      <c r="G558" t="s">
        <v>33</v>
      </c>
      <c r="H558" t="s">
        <v>34</v>
      </c>
      <c r="I558" t="s">
        <v>46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50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24</v>
      </c>
      <c r="D560" t="s">
        <v>45</v>
      </c>
      <c r="E560" t="s">
        <v>26</v>
      </c>
      <c r="F560" t="s">
        <v>27</v>
      </c>
      <c r="G560" t="s">
        <v>33</v>
      </c>
      <c r="H560" t="s">
        <v>34</v>
      </c>
      <c r="I560" t="s">
        <v>46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50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24</v>
      </c>
      <c r="D562" t="s">
        <v>45</v>
      </c>
      <c r="E562" t="s">
        <v>26</v>
      </c>
      <c r="F562" t="s">
        <v>27</v>
      </c>
      <c r="G562" t="s">
        <v>33</v>
      </c>
      <c r="H562" t="s">
        <v>34</v>
      </c>
      <c r="I562" t="s">
        <v>46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Sheet3</vt:lpstr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源数据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liu-jing-hy@ynu.jp</cp:lastModifiedBy>
  <dcterms:created xsi:type="dcterms:W3CDTF">2021-06-18T07:16:00Z</dcterms:created>
  <dcterms:modified xsi:type="dcterms:W3CDTF">2024-06-16T08:35:44Z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2468641FC4E14A76A50132D2A5E7B0FD</vt:lpwstr>
  </property>
  <property fmtid="{D5CDD505-2E9C-101B-9397-08002B2CF9AE}" pid="3" name="KSOProductBuildVer">
    <vt:lpwstr>2052-11.1.0.11045</vt:lpwstr>
  </property>
</Properties>
</file>