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Z:\NE9540 - Inst\"/>
    </mc:Choice>
  </mc:AlternateContent>
  <xr:revisionPtr revIDLastSave="0" documentId="13_ncr:1_{9E133D20-F70E-43F9-9DFC-094ECF70C61A}" xr6:coauthVersionLast="36" xr6:coauthVersionMax="43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  <sheet name="Uni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0" i="1" l="1"/>
  <c r="Y19" i="1"/>
  <c r="Y18" i="1"/>
  <c r="F20" i="1"/>
  <c r="F19" i="1"/>
  <c r="F18" i="1"/>
  <c r="Y7" i="1"/>
  <c r="Y8" i="1"/>
  <c r="Y9" i="1"/>
  <c r="Y10" i="1"/>
  <c r="Y11" i="1"/>
  <c r="Y12" i="1"/>
  <c r="Y13" i="1"/>
  <c r="Y14" i="1"/>
  <c r="Y15" i="1"/>
  <c r="Y16" i="1"/>
  <c r="Y6" i="1"/>
  <c r="J8" i="1" l="1"/>
  <c r="J9" i="1"/>
  <c r="J10" i="1"/>
  <c r="J11" i="1"/>
  <c r="J12" i="1"/>
  <c r="J13" i="1"/>
  <c r="J7" i="1"/>
  <c r="J14" i="1"/>
  <c r="J15" i="1"/>
  <c r="J16" i="1"/>
  <c r="J6" i="1"/>
  <c r="E7" i="1"/>
  <c r="E8" i="1"/>
  <c r="E9" i="1"/>
  <c r="E10" i="1"/>
  <c r="E11" i="1"/>
  <c r="E12" i="1"/>
  <c r="E13" i="1"/>
  <c r="F13" i="1" s="1"/>
  <c r="E14" i="1"/>
  <c r="F14" i="1" s="1"/>
  <c r="E15" i="1"/>
  <c r="F15" i="1" s="1"/>
  <c r="E16" i="1"/>
  <c r="E6" i="1"/>
  <c r="F6" i="1" s="1"/>
  <c r="F10" i="1"/>
  <c r="F7" i="1"/>
  <c r="F8" i="1"/>
  <c r="F9" i="1"/>
  <c r="F11" i="1"/>
  <c r="F12" i="1"/>
  <c r="F16" i="1"/>
</calcChain>
</file>

<file path=xl/sharedStrings.xml><?xml version="1.0" encoding="utf-8"?>
<sst xmlns="http://schemas.openxmlformats.org/spreadsheetml/2006/main" count="134" uniqueCount="70">
  <si>
    <t>Circuitos</t>
  </si>
  <si>
    <t>Ip</t>
  </si>
  <si>
    <t>n</t>
  </si>
  <si>
    <t>FP</t>
  </si>
  <si>
    <t>V</t>
  </si>
  <si>
    <t>Carga</t>
  </si>
  <si>
    <t>Condutor</t>
  </si>
  <si>
    <t>Tabela</t>
  </si>
  <si>
    <t>CRM</t>
  </si>
  <si>
    <t>Sistema</t>
  </si>
  <si>
    <t>Instalação</t>
  </si>
  <si>
    <t>Revestimento</t>
  </si>
  <si>
    <t>T º C</t>
  </si>
  <si>
    <t>FCT</t>
  </si>
  <si>
    <t>SF (mm2)</t>
  </si>
  <si>
    <t>nº Circ</t>
  </si>
  <si>
    <t>Tipo Inst.</t>
  </si>
  <si>
    <t>FCAC</t>
  </si>
  <si>
    <t>FCAE</t>
  </si>
  <si>
    <t>Ip´</t>
  </si>
  <si>
    <t>Método de instalacao</t>
  </si>
  <si>
    <t>Nº condutos</t>
  </si>
  <si>
    <t>Críterio da Segurança Térmica (CST)</t>
  </si>
  <si>
    <t>CMQTA</t>
  </si>
  <si>
    <t>q</t>
  </si>
  <si>
    <t>T</t>
  </si>
  <si>
    <t>x</t>
  </si>
  <si>
    <t>S</t>
  </si>
  <si>
    <t>l (m)</t>
  </si>
  <si>
    <t>Ventilador</t>
  </si>
  <si>
    <t>2 CV</t>
  </si>
  <si>
    <t>Policorte</t>
  </si>
  <si>
    <t>3 CV</t>
  </si>
  <si>
    <t>Riscadeira</t>
  </si>
  <si>
    <t>2,5 HP</t>
  </si>
  <si>
    <t>Esmeril</t>
  </si>
  <si>
    <t>Fresa</t>
  </si>
  <si>
    <t>12,5 HP</t>
  </si>
  <si>
    <t>Prensa</t>
  </si>
  <si>
    <t>15 CV</t>
  </si>
  <si>
    <t>Torno</t>
  </si>
  <si>
    <t>5 CV</t>
  </si>
  <si>
    <t>Estufa</t>
  </si>
  <si>
    <t>19,5 kW</t>
  </si>
  <si>
    <t>Maq. Solda</t>
  </si>
  <si>
    <t>15,5 kVA</t>
  </si>
  <si>
    <t>Furadeira</t>
  </si>
  <si>
    <t>1 HP</t>
  </si>
  <si>
    <t>Porta Elétrica</t>
  </si>
  <si>
    <t>0,5 HP</t>
  </si>
  <si>
    <t>Potência</t>
  </si>
  <si>
    <t>Pot. Mec.</t>
  </si>
  <si>
    <t>Pot. Rede</t>
  </si>
  <si>
    <t>Unid.</t>
  </si>
  <si>
    <t>Conv.</t>
  </si>
  <si>
    <t>CV</t>
  </si>
  <si>
    <t>HP</t>
  </si>
  <si>
    <t>kW</t>
  </si>
  <si>
    <t>kVA</t>
  </si>
  <si>
    <t>QDF-2</t>
  </si>
  <si>
    <t>QDF-1</t>
  </si>
  <si>
    <t>Cobre</t>
  </si>
  <si>
    <t>Força</t>
  </si>
  <si>
    <t>Ambiente</t>
  </si>
  <si>
    <t>PVC</t>
  </si>
  <si>
    <t>QDG-GALPAO</t>
  </si>
  <si>
    <t>–</t>
  </si>
  <si>
    <t>Solo</t>
  </si>
  <si>
    <t>Em feixe</t>
  </si>
  <si>
    <t>Camada única com ventilação = Eletrocalha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</si>
</sst>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20"/>
  <sheetViews>
    <sheetView tabSelected="1" topLeftCell="F1" zoomScaleNormal="100" workbookViewId="0">
      <selection activeCell="Y18" sqref="Y18"/>
    </sheetView>
  </sheetViews>
  <sheetFormatPr defaultRowHeight="15" x14ac:dyDescent="0.25"/>
  <cols>
    <col min="1" max="1" width="13.140625" bestFit="1" customWidth="1"/>
    <col min="2" max="2" width="8.7109375" bestFit="1" customWidth="1"/>
    <col min="3" max="3" width="12.7109375" bestFit="1" customWidth="1"/>
    <col min="4" max="4" width="8.7109375" bestFit="1" customWidth="1"/>
    <col min="5" max="5" width="9.28515625" bestFit="1" customWidth="1"/>
    <col min="6" max="6" width="9.5703125" bestFit="1" customWidth="1"/>
    <col min="7" max="9" width="4" bestFit="1" customWidth="1"/>
    <col min="10" max="10" width="5.5703125" bestFit="1" customWidth="1"/>
    <col min="16" max="16" width="9.85546875" bestFit="1" customWidth="1"/>
    <col min="17" max="17" width="13.5703125" bestFit="1" customWidth="1"/>
    <col min="22" max="22" width="13.140625" customWidth="1"/>
    <col min="27" max="27" width="20.28515625" bestFit="1" customWidth="1"/>
    <col min="28" max="28" width="13.28515625" customWidth="1"/>
  </cols>
  <sheetData>
    <row r="3" spans="1:35" x14ac:dyDescent="0.25">
      <c r="K3" s="15" t="s">
        <v>8</v>
      </c>
      <c r="L3" s="15"/>
      <c r="M3" s="15"/>
      <c r="N3" s="16"/>
      <c r="O3" s="19" t="s">
        <v>22</v>
      </c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8" t="s">
        <v>23</v>
      </c>
      <c r="AF3" s="9"/>
      <c r="AG3" s="9"/>
      <c r="AH3" s="9"/>
      <c r="AI3" s="9"/>
    </row>
    <row r="4" spans="1:35" x14ac:dyDescent="0.25">
      <c r="K4" s="17"/>
      <c r="L4" s="17"/>
      <c r="M4" s="17"/>
      <c r="N4" s="18"/>
      <c r="O4" s="14" t="s">
        <v>13</v>
      </c>
      <c r="P4" s="14"/>
      <c r="Q4" s="14"/>
      <c r="R4" s="14"/>
      <c r="S4" s="14"/>
      <c r="T4" s="14" t="s">
        <v>17</v>
      </c>
      <c r="U4" s="14"/>
      <c r="V4" s="14"/>
      <c r="W4" s="14"/>
      <c r="X4" s="22" t="s">
        <v>18</v>
      </c>
      <c r="Y4" s="10" t="s">
        <v>19</v>
      </c>
      <c r="Z4" s="20" t="s">
        <v>7</v>
      </c>
      <c r="AA4" s="20" t="s">
        <v>20</v>
      </c>
      <c r="AB4" s="20" t="s">
        <v>21</v>
      </c>
      <c r="AC4" s="20" t="s">
        <v>6</v>
      </c>
      <c r="AD4" s="20" t="s">
        <v>14</v>
      </c>
      <c r="AE4" s="10" t="s">
        <v>28</v>
      </c>
      <c r="AF4" s="11" t="s">
        <v>24</v>
      </c>
      <c r="AG4" s="10" t="s">
        <v>25</v>
      </c>
      <c r="AH4" s="10" t="s">
        <v>26</v>
      </c>
      <c r="AI4" s="10" t="s">
        <v>27</v>
      </c>
    </row>
    <row r="5" spans="1:35" x14ac:dyDescent="0.25">
      <c r="B5" s="1" t="s">
        <v>0</v>
      </c>
      <c r="C5" s="1" t="s">
        <v>5</v>
      </c>
      <c r="D5" s="4" t="s">
        <v>50</v>
      </c>
      <c r="E5" s="4" t="s">
        <v>51</v>
      </c>
      <c r="F5" s="4" t="s">
        <v>52</v>
      </c>
      <c r="G5" s="1" t="s">
        <v>4</v>
      </c>
      <c r="H5" s="1" t="s">
        <v>3</v>
      </c>
      <c r="I5" s="1" t="s">
        <v>2</v>
      </c>
      <c r="J5" s="1" t="s">
        <v>1</v>
      </c>
      <c r="K5" s="2" t="s">
        <v>6</v>
      </c>
      <c r="L5" s="2" t="s">
        <v>9</v>
      </c>
      <c r="M5" s="2" t="s">
        <v>7</v>
      </c>
      <c r="N5" s="2" t="s">
        <v>14</v>
      </c>
      <c r="O5" s="2" t="s">
        <v>7</v>
      </c>
      <c r="P5" s="2" t="s">
        <v>10</v>
      </c>
      <c r="Q5" s="2" t="s">
        <v>11</v>
      </c>
      <c r="R5" s="2" t="s">
        <v>12</v>
      </c>
      <c r="S5" s="2" t="s">
        <v>13</v>
      </c>
      <c r="T5" s="2" t="s">
        <v>7</v>
      </c>
      <c r="U5" s="2" t="s">
        <v>15</v>
      </c>
      <c r="V5" s="2" t="s">
        <v>16</v>
      </c>
      <c r="W5" s="2" t="s">
        <v>17</v>
      </c>
      <c r="X5" s="23" t="s">
        <v>18</v>
      </c>
      <c r="Y5" s="10"/>
      <c r="Z5" s="20"/>
      <c r="AA5" s="20"/>
      <c r="AB5" s="20"/>
      <c r="AC5" s="20"/>
      <c r="AD5" s="20"/>
      <c r="AE5" s="10"/>
      <c r="AF5" s="12"/>
      <c r="AG5" s="10"/>
      <c r="AH5" s="10"/>
      <c r="AI5" s="10"/>
    </row>
    <row r="6" spans="1:35" x14ac:dyDescent="0.25">
      <c r="A6" s="21" t="s">
        <v>60</v>
      </c>
      <c r="B6" s="1">
        <v>1</v>
      </c>
      <c r="C6" s="1" t="s">
        <v>29</v>
      </c>
      <c r="D6" s="4" t="s">
        <v>30</v>
      </c>
      <c r="E6" s="4">
        <f>VLOOKUP(TRIM(MID(D6,SEARCH(" ",D6),255)),Uni!A:B,2,FALSE)*LEFT(D6,SEARCH(" ",D6))*IF(RIGHT(D6,1)="W",I6,1)*IF(RIGHT(D6,2)="VA",H6*I6,1)</f>
        <v>1472</v>
      </c>
      <c r="F6" s="4">
        <f>E6/I6</f>
        <v>1840</v>
      </c>
      <c r="G6" s="1">
        <v>220</v>
      </c>
      <c r="H6" s="1">
        <v>0.7</v>
      </c>
      <c r="I6" s="1">
        <v>0.8</v>
      </c>
      <c r="J6" s="7">
        <f>E6/(G6*H6*I6)</f>
        <v>11.948051948051948</v>
      </c>
      <c r="K6" s="1" t="s">
        <v>61</v>
      </c>
      <c r="L6" s="1" t="s">
        <v>62</v>
      </c>
      <c r="M6" s="1">
        <v>1</v>
      </c>
      <c r="N6" s="1">
        <v>2.5</v>
      </c>
      <c r="O6" s="2">
        <v>2</v>
      </c>
      <c r="P6" s="3" t="s">
        <v>63</v>
      </c>
      <c r="Q6" s="1" t="s">
        <v>64</v>
      </c>
      <c r="R6" s="1">
        <v>40</v>
      </c>
      <c r="S6" s="2">
        <v>0.87</v>
      </c>
      <c r="T6" s="2">
        <v>3</v>
      </c>
      <c r="U6" s="2">
        <v>6</v>
      </c>
      <c r="V6" s="13" t="s">
        <v>69</v>
      </c>
      <c r="W6" s="1">
        <v>0.73</v>
      </c>
      <c r="X6" s="24"/>
      <c r="Y6" s="3">
        <f>J6/(S6*W6)</f>
        <v>18.812867183202563</v>
      </c>
      <c r="Z6" s="2"/>
      <c r="AA6" s="1"/>
      <c r="AB6" s="5"/>
      <c r="AC6" s="5"/>
      <c r="AD6" s="1"/>
      <c r="AE6" s="4"/>
      <c r="AF6" s="3"/>
      <c r="AG6" s="4"/>
      <c r="AH6" s="2"/>
      <c r="AI6" s="3"/>
    </row>
    <row r="7" spans="1:35" x14ac:dyDescent="0.25">
      <c r="A7" s="21"/>
      <c r="B7" s="1">
        <v>2</v>
      </c>
      <c r="C7" s="1" t="s">
        <v>31</v>
      </c>
      <c r="D7" s="4" t="s">
        <v>32</v>
      </c>
      <c r="E7" s="4">
        <f>VLOOKUP(TRIM(MID(D7,SEARCH(" ",D7),255)),Uni!A:B,2,FALSE)*LEFT(D7,SEARCH(" ",D7))*IF(RIGHT(D7,1)="W",I7,1)*IF(RIGHT(D7,2)="VA",H7*I7,1)</f>
        <v>2208</v>
      </c>
      <c r="F7" s="4">
        <f t="shared" ref="F7:F16" si="0">E7/I7</f>
        <v>2760</v>
      </c>
      <c r="G7" s="1">
        <v>380</v>
      </c>
      <c r="H7" s="4">
        <v>0.7</v>
      </c>
      <c r="I7" s="4">
        <v>0.8</v>
      </c>
      <c r="J7" s="7">
        <f>E7/(G7*H7*I7*SQRT(3))</f>
        <v>5.9905516652758166</v>
      </c>
      <c r="K7" s="4" t="s">
        <v>61</v>
      </c>
      <c r="L7" s="4" t="s">
        <v>62</v>
      </c>
      <c r="M7" s="4">
        <v>1</v>
      </c>
      <c r="N7" s="4">
        <v>2.5</v>
      </c>
      <c r="O7" s="2">
        <v>2</v>
      </c>
      <c r="P7" s="3" t="s">
        <v>63</v>
      </c>
      <c r="Q7" s="4" t="s">
        <v>64</v>
      </c>
      <c r="R7" s="4">
        <v>40</v>
      </c>
      <c r="S7" s="2">
        <v>0.87</v>
      </c>
      <c r="T7" s="2">
        <v>3</v>
      </c>
      <c r="U7" s="2">
        <v>6</v>
      </c>
      <c r="V7" s="13"/>
      <c r="W7" s="4">
        <v>0.73</v>
      </c>
      <c r="X7" s="24"/>
      <c r="Y7" s="3">
        <f t="shared" ref="Y7:Y20" si="1">J7/(S7*W7)</f>
        <v>9.4324542044966417</v>
      </c>
      <c r="Z7" s="2"/>
      <c r="AA7" s="1"/>
      <c r="AB7" s="5"/>
      <c r="AC7" s="5"/>
      <c r="AD7" s="6"/>
      <c r="AE7" s="4"/>
      <c r="AF7" s="3"/>
      <c r="AG7" s="4"/>
      <c r="AH7" s="2"/>
      <c r="AI7" s="3"/>
    </row>
    <row r="8" spans="1:35" x14ac:dyDescent="0.25">
      <c r="A8" s="21"/>
      <c r="B8" s="1">
        <v>3</v>
      </c>
      <c r="C8" s="1" t="s">
        <v>33</v>
      </c>
      <c r="D8" s="4" t="s">
        <v>34</v>
      </c>
      <c r="E8" s="4">
        <f>VLOOKUP(TRIM(MID(D8,SEARCH(" ",D8),255)),Uni!A:B,2,FALSE)*LEFT(D8,SEARCH(" ",D8))*IF(RIGHT(D8,1)="W",I8,1)*IF(RIGHT(D8,2)="VA",H8*I8,1)</f>
        <v>1865</v>
      </c>
      <c r="F8" s="4">
        <f t="shared" si="0"/>
        <v>2331.25</v>
      </c>
      <c r="G8" s="4">
        <v>380</v>
      </c>
      <c r="H8" s="4">
        <v>0.7</v>
      </c>
      <c r="I8" s="4">
        <v>0.8</v>
      </c>
      <c r="J8" s="7">
        <f t="shared" ref="J8:J13" si="2">E8/(G8*H8*I8*SQRT(3))</f>
        <v>5.0599541919109594</v>
      </c>
      <c r="K8" s="4" t="s">
        <v>61</v>
      </c>
      <c r="L8" s="4" t="s">
        <v>62</v>
      </c>
      <c r="M8" s="4">
        <v>1</v>
      </c>
      <c r="N8" s="4">
        <v>2.5</v>
      </c>
      <c r="O8" s="2">
        <v>2</v>
      </c>
      <c r="P8" s="3" t="s">
        <v>63</v>
      </c>
      <c r="Q8" s="4" t="s">
        <v>64</v>
      </c>
      <c r="R8" s="4">
        <v>40</v>
      </c>
      <c r="S8" s="2">
        <v>0.87</v>
      </c>
      <c r="T8" s="2">
        <v>3</v>
      </c>
      <c r="U8" s="2">
        <v>6</v>
      </c>
      <c r="V8" s="13"/>
      <c r="W8" s="4">
        <v>0.73</v>
      </c>
      <c r="X8" s="24"/>
      <c r="Y8" s="3">
        <f t="shared" si="1"/>
        <v>7.9671771247220269</v>
      </c>
      <c r="Z8" s="2"/>
      <c r="AA8" s="1"/>
      <c r="AB8" s="5"/>
      <c r="AC8" s="5"/>
      <c r="AD8" s="6"/>
      <c r="AE8" s="4"/>
      <c r="AF8" s="3"/>
      <c r="AG8" s="4"/>
      <c r="AH8" s="2"/>
      <c r="AI8" s="3"/>
    </row>
    <row r="9" spans="1:35" x14ac:dyDescent="0.25">
      <c r="A9" s="21"/>
      <c r="B9" s="1">
        <v>4</v>
      </c>
      <c r="C9" s="1" t="s">
        <v>35</v>
      </c>
      <c r="D9" s="4" t="s">
        <v>30</v>
      </c>
      <c r="E9" s="4">
        <f>VLOOKUP(TRIM(MID(D9,SEARCH(" ",D9),255)),Uni!A:B,2,FALSE)*LEFT(D9,SEARCH(" ",D9))*IF(RIGHT(D9,1)="W",I9,1)*IF(RIGHT(D9,2)="VA",H9*I9,1)</f>
        <v>1472</v>
      </c>
      <c r="F9" s="4">
        <f t="shared" si="0"/>
        <v>1840</v>
      </c>
      <c r="G9" s="4">
        <v>380</v>
      </c>
      <c r="H9" s="4">
        <v>0.7</v>
      </c>
      <c r="I9" s="4">
        <v>0.8</v>
      </c>
      <c r="J9" s="7">
        <f t="shared" si="2"/>
        <v>3.9937011101838777</v>
      </c>
      <c r="K9" s="4" t="s">
        <v>61</v>
      </c>
      <c r="L9" s="4" t="s">
        <v>62</v>
      </c>
      <c r="M9" s="4">
        <v>1</v>
      </c>
      <c r="N9" s="4">
        <v>2.5</v>
      </c>
      <c r="O9" s="2">
        <v>2</v>
      </c>
      <c r="P9" s="3" t="s">
        <v>63</v>
      </c>
      <c r="Q9" s="4" t="s">
        <v>64</v>
      </c>
      <c r="R9" s="4">
        <v>40</v>
      </c>
      <c r="S9" s="2">
        <v>0.87</v>
      </c>
      <c r="T9" s="2">
        <v>3</v>
      </c>
      <c r="U9" s="2">
        <v>6</v>
      </c>
      <c r="V9" s="13"/>
      <c r="W9" s="4">
        <v>0.73</v>
      </c>
      <c r="X9" s="24"/>
      <c r="Y9" s="3">
        <f t="shared" si="1"/>
        <v>6.2883028029977606</v>
      </c>
      <c r="Z9" s="2"/>
      <c r="AA9" s="1"/>
      <c r="AB9" s="5"/>
      <c r="AC9" s="5"/>
      <c r="AD9" s="6"/>
      <c r="AE9" s="4"/>
      <c r="AF9" s="3"/>
      <c r="AG9" s="4"/>
      <c r="AH9" s="2"/>
      <c r="AI9" s="3"/>
    </row>
    <row r="10" spans="1:35" x14ac:dyDescent="0.25">
      <c r="A10" s="21"/>
      <c r="B10" s="1">
        <v>5</v>
      </c>
      <c r="C10" s="1" t="s">
        <v>36</v>
      </c>
      <c r="D10" s="4" t="s">
        <v>37</v>
      </c>
      <c r="E10" s="4">
        <f>VLOOKUP(TRIM(MID(D10,SEARCH(" ",D10),255)),Uni!A:B,2,FALSE)*LEFT(D10,SEARCH(" ",D10))*IF(RIGHT(D10,1)="W",I10,1)*IF(RIGHT(D10,2)="VA",H10*I10,1)</f>
        <v>9325</v>
      </c>
      <c r="F10" s="4">
        <f t="shared" si="0"/>
        <v>11656.25</v>
      </c>
      <c r="G10" s="4">
        <v>380</v>
      </c>
      <c r="H10" s="4">
        <v>0.7</v>
      </c>
      <c r="I10" s="4">
        <v>0.8</v>
      </c>
      <c r="J10" s="7">
        <f t="shared" si="2"/>
        <v>25.299770959554795</v>
      </c>
      <c r="K10" s="4" t="s">
        <v>61</v>
      </c>
      <c r="L10" s="4" t="s">
        <v>62</v>
      </c>
      <c r="M10" s="4">
        <v>1</v>
      </c>
      <c r="N10" s="4">
        <v>2.5</v>
      </c>
      <c r="O10" s="2">
        <v>2</v>
      </c>
      <c r="P10" s="3" t="s">
        <v>63</v>
      </c>
      <c r="Q10" s="4" t="s">
        <v>64</v>
      </c>
      <c r="R10" s="4">
        <v>40</v>
      </c>
      <c r="S10" s="2">
        <v>0.87</v>
      </c>
      <c r="T10" s="2">
        <v>3</v>
      </c>
      <c r="U10" s="2">
        <v>6</v>
      </c>
      <c r="V10" s="13"/>
      <c r="W10" s="4">
        <v>0.73</v>
      </c>
      <c r="X10" s="24"/>
      <c r="Y10" s="3">
        <f t="shared" si="1"/>
        <v>39.835885623610132</v>
      </c>
      <c r="Z10" s="2"/>
      <c r="AA10" s="1"/>
      <c r="AB10" s="5"/>
      <c r="AC10" s="5"/>
      <c r="AD10" s="6"/>
      <c r="AE10" s="4"/>
      <c r="AF10" s="3"/>
      <c r="AG10" s="4"/>
      <c r="AH10" s="2"/>
      <c r="AI10" s="3"/>
    </row>
    <row r="11" spans="1:35" x14ac:dyDescent="0.25">
      <c r="A11" s="21"/>
      <c r="B11" s="1">
        <v>6</v>
      </c>
      <c r="C11" s="1" t="s">
        <v>38</v>
      </c>
      <c r="D11" s="4" t="s">
        <v>39</v>
      </c>
      <c r="E11" s="4">
        <f>VLOOKUP(TRIM(MID(D11,SEARCH(" ",D11),255)),Uni!A:B,2,FALSE)*LEFT(D11,SEARCH(" ",D11))*IF(RIGHT(D11,1)="W",I11,1)*IF(RIGHT(D11,2)="VA",H11*I11,1)</f>
        <v>11040</v>
      </c>
      <c r="F11" s="4">
        <f t="shared" si="0"/>
        <v>13800</v>
      </c>
      <c r="G11" s="4">
        <v>380</v>
      </c>
      <c r="H11" s="4">
        <v>0.7</v>
      </c>
      <c r="I11" s="4">
        <v>0.8</v>
      </c>
      <c r="J11" s="7">
        <f t="shared" si="2"/>
        <v>29.952758326379083</v>
      </c>
      <c r="K11" s="4" t="s">
        <v>61</v>
      </c>
      <c r="L11" s="4" t="s">
        <v>62</v>
      </c>
      <c r="M11" s="4">
        <v>1</v>
      </c>
      <c r="N11" s="4">
        <v>2.5</v>
      </c>
      <c r="O11" s="2">
        <v>2</v>
      </c>
      <c r="P11" s="3" t="s">
        <v>63</v>
      </c>
      <c r="Q11" s="4" t="s">
        <v>64</v>
      </c>
      <c r="R11" s="4">
        <v>40</v>
      </c>
      <c r="S11" s="2">
        <v>0.87</v>
      </c>
      <c r="T11" s="2">
        <v>3</v>
      </c>
      <c r="U11" s="2">
        <v>6</v>
      </c>
      <c r="V11" s="13"/>
      <c r="W11" s="4">
        <v>0.73</v>
      </c>
      <c r="X11" s="24"/>
      <c r="Y11" s="3">
        <f t="shared" si="1"/>
        <v>47.162271022483203</v>
      </c>
      <c r="Z11" s="2"/>
      <c r="AA11" s="1"/>
      <c r="AB11" s="5"/>
      <c r="AC11" s="5"/>
      <c r="AD11" s="6"/>
      <c r="AE11" s="4"/>
      <c r="AF11" s="3"/>
      <c r="AG11" s="4"/>
      <c r="AH11" s="2"/>
      <c r="AI11" s="3"/>
    </row>
    <row r="12" spans="1:35" x14ac:dyDescent="0.25">
      <c r="A12" s="21" t="s">
        <v>59</v>
      </c>
      <c r="B12" s="1">
        <v>7</v>
      </c>
      <c r="C12" s="1" t="s">
        <v>40</v>
      </c>
      <c r="D12" s="4" t="s">
        <v>41</v>
      </c>
      <c r="E12" s="4">
        <f>VLOOKUP(TRIM(MID(D12,SEARCH(" ",D12),255)),Uni!A:B,2,FALSE)*LEFT(D12,SEARCH(" ",D12))*IF(RIGHT(D12,1)="W",I12,1)*IF(RIGHT(D12,2)="VA",H12*I12,1)</f>
        <v>3680</v>
      </c>
      <c r="F12" s="4">
        <f t="shared" si="0"/>
        <v>4600</v>
      </c>
      <c r="G12" s="4">
        <v>380</v>
      </c>
      <c r="H12" s="4">
        <v>0.7</v>
      </c>
      <c r="I12" s="4">
        <v>0.8</v>
      </c>
      <c r="J12" s="7">
        <f t="shared" si="2"/>
        <v>9.9842527754596944</v>
      </c>
      <c r="K12" s="4" t="s">
        <v>61</v>
      </c>
      <c r="L12" s="4" t="s">
        <v>62</v>
      </c>
      <c r="M12" s="4">
        <v>1</v>
      </c>
      <c r="N12" s="4">
        <v>2.5</v>
      </c>
      <c r="O12" s="2">
        <v>2</v>
      </c>
      <c r="P12" s="3" t="s">
        <v>63</v>
      </c>
      <c r="Q12" s="4" t="s">
        <v>64</v>
      </c>
      <c r="R12" s="4">
        <v>40</v>
      </c>
      <c r="S12" s="2">
        <v>0.87</v>
      </c>
      <c r="T12" s="2">
        <v>3</v>
      </c>
      <c r="U12" s="2">
        <v>3</v>
      </c>
      <c r="V12" s="13"/>
      <c r="W12" s="4">
        <v>0.82</v>
      </c>
      <c r="X12" s="24"/>
      <c r="Y12" s="3">
        <f t="shared" si="1"/>
        <v>13.995308067647457</v>
      </c>
      <c r="Z12" s="2"/>
      <c r="AA12" s="1"/>
      <c r="AB12" s="5"/>
      <c r="AC12" s="5"/>
      <c r="AD12" s="6"/>
      <c r="AE12" s="4"/>
      <c r="AF12" s="3"/>
      <c r="AG12" s="4"/>
      <c r="AH12" s="2"/>
      <c r="AI12" s="3"/>
    </row>
    <row r="13" spans="1:35" x14ac:dyDescent="0.25">
      <c r="A13" s="21"/>
      <c r="B13" s="1">
        <v>8</v>
      </c>
      <c r="C13" s="1" t="s">
        <v>42</v>
      </c>
      <c r="D13" s="4" t="s">
        <v>43</v>
      </c>
      <c r="E13" s="4">
        <f>VLOOKUP(TRIM(MID(D13,SEARCH(" ",D13),255)),Uni!A:B,2,FALSE)*LEFT(D13,SEARCH(" ",D13))*IF(RIGHT(D13,1)="W",I13,1)*IF(RIGHT(D13,2)="VA",H13*I13,1)</f>
        <v>15600</v>
      </c>
      <c r="F13" s="4">
        <f t="shared" si="0"/>
        <v>19500</v>
      </c>
      <c r="G13" s="4">
        <v>380</v>
      </c>
      <c r="H13" s="4">
        <v>0.7</v>
      </c>
      <c r="I13" s="4">
        <v>0.8</v>
      </c>
      <c r="J13" s="7">
        <f t="shared" si="2"/>
        <v>42.324549809013924</v>
      </c>
      <c r="K13" s="4" t="s">
        <v>61</v>
      </c>
      <c r="L13" s="4" t="s">
        <v>62</v>
      </c>
      <c r="M13" s="4">
        <v>1</v>
      </c>
      <c r="N13" s="4">
        <v>2.5</v>
      </c>
      <c r="O13" s="2">
        <v>2</v>
      </c>
      <c r="P13" s="3" t="s">
        <v>63</v>
      </c>
      <c r="Q13" s="4" t="s">
        <v>64</v>
      </c>
      <c r="R13" s="4">
        <v>40</v>
      </c>
      <c r="S13" s="2">
        <v>0.87</v>
      </c>
      <c r="T13" s="2">
        <v>3</v>
      </c>
      <c r="U13" s="2">
        <v>3</v>
      </c>
      <c r="V13" s="13"/>
      <c r="W13" s="4">
        <v>0.82</v>
      </c>
      <c r="X13" s="24"/>
      <c r="Y13" s="3">
        <f t="shared" si="1"/>
        <v>59.327936373722913</v>
      </c>
      <c r="Z13" s="2"/>
      <c r="AA13" s="1"/>
      <c r="AB13" s="5"/>
      <c r="AC13" s="5"/>
      <c r="AD13" s="6"/>
      <c r="AE13" s="4"/>
      <c r="AF13" s="3"/>
      <c r="AG13" s="4"/>
      <c r="AH13" s="2"/>
      <c r="AI13" s="3"/>
    </row>
    <row r="14" spans="1:35" x14ac:dyDescent="0.25">
      <c r="A14" s="21"/>
      <c r="B14" s="1">
        <v>9</v>
      </c>
      <c r="C14" s="1" t="s">
        <v>44</v>
      </c>
      <c r="D14" s="4" t="s">
        <v>45</v>
      </c>
      <c r="E14" s="4">
        <f>VLOOKUP(TRIM(MID(D14,SEARCH(" ",D14),255)),Uni!A:B,2,FALSE)*LEFT(D14,SEARCH(" ",D14))*IF(RIGHT(D14,1)="W",I14,1)*IF(RIGHT(D14,2)="VA",H14*I14,1)</f>
        <v>8680</v>
      </c>
      <c r="F14" s="4">
        <f t="shared" si="0"/>
        <v>10850</v>
      </c>
      <c r="G14" s="1">
        <v>220</v>
      </c>
      <c r="H14" s="4">
        <v>0.7</v>
      </c>
      <c r="I14" s="4">
        <v>0.8</v>
      </c>
      <c r="J14" s="7">
        <f t="shared" ref="J14:J16" si="3">E14/(G14*H14*I14)</f>
        <v>70.454545454545453</v>
      </c>
      <c r="K14" s="4" t="s">
        <v>61</v>
      </c>
      <c r="L14" s="4" t="s">
        <v>62</v>
      </c>
      <c r="M14" s="4">
        <v>1</v>
      </c>
      <c r="N14" s="4">
        <v>2.5</v>
      </c>
      <c r="O14" s="2">
        <v>2</v>
      </c>
      <c r="P14" s="3" t="s">
        <v>63</v>
      </c>
      <c r="Q14" s="4" t="s">
        <v>64</v>
      </c>
      <c r="R14" s="4">
        <v>40</v>
      </c>
      <c r="S14" s="2">
        <v>0.87</v>
      </c>
      <c r="T14" s="2">
        <v>3</v>
      </c>
      <c r="U14" s="2">
        <v>3</v>
      </c>
      <c r="V14" s="13"/>
      <c r="W14" s="4">
        <v>0.82</v>
      </c>
      <c r="X14" s="24"/>
      <c r="Y14" s="3">
        <f t="shared" si="1"/>
        <v>98.758824578841413</v>
      </c>
      <c r="Z14" s="2"/>
      <c r="AA14" s="1"/>
      <c r="AB14" s="5"/>
      <c r="AC14" s="5"/>
      <c r="AD14" s="6"/>
      <c r="AE14" s="4"/>
      <c r="AF14" s="3"/>
      <c r="AG14" s="4"/>
      <c r="AH14" s="2"/>
      <c r="AI14" s="3"/>
    </row>
    <row r="15" spans="1:35" x14ac:dyDescent="0.25">
      <c r="A15" s="21"/>
      <c r="B15" s="1">
        <v>10</v>
      </c>
      <c r="C15" s="1" t="s">
        <v>46</v>
      </c>
      <c r="D15" s="4" t="s">
        <v>47</v>
      </c>
      <c r="E15" s="4">
        <f>VLOOKUP(TRIM(MID(D15,SEARCH(" ",D15),255)),Uni!A:B,2,FALSE)*LEFT(D15,SEARCH(" ",D15))*IF(RIGHT(D15,1)="W",I15,1)*IF(RIGHT(D15,2)="VA",H15*I15,1)</f>
        <v>746</v>
      </c>
      <c r="F15" s="4">
        <f t="shared" si="0"/>
        <v>932.5</v>
      </c>
      <c r="G15" s="1">
        <v>220</v>
      </c>
      <c r="H15" s="4">
        <v>0.7</v>
      </c>
      <c r="I15" s="4">
        <v>0.8</v>
      </c>
      <c r="J15" s="7">
        <f t="shared" si="3"/>
        <v>6.0551948051948052</v>
      </c>
      <c r="K15" s="4" t="s">
        <v>61</v>
      </c>
      <c r="L15" s="4" t="s">
        <v>62</v>
      </c>
      <c r="M15" s="4">
        <v>1</v>
      </c>
      <c r="N15" s="4">
        <v>2.5</v>
      </c>
      <c r="O15" s="2">
        <v>2</v>
      </c>
      <c r="P15" s="3" t="s">
        <v>63</v>
      </c>
      <c r="Q15" s="4" t="s">
        <v>64</v>
      </c>
      <c r="R15" s="4">
        <v>40</v>
      </c>
      <c r="S15" s="2">
        <v>0.87</v>
      </c>
      <c r="T15" s="2">
        <v>3</v>
      </c>
      <c r="U15" s="2">
        <v>2</v>
      </c>
      <c r="V15" s="13"/>
      <c r="W15" s="4">
        <v>0.88</v>
      </c>
      <c r="X15" s="24"/>
      <c r="Y15" s="3">
        <f t="shared" si="1"/>
        <v>7.9090841238176663</v>
      </c>
      <c r="Z15" s="2"/>
      <c r="AA15" s="1"/>
      <c r="AB15" s="5"/>
      <c r="AC15" s="5"/>
      <c r="AD15" s="6"/>
      <c r="AE15" s="4"/>
      <c r="AF15" s="3"/>
      <c r="AG15" s="4"/>
      <c r="AH15" s="2"/>
      <c r="AI15" s="3"/>
    </row>
    <row r="16" spans="1:35" x14ac:dyDescent="0.25">
      <c r="A16" s="21"/>
      <c r="B16" s="1">
        <v>11</v>
      </c>
      <c r="C16" s="1" t="s">
        <v>48</v>
      </c>
      <c r="D16" s="4" t="s">
        <v>49</v>
      </c>
      <c r="E16" s="4">
        <f>VLOOKUP(TRIM(MID(D16,SEARCH(" ",D16),255)),Uni!A:B,2,FALSE)*LEFT(D16,SEARCH(" ",D16))*IF(RIGHT(D16,1)="W",I16,1)*IF(RIGHT(D16,2)="VA",H16*I16,1)</f>
        <v>373</v>
      </c>
      <c r="F16" s="4">
        <f t="shared" si="0"/>
        <v>466.25</v>
      </c>
      <c r="G16" s="1">
        <v>220</v>
      </c>
      <c r="H16" s="4">
        <v>0.7</v>
      </c>
      <c r="I16" s="4">
        <v>0.8</v>
      </c>
      <c r="J16" s="7">
        <f t="shared" si="3"/>
        <v>3.0275974025974026</v>
      </c>
      <c r="K16" s="4" t="s">
        <v>61</v>
      </c>
      <c r="L16" s="4" t="s">
        <v>62</v>
      </c>
      <c r="M16" s="4">
        <v>1</v>
      </c>
      <c r="N16" s="4">
        <v>2.5</v>
      </c>
      <c r="O16" s="2">
        <v>2</v>
      </c>
      <c r="P16" s="3" t="s">
        <v>63</v>
      </c>
      <c r="Q16" s="4" t="s">
        <v>64</v>
      </c>
      <c r="R16" s="4">
        <v>40</v>
      </c>
      <c r="S16" s="2">
        <v>0.87</v>
      </c>
      <c r="T16" s="2">
        <v>3</v>
      </c>
      <c r="U16" s="2">
        <v>2</v>
      </c>
      <c r="V16" s="13"/>
      <c r="W16" s="4">
        <v>0.88</v>
      </c>
      <c r="X16" s="24"/>
      <c r="Y16" s="3">
        <f t="shared" si="1"/>
        <v>3.9545420619088332</v>
      </c>
      <c r="Z16" s="2"/>
      <c r="AA16" s="1"/>
      <c r="AB16" s="5"/>
      <c r="AC16" s="5"/>
      <c r="AD16" s="6"/>
      <c r="AE16" s="4"/>
      <c r="AF16" s="3"/>
      <c r="AG16" s="4"/>
      <c r="AH16" s="2"/>
      <c r="AI16" s="3"/>
    </row>
    <row r="18" spans="1:35" x14ac:dyDescent="0.25">
      <c r="A18" s="3" t="s">
        <v>60</v>
      </c>
      <c r="B18" s="4" t="s">
        <v>66</v>
      </c>
      <c r="C18" s="4" t="s">
        <v>66</v>
      </c>
      <c r="D18" s="4" t="s">
        <v>66</v>
      </c>
      <c r="E18" s="4" t="s">
        <v>66</v>
      </c>
      <c r="F18" s="3">
        <f>SUM(F6:F11)</f>
        <v>34227.5</v>
      </c>
      <c r="G18" s="3">
        <v>380</v>
      </c>
      <c r="H18" s="3"/>
      <c r="I18" s="3"/>
      <c r="J18" s="3"/>
      <c r="K18" s="3"/>
      <c r="L18" s="3"/>
      <c r="M18" s="3"/>
      <c r="N18" s="3"/>
      <c r="O18" s="4">
        <v>2</v>
      </c>
      <c r="P18" s="4" t="s">
        <v>67</v>
      </c>
      <c r="Q18" s="3"/>
      <c r="R18" s="3"/>
      <c r="S18" s="4">
        <v>0.77</v>
      </c>
      <c r="T18" s="4">
        <v>3</v>
      </c>
      <c r="U18" s="4">
        <v>1</v>
      </c>
      <c r="V18" s="11" t="s">
        <v>68</v>
      </c>
      <c r="W18" s="4">
        <v>1</v>
      </c>
      <c r="X18" s="25"/>
      <c r="Y18" s="3">
        <f t="shared" si="1"/>
        <v>0</v>
      </c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5">
      <c r="A19" s="3" t="s">
        <v>59</v>
      </c>
      <c r="B19" s="4" t="s">
        <v>66</v>
      </c>
      <c r="C19" s="4" t="s">
        <v>66</v>
      </c>
      <c r="D19" s="4" t="s">
        <v>66</v>
      </c>
      <c r="E19" s="4" t="s">
        <v>66</v>
      </c>
      <c r="F19" s="3">
        <f>SUM(F12:F16)</f>
        <v>36348.75</v>
      </c>
      <c r="G19" s="3">
        <v>380</v>
      </c>
      <c r="H19" s="3"/>
      <c r="I19" s="3"/>
      <c r="J19" s="3"/>
      <c r="K19" s="3"/>
      <c r="L19" s="3"/>
      <c r="M19" s="3"/>
      <c r="N19" s="3"/>
      <c r="O19" s="4">
        <v>3</v>
      </c>
      <c r="P19" s="4" t="s">
        <v>67</v>
      </c>
      <c r="Q19" s="3"/>
      <c r="R19" s="3"/>
      <c r="S19" s="4">
        <v>0.77</v>
      </c>
      <c r="T19" s="4">
        <v>3</v>
      </c>
      <c r="U19" s="4">
        <v>1</v>
      </c>
      <c r="V19" s="26"/>
      <c r="W19" s="4">
        <v>1</v>
      </c>
      <c r="X19" s="25"/>
      <c r="Y19" s="3">
        <f t="shared" si="1"/>
        <v>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5">
      <c r="A20" s="3" t="s">
        <v>65</v>
      </c>
      <c r="B20" s="4" t="s">
        <v>66</v>
      </c>
      <c r="C20" s="4" t="s">
        <v>66</v>
      </c>
      <c r="D20" s="4" t="s">
        <v>66</v>
      </c>
      <c r="E20" s="4" t="s">
        <v>66</v>
      </c>
      <c r="F20" s="3">
        <f>F18+F19</f>
        <v>70576.25</v>
      </c>
      <c r="G20" s="3">
        <v>380</v>
      </c>
      <c r="H20" s="3"/>
      <c r="I20" s="3"/>
      <c r="J20" s="3"/>
      <c r="K20" s="3"/>
      <c r="L20" s="3"/>
      <c r="M20" s="3"/>
      <c r="N20" s="3"/>
      <c r="O20" s="4">
        <v>4</v>
      </c>
      <c r="P20" s="4" t="s">
        <v>67</v>
      </c>
      <c r="Q20" s="3"/>
      <c r="R20" s="3"/>
      <c r="S20" s="4">
        <v>0.77</v>
      </c>
      <c r="T20" s="4">
        <v>3</v>
      </c>
      <c r="U20" s="4">
        <v>1</v>
      </c>
      <c r="V20" s="12"/>
      <c r="W20" s="4">
        <v>1</v>
      </c>
      <c r="X20" s="25"/>
      <c r="Y20" s="3">
        <f t="shared" si="1"/>
        <v>0</v>
      </c>
      <c r="Z20" s="3"/>
      <c r="AA20" s="3"/>
      <c r="AB20" s="3"/>
      <c r="AC20" s="3"/>
      <c r="AD20" s="3"/>
      <c r="AE20" s="3"/>
      <c r="AF20" s="3"/>
      <c r="AG20" s="3"/>
      <c r="AH20" s="3"/>
      <c r="AI20" s="3"/>
    </row>
  </sheetData>
  <mergeCells count="20">
    <mergeCell ref="A6:A11"/>
    <mergeCell ref="A12:A16"/>
    <mergeCell ref="V18:V20"/>
    <mergeCell ref="V6:V16"/>
    <mergeCell ref="O4:S4"/>
    <mergeCell ref="T4:W4"/>
    <mergeCell ref="K3:N4"/>
    <mergeCell ref="Y4:Y5"/>
    <mergeCell ref="O3:AD3"/>
    <mergeCell ref="Z4:Z5"/>
    <mergeCell ref="AA4:AA5"/>
    <mergeCell ref="AB4:AB5"/>
    <mergeCell ref="AC4:AC5"/>
    <mergeCell ref="AD4:AD5"/>
    <mergeCell ref="AE3:AI3"/>
    <mergeCell ref="AE4:AE5"/>
    <mergeCell ref="AF4:AF5"/>
    <mergeCell ref="AG4:AG5"/>
    <mergeCell ref="AH4:AH5"/>
    <mergeCell ref="AI4:A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E633-33DB-44BD-AFC0-EEDF80342C68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53</v>
      </c>
      <c r="B1" t="s">
        <v>54</v>
      </c>
    </row>
    <row r="2" spans="1:2" x14ac:dyDescent="0.25">
      <c r="A2" t="s">
        <v>55</v>
      </c>
      <c r="B2">
        <v>736</v>
      </c>
    </row>
    <row r="3" spans="1:2" x14ac:dyDescent="0.25">
      <c r="A3" t="s">
        <v>56</v>
      </c>
      <c r="B3">
        <v>746</v>
      </c>
    </row>
    <row r="4" spans="1:2" x14ac:dyDescent="0.25">
      <c r="A4" t="s">
        <v>57</v>
      </c>
      <c r="B4">
        <v>1000</v>
      </c>
    </row>
    <row r="5" spans="1:2" x14ac:dyDescent="0.25">
      <c r="A5" t="s">
        <v>58</v>
      </c>
      <c r="B5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Rodrigues</dc:creator>
  <cp:lastModifiedBy>GUSTAVO RYUJI SANOMIA</cp:lastModifiedBy>
  <dcterms:created xsi:type="dcterms:W3CDTF">2019-03-14T22:49:52Z</dcterms:created>
  <dcterms:modified xsi:type="dcterms:W3CDTF">2020-02-19T23:46:07Z</dcterms:modified>
</cp:coreProperties>
</file>