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10" sheetId="2" r:id="rId6"/>
    <sheet state="visible" name="Sheet9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1" sheetId="8" r:id="rId12"/>
    <sheet state="visible" name="Course Info" sheetId="9" r:id="rId13"/>
    <sheet state="visible" name="Sheet3" sheetId="10" r:id="rId14"/>
    <sheet state="visible" name="Players" sheetId="11" r:id="rId15"/>
    <sheet state="visible" name="SAT LEADERBOARD" sheetId="12" r:id="rId16"/>
    <sheet state="visible" name="Sheet2" sheetId="13" r:id="rId17"/>
    <sheet state="visible" name="Brendan Oakes" sheetId="14" r:id="rId18"/>
    <sheet state="visible" name="Andrew Murray" sheetId="15" r:id="rId19"/>
    <sheet state="visible" name="Nick Williams" sheetId="16" r:id="rId20"/>
    <sheet state="visible" name="Michael Lagudi" sheetId="17" r:id="rId21"/>
    <sheet state="visible" name="Noel Jago" sheetId="18" r:id="rId22"/>
    <sheet state="visible" name="Mark Leaney" sheetId="19" r:id="rId23"/>
    <sheet state="visible" name="Justinn Curan" sheetId="20" r:id="rId24"/>
    <sheet state="visible" name="Anker Christensen" sheetId="21" r:id="rId25"/>
    <sheet state="visible" name="Martyn Budden" sheetId="22" r:id="rId26"/>
    <sheet state="visible" name="Andrew Graham" sheetId="23" r:id="rId27"/>
    <sheet state="visible" name="Matt Rowan" sheetId="24" r:id="rId28"/>
    <sheet state="visible" name="Joe Pajeska" sheetId="25" r:id="rId29"/>
    <sheet state="visible" name="Bruce Brown" sheetId="26" r:id="rId30"/>
    <sheet state="visible" name="Darryn Rooks" sheetId="27" r:id="rId31"/>
    <sheet state="visible" name="Damien Starcic" sheetId="28" r:id="rId32"/>
    <sheet state="visible" name="Warren Gibson" sheetId="29" r:id="rId33"/>
    <sheet state="visible" name="Daniel Graham" sheetId="30" r:id="rId34"/>
    <sheet state="visible" name="Matt Jackson" sheetId="31" r:id="rId35"/>
    <sheet state="visible" name="Jordan Whitehorn" sheetId="32" r:id="rId36"/>
    <sheet state="visible" name="Greg Gomes" sheetId="33" r:id="rId37"/>
    <sheet state="visible" name="Scott Austin" sheetId="34" r:id="rId38"/>
    <sheet state="visible" name="Josh Fryer" sheetId="35" r:id="rId39"/>
    <sheet state="visible" name="John Winter" sheetId="36" r:id="rId40"/>
    <sheet state="visible" name="Chris Chilcott" sheetId="37" r:id="rId41"/>
    <sheet state="visible" name="Steve Press" sheetId="38" r:id="rId42"/>
    <sheet state="visible" name="David Simpson" sheetId="39" r:id="rId43"/>
    <sheet state="visible" name="Ben Wood" sheetId="40" r:id="rId44"/>
    <sheet state="visible" name="Sam Edwards" sheetId="41" r:id="rId45"/>
    <sheet state="visible" name="Phil Carney" sheetId="42" r:id="rId46"/>
    <sheet state="visible" name="Ed Howitt" sheetId="43" r:id="rId47"/>
    <sheet state="visible" name="Paul McLean" sheetId="44" r:id="rId48"/>
    <sheet state="visible" name="Riley Oakes" sheetId="45" r:id="rId49"/>
    <sheet state="visible" name="Joel Shepherd" sheetId="46" r:id="rId50"/>
    <sheet state="visible" name="Derek Shepherd" sheetId="47" r:id="rId51"/>
    <sheet state="visible" name="Brad Rogers" sheetId="48" r:id="rId52"/>
    <sheet state="visible" name="Glenn Palmer" sheetId="49" r:id="rId53"/>
    <sheet state="visible" name="Paul Zepernick" sheetId="50" r:id="rId54"/>
    <sheet state="visible" name="Brad Spurway" sheetId="51" r:id="rId55"/>
    <sheet state="visible" name="Sheet8" sheetId="52" r:id="rId56"/>
    <sheet state="visible" name="Mark Lever" sheetId="53" r:id="rId57"/>
    <sheet state="visible" name="Antony Seel" sheetId="54" r:id="rId58"/>
    <sheet state="visible" name="Ashley Oakes" sheetId="55" r:id="rId59"/>
    <sheet state="visible" name="Adam Paton" sheetId="56" r:id="rId60"/>
    <sheet state="visible" name="Paul Murray" sheetId="57" r:id="rId61"/>
    <sheet state="visible" name="Dave Dollard" sheetId="58" r:id="rId62"/>
    <sheet state="visible" name="Dan Sullivan" sheetId="59" r:id="rId63"/>
    <sheet state="visible" name="Grant Pelley" sheetId="60" r:id="rId64"/>
    <sheet state="visible" name="Daniel Bennett" sheetId="61" r:id="rId65"/>
    <sheet state="visible" name="Glen Duley" sheetId="62" r:id="rId66"/>
    <sheet state="visible" name="Craig Broderick" sheetId="63" r:id="rId67"/>
    <sheet state="visible" name="Mark Anderson" sheetId="64" r:id="rId68"/>
    <sheet state="visible" name="Brad Grant" sheetId="65" r:id="rId69"/>
    <sheet state="visible" name="Jeff Hawkins" sheetId="66" r:id="rId70"/>
    <sheet state="visible" name="Ernie Zibert" sheetId="67" r:id="rId71"/>
    <sheet state="visible" name="Matthew Zibert" sheetId="68" r:id="rId72"/>
    <sheet state="visible" name="Peter Keen" sheetId="69" r:id="rId73"/>
    <sheet state="visible" name="Glenn Hickey" sheetId="70" r:id="rId74"/>
    <sheet state="visible" name="Glenn Clay" sheetId="71" r:id="rId75"/>
    <sheet state="visible" name="Neil Watson" sheetId="72" r:id="rId76"/>
    <sheet state="visible" name="Willie Cooper" sheetId="73" r:id="rId77"/>
    <sheet state="visible" name="Edward OSullivan" sheetId="74" r:id="rId78"/>
    <sheet state="visible" name="Matt Kennerson" sheetId="75" r:id="rId79"/>
    <sheet state="visible" name="Tamas Mendik" sheetId="76" r:id="rId80"/>
    <sheet state="visible" name="Matthew Toohey" sheetId="77" r:id="rId81"/>
    <sheet state="visible" name="Joe Foia" sheetId="78" r:id="rId82"/>
    <sheet state="visible" name="Scott Griffiths" sheetId="79" r:id="rId83"/>
    <sheet state="visible" name="Andrew Minnikin" sheetId="80" r:id="rId84"/>
  </sheets>
  <definedNames>
    <definedName name="Ambrose">Players!$J$3:$J$14</definedName>
    <definedName name="HC16_Skins">Players!$N$3:$N$47</definedName>
    <definedName name="HC15_FRI">Players!$N$3:$N$51</definedName>
    <definedName name="Player_List">#REF!</definedName>
    <definedName name="HC15_SAT">Players!$C$3:$C$68</definedName>
    <definedName localSheetId="8" name="COURSES">Players!$F$3:$F$5</definedName>
    <definedName name="Players1">Players!$C$3:$C$68</definedName>
    <definedName name="HC16_Sat">Players!$C$3:$C$68</definedName>
    <definedName name="PLAYER">Players!$C$2:$C$68</definedName>
    <definedName name="HC16_Ambrose">Players!$J$3:$J$15</definedName>
    <definedName name="HC18_Ambrose">Players!$J$3:$J$22</definedName>
    <definedName name="TP">Players!$N$3:$N$55</definedName>
    <definedName name="HC17_Sat">Players!$C$3:$C$68</definedName>
    <definedName name="HC17_Fri">Players!$N$3:$N$51</definedName>
    <definedName localSheetId="8" name="Player_List">#REF!</definedName>
    <definedName name="HC15_SUN">Players!$J$3:$J$14</definedName>
    <definedName name="COURSES">Players!$F$3:$F$5</definedName>
    <definedName name="HC17_Sun">Players!$J$3:$J$14</definedName>
  </definedNames>
  <calcPr/>
</workbook>
</file>

<file path=xl/sharedStrings.xml><?xml version="1.0" encoding="utf-8"?>
<sst xmlns="http://schemas.openxmlformats.org/spreadsheetml/2006/main" count="2948" uniqueCount="109">
  <si>
    <t>Name</t>
  </si>
  <si>
    <t>Handicap</t>
  </si>
  <si>
    <t>Brendan Oakes</t>
  </si>
  <si>
    <t>Andrew Murray</t>
  </si>
  <si>
    <t>Noel Jago</t>
  </si>
  <si>
    <t>Peter Keen</t>
  </si>
  <si>
    <t>Martyn Budden</t>
  </si>
  <si>
    <t>Ashley Oakes</t>
  </si>
  <si>
    <t>Matt Jackson</t>
  </si>
  <si>
    <t>Phil Carney</t>
  </si>
  <si>
    <t>Chris Chilcott</t>
  </si>
  <si>
    <t>Damien Starcic</t>
  </si>
  <si>
    <t>Daniel Graham</t>
  </si>
  <si>
    <t>Adam Paton</t>
  </si>
  <si>
    <t>Matt Rowan</t>
  </si>
  <si>
    <t>Steve Press</t>
  </si>
  <si>
    <t>Steve Walters</t>
  </si>
  <si>
    <t>Darryn Rooks</t>
  </si>
  <si>
    <t>Josh Fryer</t>
  </si>
  <si>
    <t>Scott Austin</t>
  </si>
  <si>
    <t>Mark Lever</t>
  </si>
  <si>
    <t>Bruce Brown</t>
  </si>
  <si>
    <t>Warren Gibson</t>
  </si>
  <si>
    <t>Ernie Zibert</t>
  </si>
  <si>
    <t>John Winter</t>
  </si>
  <si>
    <t>Joe Pajeska</t>
  </si>
  <si>
    <t>Brad Grant</t>
  </si>
  <si>
    <t>Andrew Graham</t>
  </si>
  <si>
    <t>Glenn Palmer</t>
  </si>
  <si>
    <t>Brad Rogers</t>
  </si>
  <si>
    <t>Paul Murray</t>
  </si>
  <si>
    <t>Daniel Bennett</t>
  </si>
  <si>
    <t>Dave Dollard</t>
  </si>
  <si>
    <t>Mark Leaney</t>
  </si>
  <si>
    <t>Justinn Curan</t>
  </si>
  <si>
    <t>Antony Seel</t>
  </si>
  <si>
    <t>Glenn Clay</t>
  </si>
  <si>
    <t>Neil Watson</t>
  </si>
  <si>
    <t>Jeff Hawkins</t>
  </si>
  <si>
    <t>David Simpson</t>
  </si>
  <si>
    <t>Grant Pelley</t>
  </si>
  <si>
    <t>Anker Christensen</t>
  </si>
  <si>
    <t>Dan Sullivan</t>
  </si>
  <si>
    <t>Matthew Zibert</t>
  </si>
  <si>
    <t>Mark Anderson</t>
  </si>
  <si>
    <t>Glen Duley</t>
  </si>
  <si>
    <t>Ed Howitt</t>
  </si>
  <si>
    <t>Michael Lagudi</t>
  </si>
  <si>
    <t>Paul McLean</t>
  </si>
  <si>
    <t>Riley Oakes</t>
  </si>
  <si>
    <t>Joel Shepherd</t>
  </si>
  <si>
    <t>Glenn Hickey</t>
  </si>
  <si>
    <t>Jordan Whitehorn</t>
  </si>
  <si>
    <t>Greg Gomes</t>
  </si>
  <si>
    <t>Ben Wood</t>
  </si>
  <si>
    <t>Sam Edwards</t>
  </si>
  <si>
    <t>Derek Shepherd</t>
  </si>
  <si>
    <t>Matthew Toohey</t>
  </si>
  <si>
    <t>Edward OSullivan</t>
  </si>
  <si>
    <t>Andrew Minnikin</t>
  </si>
  <si>
    <t>Paul Zepernick</t>
  </si>
  <si>
    <t>Brad Spurway</t>
  </si>
  <si>
    <t>Willie Cooper</t>
  </si>
  <si>
    <t>Joe Foia</t>
  </si>
  <si>
    <t>Tamas Mendik</t>
  </si>
  <si>
    <t>Matt Kennerson</t>
  </si>
  <si>
    <t>Craig Broderick</t>
  </si>
  <si>
    <t>Scott Griffiths</t>
  </si>
  <si>
    <t>Nick Williams</t>
  </si>
  <si>
    <t>COURSE</t>
  </si>
  <si>
    <t>HOLE</t>
  </si>
  <si>
    <t>PAR</t>
  </si>
  <si>
    <t>INDEX 1</t>
  </si>
  <si>
    <t>INDEX 2</t>
  </si>
  <si>
    <t>DIST (m)</t>
  </si>
  <si>
    <t>Worrigee</t>
  </si>
  <si>
    <t>NUMBER</t>
  </si>
  <si>
    <t>PLAYER</t>
  </si>
  <si>
    <t>HANDICAP</t>
  </si>
  <si>
    <t>COURSES</t>
  </si>
  <si>
    <t>PLAYER 1</t>
  </si>
  <si>
    <t>PLAYER 2</t>
  </si>
  <si>
    <t>AMBROSE</t>
  </si>
  <si>
    <t>TP SKINS</t>
  </si>
  <si>
    <t>CAMDEN HAVEN</t>
  </si>
  <si>
    <t>EMERALD DOWNS</t>
  </si>
  <si>
    <t>WAUCHOPE</t>
  </si>
  <si>
    <t>SAT STABLEFORD - LEADERBOARD</t>
  </si>
  <si>
    <t>RANK</t>
  </si>
  <si>
    <t>POINTS</t>
  </si>
  <si>
    <t>FRONT</t>
  </si>
  <si>
    <t>BACK</t>
  </si>
  <si>
    <t>THROUGH</t>
  </si>
  <si>
    <t>BIRDIES</t>
  </si>
  <si>
    <t>EAGLES</t>
  </si>
  <si>
    <t>LOOKUP</t>
  </si>
  <si>
    <t>CATEGORY</t>
  </si>
  <si>
    <t>SCORE</t>
  </si>
  <si>
    <t>OVER</t>
  </si>
  <si>
    <t>DOUBLE</t>
  </si>
  <si>
    <t>NO SHOT</t>
  </si>
  <si>
    <t>4 OR 5 POINTER?</t>
  </si>
  <si>
    <t>LAST 6</t>
  </si>
  <si>
    <t>ACC SCORE</t>
  </si>
  <si>
    <t>ACC STAB</t>
  </si>
  <si>
    <t>DOUBLE?</t>
  </si>
  <si>
    <t>NO SHOT?</t>
  </si>
  <si>
    <t>NETT</t>
  </si>
  <si>
    <t>ACC STABl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</si>
</sst>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1.0"/>
      <color rgb="FFCBCBCB"/>
      <name val="Calibri"/>
    </font>
    <font>
      <b/>
      <sz val="11.0"/>
      <color rgb="FF000000"/>
      <name val="Calibri"/>
    </font>
    <font>
      <b/>
      <sz val="11.0"/>
      <color rgb="FFC6D9F0"/>
      <name val="Calibri"/>
    </font>
    <font>
      <sz val="11.0"/>
      <color rgb="FFC6D9F0"/>
      <name val="Calibri"/>
    </font>
    <font>
      <sz val="11.0"/>
      <color theme="0"/>
      <name val="Calibri"/>
    </font>
    <font>
      <b/>
      <sz val="16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CCECFF"/>
        <bgColor rgb="FFCCECFF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2" numFmtId="0" xfId="0" applyFont="1"/>
    <xf borderId="2" fillId="3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2" fillId="3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 shrinkToFit="0" vertical="top" wrapText="1"/>
    </xf>
    <xf borderId="2" fillId="3" fontId="4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2" fillId="4" fontId="5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5" fontId="2" numFmtId="0" xfId="0" applyBorder="1" applyFill="1" applyFont="1"/>
    <xf borderId="4" fillId="5" fontId="6" numFmtId="0" xfId="0" applyAlignment="1" applyBorder="1" applyFont="1">
      <alignment horizontal="left"/>
    </xf>
    <xf borderId="4" fillId="5" fontId="2" numFmtId="0" xfId="0" applyAlignment="1" applyBorder="1" applyFont="1">
      <alignment horizontal="right"/>
    </xf>
    <xf borderId="2" fillId="4" fontId="7" numFmtId="0" xfId="0" applyAlignment="1" applyBorder="1" applyFont="1">
      <alignment horizontal="left"/>
    </xf>
    <xf borderId="2" fillId="4" fontId="8" numFmtId="0" xfId="0" applyBorder="1" applyFont="1"/>
    <xf borderId="2" fillId="4" fontId="7" numFmtId="0" xfId="0" applyBorder="1" applyFont="1"/>
    <xf borderId="0" fillId="0" fontId="8" numFmtId="0" xfId="0" applyAlignment="1" applyFont="1">
      <alignment horizontal="right"/>
    </xf>
    <xf borderId="4" fillId="6" fontId="8" numFmtId="0" xfId="0" applyBorder="1" applyFill="1" applyFont="1"/>
    <xf borderId="2" fillId="7" fontId="6" numFmtId="0" xfId="0" applyAlignment="1" applyBorder="1" applyFill="1" applyFont="1">
      <alignment horizontal="left"/>
    </xf>
    <xf borderId="2" fillId="5" fontId="2" numFmtId="0" xfId="0" applyBorder="1" applyFont="1"/>
    <xf borderId="2" fillId="7" fontId="2" numFmtId="0" xfId="0" applyBorder="1" applyFont="1"/>
    <xf borderId="2" fillId="5" fontId="2" numFmtId="0" xfId="0" applyAlignment="1" applyBorder="1" applyFont="1">
      <alignment readingOrder="0"/>
    </xf>
    <xf borderId="4" fillId="5" fontId="9" numFmtId="0" xfId="0" applyBorder="1" applyFont="1"/>
    <xf borderId="4" fillId="5" fontId="10" numFmtId="0" xfId="0" applyAlignment="1" applyBorder="1" applyFont="1">
      <alignment horizontal="left"/>
    </xf>
    <xf borderId="4" fillId="5" fontId="10" numFmtId="0" xfId="0" applyBorder="1" applyFont="1"/>
    <xf borderId="4" fillId="5" fontId="6" numFmtId="0" xfId="0" applyBorder="1" applyFont="1"/>
    <xf borderId="2" fillId="8" fontId="7" numFmtId="0" xfId="0" applyAlignment="1" applyBorder="1" applyFill="1" applyFont="1">
      <alignment horizontal="left"/>
    </xf>
    <xf borderId="2" fillId="8" fontId="7" numFmtId="0" xfId="0" applyBorder="1" applyFont="1"/>
    <xf borderId="2" fillId="7" fontId="6" numFmtId="0" xfId="0" applyBorder="1" applyFont="1"/>
    <xf borderId="2" fillId="7" fontId="11" numFmtId="0" xfId="0" applyBorder="1" applyFont="1"/>
    <xf borderId="5" fillId="4" fontId="8" numFmtId="0" xfId="0" applyBorder="1" applyFont="1"/>
    <xf borderId="6" fillId="4" fontId="8" numFmtId="0" xfId="0" applyBorder="1" applyFont="1"/>
    <xf borderId="7" fillId="4" fontId="8" numFmtId="0" xfId="0" applyBorder="1" applyFont="1"/>
    <xf borderId="8" fillId="4" fontId="8" numFmtId="0" xfId="0" applyBorder="1" applyFont="1"/>
    <xf borderId="9" fillId="7" fontId="2" numFmtId="0" xfId="0" applyBorder="1" applyFont="1"/>
    <xf borderId="10" fillId="7" fontId="2" numFmtId="0" xfId="0" applyBorder="1" applyFont="1"/>
    <xf borderId="11" fillId="9" fontId="2" numFmtId="0" xfId="0" applyBorder="1" applyFill="1" applyFont="1"/>
    <xf borderId="12" fillId="7" fontId="2" numFmtId="0" xfId="0" applyBorder="1" applyFont="1"/>
    <xf borderId="13" fillId="7" fontId="2" numFmtId="0" xfId="0" applyBorder="1" applyFont="1"/>
    <xf borderId="14" fillId="0" fontId="2" numFmtId="0" xfId="0" applyAlignment="1" applyBorder="1" applyFont="1">
      <alignment readingOrder="0"/>
    </xf>
    <xf borderId="15" fillId="7" fontId="2" numFmtId="0" xfId="0" applyBorder="1" applyFont="1"/>
    <xf borderId="11" fillId="7" fontId="2" numFmtId="0" xfId="0" applyBorder="1" applyFont="1"/>
    <xf borderId="4" fillId="7" fontId="2" numFmtId="0" xfId="0" applyBorder="1" applyFont="1"/>
    <xf borderId="16" fillId="0" fontId="2" numFmtId="0" xfId="0" applyAlignment="1" applyBorder="1" applyFont="1">
      <alignment readingOrder="0"/>
    </xf>
    <xf borderId="17" fillId="7" fontId="2" numFmtId="0" xfId="0" applyBorder="1" applyFont="1"/>
    <xf borderId="18" fillId="7" fontId="2" numFmtId="0" xfId="0" applyBorder="1" applyFont="1"/>
    <xf borderId="19" fillId="7" fontId="2" numFmtId="0" xfId="0" applyBorder="1" applyFont="1"/>
    <xf borderId="20" fillId="7" fontId="2" numFmtId="0" xfId="0" applyBorder="1" applyFont="1"/>
    <xf borderId="21" fillId="0" fontId="2" numFmtId="0" xfId="0" applyAlignment="1" applyBorder="1" applyFont="1">
      <alignment readingOrder="0"/>
    </xf>
    <xf borderId="6" fillId="9" fontId="2" numFmtId="0" xfId="0" applyBorder="1" applyFont="1"/>
    <xf borderId="4" fillId="9" fontId="2" numFmtId="0" xfId="0" applyBorder="1" applyFont="1"/>
    <xf borderId="8" fillId="4" fontId="8" numFmtId="0" xfId="0" applyAlignment="1" applyBorder="1" applyFont="1">
      <alignment readingOrder="0"/>
    </xf>
    <xf borderId="20" fillId="7" fontId="2" numFmtId="0" xfId="0" applyAlignment="1" applyBorder="1" applyFont="1">
      <alignment readingOrder="0"/>
    </xf>
    <xf borderId="14" fillId="0" fontId="2" numFmtId="0" xfId="0" applyBorder="1" applyFont="1"/>
    <xf borderId="16" fillId="0" fontId="2" numFmtId="0" xfId="0" applyBorder="1" applyFont="1"/>
    <xf borderId="21" fillId="0" fontId="2" numFmtId="0" xfId="0" applyBorder="1" applyFont="1"/>
    <xf borderId="16" fillId="0" fontId="2" numFmtId="0" xfId="0" applyAlignment="1" applyBorder="1" applyFont="1">
      <alignment horizontal="center" readingOrder="0"/>
    </xf>
    <xf borderId="16" fillId="0" fontId="12" numFmtId="0" xfId="0" applyAlignment="1" applyBorder="1" applyFont="1">
      <alignment readingOrder="0"/>
    </xf>
    <xf borderId="4" fillId="7" fontId="2" numFmtId="0" xfId="0" applyAlignment="1" applyBorder="1" applyFont="1">
      <alignment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14"/>
    <col customWidth="1" min="2" max="2" width="13.57"/>
    <col customWidth="1" min="3" max="17" width="9.14"/>
  </cols>
  <sheetData>
    <row r="1" ht="15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5.0" customHeight="1">
      <c r="A2" s="4" t="s">
        <v>2</v>
      </c>
      <c r="B2" s="5">
        <v>20.0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5.0" customHeight="1">
      <c r="A3" s="4" t="s">
        <v>3</v>
      </c>
      <c r="B3" s="5">
        <v>20.0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15.0" customHeight="1">
      <c r="A4" s="4" t="s">
        <v>4</v>
      </c>
      <c r="B4" s="5">
        <v>29.0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5.0" customHeight="1">
      <c r="A5" s="4" t="s">
        <v>5</v>
      </c>
      <c r="B5" s="5">
        <v>29.0</v>
      </c>
      <c r="C5" s="6">
        <v>8.0</v>
      </c>
      <c r="D5" s="6">
        <v>6.0</v>
      </c>
      <c r="E5" s="6">
        <v>7.0</v>
      </c>
      <c r="F5" s="6">
        <v>6.0</v>
      </c>
      <c r="G5" s="6">
        <v>9.0</v>
      </c>
      <c r="H5" s="6">
        <v>9.0</v>
      </c>
      <c r="I5" s="6">
        <v>8.0</v>
      </c>
      <c r="J5" s="6">
        <v>5.0</v>
      </c>
      <c r="K5" s="6">
        <v>7.0</v>
      </c>
      <c r="L5" s="6">
        <v>5.0</v>
      </c>
      <c r="M5" s="6">
        <v>6.0</v>
      </c>
      <c r="N5" s="6">
        <v>5.0</v>
      </c>
      <c r="O5" s="6">
        <v>6.0</v>
      </c>
      <c r="P5" s="6">
        <v>6.0</v>
      </c>
      <c r="Q5" s="6">
        <v>5.0</v>
      </c>
      <c r="R5" s="7">
        <v>6.0</v>
      </c>
      <c r="S5" s="7">
        <v>4.0</v>
      </c>
      <c r="T5" s="7">
        <v>6.0</v>
      </c>
    </row>
    <row r="6" ht="15.0" customHeight="1">
      <c r="A6" s="4" t="s">
        <v>6</v>
      </c>
      <c r="B6" s="5">
        <v>12.0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15.0" customHeight="1">
      <c r="A7" s="4" t="s">
        <v>7</v>
      </c>
      <c r="B7" s="5">
        <v>29.0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15.0" customHeight="1">
      <c r="A8" s="4" t="s">
        <v>8</v>
      </c>
      <c r="B8" s="5">
        <v>31.0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15.0" customHeight="1">
      <c r="A9" s="8" t="s">
        <v>9</v>
      </c>
      <c r="B9" s="5">
        <v>17.0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15.0" customHeight="1">
      <c r="A10" s="4" t="s">
        <v>10</v>
      </c>
      <c r="B10" s="5">
        <v>25.0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15.0" customHeight="1">
      <c r="A11" s="4" t="s">
        <v>11</v>
      </c>
      <c r="B11" s="5">
        <v>30.0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15.0" customHeight="1">
      <c r="A12" s="4" t="s">
        <v>12</v>
      </c>
      <c r="B12" s="5">
        <v>23.0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15.0" customHeight="1">
      <c r="A13" s="8" t="s">
        <v>13</v>
      </c>
      <c r="B13" s="5">
        <v>7.0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15.0" customHeight="1">
      <c r="A14" s="4" t="s">
        <v>14</v>
      </c>
      <c r="B14" s="5">
        <v>29.0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15.0" customHeight="1">
      <c r="A15" s="4" t="s">
        <v>15</v>
      </c>
      <c r="B15" s="5">
        <v>18.0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15.0" customHeight="1">
      <c r="A16" s="4" t="s">
        <v>16</v>
      </c>
      <c r="B16" s="5">
        <v>18.0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15.0" customHeight="1">
      <c r="A17" s="4" t="s">
        <v>17</v>
      </c>
      <c r="B17" s="9">
        <v>20.0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5.0" customHeight="1">
      <c r="A18" s="4" t="s">
        <v>18</v>
      </c>
      <c r="B18" s="9">
        <v>20.0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5.0" customHeight="1">
      <c r="A19" s="4" t="s">
        <v>19</v>
      </c>
      <c r="B19" s="5">
        <v>12.0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5.0" customHeight="1">
      <c r="A20" s="4" t="s">
        <v>20</v>
      </c>
      <c r="B20" s="5">
        <v>24.0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0" customHeight="1">
      <c r="A21" s="4" t="s">
        <v>21</v>
      </c>
      <c r="B21" s="5">
        <v>35.0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0" customHeight="1">
      <c r="A22" s="4" t="s">
        <v>22</v>
      </c>
      <c r="B22" s="5">
        <v>10.0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0" customHeight="1">
      <c r="A23" s="4" t="s">
        <v>23</v>
      </c>
      <c r="B23" s="5">
        <v>16.0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0" customHeight="1">
      <c r="A24" s="4" t="s">
        <v>24</v>
      </c>
      <c r="B24" s="5">
        <v>17.0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0" customHeight="1">
      <c r="A25" s="4" t="s">
        <v>25</v>
      </c>
      <c r="B25" s="5">
        <v>31.0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0" customHeight="1">
      <c r="A26" s="8" t="s">
        <v>26</v>
      </c>
      <c r="B26" s="5">
        <v>27.0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0" customHeight="1">
      <c r="A27" s="8" t="s">
        <v>27</v>
      </c>
      <c r="B27" s="5">
        <v>24.0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0" customHeight="1">
      <c r="A28" s="4" t="s">
        <v>28</v>
      </c>
      <c r="B28" s="5">
        <v>7.0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0" customHeight="1">
      <c r="A29" s="4" t="s">
        <v>29</v>
      </c>
      <c r="B29" s="5">
        <v>2.0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0" customHeight="1">
      <c r="A30" s="4" t="s">
        <v>30</v>
      </c>
      <c r="B30" s="5">
        <v>22.0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0" customHeight="1">
      <c r="A31" s="4" t="s">
        <v>31</v>
      </c>
      <c r="B31" s="5">
        <v>15.0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0" customHeight="1">
      <c r="A32" s="8" t="s">
        <v>32</v>
      </c>
      <c r="B32" s="5">
        <v>24.0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0" customHeight="1">
      <c r="A33" s="4" t="s">
        <v>33</v>
      </c>
      <c r="B33" s="5">
        <v>28.0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0" customHeight="1">
      <c r="A34" s="4" t="s">
        <v>34</v>
      </c>
      <c r="B34" s="5">
        <v>31.0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0" customHeight="1">
      <c r="A35" s="4" t="s">
        <v>35</v>
      </c>
      <c r="B35" s="5">
        <v>21.0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0" customHeight="1">
      <c r="A36" s="4" t="s">
        <v>36</v>
      </c>
      <c r="B36" s="5">
        <v>31.0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0" customHeight="1">
      <c r="A37" s="4" t="s">
        <v>37</v>
      </c>
      <c r="B37" s="5">
        <v>27.0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0" customHeight="1">
      <c r="A38" s="4" t="s">
        <v>38</v>
      </c>
      <c r="B38" s="5">
        <v>27.0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0" customHeight="1">
      <c r="A39" s="4" t="s">
        <v>39</v>
      </c>
      <c r="B39" s="5">
        <v>16.0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0" customHeight="1">
      <c r="A40" s="4" t="s">
        <v>40</v>
      </c>
      <c r="B40" s="5">
        <v>27.0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0" customHeight="1">
      <c r="A41" s="4" t="s">
        <v>41</v>
      </c>
      <c r="B41" s="5">
        <v>30.0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0" customHeight="1">
      <c r="A42" s="8" t="s">
        <v>42</v>
      </c>
      <c r="B42" s="5">
        <v>8.0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0" customHeight="1">
      <c r="A43" s="8" t="s">
        <v>43</v>
      </c>
      <c r="B43" s="5">
        <v>6.0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0" customHeight="1">
      <c r="A44" s="8" t="s">
        <v>44</v>
      </c>
      <c r="B44" s="5">
        <v>31.0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0" customHeight="1">
      <c r="A45" s="8" t="s">
        <v>45</v>
      </c>
      <c r="B45" s="5">
        <v>25.0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0" customHeight="1">
      <c r="A46" s="8" t="s">
        <v>46</v>
      </c>
      <c r="B46" s="5">
        <v>30.0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0" customHeight="1">
      <c r="A47" s="8" t="s">
        <v>47</v>
      </c>
      <c r="B47" s="5">
        <v>8.0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0" customHeight="1">
      <c r="A48" s="8" t="s">
        <v>48</v>
      </c>
      <c r="B48" s="5">
        <v>22.0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0" customHeight="1">
      <c r="A49" s="8" t="s">
        <v>49</v>
      </c>
      <c r="B49" s="5">
        <v>22.0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0" customHeight="1">
      <c r="A50" s="10" t="s">
        <v>50</v>
      </c>
      <c r="B50" s="5">
        <v>22.0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0" customHeight="1">
      <c r="A51" s="10" t="s">
        <v>51</v>
      </c>
      <c r="B51" s="5">
        <v>27.0</v>
      </c>
      <c r="C51" s="6">
        <v>7.0</v>
      </c>
      <c r="D51" s="6">
        <v>5.0</v>
      </c>
      <c r="E51" s="6">
        <v>6.0</v>
      </c>
      <c r="F51" s="6">
        <v>9.0</v>
      </c>
      <c r="G51" s="6">
        <v>7.0</v>
      </c>
      <c r="H51" s="6">
        <v>3.0</v>
      </c>
      <c r="I51" s="6">
        <v>7.0</v>
      </c>
      <c r="J51" s="6">
        <v>6.0</v>
      </c>
      <c r="K51" s="6">
        <v>8.0</v>
      </c>
      <c r="L51" s="6">
        <v>5.0</v>
      </c>
      <c r="M51" s="6">
        <v>5.0</v>
      </c>
      <c r="N51" s="6">
        <v>6.0</v>
      </c>
      <c r="O51" s="6">
        <v>3.0</v>
      </c>
      <c r="P51" s="6">
        <v>6.0</v>
      </c>
      <c r="Q51" s="6">
        <v>6.0</v>
      </c>
      <c r="R51" s="7">
        <v>6.0</v>
      </c>
      <c r="S51" s="7">
        <v>9.0</v>
      </c>
      <c r="T51" s="7">
        <v>4.0</v>
      </c>
    </row>
    <row r="52" ht="15.0" customHeight="1">
      <c r="A52" s="10" t="s">
        <v>52</v>
      </c>
      <c r="B52" s="5">
        <v>22.0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0" customHeight="1">
      <c r="A53" s="10" t="s">
        <v>53</v>
      </c>
      <c r="B53" s="5">
        <v>22.0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5.0" customHeight="1">
      <c r="A54" s="10" t="s">
        <v>54</v>
      </c>
      <c r="B54" s="5">
        <v>7.0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5.0" customHeight="1">
      <c r="A55" s="10" t="s">
        <v>55</v>
      </c>
      <c r="B55" s="5">
        <v>26.0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5.0" customHeight="1">
      <c r="A56" s="10" t="s">
        <v>56</v>
      </c>
      <c r="B56" s="5">
        <v>22.0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5.0" customHeight="1">
      <c r="A57" s="10" t="s">
        <v>57</v>
      </c>
      <c r="B57" s="5">
        <v>20.0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5.0" customHeight="1">
      <c r="A58" s="10" t="s">
        <v>58</v>
      </c>
      <c r="B58" s="5">
        <v>22.0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0" customHeight="1">
      <c r="A59" s="10" t="s">
        <v>59</v>
      </c>
      <c r="B59" s="5">
        <v>22.0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0" customHeight="1">
      <c r="A60" s="10" t="s">
        <v>60</v>
      </c>
      <c r="B60" s="5">
        <v>3.0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0" customHeight="1">
      <c r="A61" s="10" t="s">
        <v>61</v>
      </c>
      <c r="B61" s="5">
        <v>3.0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5.0" customHeight="1">
      <c r="A62" s="10" t="s">
        <v>62</v>
      </c>
      <c r="B62" s="5">
        <v>32.0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5.0" customHeight="1">
      <c r="A63" s="10" t="s">
        <v>63</v>
      </c>
      <c r="B63" s="5">
        <v>26.0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5.0" customHeight="1">
      <c r="A64" s="10" t="s">
        <v>64</v>
      </c>
      <c r="B64" s="5">
        <v>21.0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5.0" customHeight="1">
      <c r="A65" s="10" t="s">
        <v>65</v>
      </c>
      <c r="B65" s="5">
        <v>10.0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5.0" customHeight="1">
      <c r="A66" s="10" t="s">
        <v>66</v>
      </c>
      <c r="B66" s="5">
        <v>22.0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5.0" customHeight="1">
      <c r="A67" s="10" t="s">
        <v>67</v>
      </c>
      <c r="B67" s="5">
        <v>17.0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10" t="s">
        <v>68</v>
      </c>
      <c r="B68" s="5">
        <v>27.0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3"/>
      <c r="B69" s="1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3"/>
      <c r="B70" s="1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3"/>
      <c r="B71" s="1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3"/>
      <c r="B72" s="1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3"/>
      <c r="B73" s="1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3"/>
      <c r="B74" s="1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3"/>
      <c r="B75" s="1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3"/>
      <c r="B76" s="1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3"/>
      <c r="B77" s="1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3"/>
      <c r="B78" s="1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3"/>
      <c r="B79" s="1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3"/>
      <c r="B80" s="1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3"/>
      <c r="B81" s="1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3"/>
      <c r="B82" s="1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3"/>
      <c r="B83" s="1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3"/>
      <c r="B84" s="1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3"/>
      <c r="B85" s="1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3"/>
      <c r="B86" s="1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3"/>
      <c r="B87" s="1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3"/>
      <c r="B88" s="1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3"/>
      <c r="B89" s="1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3"/>
      <c r="B90" s="1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3"/>
      <c r="B91" s="1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3"/>
      <c r="B92" s="1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3"/>
      <c r="B93" s="1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3"/>
      <c r="B94" s="1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3"/>
      <c r="B95" s="1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3"/>
      <c r="B96" s="1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3"/>
      <c r="B97" s="1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3"/>
      <c r="B98" s="1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3"/>
      <c r="B99" s="1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3"/>
      <c r="B100" s="1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3"/>
      <c r="B101" s="1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3"/>
      <c r="B102" s="1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3"/>
      <c r="B103" s="1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3"/>
      <c r="B104" s="1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3"/>
      <c r="B105" s="1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3"/>
      <c r="B106" s="1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3"/>
      <c r="B107" s="1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3"/>
      <c r="B108" s="1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3"/>
      <c r="B109" s="1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3"/>
      <c r="B110" s="1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3"/>
      <c r="B111" s="1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3"/>
      <c r="B112" s="1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3"/>
      <c r="B113" s="1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3"/>
      <c r="B114" s="1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3"/>
      <c r="B115" s="1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3"/>
      <c r="B116" s="1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3"/>
      <c r="B117" s="1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3"/>
      <c r="B118" s="1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3"/>
      <c r="B119" s="1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3"/>
      <c r="B120" s="1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3"/>
      <c r="B121" s="1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3"/>
      <c r="B122" s="1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3"/>
      <c r="B123" s="1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3"/>
      <c r="B124" s="1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3"/>
      <c r="B125" s="1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3"/>
      <c r="B126" s="1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3"/>
      <c r="B127" s="1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3"/>
      <c r="B128" s="1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3"/>
      <c r="B129" s="1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3"/>
      <c r="B130" s="1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3"/>
      <c r="B131" s="1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3"/>
      <c r="B132" s="1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3"/>
      <c r="B133" s="1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3"/>
      <c r="B134" s="1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3"/>
      <c r="B135" s="1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3"/>
      <c r="B136" s="1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3"/>
      <c r="B137" s="1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3"/>
      <c r="B138" s="1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3"/>
      <c r="B139" s="1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3"/>
      <c r="B140" s="1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3"/>
      <c r="B141" s="1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3"/>
      <c r="B142" s="1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3"/>
      <c r="B143" s="1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3"/>
      <c r="B144" s="1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3"/>
      <c r="B145" s="1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3"/>
      <c r="B146" s="1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3"/>
      <c r="B147" s="1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3"/>
      <c r="B148" s="1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3"/>
      <c r="B149" s="1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3"/>
      <c r="B150" s="1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3"/>
      <c r="B151" s="1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3"/>
      <c r="B152" s="1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3"/>
      <c r="B153" s="1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3"/>
      <c r="B154" s="1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3"/>
      <c r="B155" s="1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3"/>
      <c r="B156" s="1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3"/>
      <c r="B157" s="1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3"/>
      <c r="B158" s="1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3"/>
      <c r="B159" s="1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3"/>
      <c r="B160" s="1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3"/>
      <c r="B161" s="1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3"/>
      <c r="B162" s="1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3"/>
      <c r="B163" s="1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3"/>
      <c r="B164" s="1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3"/>
      <c r="B165" s="1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3"/>
      <c r="B166" s="1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3"/>
      <c r="B167" s="1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3"/>
      <c r="B168" s="1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3"/>
      <c r="B169" s="1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3"/>
      <c r="B170" s="1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3"/>
      <c r="B171" s="1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3"/>
      <c r="B172" s="1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3"/>
      <c r="B173" s="1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3"/>
      <c r="B174" s="1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3"/>
      <c r="B175" s="1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3"/>
      <c r="B176" s="1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3"/>
      <c r="B177" s="1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3"/>
      <c r="B178" s="1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3"/>
      <c r="B179" s="1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3"/>
      <c r="B180" s="1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3"/>
      <c r="B181" s="1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3"/>
      <c r="B182" s="1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3"/>
      <c r="B183" s="1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3"/>
      <c r="B184" s="1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3"/>
      <c r="B185" s="1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3"/>
      <c r="B186" s="1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3"/>
      <c r="B187" s="1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3"/>
      <c r="B188" s="1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3"/>
      <c r="B189" s="1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3"/>
      <c r="B190" s="1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3"/>
      <c r="B191" s="1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3"/>
      <c r="B192" s="1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3"/>
      <c r="B193" s="1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3"/>
      <c r="B194" s="1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3"/>
      <c r="B195" s="1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3"/>
      <c r="B196" s="1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3"/>
      <c r="B197" s="1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3"/>
      <c r="B198" s="1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3"/>
      <c r="B199" s="1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3"/>
      <c r="B200" s="1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3"/>
      <c r="B201" s="1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3"/>
      <c r="B202" s="1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3"/>
      <c r="B203" s="1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3"/>
      <c r="B204" s="1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3"/>
      <c r="B205" s="1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3"/>
      <c r="B206" s="1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3"/>
      <c r="B207" s="1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3"/>
      <c r="B208" s="1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3"/>
      <c r="B209" s="1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3"/>
      <c r="B210" s="1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3"/>
      <c r="B211" s="1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3"/>
      <c r="B212" s="1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3"/>
      <c r="B213" s="1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3"/>
      <c r="B214" s="1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3"/>
      <c r="B215" s="1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3"/>
      <c r="B216" s="1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3"/>
      <c r="B217" s="1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3"/>
      <c r="B218" s="1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3"/>
      <c r="B219" s="1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3"/>
      <c r="B220" s="1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3"/>
      <c r="B221" s="1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3"/>
      <c r="B222" s="1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3"/>
      <c r="B223" s="1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3"/>
      <c r="B224" s="1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3"/>
      <c r="B225" s="1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3"/>
      <c r="B226" s="1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3"/>
      <c r="B227" s="1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3"/>
      <c r="B228" s="1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3"/>
      <c r="B229" s="1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3"/>
      <c r="B230" s="1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3"/>
      <c r="B231" s="1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3"/>
      <c r="B232" s="1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3"/>
      <c r="B233" s="1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3"/>
      <c r="B234" s="1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3"/>
      <c r="B235" s="1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3"/>
      <c r="B236" s="1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3"/>
      <c r="B237" s="1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3"/>
      <c r="B238" s="1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3"/>
      <c r="B239" s="1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3"/>
      <c r="B240" s="1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3"/>
      <c r="B241" s="1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3"/>
      <c r="B242" s="1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3"/>
      <c r="B243" s="1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3"/>
      <c r="B244" s="1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3"/>
      <c r="B245" s="1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3"/>
      <c r="B246" s="1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3"/>
      <c r="B247" s="1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3"/>
      <c r="B248" s="1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3"/>
      <c r="B249" s="1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3"/>
      <c r="B250" s="1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3"/>
      <c r="B251" s="1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3"/>
      <c r="B252" s="1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3"/>
      <c r="B253" s="1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3"/>
      <c r="B254" s="1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3"/>
      <c r="B255" s="1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3"/>
      <c r="B256" s="1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3"/>
      <c r="B257" s="1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3"/>
      <c r="B258" s="1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3"/>
      <c r="B259" s="1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3"/>
      <c r="B260" s="1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3"/>
      <c r="B261" s="1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3"/>
      <c r="B262" s="1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3"/>
      <c r="B263" s="1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3"/>
      <c r="B264" s="1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3"/>
      <c r="B265" s="1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3"/>
      <c r="B266" s="1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3"/>
      <c r="B267" s="1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251968503937" footer="0.0" header="0.0" left="0.7480314960629921" right="0.7480314960629921" top="0.984251968503937"/>
  <pageSetup paperSize="9" scale="7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6.71"/>
    <col customWidth="1" min="3" max="3" width="7.86"/>
    <col customWidth="1" min="4" max="8" width="8.86"/>
  </cols>
  <sheetData>
    <row r="1" ht="8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12" t="s">
        <v>69</v>
      </c>
      <c r="C2" s="12" t="s">
        <v>70</v>
      </c>
      <c r="D2" s="12" t="s">
        <v>71</v>
      </c>
      <c r="E2" s="12" t="s">
        <v>72</v>
      </c>
      <c r="F2" s="12" t="s">
        <v>73</v>
      </c>
      <c r="G2" s="12" t="s">
        <v>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2" t="s">
        <v>75</v>
      </c>
      <c r="C3" s="13">
        <v>1.0</v>
      </c>
      <c r="D3" s="13">
        <v>5.0</v>
      </c>
      <c r="E3" s="13">
        <v>10.0</v>
      </c>
      <c r="F3" s="13">
        <v>23.0</v>
      </c>
      <c r="G3" s="13">
        <v>473.0</v>
      </c>
      <c r="H3" s="1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2" t="s">
        <v>75</v>
      </c>
      <c r="C4" s="13">
        <v>2.0</v>
      </c>
      <c r="D4" s="13">
        <v>3.0</v>
      </c>
      <c r="E4" s="13">
        <v>1.0</v>
      </c>
      <c r="F4" s="13">
        <v>26.0</v>
      </c>
      <c r="G4" s="13">
        <v>210.0</v>
      </c>
      <c r="H4" s="1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2" t="s">
        <v>75</v>
      </c>
      <c r="C5" s="13">
        <v>3.0</v>
      </c>
      <c r="D5" s="13">
        <v>4.0</v>
      </c>
      <c r="E5" s="13">
        <v>12.0</v>
      </c>
      <c r="F5" s="13">
        <v>29.0</v>
      </c>
      <c r="G5" s="13">
        <v>330.0</v>
      </c>
      <c r="H5" s="1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2" t="s">
        <v>75</v>
      </c>
      <c r="C6" s="13">
        <v>4.0</v>
      </c>
      <c r="D6" s="13">
        <v>4.0</v>
      </c>
      <c r="E6" s="13">
        <v>16.0</v>
      </c>
      <c r="F6" s="13">
        <v>32.0</v>
      </c>
      <c r="G6" s="13">
        <v>292.0</v>
      </c>
      <c r="H6" s="1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2" t="s">
        <v>75</v>
      </c>
      <c r="C7" s="13">
        <v>5.0</v>
      </c>
      <c r="D7" s="13">
        <v>4.0</v>
      </c>
      <c r="E7" s="13">
        <v>3.0</v>
      </c>
      <c r="F7" s="13">
        <v>21.0</v>
      </c>
      <c r="G7" s="13">
        <v>360.0</v>
      </c>
      <c r="H7" s="1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2" t="s">
        <v>75</v>
      </c>
      <c r="C8" s="13">
        <v>6.0</v>
      </c>
      <c r="D8" s="13">
        <v>3.0</v>
      </c>
      <c r="E8" s="13">
        <v>15.0</v>
      </c>
      <c r="F8" s="13">
        <v>36.0</v>
      </c>
      <c r="G8" s="13">
        <v>165.0</v>
      </c>
      <c r="H8" s="1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2" t="s">
        <v>75</v>
      </c>
      <c r="C9" s="13">
        <v>7.0</v>
      </c>
      <c r="D9" s="13">
        <v>5.0</v>
      </c>
      <c r="E9" s="13">
        <v>6.0</v>
      </c>
      <c r="F9" s="13">
        <v>19.0</v>
      </c>
      <c r="G9" s="13">
        <v>497.0</v>
      </c>
      <c r="H9" s="1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2" t="s">
        <v>75</v>
      </c>
      <c r="C10" s="13">
        <v>8.0</v>
      </c>
      <c r="D10" s="13">
        <v>3.0</v>
      </c>
      <c r="E10" s="13">
        <v>8.0</v>
      </c>
      <c r="F10" s="13">
        <v>31.0</v>
      </c>
      <c r="G10" s="13">
        <v>160.0</v>
      </c>
      <c r="H10" s="1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2" t="s">
        <v>75</v>
      </c>
      <c r="C11" s="13">
        <v>9.0</v>
      </c>
      <c r="D11" s="13">
        <v>4.0</v>
      </c>
      <c r="E11" s="13">
        <v>4.0</v>
      </c>
      <c r="F11" s="13">
        <v>20.0</v>
      </c>
      <c r="G11" s="13">
        <v>350.0</v>
      </c>
      <c r="H11" s="1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2" t="s">
        <v>75</v>
      </c>
      <c r="C12" s="13">
        <v>10.0</v>
      </c>
      <c r="D12" s="13">
        <v>4.0</v>
      </c>
      <c r="E12" s="13">
        <v>7.0</v>
      </c>
      <c r="F12" s="13">
        <v>22.0</v>
      </c>
      <c r="G12" s="13">
        <v>335.0</v>
      </c>
      <c r="H12" s="1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12" t="s">
        <v>75</v>
      </c>
      <c r="C13" s="13">
        <v>11.0</v>
      </c>
      <c r="D13" s="13">
        <v>5.0</v>
      </c>
      <c r="E13" s="13">
        <v>11.0</v>
      </c>
      <c r="F13" s="13">
        <v>30.0</v>
      </c>
      <c r="G13" s="13">
        <v>444.0</v>
      </c>
      <c r="H13" s="1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12" t="s">
        <v>75</v>
      </c>
      <c r="C14" s="13">
        <v>12.0</v>
      </c>
      <c r="D14" s="13">
        <v>3.0</v>
      </c>
      <c r="E14" s="13">
        <v>2.0</v>
      </c>
      <c r="F14" s="13">
        <v>27.0</v>
      </c>
      <c r="G14" s="13">
        <v>185.0</v>
      </c>
      <c r="H14" s="1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12" t="s">
        <v>75</v>
      </c>
      <c r="C15" s="13">
        <v>13.0</v>
      </c>
      <c r="D15" s="13">
        <v>4.0</v>
      </c>
      <c r="E15" s="13">
        <v>17.0</v>
      </c>
      <c r="F15" s="13">
        <v>33.0</v>
      </c>
      <c r="G15" s="13">
        <v>280.0</v>
      </c>
      <c r="H15" s="1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2" t="s">
        <v>75</v>
      </c>
      <c r="C16" s="13">
        <v>14.0</v>
      </c>
      <c r="D16" s="13">
        <v>3.0</v>
      </c>
      <c r="E16" s="13">
        <v>5.0</v>
      </c>
      <c r="F16" s="13">
        <v>25.0</v>
      </c>
      <c r="G16" s="13">
        <v>175.0</v>
      </c>
      <c r="H16" s="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2" t="s">
        <v>75</v>
      </c>
      <c r="C17" s="13">
        <v>15.0</v>
      </c>
      <c r="D17" s="13">
        <v>4.0</v>
      </c>
      <c r="E17" s="13">
        <v>18.0</v>
      </c>
      <c r="F17" s="13">
        <v>34.0</v>
      </c>
      <c r="G17" s="13">
        <v>242.0</v>
      </c>
      <c r="H17" s="1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2" t="s">
        <v>75</v>
      </c>
      <c r="C18" s="13">
        <v>16.0</v>
      </c>
      <c r="D18" s="13">
        <v>4.0</v>
      </c>
      <c r="E18" s="13">
        <v>9.0</v>
      </c>
      <c r="F18" s="13">
        <v>24.0</v>
      </c>
      <c r="G18" s="13">
        <v>350.0</v>
      </c>
      <c r="H18" s="1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2" t="s">
        <v>75</v>
      </c>
      <c r="C19" s="13">
        <v>17.0</v>
      </c>
      <c r="D19" s="13">
        <v>3.0</v>
      </c>
      <c r="E19" s="13">
        <v>13.0</v>
      </c>
      <c r="F19" s="13">
        <v>35.0</v>
      </c>
      <c r="G19" s="13">
        <v>132.0</v>
      </c>
      <c r="H19" s="1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2" t="s">
        <v>75</v>
      </c>
      <c r="C20" s="13">
        <v>18.0</v>
      </c>
      <c r="D20" s="13">
        <v>5.0</v>
      </c>
      <c r="E20" s="13">
        <v>14.0</v>
      </c>
      <c r="F20" s="13">
        <v>28.0</v>
      </c>
      <c r="G20" s="13">
        <v>445.0</v>
      </c>
      <c r="H20" s="1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12"/>
      <c r="C21" s="13"/>
      <c r="D21" s="13"/>
      <c r="E21" s="13"/>
      <c r="F21" s="13"/>
      <c r="G21" s="1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12"/>
      <c r="C22" s="13"/>
      <c r="D22" s="13"/>
      <c r="E22" s="13"/>
      <c r="F22" s="13"/>
      <c r="G22" s="1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12"/>
      <c r="C23" s="13"/>
      <c r="D23" s="13"/>
      <c r="E23" s="13"/>
      <c r="F23" s="13"/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12"/>
      <c r="C24" s="13"/>
      <c r="D24" s="13"/>
      <c r="E24" s="13"/>
      <c r="F24" s="13"/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12"/>
      <c r="C25" s="13"/>
      <c r="D25" s="13"/>
      <c r="E25" s="13"/>
      <c r="F25" s="13"/>
      <c r="G25" s="1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12"/>
      <c r="C26" s="13"/>
      <c r="D26" s="13"/>
      <c r="E26" s="13"/>
      <c r="F26" s="13"/>
      <c r="G26" s="1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12"/>
      <c r="C27" s="13"/>
      <c r="D27" s="13"/>
      <c r="E27" s="13"/>
      <c r="F27" s="13"/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12"/>
      <c r="C28" s="13"/>
      <c r="D28" s="13"/>
      <c r="E28" s="13"/>
      <c r="F28" s="13"/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12"/>
      <c r="C29" s="13"/>
      <c r="D29" s="13"/>
      <c r="E29" s="13"/>
      <c r="F29" s="13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12"/>
      <c r="C30" s="13"/>
      <c r="D30" s="13"/>
      <c r="E30" s="13"/>
      <c r="F30" s="13"/>
      <c r="G30" s="1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/>
      <c r="C31" s="13"/>
      <c r="D31" s="13"/>
      <c r="E31" s="13"/>
      <c r="F31" s="13"/>
      <c r="G31" s="1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12"/>
      <c r="C32" s="13"/>
      <c r="D32" s="13"/>
      <c r="E32" s="13"/>
      <c r="F32" s="13"/>
      <c r="G32" s="1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12"/>
      <c r="C33" s="13"/>
      <c r="D33" s="13"/>
      <c r="E33" s="13"/>
      <c r="F33" s="13"/>
      <c r="G33" s="1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12"/>
      <c r="C34" s="13"/>
      <c r="D34" s="13"/>
      <c r="E34" s="13"/>
      <c r="F34" s="13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12"/>
      <c r="C35" s="13"/>
      <c r="D35" s="13"/>
      <c r="E35" s="13"/>
      <c r="F35" s="13"/>
      <c r="G35" s="1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12"/>
      <c r="C36" s="13"/>
      <c r="D36" s="13"/>
      <c r="E36" s="13"/>
      <c r="F36" s="13"/>
      <c r="G36" s="1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12"/>
      <c r="C37" s="13"/>
      <c r="D37" s="13"/>
      <c r="E37" s="13"/>
      <c r="F37" s="13"/>
      <c r="G37" s="1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12"/>
      <c r="C38" s="13"/>
      <c r="D38" s="13"/>
      <c r="E38" s="13"/>
      <c r="F38" s="13"/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12"/>
      <c r="C39" s="13"/>
      <c r="D39" s="13"/>
      <c r="E39" s="13"/>
      <c r="F39" s="1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12"/>
      <c r="C40" s="13"/>
      <c r="D40" s="13"/>
      <c r="E40" s="13"/>
      <c r="F40" s="13"/>
      <c r="G40" s="1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12"/>
      <c r="C41" s="13"/>
      <c r="D41" s="13"/>
      <c r="E41" s="13"/>
      <c r="F41" s="13"/>
      <c r="G41" s="1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12"/>
      <c r="C42" s="13"/>
      <c r="D42" s="13"/>
      <c r="E42" s="13"/>
      <c r="F42" s="13"/>
      <c r="G42" s="1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12"/>
      <c r="C43" s="13"/>
      <c r="D43" s="13"/>
      <c r="E43" s="13"/>
      <c r="F43" s="13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12"/>
      <c r="C44" s="13"/>
      <c r="D44" s="13"/>
      <c r="E44" s="13"/>
      <c r="F44" s="13"/>
      <c r="G44" s="1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12"/>
      <c r="C45" s="13"/>
      <c r="D45" s="13"/>
      <c r="E45" s="13"/>
      <c r="F45" s="13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12"/>
      <c r="C46" s="13"/>
      <c r="D46" s="13"/>
      <c r="E46" s="13"/>
      <c r="F46" s="13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12"/>
      <c r="C47" s="13"/>
      <c r="D47" s="13"/>
      <c r="E47" s="13"/>
      <c r="F47" s="13"/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12"/>
      <c r="C48" s="13"/>
      <c r="D48" s="13"/>
      <c r="E48" s="13"/>
      <c r="F48" s="13"/>
      <c r="G48" s="1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12"/>
      <c r="C49" s="13"/>
      <c r="D49" s="13"/>
      <c r="E49" s="13"/>
      <c r="F49" s="13"/>
      <c r="G49" s="1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12"/>
      <c r="C50" s="13"/>
      <c r="D50" s="13"/>
      <c r="E50" s="13"/>
      <c r="F50" s="13"/>
      <c r="G50" s="1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12"/>
      <c r="C51" s="13"/>
      <c r="D51" s="13"/>
      <c r="E51" s="13"/>
      <c r="F51" s="13"/>
      <c r="G51" s="1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12"/>
      <c r="C52" s="13"/>
      <c r="D52" s="13"/>
      <c r="E52" s="13"/>
      <c r="F52" s="13"/>
      <c r="G52" s="1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12"/>
      <c r="C53" s="13"/>
      <c r="D53" s="13"/>
      <c r="E53" s="13"/>
      <c r="F53" s="13"/>
      <c r="G53" s="1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12"/>
      <c r="C54" s="13"/>
      <c r="D54" s="13"/>
      <c r="E54" s="13"/>
      <c r="F54" s="13"/>
      <c r="G54" s="1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12"/>
      <c r="C55" s="13"/>
      <c r="D55" s="13"/>
      <c r="E55" s="13"/>
      <c r="F55" s="13"/>
      <c r="G55" s="1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12"/>
      <c r="C56" s="13"/>
      <c r="D56" s="13"/>
      <c r="E56" s="13"/>
      <c r="F56" s="13"/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43"/>
    <col customWidth="1" min="2" max="2" width="9.14"/>
    <col customWidth="1" min="3" max="3" width="21.14"/>
    <col customWidth="1" min="4" max="4" width="10.43"/>
    <col customWidth="1" min="5" max="5" width="9.14"/>
    <col customWidth="1" hidden="1" min="6" max="6" width="16.86"/>
    <col customWidth="1" min="7" max="7" width="9.14"/>
    <col customWidth="1" min="8" max="8" width="19.43"/>
    <col customWidth="1" min="9" max="9" width="20.0"/>
    <col customWidth="1" min="10" max="10" width="35.0"/>
    <col customWidth="1" min="11" max="11" width="10.43"/>
    <col customWidth="1" min="12" max="13" width="9.14"/>
    <col customWidth="1" min="14" max="14" width="21.14"/>
    <col customWidth="1" min="15" max="15" width="10.43"/>
    <col customWidth="1" min="16" max="26" width="9.14"/>
  </cols>
  <sheetData>
    <row r="1" ht="6.75" customHeight="1">
      <c r="A1" s="15"/>
      <c r="B1" s="16"/>
      <c r="C1" s="15"/>
      <c r="D1" s="15"/>
      <c r="E1" s="17"/>
      <c r="F1" s="15"/>
      <c r="G1" s="16"/>
      <c r="H1" s="16"/>
      <c r="I1" s="16"/>
      <c r="J1" s="15"/>
      <c r="K1" s="15"/>
      <c r="L1" s="15"/>
      <c r="M1" s="16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8" t="s">
        <v>76</v>
      </c>
      <c r="C2" s="19" t="s">
        <v>77</v>
      </c>
      <c r="D2" s="20" t="s">
        <v>78</v>
      </c>
      <c r="E2" s="21"/>
      <c r="F2" s="22" t="s">
        <v>79</v>
      </c>
      <c r="G2" s="18" t="s">
        <v>76</v>
      </c>
      <c r="H2" s="18" t="s">
        <v>80</v>
      </c>
      <c r="I2" s="18" t="s">
        <v>81</v>
      </c>
      <c r="J2" s="20" t="s">
        <v>82</v>
      </c>
      <c r="K2" s="20" t="s">
        <v>78</v>
      </c>
      <c r="L2" s="15"/>
      <c r="M2" s="18" t="s">
        <v>76</v>
      </c>
      <c r="N2" s="20" t="s">
        <v>83</v>
      </c>
      <c r="O2" s="20" t="s">
        <v>78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23">
        <v>1.0</v>
      </c>
      <c r="C3" s="24" t="str">
        <f>Database!A2</f>
        <v>Brendan Oakes</v>
      </c>
      <c r="D3" s="25">
        <f>VLOOKUP($C3,Database!$A:$B,2,0)</f>
        <v>20</v>
      </c>
      <c r="E3" s="17"/>
      <c r="F3" s="15" t="s">
        <v>84</v>
      </c>
      <c r="G3" s="23">
        <v>1.0</v>
      </c>
      <c r="H3" s="24" t="s">
        <v>3</v>
      </c>
      <c r="I3" s="24" t="s">
        <v>2</v>
      </c>
      <c r="J3" s="25" t="str">
        <f t="shared" ref="J3:J35" si="1">H3&amp;" - "&amp;I3</f>
        <v>Andrew Murray - Brendan Oakes</v>
      </c>
      <c r="K3" s="25">
        <f t="shared" ref="K3:K35" si="2">(VLOOKUP(H3,$C:$D,2,0)+VLOOKUP(I3,$C:$D,2,0))/4</f>
        <v>10</v>
      </c>
      <c r="L3" s="15"/>
      <c r="M3" s="23">
        <v>1.0</v>
      </c>
      <c r="N3" s="24" t="s">
        <v>2</v>
      </c>
      <c r="O3" s="25">
        <f>VLOOKUP($N3,Database!$A:$B,2,0)</f>
        <v>20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23">
        <f t="shared" ref="B4:B69" si="3">B3+1</f>
        <v>2</v>
      </c>
      <c r="C4" s="24" t="str">
        <f>Database!A3</f>
        <v>Andrew Murray</v>
      </c>
      <c r="D4" s="25">
        <f>VLOOKUP($C4,Database!$A:$B,2,0)</f>
        <v>20</v>
      </c>
      <c r="E4" s="17"/>
      <c r="F4" s="15" t="s">
        <v>85</v>
      </c>
      <c r="G4" s="23">
        <f t="shared" ref="G4:G35" si="4">G3+1</f>
        <v>2</v>
      </c>
      <c r="H4" s="24" t="s">
        <v>9</v>
      </c>
      <c r="I4" s="24" t="s">
        <v>16</v>
      </c>
      <c r="J4" s="25" t="str">
        <f t="shared" si="1"/>
        <v>Phil Carney - Steve Walters</v>
      </c>
      <c r="K4" s="25">
        <f t="shared" si="2"/>
        <v>8.75</v>
      </c>
      <c r="L4" s="15"/>
      <c r="M4" s="23">
        <f t="shared" ref="M4:M61" si="5">M3+1</f>
        <v>2</v>
      </c>
      <c r="N4" s="24" t="s">
        <v>3</v>
      </c>
      <c r="O4" s="25">
        <f>VLOOKUP($N4,Database!$A:$B,2,0)</f>
        <v>20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23">
        <f t="shared" si="3"/>
        <v>3</v>
      </c>
      <c r="C5" s="24" t="str">
        <f>Database!A4</f>
        <v>Noel Jago</v>
      </c>
      <c r="D5" s="25">
        <f>VLOOKUP($C5,Database!$A:$B,2,0)</f>
        <v>29</v>
      </c>
      <c r="E5" s="17"/>
      <c r="F5" s="15" t="s">
        <v>86</v>
      </c>
      <c r="G5" s="23">
        <f t="shared" si="4"/>
        <v>3</v>
      </c>
      <c r="H5" s="24" t="s">
        <v>39</v>
      </c>
      <c r="I5" s="24" t="s">
        <v>15</v>
      </c>
      <c r="J5" s="25" t="str">
        <f t="shared" si="1"/>
        <v>David Simpson - Steve Press</v>
      </c>
      <c r="K5" s="25">
        <f t="shared" si="2"/>
        <v>8.5</v>
      </c>
      <c r="L5" s="15"/>
      <c r="M5" s="23">
        <f t="shared" si="5"/>
        <v>3</v>
      </c>
      <c r="N5" s="24" t="s">
        <v>4</v>
      </c>
      <c r="O5" s="25">
        <f>VLOOKUP($N5,Database!$A:$B,2,0)</f>
        <v>29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23">
        <f t="shared" si="3"/>
        <v>4</v>
      </c>
      <c r="C6" s="24" t="str">
        <f>Database!A5</f>
        <v>Peter Keen</v>
      </c>
      <c r="D6" s="25">
        <f>VLOOKUP($C6,Database!$A:$B,2,0)</f>
        <v>29</v>
      </c>
      <c r="E6" s="17"/>
      <c r="F6" s="15"/>
      <c r="G6" s="23">
        <f t="shared" si="4"/>
        <v>4</v>
      </c>
      <c r="H6" s="24" t="s">
        <v>4</v>
      </c>
      <c r="I6" s="24" t="s">
        <v>33</v>
      </c>
      <c r="J6" s="25" t="str">
        <f t="shared" si="1"/>
        <v>Noel Jago - Mark Leaney</v>
      </c>
      <c r="K6" s="25">
        <f t="shared" si="2"/>
        <v>14.25</v>
      </c>
      <c r="L6" s="15"/>
      <c r="M6" s="23">
        <f t="shared" si="5"/>
        <v>4</v>
      </c>
      <c r="N6" s="24" t="s">
        <v>6</v>
      </c>
      <c r="O6" s="25">
        <f>VLOOKUP($N6,Database!$A:$B,2,0)</f>
        <v>12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23">
        <f t="shared" si="3"/>
        <v>5</v>
      </c>
      <c r="C7" s="24" t="str">
        <f>Database!A6</f>
        <v>Martyn Budden</v>
      </c>
      <c r="D7" s="25">
        <f>VLOOKUP($C7,Database!$A:$B,2,0)</f>
        <v>12</v>
      </c>
      <c r="E7" s="17"/>
      <c r="F7" s="15"/>
      <c r="G7" s="23">
        <f t="shared" si="4"/>
        <v>5</v>
      </c>
      <c r="H7" s="24" t="s">
        <v>34</v>
      </c>
      <c r="I7" s="24" t="s">
        <v>41</v>
      </c>
      <c r="J7" s="25" t="str">
        <f t="shared" si="1"/>
        <v>Justinn Curan - Anker Christensen</v>
      </c>
      <c r="K7" s="25">
        <f t="shared" si="2"/>
        <v>15.25</v>
      </c>
      <c r="L7" s="15"/>
      <c r="M7" s="23">
        <f t="shared" si="5"/>
        <v>5</v>
      </c>
      <c r="N7" s="24" t="s">
        <v>7</v>
      </c>
      <c r="O7" s="25">
        <f>VLOOKUP($N7,Database!$A:$B,2,0)</f>
        <v>29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23">
        <f t="shared" si="3"/>
        <v>6</v>
      </c>
      <c r="C8" s="24" t="str">
        <f>Database!A7</f>
        <v>Ashley Oakes</v>
      </c>
      <c r="D8" s="25">
        <f>VLOOKUP($C8,Database!$A:$B,2,0)</f>
        <v>29</v>
      </c>
      <c r="E8" s="17"/>
      <c r="F8" s="15"/>
      <c r="G8" s="23">
        <f t="shared" si="4"/>
        <v>6</v>
      </c>
      <c r="H8" s="24" t="s">
        <v>29</v>
      </c>
      <c r="I8" s="24" t="s">
        <v>28</v>
      </c>
      <c r="J8" s="25" t="str">
        <f t="shared" si="1"/>
        <v>Brad Rogers - Glenn Palmer</v>
      </c>
      <c r="K8" s="25">
        <f t="shared" si="2"/>
        <v>2.25</v>
      </c>
      <c r="L8" s="15"/>
      <c r="M8" s="23">
        <f t="shared" si="5"/>
        <v>6</v>
      </c>
      <c r="N8" s="24" t="s">
        <v>8</v>
      </c>
      <c r="O8" s="25">
        <f>VLOOKUP($N8,Database!$A:$B,2,0)</f>
        <v>31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23">
        <f t="shared" si="3"/>
        <v>7</v>
      </c>
      <c r="C9" s="24" t="str">
        <f>Database!A8</f>
        <v>Matt Jackson</v>
      </c>
      <c r="D9" s="25">
        <f>VLOOKUP($C9,Database!$A:$B,2,0)</f>
        <v>31</v>
      </c>
      <c r="E9" s="17"/>
      <c r="F9" s="15"/>
      <c r="G9" s="23">
        <f t="shared" si="4"/>
        <v>7</v>
      </c>
      <c r="H9" s="24" t="s">
        <v>26</v>
      </c>
      <c r="I9" s="24" t="s">
        <v>38</v>
      </c>
      <c r="J9" s="25" t="str">
        <f t="shared" si="1"/>
        <v>Brad Grant - Jeff Hawkins</v>
      </c>
      <c r="K9" s="25">
        <f t="shared" si="2"/>
        <v>13.5</v>
      </c>
      <c r="L9" s="15"/>
      <c r="M9" s="23">
        <f t="shared" si="5"/>
        <v>7</v>
      </c>
      <c r="N9" s="24" t="s">
        <v>9</v>
      </c>
      <c r="O9" s="25">
        <f>VLOOKUP($N9,Database!$A:$B,2,0)</f>
        <v>17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23">
        <f t="shared" si="3"/>
        <v>8</v>
      </c>
      <c r="C10" s="24" t="str">
        <f>Database!A9</f>
        <v>Phil Carney</v>
      </c>
      <c r="D10" s="25">
        <f>VLOOKUP($C10,Database!$A:$B,2,0)</f>
        <v>17</v>
      </c>
      <c r="E10" s="17"/>
      <c r="F10" s="15"/>
      <c r="G10" s="23">
        <f t="shared" si="4"/>
        <v>8</v>
      </c>
      <c r="H10" s="13" t="s">
        <v>18</v>
      </c>
      <c r="I10" s="24" t="s">
        <v>19</v>
      </c>
      <c r="J10" s="25" t="str">
        <f t="shared" si="1"/>
        <v>Josh Fryer - Scott Austin</v>
      </c>
      <c r="K10" s="25">
        <f t="shared" si="2"/>
        <v>8</v>
      </c>
      <c r="L10" s="15"/>
      <c r="M10" s="23">
        <f t="shared" si="5"/>
        <v>8</v>
      </c>
      <c r="N10" s="24" t="s">
        <v>10</v>
      </c>
      <c r="O10" s="25">
        <f>VLOOKUP($N10,Database!$A:$B,2,0)</f>
        <v>25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23">
        <f t="shared" si="3"/>
        <v>9</v>
      </c>
      <c r="C11" s="24" t="str">
        <f>Database!A10</f>
        <v>Chris Chilcott</v>
      </c>
      <c r="D11" s="25">
        <f>VLOOKUP($C11,Database!$A:$B,2,0)</f>
        <v>25</v>
      </c>
      <c r="E11" s="17"/>
      <c r="F11" s="15"/>
      <c r="G11" s="23">
        <f t="shared" si="4"/>
        <v>9</v>
      </c>
      <c r="H11" s="24" t="s">
        <v>7</v>
      </c>
      <c r="I11" s="24" t="s">
        <v>10</v>
      </c>
      <c r="J11" s="25" t="str">
        <f t="shared" si="1"/>
        <v>Ashley Oakes - Chris Chilcott</v>
      </c>
      <c r="K11" s="25">
        <f t="shared" si="2"/>
        <v>13.5</v>
      </c>
      <c r="L11" s="15"/>
      <c r="M11" s="23">
        <f t="shared" si="5"/>
        <v>9</v>
      </c>
      <c r="N11" s="24" t="s">
        <v>11</v>
      </c>
      <c r="O11" s="25">
        <f>VLOOKUP($N11,Database!$A:$B,2,0)</f>
        <v>30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23">
        <f t="shared" si="3"/>
        <v>10</v>
      </c>
      <c r="C12" s="24" t="str">
        <f>Database!A11</f>
        <v>Damien Starcic</v>
      </c>
      <c r="D12" s="25">
        <f>VLOOKUP($C12,Database!$A:$B,2,0)</f>
        <v>30</v>
      </c>
      <c r="E12" s="17"/>
      <c r="F12" s="15"/>
      <c r="G12" s="23">
        <f t="shared" si="4"/>
        <v>10</v>
      </c>
      <c r="H12" s="24" t="s">
        <v>20</v>
      </c>
      <c r="I12" s="24" t="s">
        <v>35</v>
      </c>
      <c r="J12" s="25" t="str">
        <f t="shared" si="1"/>
        <v>Mark Lever - Antony Seel</v>
      </c>
      <c r="K12" s="25">
        <f t="shared" si="2"/>
        <v>11.25</v>
      </c>
      <c r="L12" s="15"/>
      <c r="M12" s="23">
        <f t="shared" si="5"/>
        <v>10</v>
      </c>
      <c r="N12" s="24" t="s">
        <v>12</v>
      </c>
      <c r="O12" s="25">
        <f>VLOOKUP($N12,Database!$A:$B,2,0)</f>
        <v>23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23">
        <f t="shared" si="3"/>
        <v>11</v>
      </c>
      <c r="C13" s="24" t="str">
        <f>Database!A12</f>
        <v>Daniel Graham</v>
      </c>
      <c r="D13" s="25">
        <f>VLOOKUP($C13,Database!$A:$B,2,0)</f>
        <v>23</v>
      </c>
      <c r="E13" s="17"/>
      <c r="F13" s="15"/>
      <c r="G13" s="23">
        <f t="shared" si="4"/>
        <v>11</v>
      </c>
      <c r="H13" s="24" t="s">
        <v>36</v>
      </c>
      <c r="I13" s="24" t="s">
        <v>37</v>
      </c>
      <c r="J13" s="25" t="str">
        <f t="shared" si="1"/>
        <v>Glenn Clay - Neil Watson</v>
      </c>
      <c r="K13" s="25">
        <f t="shared" si="2"/>
        <v>14.5</v>
      </c>
      <c r="L13" s="15"/>
      <c r="M13" s="23">
        <f t="shared" si="5"/>
        <v>11</v>
      </c>
      <c r="N13" s="24" t="s">
        <v>13</v>
      </c>
      <c r="O13" s="25">
        <f>VLOOKUP($N13,Database!$A:$B,2,0)</f>
        <v>7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23">
        <f t="shared" si="3"/>
        <v>12</v>
      </c>
      <c r="C14" s="24" t="str">
        <f>Database!A13</f>
        <v>Adam Paton</v>
      </c>
      <c r="D14" s="25">
        <f>VLOOKUP($C14,Database!$A:$B,2,0)</f>
        <v>7</v>
      </c>
      <c r="E14" s="17"/>
      <c r="F14" s="15"/>
      <c r="G14" s="23">
        <f t="shared" si="4"/>
        <v>12</v>
      </c>
      <c r="H14" s="24" t="s">
        <v>5</v>
      </c>
      <c r="I14" s="24" t="s">
        <v>51</v>
      </c>
      <c r="J14" s="25" t="str">
        <f t="shared" si="1"/>
        <v>Peter Keen - Glenn Hickey</v>
      </c>
      <c r="K14" s="25">
        <f t="shared" si="2"/>
        <v>14</v>
      </c>
      <c r="L14" s="15"/>
      <c r="M14" s="23">
        <f t="shared" si="5"/>
        <v>12</v>
      </c>
      <c r="N14" s="24" t="s">
        <v>14</v>
      </c>
      <c r="O14" s="25">
        <f>VLOOKUP($N14,Database!$A:$B,2,0)</f>
        <v>29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23">
        <f t="shared" si="3"/>
        <v>13</v>
      </c>
      <c r="C15" s="24" t="str">
        <f>Database!A14</f>
        <v>Matt Rowan</v>
      </c>
      <c r="D15" s="25">
        <f>VLOOKUP($C15,Database!$A:$B,2,0)</f>
        <v>29</v>
      </c>
      <c r="E15" s="17"/>
      <c r="F15" s="15"/>
      <c r="G15" s="23">
        <f t="shared" si="4"/>
        <v>13</v>
      </c>
      <c r="H15" s="13" t="s">
        <v>25</v>
      </c>
      <c r="I15" s="24" t="s">
        <v>14</v>
      </c>
      <c r="J15" s="25" t="str">
        <f t="shared" si="1"/>
        <v>Joe Pajeska - Matt Rowan</v>
      </c>
      <c r="K15" s="25">
        <f t="shared" si="2"/>
        <v>15</v>
      </c>
      <c r="L15" s="15"/>
      <c r="M15" s="23">
        <f t="shared" si="5"/>
        <v>13</v>
      </c>
      <c r="N15" s="24" t="s">
        <v>15</v>
      </c>
      <c r="O15" s="25">
        <f>VLOOKUP($N15,Database!$A:$B,2,0)</f>
        <v>18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23">
        <f t="shared" si="3"/>
        <v>14</v>
      </c>
      <c r="C16" s="24" t="str">
        <f>Database!A15</f>
        <v>Steve Press</v>
      </c>
      <c r="D16" s="25">
        <f>VLOOKUP($C16,Database!$A:$B,2,0)</f>
        <v>18</v>
      </c>
      <c r="E16" s="17"/>
      <c r="F16" s="15"/>
      <c r="G16" s="23">
        <f t="shared" si="4"/>
        <v>14</v>
      </c>
      <c r="H16" s="24" t="s">
        <v>43</v>
      </c>
      <c r="I16" s="13" t="s">
        <v>23</v>
      </c>
      <c r="J16" s="25" t="str">
        <f t="shared" si="1"/>
        <v>Matthew Zibert - Ernie Zibert</v>
      </c>
      <c r="K16" s="25">
        <f t="shared" si="2"/>
        <v>5.5</v>
      </c>
      <c r="L16" s="15"/>
      <c r="M16" s="23">
        <f t="shared" si="5"/>
        <v>14</v>
      </c>
      <c r="N16" s="24" t="s">
        <v>16</v>
      </c>
      <c r="O16" s="25">
        <f>VLOOKUP($N16,Database!$A:$B,2,0)</f>
        <v>18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23">
        <f t="shared" si="3"/>
        <v>15</v>
      </c>
      <c r="C17" s="24" t="str">
        <f>Database!A16</f>
        <v>Steve Walters</v>
      </c>
      <c r="D17" s="25">
        <f>VLOOKUP($C17,Database!$A:$B,2,0)</f>
        <v>18</v>
      </c>
      <c r="E17" s="17"/>
      <c r="F17" s="15"/>
      <c r="G17" s="23">
        <f t="shared" si="4"/>
        <v>15</v>
      </c>
      <c r="H17" s="24" t="s">
        <v>11</v>
      </c>
      <c r="I17" s="24" t="s">
        <v>22</v>
      </c>
      <c r="J17" s="25" t="str">
        <f t="shared" si="1"/>
        <v>Damien Starcic - Warren Gibson</v>
      </c>
      <c r="K17" s="25">
        <f t="shared" si="2"/>
        <v>10</v>
      </c>
      <c r="L17" s="15"/>
      <c r="M17" s="23">
        <f t="shared" si="5"/>
        <v>15</v>
      </c>
      <c r="N17" s="24" t="s">
        <v>17</v>
      </c>
      <c r="O17" s="25">
        <f>VLOOKUP($N17,Database!$A:$B,2,0)</f>
        <v>20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23">
        <f t="shared" si="3"/>
        <v>16</v>
      </c>
      <c r="C18" s="24" t="str">
        <f>Database!A17</f>
        <v>Darryn Rooks</v>
      </c>
      <c r="D18" s="25">
        <f>VLOOKUP($C18,Database!$A:$B,2,0)</f>
        <v>20</v>
      </c>
      <c r="E18" s="17"/>
      <c r="F18" s="15"/>
      <c r="G18" s="23">
        <f t="shared" si="4"/>
        <v>16</v>
      </c>
      <c r="H18" s="24" t="s">
        <v>13</v>
      </c>
      <c r="I18" s="24" t="s">
        <v>47</v>
      </c>
      <c r="J18" s="25" t="str">
        <f t="shared" si="1"/>
        <v>Adam Paton - Michael Lagudi</v>
      </c>
      <c r="K18" s="25">
        <f t="shared" si="2"/>
        <v>3.75</v>
      </c>
      <c r="L18" s="15"/>
      <c r="M18" s="23">
        <f t="shared" si="5"/>
        <v>16</v>
      </c>
      <c r="N18" s="24" t="s">
        <v>18</v>
      </c>
      <c r="O18" s="25">
        <f>VLOOKUP($N18,Database!$A:$B,2,0)</f>
        <v>20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23">
        <f t="shared" si="3"/>
        <v>17</v>
      </c>
      <c r="C19" s="24" t="str">
        <f>Database!A18</f>
        <v>Josh Fryer</v>
      </c>
      <c r="D19" s="25">
        <f>VLOOKUP($C19,Database!$A:$B,2,0)</f>
        <v>20</v>
      </c>
      <c r="E19" s="17"/>
      <c r="F19" s="15"/>
      <c r="G19" s="23">
        <f t="shared" si="4"/>
        <v>17</v>
      </c>
      <c r="H19" s="24" t="s">
        <v>6</v>
      </c>
      <c r="I19" s="24" t="s">
        <v>12</v>
      </c>
      <c r="J19" s="25" t="str">
        <f t="shared" si="1"/>
        <v>Martyn Budden - Daniel Graham</v>
      </c>
      <c r="K19" s="25">
        <f t="shared" si="2"/>
        <v>8.75</v>
      </c>
      <c r="L19" s="15"/>
      <c r="M19" s="23">
        <f t="shared" si="5"/>
        <v>17</v>
      </c>
      <c r="N19" s="24" t="s">
        <v>19</v>
      </c>
      <c r="O19" s="25">
        <f>VLOOKUP($N19,Database!$A:$B,2,0)</f>
        <v>12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23">
        <f t="shared" si="3"/>
        <v>18</v>
      </c>
      <c r="C20" s="24" t="str">
        <f>Database!A19</f>
        <v>Scott Austin</v>
      </c>
      <c r="D20" s="25">
        <f>VLOOKUP($C20,Database!$A:$B,2,0)</f>
        <v>12</v>
      </c>
      <c r="E20" s="17"/>
      <c r="F20" s="15"/>
      <c r="G20" s="23">
        <f t="shared" si="4"/>
        <v>18</v>
      </c>
      <c r="H20" s="24" t="s">
        <v>8</v>
      </c>
      <c r="I20" s="24" t="s">
        <v>27</v>
      </c>
      <c r="J20" s="25" t="str">
        <f t="shared" si="1"/>
        <v>Matt Jackson - Andrew Graham</v>
      </c>
      <c r="K20" s="25">
        <f t="shared" si="2"/>
        <v>13.75</v>
      </c>
      <c r="L20" s="15"/>
      <c r="M20" s="23">
        <f t="shared" si="5"/>
        <v>18</v>
      </c>
      <c r="N20" s="24" t="s">
        <v>20</v>
      </c>
      <c r="O20" s="25">
        <f>VLOOKUP($N20,Database!$A:$B,2,0)</f>
        <v>24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23">
        <f t="shared" si="3"/>
        <v>19</v>
      </c>
      <c r="C21" s="24" t="str">
        <f>Database!A20</f>
        <v>Mark Lever</v>
      </c>
      <c r="D21" s="25">
        <f>VLOOKUP($C21,Database!$A:$B,2,0)</f>
        <v>24</v>
      </c>
      <c r="E21" s="17"/>
      <c r="F21" s="15"/>
      <c r="G21" s="23">
        <f t="shared" si="4"/>
        <v>19</v>
      </c>
      <c r="H21" s="24" t="s">
        <v>17</v>
      </c>
      <c r="I21" s="24" t="s">
        <v>48</v>
      </c>
      <c r="J21" s="25" t="str">
        <f t="shared" si="1"/>
        <v>Darryn Rooks - Paul McLean</v>
      </c>
      <c r="K21" s="25">
        <f t="shared" si="2"/>
        <v>10.5</v>
      </c>
      <c r="L21" s="15"/>
      <c r="M21" s="23">
        <f t="shared" si="5"/>
        <v>19</v>
      </c>
      <c r="N21" s="24" t="s">
        <v>21</v>
      </c>
      <c r="O21" s="25">
        <f>VLOOKUP($N21,Database!$A:$B,2,0)</f>
        <v>35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23">
        <f t="shared" si="3"/>
        <v>20</v>
      </c>
      <c r="C22" s="24" t="str">
        <f>Database!A21</f>
        <v>Bruce Brown</v>
      </c>
      <c r="D22" s="25">
        <f>VLOOKUP($C22,Database!$A:$B,2,0)</f>
        <v>35</v>
      </c>
      <c r="E22" s="17"/>
      <c r="F22" s="15"/>
      <c r="G22" s="23">
        <f t="shared" si="4"/>
        <v>20</v>
      </c>
      <c r="H22" s="24" t="s">
        <v>21</v>
      </c>
      <c r="I22" s="24" t="s">
        <v>56</v>
      </c>
      <c r="J22" s="25" t="str">
        <f t="shared" si="1"/>
        <v>Bruce Brown - Derek Shepherd</v>
      </c>
      <c r="K22" s="25">
        <f t="shared" si="2"/>
        <v>14.25</v>
      </c>
      <c r="L22" s="15"/>
      <c r="M22" s="23">
        <f t="shared" si="5"/>
        <v>20</v>
      </c>
      <c r="N22" s="24" t="s">
        <v>22</v>
      </c>
      <c r="O22" s="25">
        <f>VLOOKUP($N22,Database!$A:$B,2,0)</f>
        <v>10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23">
        <f t="shared" si="3"/>
        <v>21</v>
      </c>
      <c r="C23" s="24" t="str">
        <f>Database!A22</f>
        <v>Warren Gibson</v>
      </c>
      <c r="D23" s="25">
        <f>VLOOKUP($C23,Database!$A:$B,2,0)</f>
        <v>10</v>
      </c>
      <c r="E23" s="17"/>
      <c r="F23" s="15"/>
      <c r="G23" s="23">
        <f t="shared" si="4"/>
        <v>21</v>
      </c>
      <c r="H23" s="24" t="s">
        <v>24</v>
      </c>
      <c r="I23" s="24" t="s">
        <v>46</v>
      </c>
      <c r="J23" s="25" t="str">
        <f t="shared" si="1"/>
        <v>John Winter - Ed Howitt</v>
      </c>
      <c r="K23" s="25">
        <f t="shared" si="2"/>
        <v>11.75</v>
      </c>
      <c r="L23" s="15"/>
      <c r="M23" s="23">
        <f t="shared" si="5"/>
        <v>21</v>
      </c>
      <c r="N23" s="24" t="s">
        <v>23</v>
      </c>
      <c r="O23" s="25">
        <f>VLOOKUP($N23,Database!$A:$B,2,0)</f>
        <v>16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23">
        <f t="shared" si="3"/>
        <v>22</v>
      </c>
      <c r="C24" s="24" t="str">
        <f>Database!A23</f>
        <v>Ernie Zibert</v>
      </c>
      <c r="D24" s="25">
        <f>VLOOKUP($C24,Database!$A:$B,2,0)</f>
        <v>16</v>
      </c>
      <c r="E24" s="17"/>
      <c r="F24" s="15"/>
      <c r="G24" s="23">
        <f t="shared" si="4"/>
        <v>22</v>
      </c>
      <c r="H24" s="24" t="s">
        <v>49</v>
      </c>
      <c r="I24" s="24" t="s">
        <v>50</v>
      </c>
      <c r="J24" s="25" t="str">
        <f t="shared" si="1"/>
        <v>Riley Oakes - Joel Shepherd</v>
      </c>
      <c r="K24" s="25">
        <f t="shared" si="2"/>
        <v>11</v>
      </c>
      <c r="L24" s="15"/>
      <c r="M24" s="23">
        <f t="shared" si="5"/>
        <v>22</v>
      </c>
      <c r="N24" s="24" t="s">
        <v>24</v>
      </c>
      <c r="O24" s="25">
        <f>VLOOKUP($N24,Database!$A:$B,2,0)</f>
        <v>17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23">
        <f t="shared" si="3"/>
        <v>23</v>
      </c>
      <c r="C25" s="24" t="str">
        <f>Database!A24</f>
        <v>John Winter</v>
      </c>
      <c r="D25" s="25">
        <f>VLOOKUP($C25,Database!$A:$B,2,0)</f>
        <v>17</v>
      </c>
      <c r="E25" s="17"/>
      <c r="F25" s="15"/>
      <c r="G25" s="23">
        <f t="shared" si="4"/>
        <v>23</v>
      </c>
      <c r="H25" s="24" t="s">
        <v>52</v>
      </c>
      <c r="I25" s="24" t="s">
        <v>53</v>
      </c>
      <c r="J25" s="25" t="str">
        <f t="shared" si="1"/>
        <v>Jordan Whitehorn - Greg Gomes</v>
      </c>
      <c r="K25" s="25">
        <f t="shared" si="2"/>
        <v>11</v>
      </c>
      <c r="L25" s="15"/>
      <c r="M25" s="23">
        <f t="shared" si="5"/>
        <v>23</v>
      </c>
      <c r="N25" s="24" t="s">
        <v>25</v>
      </c>
      <c r="O25" s="25">
        <f>VLOOKUP($N25,Database!$A:$B,2,0)</f>
        <v>31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23">
        <f t="shared" si="3"/>
        <v>24</v>
      </c>
      <c r="C26" s="24" t="str">
        <f>Database!A25</f>
        <v>Joe Pajeska</v>
      </c>
      <c r="D26" s="25">
        <f>VLOOKUP($C26,Database!$A:$B,2,0)</f>
        <v>31</v>
      </c>
      <c r="E26" s="17"/>
      <c r="F26" s="15"/>
      <c r="G26" s="23">
        <f t="shared" si="4"/>
        <v>24</v>
      </c>
      <c r="H26" s="24" t="s">
        <v>54</v>
      </c>
      <c r="I26" s="24" t="s">
        <v>55</v>
      </c>
      <c r="J26" s="25" t="str">
        <f t="shared" si="1"/>
        <v>Ben Wood - Sam Edwards</v>
      </c>
      <c r="K26" s="25">
        <f t="shared" si="2"/>
        <v>8.25</v>
      </c>
      <c r="L26" s="15"/>
      <c r="M26" s="23">
        <f t="shared" si="5"/>
        <v>24</v>
      </c>
      <c r="N26" s="24" t="s">
        <v>26</v>
      </c>
      <c r="O26" s="25">
        <f>VLOOKUP($N26,Database!$A:$B,2,0)</f>
        <v>27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23">
        <f t="shared" si="3"/>
        <v>25</v>
      </c>
      <c r="C27" s="24" t="str">
        <f>Database!A26</f>
        <v>Brad Grant</v>
      </c>
      <c r="D27" s="25">
        <f>VLOOKUP($C27,Database!$A:$B,2,0)</f>
        <v>27</v>
      </c>
      <c r="E27" s="17"/>
      <c r="F27" s="15"/>
      <c r="G27" s="23">
        <f t="shared" si="4"/>
        <v>25</v>
      </c>
      <c r="H27" s="24" t="s">
        <v>57</v>
      </c>
      <c r="I27" s="24" t="s">
        <v>63</v>
      </c>
      <c r="J27" s="25" t="str">
        <f t="shared" si="1"/>
        <v>Matthew Toohey - Joe Foia</v>
      </c>
      <c r="K27" s="25">
        <f t="shared" si="2"/>
        <v>11.5</v>
      </c>
      <c r="L27" s="15"/>
      <c r="M27" s="23">
        <f t="shared" si="5"/>
        <v>25</v>
      </c>
      <c r="N27" s="24" t="s">
        <v>27</v>
      </c>
      <c r="O27" s="25">
        <f>VLOOKUP($N27,Database!$A:$B,2,0)</f>
        <v>24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23">
        <f t="shared" si="3"/>
        <v>26</v>
      </c>
      <c r="C28" s="24" t="str">
        <f>Database!A27</f>
        <v>Andrew Graham</v>
      </c>
      <c r="D28" s="25">
        <f>VLOOKUP($C28,Database!$A:$B,2,0)</f>
        <v>24</v>
      </c>
      <c r="E28" s="17"/>
      <c r="F28" s="15"/>
      <c r="G28" s="23">
        <f t="shared" si="4"/>
        <v>26</v>
      </c>
      <c r="H28" s="24" t="s">
        <v>58</v>
      </c>
      <c r="I28" s="24" t="s">
        <v>62</v>
      </c>
      <c r="J28" s="25" t="str">
        <f t="shared" si="1"/>
        <v>Edward OSullivan - Willie Cooper</v>
      </c>
      <c r="K28" s="25">
        <f t="shared" si="2"/>
        <v>13.5</v>
      </c>
      <c r="L28" s="15"/>
      <c r="M28" s="23">
        <f t="shared" si="5"/>
        <v>26</v>
      </c>
      <c r="N28" s="24" t="s">
        <v>28</v>
      </c>
      <c r="O28" s="25">
        <f>VLOOKUP($N28,Database!$A:$B,2,0)</f>
        <v>7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23">
        <f t="shared" si="3"/>
        <v>27</v>
      </c>
      <c r="C29" s="24" t="str">
        <f>Database!A28</f>
        <v>Glenn Palmer</v>
      </c>
      <c r="D29" s="25">
        <f>VLOOKUP($C29,Database!$A:$B,2,0)</f>
        <v>7</v>
      </c>
      <c r="E29" s="17"/>
      <c r="F29" s="15"/>
      <c r="G29" s="23">
        <f t="shared" si="4"/>
        <v>27</v>
      </c>
      <c r="H29" s="24" t="s">
        <v>60</v>
      </c>
      <c r="I29" s="24" t="s">
        <v>61</v>
      </c>
      <c r="J29" s="25" t="str">
        <f t="shared" si="1"/>
        <v>Paul Zepernick - Brad Spurway</v>
      </c>
      <c r="K29" s="25">
        <f t="shared" si="2"/>
        <v>1.5</v>
      </c>
      <c r="L29" s="15"/>
      <c r="M29" s="23">
        <f t="shared" si="5"/>
        <v>27</v>
      </c>
      <c r="N29" s="24" t="s">
        <v>29</v>
      </c>
      <c r="O29" s="25">
        <f>VLOOKUP($N29,Database!$A:$B,2,0)</f>
        <v>2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23">
        <f t="shared" si="3"/>
        <v>28</v>
      </c>
      <c r="C30" s="24" t="str">
        <f>Database!A29</f>
        <v>Brad Rogers</v>
      </c>
      <c r="D30" s="25">
        <f>VLOOKUP($C30,Database!$A:$B,2,0)</f>
        <v>2</v>
      </c>
      <c r="E30" s="17"/>
      <c r="F30" s="15"/>
      <c r="G30" s="23">
        <f t="shared" si="4"/>
        <v>28</v>
      </c>
      <c r="H30" s="24" t="s">
        <v>64</v>
      </c>
      <c r="I30" s="24" t="s">
        <v>65</v>
      </c>
      <c r="J30" s="25" t="str">
        <f t="shared" si="1"/>
        <v>Tamas Mendik - Matt Kennerson</v>
      </c>
      <c r="K30" s="25">
        <f t="shared" si="2"/>
        <v>7.75</v>
      </c>
      <c r="L30" s="15"/>
      <c r="M30" s="23">
        <f t="shared" si="5"/>
        <v>28</v>
      </c>
      <c r="N30" s="24" t="s">
        <v>30</v>
      </c>
      <c r="O30" s="25">
        <f>VLOOKUP($N30,Database!$A:$B,2,0)</f>
        <v>22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23">
        <f t="shared" si="3"/>
        <v>29</v>
      </c>
      <c r="C31" s="24" t="str">
        <f>Database!A30</f>
        <v>Paul Murray</v>
      </c>
      <c r="D31" s="25">
        <f>VLOOKUP($C31,Database!$A:$B,2,0)</f>
        <v>22</v>
      </c>
      <c r="E31" s="17"/>
      <c r="F31" s="15"/>
      <c r="G31" s="23">
        <f t="shared" si="4"/>
        <v>29</v>
      </c>
      <c r="H31" s="24" t="s">
        <v>59</v>
      </c>
      <c r="I31" s="24" t="s">
        <v>67</v>
      </c>
      <c r="J31" s="25" t="str">
        <f t="shared" si="1"/>
        <v>Andrew Minnikin - Scott Griffiths</v>
      </c>
      <c r="K31" s="25">
        <f t="shared" si="2"/>
        <v>9.75</v>
      </c>
      <c r="L31" s="15"/>
      <c r="M31" s="23">
        <f t="shared" si="5"/>
        <v>29</v>
      </c>
      <c r="N31" s="24" t="s">
        <v>31</v>
      </c>
      <c r="O31" s="25">
        <f>VLOOKUP($N31,Database!$A:$B,2,0)</f>
        <v>15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23">
        <f t="shared" si="3"/>
        <v>30</v>
      </c>
      <c r="C32" s="24" t="str">
        <f>Database!A31</f>
        <v>Daniel Bennett</v>
      </c>
      <c r="D32" s="25">
        <f>VLOOKUP($C32,Database!$A:$B,2,0)</f>
        <v>15</v>
      </c>
      <c r="E32" s="17"/>
      <c r="F32" s="15"/>
      <c r="G32" s="23">
        <f t="shared" si="4"/>
        <v>30</v>
      </c>
      <c r="H32" s="24" t="s">
        <v>66</v>
      </c>
      <c r="I32" s="24" t="s">
        <v>40</v>
      </c>
      <c r="J32" s="25" t="str">
        <f t="shared" si="1"/>
        <v>Craig Broderick - Grant Pelley</v>
      </c>
      <c r="K32" s="25">
        <f t="shared" si="2"/>
        <v>12.25</v>
      </c>
      <c r="L32" s="15"/>
      <c r="M32" s="23">
        <f t="shared" si="5"/>
        <v>30</v>
      </c>
      <c r="N32" s="24" t="s">
        <v>32</v>
      </c>
      <c r="O32" s="25">
        <f>VLOOKUP($N32,Database!$A:$B,2,0)</f>
        <v>24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23">
        <f t="shared" si="3"/>
        <v>31</v>
      </c>
      <c r="C33" s="24" t="str">
        <f>Database!A32</f>
        <v>Dave Dollard</v>
      </c>
      <c r="D33" s="25">
        <f>VLOOKUP($C33,Database!$A:$B,2,0)</f>
        <v>24</v>
      </c>
      <c r="E33" s="17"/>
      <c r="F33" s="15"/>
      <c r="G33" s="23">
        <f t="shared" si="4"/>
        <v>31</v>
      </c>
      <c r="H33" s="24" t="s">
        <v>32</v>
      </c>
      <c r="I33" s="24" t="s">
        <v>31</v>
      </c>
      <c r="J33" s="25" t="str">
        <f t="shared" si="1"/>
        <v>Dave Dollard - Daniel Bennett</v>
      </c>
      <c r="K33" s="25">
        <f t="shared" si="2"/>
        <v>9.75</v>
      </c>
      <c r="L33" s="15"/>
      <c r="M33" s="23">
        <f t="shared" si="5"/>
        <v>31</v>
      </c>
      <c r="N33" s="24" t="s">
        <v>33</v>
      </c>
      <c r="O33" s="25">
        <f>VLOOKUP($N33,Database!$A:$B,2,0)</f>
        <v>28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23">
        <f t="shared" si="3"/>
        <v>32</v>
      </c>
      <c r="C34" s="24" t="str">
        <f>Database!A33</f>
        <v>Mark Leaney</v>
      </c>
      <c r="D34" s="25">
        <f>VLOOKUP($C34,Database!$A:$B,2,0)</f>
        <v>28</v>
      </c>
      <c r="E34" s="17"/>
      <c r="F34" s="15"/>
      <c r="G34" s="23">
        <f t="shared" si="4"/>
        <v>32</v>
      </c>
      <c r="H34" s="24" t="s">
        <v>44</v>
      </c>
      <c r="I34" s="24" t="s">
        <v>45</v>
      </c>
      <c r="J34" s="25" t="str">
        <f t="shared" si="1"/>
        <v>Mark Anderson - Glen Duley</v>
      </c>
      <c r="K34" s="25">
        <f t="shared" si="2"/>
        <v>14</v>
      </c>
      <c r="L34" s="15"/>
      <c r="M34" s="23">
        <f t="shared" si="5"/>
        <v>32</v>
      </c>
      <c r="N34" s="24" t="s">
        <v>34</v>
      </c>
      <c r="O34" s="25">
        <f>VLOOKUP($N34,Database!$A:$B,2,0)</f>
        <v>31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23">
        <f t="shared" si="3"/>
        <v>33</v>
      </c>
      <c r="C35" s="24" t="str">
        <f>Database!A34</f>
        <v>Justinn Curan</v>
      </c>
      <c r="D35" s="25">
        <f>VLOOKUP($C35,Database!$A:$B,2,0)</f>
        <v>31</v>
      </c>
      <c r="E35" s="17"/>
      <c r="F35" s="15"/>
      <c r="G35" s="23">
        <f t="shared" si="4"/>
        <v>33</v>
      </c>
      <c r="H35" s="24" t="s">
        <v>30</v>
      </c>
      <c r="I35" s="24" t="s">
        <v>42</v>
      </c>
      <c r="J35" s="25" t="str">
        <f t="shared" si="1"/>
        <v>Paul Murray - Dan Sullivan</v>
      </c>
      <c r="K35" s="25">
        <f t="shared" si="2"/>
        <v>7.5</v>
      </c>
      <c r="L35" s="15"/>
      <c r="M35" s="23">
        <f t="shared" si="5"/>
        <v>33</v>
      </c>
      <c r="N35" s="24" t="s">
        <v>35</v>
      </c>
      <c r="O35" s="25">
        <f>VLOOKUP($N35,Database!$A:$B,2,0)</f>
        <v>21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23">
        <f t="shared" si="3"/>
        <v>34</v>
      </c>
      <c r="C36" s="24" t="str">
        <f>Database!A35</f>
        <v>Antony Seel</v>
      </c>
      <c r="D36" s="25">
        <f>VLOOKUP($C36,Database!$A:$B,2,0)</f>
        <v>21</v>
      </c>
      <c r="E36" s="17"/>
      <c r="F36" s="15"/>
      <c r="G36" s="15"/>
      <c r="H36" s="15"/>
      <c r="I36" s="15"/>
      <c r="J36" s="15"/>
      <c r="K36" s="15"/>
      <c r="L36" s="15"/>
      <c r="M36" s="23">
        <f t="shared" si="5"/>
        <v>34</v>
      </c>
      <c r="N36" s="24" t="s">
        <v>38</v>
      </c>
      <c r="O36" s="25">
        <f>VLOOKUP($N36,Database!$A:$B,2,0)</f>
        <v>27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23">
        <f t="shared" si="3"/>
        <v>35</v>
      </c>
      <c r="C37" s="24" t="str">
        <f>Database!A36</f>
        <v>Glenn Clay</v>
      </c>
      <c r="D37" s="25">
        <f>VLOOKUP($C37,Database!$A:$B,2,0)</f>
        <v>31</v>
      </c>
      <c r="E37" s="17"/>
      <c r="F37" s="15"/>
      <c r="G37" s="15"/>
      <c r="H37" s="15"/>
      <c r="I37" s="15"/>
      <c r="J37" s="15"/>
      <c r="K37" s="15"/>
      <c r="L37" s="15"/>
      <c r="M37" s="23">
        <f t="shared" si="5"/>
        <v>35</v>
      </c>
      <c r="N37" s="24" t="s">
        <v>39</v>
      </c>
      <c r="O37" s="25">
        <f>VLOOKUP($N37,Database!$A:$B,2,0)</f>
        <v>16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23">
        <f t="shared" si="3"/>
        <v>36</v>
      </c>
      <c r="C38" s="24" t="str">
        <f>Database!A37</f>
        <v>Neil Watson</v>
      </c>
      <c r="D38" s="25">
        <f>VLOOKUP($C38,Database!$A:$B,2,0)</f>
        <v>27</v>
      </c>
      <c r="E38" s="17"/>
      <c r="F38" s="15"/>
      <c r="G38" s="15"/>
      <c r="H38" s="15"/>
      <c r="I38" s="15"/>
      <c r="J38" s="15"/>
      <c r="K38" s="15"/>
      <c r="L38" s="15"/>
      <c r="M38" s="23">
        <f t="shared" si="5"/>
        <v>36</v>
      </c>
      <c r="N38" s="24" t="s">
        <v>40</v>
      </c>
      <c r="O38" s="25">
        <f>VLOOKUP($N38,Database!$A:$B,2,0)</f>
        <v>27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23">
        <f t="shared" si="3"/>
        <v>37</v>
      </c>
      <c r="C39" s="24" t="str">
        <f>Database!A38</f>
        <v>Jeff Hawkins</v>
      </c>
      <c r="D39" s="25">
        <f>VLOOKUP($C39,Database!$A:$B,2,0)</f>
        <v>27</v>
      </c>
      <c r="E39" s="17"/>
      <c r="F39" s="15"/>
      <c r="G39" s="15"/>
      <c r="H39" s="15"/>
      <c r="I39" s="15"/>
      <c r="J39" s="15"/>
      <c r="K39" s="15"/>
      <c r="L39" s="15"/>
      <c r="M39" s="23">
        <f t="shared" si="5"/>
        <v>37</v>
      </c>
      <c r="N39" s="24" t="s">
        <v>41</v>
      </c>
      <c r="O39" s="25">
        <f>VLOOKUP($N39,Database!$A:$B,2,0)</f>
        <v>30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23">
        <f t="shared" si="3"/>
        <v>38</v>
      </c>
      <c r="C40" s="24" t="str">
        <f>Database!A39</f>
        <v>David Simpson</v>
      </c>
      <c r="D40" s="25">
        <f>VLOOKUP($C40,Database!$A:$B,2,0)</f>
        <v>16</v>
      </c>
      <c r="E40" s="17"/>
      <c r="F40" s="15"/>
      <c r="G40" s="15"/>
      <c r="H40" s="15"/>
      <c r="I40" s="15"/>
      <c r="J40" s="15"/>
      <c r="K40" s="15"/>
      <c r="L40" s="15"/>
      <c r="M40" s="23">
        <f t="shared" si="5"/>
        <v>38</v>
      </c>
      <c r="N40" s="24" t="s">
        <v>44</v>
      </c>
      <c r="O40" s="25">
        <f>VLOOKUP($N40,Database!$A:$B,2,0)</f>
        <v>31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23">
        <f t="shared" si="3"/>
        <v>39</v>
      </c>
      <c r="C41" s="24" t="str">
        <f>Database!A40</f>
        <v>Grant Pelley</v>
      </c>
      <c r="D41" s="25">
        <f>VLOOKUP($C41,Database!$A:$B,2,0)</f>
        <v>27</v>
      </c>
      <c r="E41" s="17"/>
      <c r="F41" s="15"/>
      <c r="G41" s="15"/>
      <c r="H41" s="15"/>
      <c r="I41" s="15"/>
      <c r="J41" s="15"/>
      <c r="K41" s="15"/>
      <c r="L41" s="15"/>
      <c r="M41" s="23">
        <f t="shared" si="5"/>
        <v>39</v>
      </c>
      <c r="N41" s="24" t="s">
        <v>45</v>
      </c>
      <c r="O41" s="25">
        <f>VLOOKUP($N41,Database!$A:$B,2,0)</f>
        <v>25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23">
        <f t="shared" si="3"/>
        <v>40</v>
      </c>
      <c r="C42" s="24" t="str">
        <f>Database!A41</f>
        <v>Anker Christensen</v>
      </c>
      <c r="D42" s="25">
        <f>VLOOKUP($C42,Database!$A:$B,2,0)</f>
        <v>30</v>
      </c>
      <c r="E42" s="17"/>
      <c r="F42" s="15"/>
      <c r="G42" s="15"/>
      <c r="H42" s="15"/>
      <c r="I42" s="15"/>
      <c r="J42" s="15"/>
      <c r="K42" s="15"/>
      <c r="L42" s="15"/>
      <c r="M42" s="23">
        <f t="shared" si="5"/>
        <v>40</v>
      </c>
      <c r="N42" s="24" t="s">
        <v>47</v>
      </c>
      <c r="O42" s="25">
        <f>VLOOKUP($N42,Database!$A:$B,2,0)</f>
        <v>8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23">
        <f t="shared" si="3"/>
        <v>41</v>
      </c>
      <c r="C43" s="24" t="str">
        <f>Database!A42</f>
        <v>Dan Sullivan</v>
      </c>
      <c r="D43" s="25">
        <f>VLOOKUP($C43,Database!$A:$B,2,0)</f>
        <v>8</v>
      </c>
      <c r="E43" s="17"/>
      <c r="F43" s="15"/>
      <c r="G43" s="15"/>
      <c r="H43" s="16"/>
      <c r="I43" s="16"/>
      <c r="J43" s="15"/>
      <c r="K43" s="15"/>
      <c r="L43" s="15"/>
      <c r="M43" s="23">
        <f t="shared" si="5"/>
        <v>41</v>
      </c>
      <c r="N43" s="24" t="s">
        <v>49</v>
      </c>
      <c r="O43" s="25">
        <f>VLOOKUP($N43,Database!$A:$B,2,0)</f>
        <v>22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23">
        <f t="shared" si="3"/>
        <v>42</v>
      </c>
      <c r="C44" s="24" t="str">
        <f>Database!A43</f>
        <v>Matthew Zibert</v>
      </c>
      <c r="D44" s="25">
        <f>VLOOKUP($C44,Database!$A:$B,2,0)</f>
        <v>6</v>
      </c>
      <c r="E44" s="17"/>
      <c r="F44" s="15"/>
      <c r="G44" s="15"/>
      <c r="H44" s="16"/>
      <c r="I44" s="16"/>
      <c r="J44" s="15"/>
      <c r="K44" s="15"/>
      <c r="L44" s="15"/>
      <c r="M44" s="23">
        <f t="shared" si="5"/>
        <v>42</v>
      </c>
      <c r="N44" s="24" t="s">
        <v>50</v>
      </c>
      <c r="O44" s="25">
        <f>VLOOKUP($N44,Database!$A:$B,2,0)</f>
        <v>22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23">
        <f t="shared" si="3"/>
        <v>43</v>
      </c>
      <c r="C45" s="24" t="str">
        <f>Database!A44</f>
        <v>Mark Anderson</v>
      </c>
      <c r="D45" s="25">
        <f>VLOOKUP($C45,Database!$A:$B,2,0)</f>
        <v>31</v>
      </c>
      <c r="E45" s="17"/>
      <c r="F45" s="15"/>
      <c r="G45" s="15"/>
      <c r="H45" s="16"/>
      <c r="I45" s="16"/>
      <c r="J45" s="15"/>
      <c r="K45" s="15"/>
      <c r="L45" s="15"/>
      <c r="M45" s="23">
        <f t="shared" si="5"/>
        <v>43</v>
      </c>
      <c r="N45" s="24" t="s">
        <v>52</v>
      </c>
      <c r="O45" s="25">
        <f>VLOOKUP($N45,Database!$A:$B,2,0)</f>
        <v>22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23">
        <f t="shared" si="3"/>
        <v>44</v>
      </c>
      <c r="C46" s="24" t="str">
        <f>Database!A45</f>
        <v>Glen Duley</v>
      </c>
      <c r="D46" s="25">
        <f>VLOOKUP($C46,Database!$A:$B,2,0)</f>
        <v>25</v>
      </c>
      <c r="E46" s="17"/>
      <c r="F46" s="15"/>
      <c r="G46" s="15"/>
      <c r="H46" s="16"/>
      <c r="I46" s="16"/>
      <c r="J46" s="15"/>
      <c r="K46" s="15"/>
      <c r="L46" s="15"/>
      <c r="M46" s="23">
        <f t="shared" si="5"/>
        <v>44</v>
      </c>
      <c r="N46" s="24" t="s">
        <v>53</v>
      </c>
      <c r="O46" s="25">
        <f>VLOOKUP($N46,Database!$A:$B,2,0)</f>
        <v>22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23">
        <f t="shared" si="3"/>
        <v>45</v>
      </c>
      <c r="C47" s="24" t="str">
        <f>Database!A46</f>
        <v>Ed Howitt</v>
      </c>
      <c r="D47" s="25">
        <f>VLOOKUP($C47,Database!$A:$B,2,0)</f>
        <v>30</v>
      </c>
      <c r="E47" s="17"/>
      <c r="F47" s="15"/>
      <c r="G47" s="15"/>
      <c r="H47" s="16"/>
      <c r="I47" s="16"/>
      <c r="J47" s="15"/>
      <c r="K47" s="15"/>
      <c r="L47" s="15"/>
      <c r="M47" s="23">
        <f t="shared" si="5"/>
        <v>45</v>
      </c>
      <c r="N47" s="24" t="s">
        <v>54</v>
      </c>
      <c r="O47" s="25">
        <f>VLOOKUP($N47,Database!$A:$B,2,0)</f>
        <v>7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23">
        <f t="shared" si="3"/>
        <v>46</v>
      </c>
      <c r="C48" s="24" t="str">
        <f>Database!A47</f>
        <v>Michael Lagudi</v>
      </c>
      <c r="D48" s="25">
        <f>VLOOKUP($C48,Database!$A:$B,2,0)</f>
        <v>8</v>
      </c>
      <c r="E48" s="17"/>
      <c r="F48" s="15"/>
      <c r="G48" s="15"/>
      <c r="H48" s="16"/>
      <c r="I48" s="16"/>
      <c r="J48" s="15"/>
      <c r="K48" s="15"/>
      <c r="L48" s="15"/>
      <c r="M48" s="23">
        <f t="shared" si="5"/>
        <v>46</v>
      </c>
      <c r="N48" s="24" t="s">
        <v>55</v>
      </c>
      <c r="O48" s="25">
        <f>VLOOKUP($N48,Database!$A:$B,2,0)</f>
        <v>26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23">
        <f t="shared" si="3"/>
        <v>47</v>
      </c>
      <c r="C49" s="24" t="str">
        <f>Database!A48</f>
        <v>Paul McLean</v>
      </c>
      <c r="D49" s="25">
        <f>VLOOKUP($C49,Database!$A:$B,2,0)</f>
        <v>22</v>
      </c>
      <c r="E49" s="17"/>
      <c r="F49" s="15"/>
      <c r="G49" s="15"/>
      <c r="H49" s="16"/>
      <c r="I49" s="16"/>
      <c r="J49" s="15"/>
      <c r="K49" s="15"/>
      <c r="L49" s="15"/>
      <c r="M49" s="23">
        <f t="shared" si="5"/>
        <v>47</v>
      </c>
      <c r="N49" s="24" t="s">
        <v>56</v>
      </c>
      <c r="O49" s="25">
        <f>VLOOKUP($N49,Database!$A:$B,2,0)</f>
        <v>22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23">
        <f t="shared" si="3"/>
        <v>48</v>
      </c>
      <c r="C50" s="24" t="str">
        <f>Database!A49</f>
        <v>Riley Oakes</v>
      </c>
      <c r="D50" s="25">
        <f>VLOOKUP($C50,Database!$A:$B,2,0)</f>
        <v>22</v>
      </c>
      <c r="E50" s="17"/>
      <c r="F50" s="15"/>
      <c r="G50" s="15"/>
      <c r="H50" s="16"/>
      <c r="I50" s="16"/>
      <c r="J50" s="15"/>
      <c r="K50" s="15"/>
      <c r="L50" s="15"/>
      <c r="M50" s="23">
        <f t="shared" si="5"/>
        <v>48</v>
      </c>
      <c r="N50" s="24" t="s">
        <v>57</v>
      </c>
      <c r="O50" s="25">
        <f>VLOOKUP($N50,Database!$A:$B,2,0)</f>
        <v>20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23">
        <f t="shared" si="3"/>
        <v>49</v>
      </c>
      <c r="C51" s="24" t="str">
        <f>Database!A50</f>
        <v>Joel Shepherd</v>
      </c>
      <c r="D51" s="25">
        <f>VLOOKUP($C51,Database!$A:$B,2,0)</f>
        <v>22</v>
      </c>
      <c r="E51" s="17"/>
      <c r="F51" s="15"/>
      <c r="G51" s="15"/>
      <c r="H51" s="16"/>
      <c r="I51" s="16"/>
      <c r="J51" s="15"/>
      <c r="K51" s="15"/>
      <c r="L51" s="15"/>
      <c r="M51" s="23">
        <f t="shared" si="5"/>
        <v>49</v>
      </c>
      <c r="N51" s="24" t="s">
        <v>58</v>
      </c>
      <c r="O51" s="25">
        <f>VLOOKUP($N51,Database!$A:$B,2,0)</f>
        <v>22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23">
        <f t="shared" si="3"/>
        <v>50</v>
      </c>
      <c r="C52" s="24" t="str">
        <f>Database!A51</f>
        <v>Glenn Hickey</v>
      </c>
      <c r="D52" s="25">
        <f>VLOOKUP($C52,Database!$A:$B,2,0)</f>
        <v>27</v>
      </c>
      <c r="E52" s="17"/>
      <c r="F52" s="15"/>
      <c r="G52" s="15"/>
      <c r="H52" s="16"/>
      <c r="I52" s="16"/>
      <c r="J52" s="15"/>
      <c r="K52" s="15"/>
      <c r="L52" s="15"/>
      <c r="M52" s="23">
        <f t="shared" si="5"/>
        <v>50</v>
      </c>
      <c r="N52" s="24" t="s">
        <v>59</v>
      </c>
      <c r="O52" s="25">
        <f>VLOOKUP($N52,Database!$A:$B,2,0)</f>
        <v>22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23">
        <f t="shared" si="3"/>
        <v>51</v>
      </c>
      <c r="C53" s="24" t="str">
        <f>Database!A52</f>
        <v>Jordan Whitehorn</v>
      </c>
      <c r="D53" s="25">
        <f>VLOOKUP($C53,Database!$A:$B,2,0)</f>
        <v>22</v>
      </c>
      <c r="E53" s="17"/>
      <c r="F53" s="15"/>
      <c r="G53" s="15"/>
      <c r="H53" s="16"/>
      <c r="I53" s="16"/>
      <c r="J53" s="15"/>
      <c r="K53" s="15"/>
      <c r="L53" s="15"/>
      <c r="M53" s="23">
        <f t="shared" si="5"/>
        <v>51</v>
      </c>
      <c r="N53" s="24" t="s">
        <v>60</v>
      </c>
      <c r="O53" s="25">
        <f>VLOOKUP($N53,Database!$A:$B,2,0)</f>
        <v>3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23">
        <f t="shared" si="3"/>
        <v>52</v>
      </c>
      <c r="C54" s="24" t="str">
        <f>Database!A53</f>
        <v>Greg Gomes</v>
      </c>
      <c r="D54" s="25">
        <f>VLOOKUP($C54,Database!$A:$B,2,0)</f>
        <v>22</v>
      </c>
      <c r="E54" s="17"/>
      <c r="F54" s="15"/>
      <c r="G54" s="15"/>
      <c r="H54" s="16"/>
      <c r="I54" s="16"/>
      <c r="J54" s="15"/>
      <c r="K54" s="15"/>
      <c r="L54" s="15"/>
      <c r="M54" s="23">
        <f t="shared" si="5"/>
        <v>52</v>
      </c>
      <c r="N54" s="24" t="s">
        <v>61</v>
      </c>
      <c r="O54" s="25">
        <f>VLOOKUP($N54,Database!$A:$B,2,0)</f>
        <v>3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23">
        <f t="shared" si="3"/>
        <v>53</v>
      </c>
      <c r="C55" s="24" t="str">
        <f>Database!A54</f>
        <v>Ben Wood</v>
      </c>
      <c r="D55" s="25">
        <f>VLOOKUP($C55,Database!$A:$B,2,0)</f>
        <v>7</v>
      </c>
      <c r="E55" s="17"/>
      <c r="F55" s="15"/>
      <c r="G55" s="15"/>
      <c r="H55" s="16"/>
      <c r="I55" s="16"/>
      <c r="J55" s="15"/>
      <c r="K55" s="15"/>
      <c r="L55" s="15"/>
      <c r="M55" s="23">
        <f t="shared" si="5"/>
        <v>53</v>
      </c>
      <c r="N55" s="24" t="s">
        <v>62</v>
      </c>
      <c r="O55" s="25">
        <f>VLOOKUP($N55,Database!$A:$B,2,0)</f>
        <v>32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23">
        <f t="shared" si="3"/>
        <v>54</v>
      </c>
      <c r="C56" s="24" t="str">
        <f>Database!A55</f>
        <v>Sam Edwards</v>
      </c>
      <c r="D56" s="25">
        <f>VLOOKUP($C56,Database!$A:$B,2,0)</f>
        <v>26</v>
      </c>
      <c r="E56" s="17"/>
      <c r="F56" s="15"/>
      <c r="G56" s="15"/>
      <c r="H56" s="16"/>
      <c r="I56" s="16"/>
      <c r="J56" s="15"/>
      <c r="K56" s="15"/>
      <c r="L56" s="15"/>
      <c r="M56" s="23">
        <f t="shared" si="5"/>
        <v>54</v>
      </c>
      <c r="N56" s="24" t="s">
        <v>63</v>
      </c>
      <c r="O56" s="25">
        <f>VLOOKUP($N56,Database!$A:$B,2,0)</f>
        <v>26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23">
        <f t="shared" si="3"/>
        <v>55</v>
      </c>
      <c r="C57" s="24" t="str">
        <f>Database!A56</f>
        <v>Derek Shepherd</v>
      </c>
      <c r="D57" s="25">
        <f>VLOOKUP($C57,Database!$A:$B,2,0)</f>
        <v>22</v>
      </c>
      <c r="E57" s="17"/>
      <c r="F57" s="15"/>
      <c r="G57" s="15"/>
      <c r="H57" s="15"/>
      <c r="I57" s="16"/>
      <c r="J57" s="15"/>
      <c r="K57" s="15"/>
      <c r="L57" s="15"/>
      <c r="M57" s="23">
        <f t="shared" si="5"/>
        <v>55</v>
      </c>
      <c r="N57" s="24" t="s">
        <v>64</v>
      </c>
      <c r="O57" s="25">
        <f>VLOOKUP($N57,Database!$A:$B,2,0)</f>
        <v>21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23">
        <f t="shared" si="3"/>
        <v>56</v>
      </c>
      <c r="C58" s="24" t="str">
        <f>Database!A57</f>
        <v>Matthew Toohey</v>
      </c>
      <c r="D58" s="25">
        <f>VLOOKUP($C58,Database!$A:$B,2,0)</f>
        <v>20</v>
      </c>
      <c r="E58" s="17"/>
      <c r="F58" s="15"/>
      <c r="G58" s="15"/>
      <c r="H58" s="16"/>
      <c r="I58" s="16"/>
      <c r="J58" s="15"/>
      <c r="K58" s="15"/>
      <c r="L58" s="15"/>
      <c r="M58" s="23">
        <f t="shared" si="5"/>
        <v>56</v>
      </c>
      <c r="N58" s="24" t="s">
        <v>65</v>
      </c>
      <c r="O58" s="25">
        <f>VLOOKUP($N58,Database!$A:$B,2,0)</f>
        <v>10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23">
        <f t="shared" si="3"/>
        <v>57</v>
      </c>
      <c r="C59" s="24" t="str">
        <f>Database!A58</f>
        <v>Edward OSullivan</v>
      </c>
      <c r="D59" s="25">
        <f>VLOOKUP($C59,Database!$A:$B,2,0)</f>
        <v>22</v>
      </c>
      <c r="E59" s="17"/>
      <c r="F59" s="15"/>
      <c r="G59" s="15"/>
      <c r="H59" s="16"/>
      <c r="I59" s="16"/>
      <c r="J59" s="15"/>
      <c r="K59" s="15"/>
      <c r="L59" s="15"/>
      <c r="M59" s="23">
        <f t="shared" si="5"/>
        <v>57</v>
      </c>
      <c r="N59" s="24" t="s">
        <v>66</v>
      </c>
      <c r="O59" s="25">
        <f>VLOOKUP($N59,Database!$A:$B,2,0)</f>
        <v>22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23">
        <f t="shared" si="3"/>
        <v>58</v>
      </c>
      <c r="C60" s="24" t="str">
        <f>Database!A59</f>
        <v>Andrew Minnikin</v>
      </c>
      <c r="D60" s="25">
        <f>VLOOKUP($C60,Database!$A:$B,2,0)</f>
        <v>22</v>
      </c>
      <c r="E60" s="17"/>
      <c r="F60" s="15"/>
      <c r="G60" s="16"/>
      <c r="H60" s="16"/>
      <c r="I60" s="16"/>
      <c r="J60" s="15"/>
      <c r="K60" s="15"/>
      <c r="L60" s="15"/>
      <c r="M60" s="23">
        <f t="shared" si="5"/>
        <v>58</v>
      </c>
      <c r="N60" s="24" t="s">
        <v>67</v>
      </c>
      <c r="O60" s="25">
        <f>VLOOKUP($N60,Database!$A:$B,2,0)</f>
        <v>17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23">
        <f t="shared" si="3"/>
        <v>59</v>
      </c>
      <c r="C61" s="24" t="str">
        <f>Database!A60</f>
        <v>Paul Zepernick</v>
      </c>
      <c r="D61" s="25">
        <f>VLOOKUP($C61,Database!$A:$B,2,0)</f>
        <v>3</v>
      </c>
      <c r="E61" s="17"/>
      <c r="F61" s="15"/>
      <c r="G61" s="16"/>
      <c r="H61" s="16"/>
      <c r="I61" s="16"/>
      <c r="J61" s="15"/>
      <c r="K61" s="15"/>
      <c r="L61" s="15"/>
      <c r="M61" s="23">
        <f t="shared" si="5"/>
        <v>59</v>
      </c>
      <c r="N61" s="26" t="s">
        <v>68</v>
      </c>
      <c r="O61" s="25">
        <f>VLOOKUP($N61,Database!$A:$B,2,0)</f>
        <v>27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23">
        <f t="shared" si="3"/>
        <v>60</v>
      </c>
      <c r="C62" s="24" t="str">
        <f>Database!A61</f>
        <v>Brad Spurway</v>
      </c>
      <c r="D62" s="25">
        <f>VLOOKUP($C62,Database!$A:$B,2,0)</f>
        <v>3</v>
      </c>
      <c r="E62" s="17"/>
      <c r="F62" s="15"/>
      <c r="G62" s="16"/>
      <c r="H62" s="16"/>
      <c r="I62" s="16"/>
      <c r="J62" s="15"/>
      <c r="K62" s="15"/>
      <c r="L62" s="15"/>
      <c r="M62" s="16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23">
        <f t="shared" si="3"/>
        <v>61</v>
      </c>
      <c r="C63" s="24" t="str">
        <f>Database!A62</f>
        <v>Willie Cooper</v>
      </c>
      <c r="D63" s="25">
        <f>VLOOKUP($C63,Database!$A:$B,2,0)</f>
        <v>32</v>
      </c>
      <c r="E63" s="17"/>
      <c r="F63" s="15"/>
      <c r="G63" s="16"/>
      <c r="H63" s="16"/>
      <c r="I63" s="16"/>
      <c r="J63" s="15"/>
      <c r="K63" s="15"/>
      <c r="L63" s="15"/>
      <c r="M63" s="16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23">
        <f t="shared" si="3"/>
        <v>62</v>
      </c>
      <c r="C64" s="24" t="str">
        <f>Database!A63</f>
        <v>Joe Foia</v>
      </c>
      <c r="D64" s="25">
        <f>VLOOKUP($C64,Database!$A:$B,2,0)</f>
        <v>26</v>
      </c>
      <c r="E64" s="17"/>
      <c r="F64" s="15"/>
      <c r="G64" s="16"/>
      <c r="H64" s="16"/>
      <c r="I64" s="16"/>
      <c r="J64" s="15"/>
      <c r="K64" s="15"/>
      <c r="L64" s="15"/>
      <c r="M64" s="16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23">
        <f t="shared" si="3"/>
        <v>63</v>
      </c>
      <c r="C65" s="24" t="str">
        <f>Database!A64</f>
        <v>Tamas Mendik</v>
      </c>
      <c r="D65" s="25">
        <f>VLOOKUP($C65,Database!$A:$B,2,0)</f>
        <v>21</v>
      </c>
      <c r="E65" s="17"/>
      <c r="F65" s="15"/>
      <c r="G65" s="16"/>
      <c r="H65" s="16"/>
      <c r="I65" s="16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23">
        <f t="shared" si="3"/>
        <v>64</v>
      </c>
      <c r="C66" s="24" t="str">
        <f>Database!A65</f>
        <v>Matt Kennerson</v>
      </c>
      <c r="D66" s="25">
        <f>VLOOKUP($C66,Database!$A:$B,2,0)</f>
        <v>10</v>
      </c>
      <c r="E66" s="17"/>
      <c r="F66" s="15"/>
      <c r="G66" s="16"/>
      <c r="H66" s="16"/>
      <c r="I66" s="16"/>
      <c r="J66" s="15"/>
      <c r="K66" s="15"/>
      <c r="L66" s="15"/>
      <c r="M66" s="16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23">
        <f t="shared" si="3"/>
        <v>65</v>
      </c>
      <c r="C67" s="24" t="str">
        <f>Database!A66</f>
        <v>Craig Broderick</v>
      </c>
      <c r="D67" s="25">
        <f>VLOOKUP($C67,Database!$A:$B,2,0)</f>
        <v>22</v>
      </c>
      <c r="E67" s="17"/>
      <c r="F67" s="15"/>
      <c r="G67" s="16"/>
      <c r="H67" s="16"/>
      <c r="I67" s="16"/>
      <c r="J67" s="15"/>
      <c r="K67" s="15"/>
      <c r="L67" s="15"/>
      <c r="M67" s="16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23">
        <f t="shared" si="3"/>
        <v>66</v>
      </c>
      <c r="C68" s="24" t="str">
        <f>Database!A67</f>
        <v>Scott Griffiths</v>
      </c>
      <c r="D68" s="25">
        <f>VLOOKUP($C68,Database!$A:$B,2,0)</f>
        <v>17</v>
      </c>
      <c r="E68" s="17"/>
      <c r="F68" s="15"/>
      <c r="G68" s="16"/>
      <c r="H68" s="16"/>
      <c r="I68" s="16"/>
      <c r="J68" s="15"/>
      <c r="K68" s="15"/>
      <c r="L68" s="15"/>
      <c r="M68" s="16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23">
        <f t="shared" si="3"/>
        <v>67</v>
      </c>
      <c r="C69" s="24" t="str">
        <f>Database!A68</f>
        <v>Nick Williams</v>
      </c>
      <c r="D69" s="25">
        <f>VLOOKUP($C69,Database!$A:$B,2,0)</f>
        <v>27</v>
      </c>
      <c r="E69" s="17"/>
      <c r="F69" s="15"/>
      <c r="G69" s="16"/>
      <c r="H69" s="16"/>
      <c r="I69" s="16"/>
      <c r="J69" s="15"/>
      <c r="K69" s="15"/>
      <c r="L69" s="15"/>
      <c r="M69" s="16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23"/>
      <c r="C70" s="24"/>
      <c r="D70" s="25"/>
      <c r="E70" s="17"/>
      <c r="F70" s="15"/>
      <c r="G70" s="16"/>
      <c r="H70" s="16"/>
      <c r="I70" s="16"/>
      <c r="J70" s="15"/>
      <c r="K70" s="15"/>
      <c r="L70" s="15"/>
      <c r="M70" s="16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23"/>
      <c r="C71" s="24"/>
      <c r="D71" s="25"/>
      <c r="E71" s="17"/>
      <c r="F71" s="15"/>
      <c r="G71" s="16"/>
      <c r="H71" s="16"/>
      <c r="I71" s="16"/>
      <c r="J71" s="15"/>
      <c r="K71" s="15"/>
      <c r="L71" s="15"/>
      <c r="M71" s="16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23"/>
      <c r="C72" s="24"/>
      <c r="D72" s="25"/>
      <c r="E72" s="17"/>
      <c r="F72" s="15"/>
      <c r="G72" s="16"/>
      <c r="H72" s="16"/>
      <c r="I72" s="16"/>
      <c r="J72" s="15"/>
      <c r="K72" s="15"/>
      <c r="L72" s="15"/>
      <c r="M72" s="16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23"/>
      <c r="C73" s="24"/>
      <c r="D73" s="25"/>
      <c r="E73" s="17"/>
      <c r="F73" s="15"/>
      <c r="G73" s="16"/>
      <c r="H73" s="16"/>
      <c r="I73" s="16"/>
      <c r="J73" s="15"/>
      <c r="K73" s="15"/>
      <c r="L73" s="15"/>
      <c r="M73" s="16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6"/>
      <c r="C74" s="15"/>
      <c r="D74" s="15"/>
      <c r="E74" s="17"/>
      <c r="F74" s="15"/>
      <c r="G74" s="16"/>
      <c r="H74" s="16"/>
      <c r="I74" s="16"/>
      <c r="J74" s="15"/>
      <c r="K74" s="15"/>
      <c r="L74" s="15"/>
      <c r="M74" s="16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6"/>
      <c r="C75" s="15"/>
      <c r="D75" s="15"/>
      <c r="E75" s="17"/>
      <c r="F75" s="15"/>
      <c r="G75" s="16"/>
      <c r="H75" s="16"/>
      <c r="I75" s="16"/>
      <c r="J75" s="15"/>
      <c r="K75" s="15"/>
      <c r="L75" s="15"/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6"/>
      <c r="C76" s="15"/>
      <c r="D76" s="15"/>
      <c r="E76" s="17"/>
      <c r="F76" s="15"/>
      <c r="G76" s="16"/>
      <c r="H76" s="16"/>
      <c r="I76" s="16"/>
      <c r="J76" s="15"/>
      <c r="K76" s="15"/>
      <c r="L76" s="15"/>
      <c r="M76" s="16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6"/>
      <c r="C77" s="15"/>
      <c r="D77" s="15"/>
      <c r="E77" s="17"/>
      <c r="F77" s="15"/>
      <c r="G77" s="16"/>
      <c r="H77" s="16"/>
      <c r="I77" s="16"/>
      <c r="J77" s="15"/>
      <c r="K77" s="15"/>
      <c r="L77" s="15"/>
      <c r="M77" s="16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6"/>
      <c r="C78" s="15"/>
      <c r="D78" s="15"/>
      <c r="E78" s="17"/>
      <c r="F78" s="15"/>
      <c r="G78" s="16"/>
      <c r="H78" s="16"/>
      <c r="I78" s="16"/>
      <c r="J78" s="15"/>
      <c r="K78" s="15"/>
      <c r="L78" s="15"/>
      <c r="M78" s="16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6"/>
      <c r="C79" s="15"/>
      <c r="D79" s="15"/>
      <c r="E79" s="17"/>
      <c r="F79" s="15"/>
      <c r="G79" s="16"/>
      <c r="H79" s="16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6"/>
      <c r="C80" s="15"/>
      <c r="D80" s="15"/>
      <c r="E80" s="17"/>
      <c r="F80" s="15"/>
      <c r="G80" s="16"/>
      <c r="H80" s="16"/>
      <c r="I80" s="16"/>
      <c r="J80" s="15"/>
      <c r="K80" s="15"/>
      <c r="L80" s="15"/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6"/>
      <c r="C81" s="15"/>
      <c r="D81" s="15"/>
      <c r="E81" s="17"/>
      <c r="F81" s="15"/>
      <c r="G81" s="16"/>
      <c r="H81" s="16"/>
      <c r="I81" s="16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6"/>
      <c r="C82" s="15"/>
      <c r="D82" s="15"/>
      <c r="E82" s="17"/>
      <c r="F82" s="15"/>
      <c r="G82" s="16"/>
      <c r="H82" s="16"/>
      <c r="I82" s="16"/>
      <c r="J82" s="15"/>
      <c r="K82" s="15"/>
      <c r="L82" s="15"/>
      <c r="M82" s="16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6"/>
      <c r="C83" s="15"/>
      <c r="D83" s="15"/>
      <c r="E83" s="17"/>
      <c r="F83" s="15"/>
      <c r="G83" s="16"/>
      <c r="H83" s="16"/>
      <c r="I83" s="16"/>
      <c r="J83" s="15"/>
      <c r="K83" s="15"/>
      <c r="L83" s="15"/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6"/>
      <c r="C84" s="15"/>
      <c r="D84" s="15"/>
      <c r="E84" s="17"/>
      <c r="F84" s="15"/>
      <c r="G84" s="16"/>
      <c r="H84" s="16"/>
      <c r="I84" s="16"/>
      <c r="J84" s="15"/>
      <c r="K84" s="15"/>
      <c r="L84" s="15"/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6"/>
      <c r="C85" s="15"/>
      <c r="D85" s="15"/>
      <c r="E85" s="17"/>
      <c r="F85" s="15"/>
      <c r="G85" s="16"/>
      <c r="H85" s="16"/>
      <c r="I85" s="16"/>
      <c r="J85" s="15"/>
      <c r="K85" s="15"/>
      <c r="L85" s="15"/>
      <c r="M85" s="16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6"/>
      <c r="C86" s="15"/>
      <c r="D86" s="15"/>
      <c r="E86" s="17"/>
      <c r="F86" s="15"/>
      <c r="G86" s="16"/>
      <c r="H86" s="16"/>
      <c r="I86" s="16"/>
      <c r="J86" s="15"/>
      <c r="K86" s="15"/>
      <c r="L86" s="15"/>
      <c r="M86" s="16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6"/>
      <c r="C87" s="15"/>
      <c r="D87" s="15"/>
      <c r="E87" s="17"/>
      <c r="F87" s="15"/>
      <c r="G87" s="16"/>
      <c r="H87" s="16"/>
      <c r="I87" s="16"/>
      <c r="J87" s="15"/>
      <c r="K87" s="15"/>
      <c r="L87" s="15"/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6"/>
      <c r="C88" s="15"/>
      <c r="D88" s="15"/>
      <c r="E88" s="17"/>
      <c r="F88" s="15"/>
      <c r="G88" s="16"/>
      <c r="H88" s="16"/>
      <c r="I88" s="16"/>
      <c r="J88" s="15"/>
      <c r="K88" s="15"/>
      <c r="L88" s="15"/>
      <c r="M88" s="16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6"/>
      <c r="C89" s="15"/>
      <c r="D89" s="15"/>
      <c r="E89" s="17"/>
      <c r="F89" s="15"/>
      <c r="G89" s="16"/>
      <c r="H89" s="16"/>
      <c r="I89" s="16"/>
      <c r="J89" s="15"/>
      <c r="K89" s="15"/>
      <c r="L89" s="15"/>
      <c r="M89" s="16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6"/>
      <c r="C90" s="15"/>
      <c r="D90" s="15"/>
      <c r="E90" s="17"/>
      <c r="F90" s="15"/>
      <c r="G90" s="16"/>
      <c r="H90" s="16"/>
      <c r="I90" s="16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6"/>
      <c r="C91" s="15"/>
      <c r="D91" s="15"/>
      <c r="E91" s="17"/>
      <c r="F91" s="15"/>
      <c r="G91" s="16"/>
      <c r="H91" s="16"/>
      <c r="I91" s="16"/>
      <c r="J91" s="15"/>
      <c r="K91" s="15"/>
      <c r="L91" s="15"/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6"/>
      <c r="C92" s="15"/>
      <c r="D92" s="15"/>
      <c r="E92" s="17"/>
      <c r="F92" s="15"/>
      <c r="G92" s="16"/>
      <c r="H92" s="16"/>
      <c r="I92" s="16"/>
      <c r="J92" s="15"/>
      <c r="K92" s="15"/>
      <c r="L92" s="15"/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6"/>
      <c r="C93" s="15"/>
      <c r="D93" s="15"/>
      <c r="E93" s="17"/>
      <c r="F93" s="15"/>
      <c r="G93" s="16"/>
      <c r="H93" s="16"/>
      <c r="I93" s="16"/>
      <c r="J93" s="15"/>
      <c r="K93" s="15"/>
      <c r="L93" s="15"/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6"/>
      <c r="C94" s="15"/>
      <c r="D94" s="15"/>
      <c r="E94" s="17"/>
      <c r="F94" s="15"/>
      <c r="G94" s="16"/>
      <c r="H94" s="16"/>
      <c r="I94" s="16"/>
      <c r="J94" s="15"/>
      <c r="K94" s="15"/>
      <c r="L94" s="15"/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6"/>
      <c r="C95" s="15"/>
      <c r="D95" s="15"/>
      <c r="E95" s="17"/>
      <c r="F95" s="15"/>
      <c r="G95" s="16"/>
      <c r="H95" s="16"/>
      <c r="I95" s="16"/>
      <c r="J95" s="15"/>
      <c r="K95" s="15"/>
      <c r="L95" s="15"/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6"/>
      <c r="C96" s="15"/>
      <c r="D96" s="15"/>
      <c r="E96" s="17"/>
      <c r="F96" s="15"/>
      <c r="G96" s="16"/>
      <c r="H96" s="16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6"/>
      <c r="C97" s="15"/>
      <c r="D97" s="15"/>
      <c r="E97" s="17"/>
      <c r="F97" s="15"/>
      <c r="G97" s="16"/>
      <c r="H97" s="16"/>
      <c r="I97" s="16"/>
      <c r="J97" s="15"/>
      <c r="K97" s="15"/>
      <c r="L97" s="15"/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6"/>
      <c r="C98" s="15"/>
      <c r="D98" s="15"/>
      <c r="E98" s="17"/>
      <c r="F98" s="15"/>
      <c r="G98" s="16"/>
      <c r="H98" s="16"/>
      <c r="I98" s="16"/>
      <c r="J98" s="15"/>
      <c r="K98" s="15"/>
      <c r="L98" s="15"/>
      <c r="M98" s="16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6"/>
      <c r="C99" s="15"/>
      <c r="D99" s="15"/>
      <c r="E99" s="17"/>
      <c r="F99" s="15"/>
      <c r="G99" s="16"/>
      <c r="H99" s="16"/>
      <c r="I99" s="16"/>
      <c r="J99" s="15"/>
      <c r="K99" s="15"/>
      <c r="L99" s="15"/>
      <c r="M99" s="16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6"/>
      <c r="C100" s="15"/>
      <c r="D100" s="15"/>
      <c r="E100" s="17"/>
      <c r="F100" s="15"/>
      <c r="G100" s="16"/>
      <c r="H100" s="16"/>
      <c r="I100" s="16"/>
      <c r="J100" s="15"/>
      <c r="K100" s="15"/>
      <c r="L100" s="15"/>
      <c r="M100" s="16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6"/>
      <c r="C101" s="15"/>
      <c r="D101" s="15"/>
      <c r="E101" s="17"/>
      <c r="F101" s="15"/>
      <c r="G101" s="16"/>
      <c r="H101" s="16"/>
      <c r="I101" s="16"/>
      <c r="J101" s="15"/>
      <c r="K101" s="15"/>
      <c r="L101" s="15"/>
      <c r="M101" s="16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6"/>
      <c r="C102" s="15"/>
      <c r="D102" s="15"/>
      <c r="E102" s="17"/>
      <c r="F102" s="15"/>
      <c r="G102" s="16"/>
      <c r="H102" s="16"/>
      <c r="I102" s="16"/>
      <c r="J102" s="15"/>
      <c r="K102" s="15"/>
      <c r="L102" s="15"/>
      <c r="M102" s="16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6"/>
      <c r="C103" s="15"/>
      <c r="D103" s="15"/>
      <c r="E103" s="17"/>
      <c r="F103" s="15"/>
      <c r="G103" s="16"/>
      <c r="H103" s="16"/>
      <c r="I103" s="16"/>
      <c r="J103" s="15"/>
      <c r="K103" s="15"/>
      <c r="L103" s="15"/>
      <c r="M103" s="16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6"/>
      <c r="C104" s="15"/>
      <c r="D104" s="15"/>
      <c r="E104" s="17"/>
      <c r="F104" s="15"/>
      <c r="G104" s="16"/>
      <c r="H104" s="16"/>
      <c r="I104" s="16"/>
      <c r="J104" s="15"/>
      <c r="K104" s="15"/>
      <c r="L104" s="15"/>
      <c r="M104" s="16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6"/>
      <c r="C105" s="15"/>
      <c r="D105" s="15"/>
      <c r="E105" s="17"/>
      <c r="F105" s="15"/>
      <c r="G105" s="16"/>
      <c r="H105" s="16"/>
      <c r="I105" s="16"/>
      <c r="J105" s="15"/>
      <c r="K105" s="15"/>
      <c r="L105" s="15"/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6"/>
      <c r="C106" s="15"/>
      <c r="D106" s="15"/>
      <c r="E106" s="17"/>
      <c r="F106" s="15"/>
      <c r="G106" s="16"/>
      <c r="H106" s="16"/>
      <c r="I106" s="16"/>
      <c r="J106" s="15"/>
      <c r="K106" s="15"/>
      <c r="L106" s="15"/>
      <c r="M106" s="16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6"/>
      <c r="C107" s="15"/>
      <c r="D107" s="15"/>
      <c r="E107" s="17"/>
      <c r="F107" s="15"/>
      <c r="G107" s="16"/>
      <c r="H107" s="16"/>
      <c r="I107" s="16"/>
      <c r="J107" s="15"/>
      <c r="K107" s="15"/>
      <c r="L107" s="15"/>
      <c r="M107" s="16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6"/>
      <c r="C108" s="15"/>
      <c r="D108" s="15"/>
      <c r="E108" s="17"/>
      <c r="F108" s="15"/>
      <c r="G108" s="16"/>
      <c r="H108" s="16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6"/>
      <c r="C109" s="15"/>
      <c r="D109" s="15"/>
      <c r="E109" s="17"/>
      <c r="F109" s="15"/>
      <c r="G109" s="16"/>
      <c r="H109" s="16"/>
      <c r="I109" s="16"/>
      <c r="J109" s="15"/>
      <c r="K109" s="15"/>
      <c r="L109" s="15"/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6"/>
      <c r="C110" s="15"/>
      <c r="D110" s="15"/>
      <c r="E110" s="17"/>
      <c r="F110" s="15"/>
      <c r="G110" s="16"/>
      <c r="H110" s="16"/>
      <c r="I110" s="16"/>
      <c r="J110" s="15"/>
      <c r="K110" s="15"/>
      <c r="L110" s="15"/>
      <c r="M110" s="16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6"/>
      <c r="C111" s="15"/>
      <c r="D111" s="15"/>
      <c r="E111" s="17"/>
      <c r="F111" s="15"/>
      <c r="G111" s="16"/>
      <c r="H111" s="16"/>
      <c r="I111" s="16"/>
      <c r="J111" s="15"/>
      <c r="K111" s="15"/>
      <c r="L111" s="15"/>
      <c r="M111" s="16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6"/>
      <c r="C112" s="15"/>
      <c r="D112" s="15"/>
      <c r="E112" s="17"/>
      <c r="F112" s="15"/>
      <c r="G112" s="16"/>
      <c r="H112" s="16"/>
      <c r="I112" s="16"/>
      <c r="J112" s="15"/>
      <c r="K112" s="15"/>
      <c r="L112" s="15"/>
      <c r="M112" s="16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6"/>
      <c r="C113" s="15"/>
      <c r="D113" s="15"/>
      <c r="E113" s="17"/>
      <c r="F113" s="15"/>
      <c r="G113" s="16"/>
      <c r="H113" s="16"/>
      <c r="I113" s="16"/>
      <c r="J113" s="15"/>
      <c r="K113" s="15"/>
      <c r="L113" s="15"/>
      <c r="M113" s="16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6"/>
      <c r="C114" s="15"/>
      <c r="D114" s="15"/>
      <c r="E114" s="17"/>
      <c r="F114" s="15"/>
      <c r="G114" s="16"/>
      <c r="H114" s="16"/>
      <c r="I114" s="16"/>
      <c r="J114" s="15"/>
      <c r="K114" s="15"/>
      <c r="L114" s="15"/>
      <c r="M114" s="16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6"/>
      <c r="C115" s="15"/>
      <c r="D115" s="15"/>
      <c r="E115" s="17"/>
      <c r="F115" s="15"/>
      <c r="G115" s="16"/>
      <c r="H115" s="16"/>
      <c r="I115" s="16"/>
      <c r="J115" s="15"/>
      <c r="K115" s="15"/>
      <c r="L115" s="15"/>
      <c r="M115" s="16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6"/>
      <c r="C116" s="15"/>
      <c r="D116" s="15"/>
      <c r="E116" s="17"/>
      <c r="F116" s="15"/>
      <c r="G116" s="16"/>
      <c r="H116" s="16"/>
      <c r="I116" s="16"/>
      <c r="J116" s="15"/>
      <c r="K116" s="15"/>
      <c r="L116" s="15"/>
      <c r="M116" s="16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6"/>
      <c r="C117" s="15"/>
      <c r="D117" s="15"/>
      <c r="E117" s="17"/>
      <c r="F117" s="15"/>
      <c r="G117" s="16"/>
      <c r="H117" s="16"/>
      <c r="I117" s="16"/>
      <c r="J117" s="15"/>
      <c r="K117" s="15"/>
      <c r="L117" s="1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6"/>
      <c r="C118" s="15"/>
      <c r="D118" s="15"/>
      <c r="E118" s="17"/>
      <c r="F118" s="15"/>
      <c r="G118" s="16"/>
      <c r="H118" s="16"/>
      <c r="I118" s="16"/>
      <c r="J118" s="15"/>
      <c r="K118" s="15"/>
      <c r="L118" s="15"/>
      <c r="M118" s="16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6"/>
      <c r="C119" s="15"/>
      <c r="D119" s="15"/>
      <c r="E119" s="17"/>
      <c r="F119" s="15"/>
      <c r="G119" s="16"/>
      <c r="H119" s="16"/>
      <c r="I119" s="16"/>
      <c r="J119" s="15"/>
      <c r="K119" s="15"/>
      <c r="L119" s="15"/>
      <c r="M119" s="16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6"/>
      <c r="C120" s="15"/>
      <c r="D120" s="15"/>
      <c r="E120" s="17"/>
      <c r="F120" s="15"/>
      <c r="G120" s="16"/>
      <c r="H120" s="16"/>
      <c r="I120" s="16"/>
      <c r="J120" s="15"/>
      <c r="K120" s="15"/>
      <c r="L120" s="15"/>
      <c r="M120" s="16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6"/>
      <c r="C121" s="15"/>
      <c r="D121" s="15"/>
      <c r="E121" s="17"/>
      <c r="F121" s="15"/>
      <c r="G121" s="16"/>
      <c r="H121" s="16"/>
      <c r="I121" s="16"/>
      <c r="J121" s="15"/>
      <c r="K121" s="15"/>
      <c r="L121" s="15"/>
      <c r="M121" s="16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6"/>
      <c r="C122" s="15"/>
      <c r="D122" s="15"/>
      <c r="E122" s="17"/>
      <c r="F122" s="15"/>
      <c r="G122" s="16"/>
      <c r="H122" s="16"/>
      <c r="I122" s="16"/>
      <c r="J122" s="15"/>
      <c r="K122" s="15"/>
      <c r="L122" s="15"/>
      <c r="M122" s="16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6"/>
      <c r="C123" s="15"/>
      <c r="D123" s="15"/>
      <c r="E123" s="17"/>
      <c r="F123" s="15"/>
      <c r="G123" s="16"/>
      <c r="H123" s="16"/>
      <c r="I123" s="16"/>
      <c r="J123" s="15"/>
      <c r="K123" s="15"/>
      <c r="L123" s="15"/>
      <c r="M123" s="16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6"/>
      <c r="C124" s="15"/>
      <c r="D124" s="15"/>
      <c r="E124" s="17"/>
      <c r="F124" s="15"/>
      <c r="G124" s="16"/>
      <c r="H124" s="16"/>
      <c r="I124" s="16"/>
      <c r="J124" s="15"/>
      <c r="K124" s="15"/>
      <c r="L124" s="15"/>
      <c r="M124" s="16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6"/>
      <c r="C125" s="15"/>
      <c r="D125" s="15"/>
      <c r="E125" s="17"/>
      <c r="F125" s="15"/>
      <c r="G125" s="16"/>
      <c r="H125" s="16"/>
      <c r="I125" s="16"/>
      <c r="J125" s="15"/>
      <c r="K125" s="15"/>
      <c r="L125" s="15"/>
      <c r="M125" s="16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6"/>
      <c r="C126" s="15"/>
      <c r="D126" s="15"/>
      <c r="E126" s="17"/>
      <c r="F126" s="15"/>
      <c r="G126" s="16"/>
      <c r="H126" s="16"/>
      <c r="I126" s="16"/>
      <c r="J126" s="15"/>
      <c r="K126" s="15"/>
      <c r="L126" s="15"/>
      <c r="M126" s="16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6"/>
      <c r="C127" s="15"/>
      <c r="D127" s="15"/>
      <c r="E127" s="17"/>
      <c r="F127" s="15"/>
      <c r="G127" s="16"/>
      <c r="H127" s="16"/>
      <c r="I127" s="16"/>
      <c r="J127" s="15"/>
      <c r="K127" s="15"/>
      <c r="L127" s="15"/>
      <c r="M127" s="16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6"/>
      <c r="C128" s="15"/>
      <c r="D128" s="15"/>
      <c r="E128" s="17"/>
      <c r="F128" s="15"/>
      <c r="G128" s="16"/>
      <c r="H128" s="16"/>
      <c r="I128" s="16"/>
      <c r="J128" s="15"/>
      <c r="K128" s="15"/>
      <c r="L128" s="15"/>
      <c r="M128" s="16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6"/>
      <c r="C129" s="15"/>
      <c r="D129" s="15"/>
      <c r="E129" s="17"/>
      <c r="F129" s="15"/>
      <c r="G129" s="16"/>
      <c r="H129" s="16"/>
      <c r="I129" s="16"/>
      <c r="J129" s="15"/>
      <c r="K129" s="15"/>
      <c r="L129" s="15"/>
      <c r="M129" s="16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6"/>
      <c r="C130" s="15"/>
      <c r="D130" s="15"/>
      <c r="E130" s="17"/>
      <c r="F130" s="15"/>
      <c r="G130" s="16"/>
      <c r="H130" s="16"/>
      <c r="I130" s="16"/>
      <c r="J130" s="15"/>
      <c r="K130" s="15"/>
      <c r="L130" s="15"/>
      <c r="M130" s="16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6"/>
      <c r="C131" s="15"/>
      <c r="D131" s="15"/>
      <c r="E131" s="17"/>
      <c r="F131" s="15"/>
      <c r="G131" s="16"/>
      <c r="H131" s="16"/>
      <c r="I131" s="16"/>
      <c r="J131" s="15"/>
      <c r="K131" s="15"/>
      <c r="L131" s="15"/>
      <c r="M131" s="16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6"/>
      <c r="C132" s="15"/>
      <c r="D132" s="15"/>
      <c r="E132" s="17"/>
      <c r="F132" s="15"/>
      <c r="G132" s="16"/>
      <c r="H132" s="16"/>
      <c r="I132" s="16"/>
      <c r="J132" s="15"/>
      <c r="K132" s="15"/>
      <c r="L132" s="15"/>
      <c r="M132" s="16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6"/>
      <c r="C133" s="15"/>
      <c r="D133" s="15"/>
      <c r="E133" s="17"/>
      <c r="F133" s="15"/>
      <c r="G133" s="16"/>
      <c r="H133" s="16"/>
      <c r="I133" s="16"/>
      <c r="J133" s="15"/>
      <c r="K133" s="15"/>
      <c r="L133" s="15"/>
      <c r="M133" s="16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6"/>
      <c r="C134" s="15"/>
      <c r="D134" s="15"/>
      <c r="E134" s="17"/>
      <c r="F134" s="15"/>
      <c r="G134" s="16"/>
      <c r="H134" s="16"/>
      <c r="I134" s="16"/>
      <c r="J134" s="15"/>
      <c r="K134" s="15"/>
      <c r="L134" s="15"/>
      <c r="M134" s="16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6"/>
      <c r="C135" s="15"/>
      <c r="D135" s="15"/>
      <c r="E135" s="17"/>
      <c r="F135" s="15"/>
      <c r="G135" s="16"/>
      <c r="H135" s="16"/>
      <c r="I135" s="16"/>
      <c r="J135" s="15"/>
      <c r="K135" s="15"/>
      <c r="L135" s="15"/>
      <c r="M135" s="16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6"/>
      <c r="C136" s="15"/>
      <c r="D136" s="15"/>
      <c r="E136" s="17"/>
      <c r="F136" s="15"/>
      <c r="G136" s="16"/>
      <c r="H136" s="16"/>
      <c r="I136" s="16"/>
      <c r="J136" s="15"/>
      <c r="K136" s="15"/>
      <c r="L136" s="15"/>
      <c r="M136" s="16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6"/>
      <c r="C137" s="15"/>
      <c r="D137" s="15"/>
      <c r="E137" s="17"/>
      <c r="F137" s="15"/>
      <c r="G137" s="16"/>
      <c r="H137" s="16"/>
      <c r="I137" s="16"/>
      <c r="J137" s="15"/>
      <c r="K137" s="15"/>
      <c r="L137" s="15"/>
      <c r="M137" s="16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6"/>
      <c r="C138" s="15"/>
      <c r="D138" s="15"/>
      <c r="E138" s="17"/>
      <c r="F138" s="15"/>
      <c r="G138" s="16"/>
      <c r="H138" s="16"/>
      <c r="I138" s="16"/>
      <c r="J138" s="15"/>
      <c r="K138" s="15"/>
      <c r="L138" s="15"/>
      <c r="M138" s="16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6"/>
      <c r="C139" s="15"/>
      <c r="D139" s="15"/>
      <c r="E139" s="17"/>
      <c r="F139" s="15"/>
      <c r="G139" s="16"/>
      <c r="H139" s="16"/>
      <c r="I139" s="16"/>
      <c r="J139" s="15"/>
      <c r="K139" s="15"/>
      <c r="L139" s="15"/>
      <c r="M139" s="16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6"/>
      <c r="C140" s="15"/>
      <c r="D140" s="15"/>
      <c r="E140" s="17"/>
      <c r="F140" s="15"/>
      <c r="G140" s="16"/>
      <c r="H140" s="16"/>
      <c r="I140" s="16"/>
      <c r="J140" s="15"/>
      <c r="K140" s="15"/>
      <c r="L140" s="15"/>
      <c r="M140" s="16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6"/>
      <c r="C141" s="15"/>
      <c r="D141" s="15"/>
      <c r="E141" s="17"/>
      <c r="F141" s="15"/>
      <c r="G141" s="16"/>
      <c r="H141" s="16"/>
      <c r="I141" s="16"/>
      <c r="J141" s="15"/>
      <c r="K141" s="15"/>
      <c r="L141" s="15"/>
      <c r="M141" s="16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6"/>
      <c r="C142" s="15"/>
      <c r="D142" s="15"/>
      <c r="E142" s="17"/>
      <c r="F142" s="15"/>
      <c r="G142" s="16"/>
      <c r="H142" s="16"/>
      <c r="I142" s="16"/>
      <c r="J142" s="15"/>
      <c r="K142" s="15"/>
      <c r="L142" s="15"/>
      <c r="M142" s="16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6"/>
      <c r="C143" s="15"/>
      <c r="D143" s="15"/>
      <c r="E143" s="17"/>
      <c r="F143" s="15"/>
      <c r="G143" s="16"/>
      <c r="H143" s="16"/>
      <c r="I143" s="16"/>
      <c r="J143" s="15"/>
      <c r="K143" s="15"/>
      <c r="L143" s="15"/>
      <c r="M143" s="16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6"/>
      <c r="C144" s="15"/>
      <c r="D144" s="15"/>
      <c r="E144" s="17"/>
      <c r="F144" s="15"/>
      <c r="G144" s="16"/>
      <c r="H144" s="16"/>
      <c r="I144" s="16"/>
      <c r="J144" s="15"/>
      <c r="K144" s="15"/>
      <c r="L144" s="15"/>
      <c r="M144" s="16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6"/>
      <c r="C145" s="15"/>
      <c r="D145" s="15"/>
      <c r="E145" s="17"/>
      <c r="F145" s="15"/>
      <c r="G145" s="16"/>
      <c r="H145" s="16"/>
      <c r="I145" s="16"/>
      <c r="J145" s="15"/>
      <c r="K145" s="15"/>
      <c r="L145" s="15"/>
      <c r="M145" s="16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6"/>
      <c r="C146" s="15"/>
      <c r="D146" s="15"/>
      <c r="E146" s="17"/>
      <c r="F146" s="15"/>
      <c r="G146" s="16"/>
      <c r="H146" s="16"/>
      <c r="I146" s="16"/>
      <c r="J146" s="15"/>
      <c r="K146" s="15"/>
      <c r="L146" s="15"/>
      <c r="M146" s="16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6"/>
      <c r="C147" s="15"/>
      <c r="D147" s="15"/>
      <c r="E147" s="17"/>
      <c r="F147" s="15"/>
      <c r="G147" s="16"/>
      <c r="H147" s="16"/>
      <c r="I147" s="16"/>
      <c r="J147" s="15"/>
      <c r="K147" s="15"/>
      <c r="L147" s="15"/>
      <c r="M147" s="16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6"/>
      <c r="C148" s="15"/>
      <c r="D148" s="15"/>
      <c r="E148" s="17"/>
      <c r="F148" s="15"/>
      <c r="G148" s="16"/>
      <c r="H148" s="16"/>
      <c r="I148" s="16"/>
      <c r="J148" s="15"/>
      <c r="K148" s="15"/>
      <c r="L148" s="15"/>
      <c r="M148" s="16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6"/>
      <c r="C149" s="15"/>
      <c r="D149" s="15"/>
      <c r="E149" s="17"/>
      <c r="F149" s="15"/>
      <c r="G149" s="16"/>
      <c r="H149" s="16"/>
      <c r="I149" s="16"/>
      <c r="J149" s="15"/>
      <c r="K149" s="15"/>
      <c r="L149" s="15"/>
      <c r="M149" s="16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6"/>
      <c r="C150" s="15"/>
      <c r="D150" s="15"/>
      <c r="E150" s="17"/>
      <c r="F150" s="15"/>
      <c r="G150" s="16"/>
      <c r="H150" s="16"/>
      <c r="I150" s="16"/>
      <c r="J150" s="15"/>
      <c r="K150" s="15"/>
      <c r="L150" s="15"/>
      <c r="M150" s="16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6"/>
      <c r="C151" s="15"/>
      <c r="D151" s="15"/>
      <c r="E151" s="17"/>
      <c r="F151" s="15"/>
      <c r="G151" s="16"/>
      <c r="H151" s="16"/>
      <c r="I151" s="16"/>
      <c r="J151" s="15"/>
      <c r="K151" s="15"/>
      <c r="L151" s="15"/>
      <c r="M151" s="16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6"/>
      <c r="C152" s="15"/>
      <c r="D152" s="15"/>
      <c r="E152" s="17"/>
      <c r="F152" s="15"/>
      <c r="G152" s="16"/>
      <c r="H152" s="16"/>
      <c r="I152" s="16"/>
      <c r="J152" s="15"/>
      <c r="K152" s="15"/>
      <c r="L152" s="15"/>
      <c r="M152" s="16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6"/>
      <c r="C153" s="15"/>
      <c r="D153" s="15"/>
      <c r="E153" s="17"/>
      <c r="F153" s="15"/>
      <c r="G153" s="16"/>
      <c r="H153" s="16"/>
      <c r="I153" s="16"/>
      <c r="J153" s="15"/>
      <c r="K153" s="15"/>
      <c r="L153" s="15"/>
      <c r="M153" s="16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6"/>
      <c r="C154" s="15"/>
      <c r="D154" s="15"/>
      <c r="E154" s="17"/>
      <c r="F154" s="15"/>
      <c r="G154" s="16"/>
      <c r="H154" s="16"/>
      <c r="I154" s="16"/>
      <c r="J154" s="15"/>
      <c r="K154" s="15"/>
      <c r="L154" s="15"/>
      <c r="M154" s="16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6"/>
      <c r="C155" s="15"/>
      <c r="D155" s="15"/>
      <c r="E155" s="17"/>
      <c r="F155" s="15"/>
      <c r="G155" s="16"/>
      <c r="H155" s="16"/>
      <c r="I155" s="16"/>
      <c r="J155" s="15"/>
      <c r="K155" s="15"/>
      <c r="L155" s="15"/>
      <c r="M155" s="16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6"/>
      <c r="C156" s="15"/>
      <c r="D156" s="15"/>
      <c r="E156" s="17"/>
      <c r="F156" s="15"/>
      <c r="G156" s="16"/>
      <c r="H156" s="16"/>
      <c r="I156" s="16"/>
      <c r="J156" s="15"/>
      <c r="K156" s="15"/>
      <c r="L156" s="15"/>
      <c r="M156" s="16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6"/>
      <c r="C157" s="15"/>
      <c r="D157" s="15"/>
      <c r="E157" s="17"/>
      <c r="F157" s="15"/>
      <c r="G157" s="16"/>
      <c r="H157" s="16"/>
      <c r="I157" s="16"/>
      <c r="J157" s="15"/>
      <c r="K157" s="15"/>
      <c r="L157" s="15"/>
      <c r="M157" s="16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6"/>
      <c r="C158" s="15"/>
      <c r="D158" s="15"/>
      <c r="E158" s="17"/>
      <c r="F158" s="15"/>
      <c r="G158" s="16"/>
      <c r="H158" s="16"/>
      <c r="I158" s="16"/>
      <c r="J158" s="15"/>
      <c r="K158" s="15"/>
      <c r="L158" s="15"/>
      <c r="M158" s="16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6"/>
      <c r="C159" s="15"/>
      <c r="D159" s="15"/>
      <c r="E159" s="17"/>
      <c r="F159" s="15"/>
      <c r="G159" s="16"/>
      <c r="H159" s="16"/>
      <c r="I159" s="16"/>
      <c r="J159" s="15"/>
      <c r="K159" s="15"/>
      <c r="L159" s="15"/>
      <c r="M159" s="16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6"/>
      <c r="C160" s="15"/>
      <c r="D160" s="15"/>
      <c r="E160" s="17"/>
      <c r="F160" s="15"/>
      <c r="G160" s="16"/>
      <c r="H160" s="16"/>
      <c r="I160" s="16"/>
      <c r="J160" s="15"/>
      <c r="K160" s="15"/>
      <c r="L160" s="15"/>
      <c r="M160" s="16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6"/>
      <c r="C161" s="15"/>
      <c r="D161" s="15"/>
      <c r="E161" s="17"/>
      <c r="F161" s="15"/>
      <c r="G161" s="16"/>
      <c r="H161" s="16"/>
      <c r="I161" s="16"/>
      <c r="J161" s="15"/>
      <c r="K161" s="15"/>
      <c r="L161" s="15"/>
      <c r="M161" s="16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6"/>
      <c r="C162" s="15"/>
      <c r="D162" s="15"/>
      <c r="E162" s="17"/>
      <c r="F162" s="15"/>
      <c r="G162" s="16"/>
      <c r="H162" s="16"/>
      <c r="I162" s="16"/>
      <c r="J162" s="15"/>
      <c r="K162" s="15"/>
      <c r="L162" s="15"/>
      <c r="M162" s="16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6"/>
      <c r="C163" s="15"/>
      <c r="D163" s="15"/>
      <c r="E163" s="17"/>
      <c r="F163" s="15"/>
      <c r="G163" s="16"/>
      <c r="H163" s="16"/>
      <c r="I163" s="16"/>
      <c r="J163" s="15"/>
      <c r="K163" s="15"/>
      <c r="L163" s="15"/>
      <c r="M163" s="16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6"/>
      <c r="C164" s="15"/>
      <c r="D164" s="15"/>
      <c r="E164" s="17"/>
      <c r="F164" s="15"/>
      <c r="G164" s="16"/>
      <c r="H164" s="16"/>
      <c r="I164" s="16"/>
      <c r="J164" s="15"/>
      <c r="K164" s="15"/>
      <c r="L164" s="15"/>
      <c r="M164" s="16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6"/>
      <c r="C165" s="15"/>
      <c r="D165" s="15"/>
      <c r="E165" s="17"/>
      <c r="F165" s="15"/>
      <c r="G165" s="16"/>
      <c r="H165" s="16"/>
      <c r="I165" s="16"/>
      <c r="J165" s="15"/>
      <c r="K165" s="15"/>
      <c r="L165" s="15"/>
      <c r="M165" s="16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6"/>
      <c r="C166" s="15"/>
      <c r="D166" s="15"/>
      <c r="E166" s="17"/>
      <c r="F166" s="15"/>
      <c r="G166" s="16"/>
      <c r="H166" s="16"/>
      <c r="I166" s="16"/>
      <c r="J166" s="15"/>
      <c r="K166" s="15"/>
      <c r="L166" s="15"/>
      <c r="M166" s="16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6"/>
      <c r="C167" s="15"/>
      <c r="D167" s="15"/>
      <c r="E167" s="17"/>
      <c r="F167" s="15"/>
      <c r="G167" s="16"/>
      <c r="H167" s="16"/>
      <c r="I167" s="16"/>
      <c r="J167" s="15"/>
      <c r="K167" s="15"/>
      <c r="L167" s="15"/>
      <c r="M167" s="16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6"/>
      <c r="C168" s="15"/>
      <c r="D168" s="15"/>
      <c r="E168" s="17"/>
      <c r="F168" s="15"/>
      <c r="G168" s="16"/>
      <c r="H168" s="16"/>
      <c r="I168" s="16"/>
      <c r="J168" s="15"/>
      <c r="K168" s="15"/>
      <c r="L168" s="15"/>
      <c r="M168" s="16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6"/>
      <c r="C169" s="15"/>
      <c r="D169" s="15"/>
      <c r="E169" s="17"/>
      <c r="F169" s="15"/>
      <c r="G169" s="16"/>
      <c r="H169" s="16"/>
      <c r="I169" s="16"/>
      <c r="J169" s="15"/>
      <c r="K169" s="15"/>
      <c r="L169" s="15"/>
      <c r="M169" s="16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6"/>
      <c r="C170" s="15"/>
      <c r="D170" s="15"/>
      <c r="E170" s="17"/>
      <c r="F170" s="15"/>
      <c r="G170" s="16"/>
      <c r="H170" s="16"/>
      <c r="I170" s="16"/>
      <c r="J170" s="15"/>
      <c r="K170" s="15"/>
      <c r="L170" s="15"/>
      <c r="M170" s="16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6"/>
      <c r="C171" s="15"/>
      <c r="D171" s="15"/>
      <c r="E171" s="17"/>
      <c r="F171" s="15"/>
      <c r="G171" s="16"/>
      <c r="H171" s="16"/>
      <c r="I171" s="16"/>
      <c r="J171" s="15"/>
      <c r="K171" s="15"/>
      <c r="L171" s="15"/>
      <c r="M171" s="16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6"/>
      <c r="C172" s="15"/>
      <c r="D172" s="15"/>
      <c r="E172" s="17"/>
      <c r="F172" s="15"/>
      <c r="G172" s="16"/>
      <c r="H172" s="16"/>
      <c r="I172" s="16"/>
      <c r="J172" s="15"/>
      <c r="K172" s="15"/>
      <c r="L172" s="15"/>
      <c r="M172" s="16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6"/>
      <c r="C173" s="15"/>
      <c r="D173" s="15"/>
      <c r="E173" s="17"/>
      <c r="F173" s="15"/>
      <c r="G173" s="16"/>
      <c r="H173" s="16"/>
      <c r="I173" s="16"/>
      <c r="J173" s="15"/>
      <c r="K173" s="15"/>
      <c r="L173" s="15"/>
      <c r="M173" s="16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6"/>
      <c r="C174" s="15"/>
      <c r="D174" s="15"/>
      <c r="E174" s="17"/>
      <c r="F174" s="15"/>
      <c r="G174" s="16"/>
      <c r="H174" s="16"/>
      <c r="I174" s="16"/>
      <c r="J174" s="15"/>
      <c r="K174" s="15"/>
      <c r="L174" s="15"/>
      <c r="M174" s="16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6"/>
      <c r="C175" s="15"/>
      <c r="D175" s="15"/>
      <c r="E175" s="17"/>
      <c r="F175" s="15"/>
      <c r="G175" s="16"/>
      <c r="H175" s="16"/>
      <c r="I175" s="16"/>
      <c r="J175" s="15"/>
      <c r="K175" s="15"/>
      <c r="L175" s="15"/>
      <c r="M175" s="16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6"/>
      <c r="C176" s="15"/>
      <c r="D176" s="15"/>
      <c r="E176" s="17"/>
      <c r="F176" s="15"/>
      <c r="G176" s="16"/>
      <c r="H176" s="16"/>
      <c r="I176" s="16"/>
      <c r="J176" s="15"/>
      <c r="K176" s="15"/>
      <c r="L176" s="15"/>
      <c r="M176" s="16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6"/>
      <c r="C177" s="15"/>
      <c r="D177" s="15"/>
      <c r="E177" s="17"/>
      <c r="F177" s="15"/>
      <c r="G177" s="16"/>
      <c r="H177" s="16"/>
      <c r="I177" s="16"/>
      <c r="J177" s="15"/>
      <c r="K177" s="15"/>
      <c r="L177" s="15"/>
      <c r="M177" s="16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6"/>
      <c r="C178" s="15"/>
      <c r="D178" s="15"/>
      <c r="E178" s="17"/>
      <c r="F178" s="15"/>
      <c r="G178" s="16"/>
      <c r="H178" s="16"/>
      <c r="I178" s="16"/>
      <c r="J178" s="15"/>
      <c r="K178" s="15"/>
      <c r="L178" s="15"/>
      <c r="M178" s="16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6"/>
      <c r="C179" s="15"/>
      <c r="D179" s="15"/>
      <c r="E179" s="17"/>
      <c r="F179" s="15"/>
      <c r="G179" s="16"/>
      <c r="H179" s="16"/>
      <c r="I179" s="16"/>
      <c r="J179" s="15"/>
      <c r="K179" s="15"/>
      <c r="L179" s="15"/>
      <c r="M179" s="16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6"/>
      <c r="C180" s="15"/>
      <c r="D180" s="15"/>
      <c r="E180" s="17"/>
      <c r="F180" s="15"/>
      <c r="G180" s="16"/>
      <c r="H180" s="16"/>
      <c r="I180" s="16"/>
      <c r="J180" s="15"/>
      <c r="K180" s="15"/>
      <c r="L180" s="15"/>
      <c r="M180" s="16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6"/>
      <c r="C181" s="15"/>
      <c r="D181" s="15"/>
      <c r="E181" s="17"/>
      <c r="F181" s="15"/>
      <c r="G181" s="16"/>
      <c r="H181" s="16"/>
      <c r="I181" s="16"/>
      <c r="J181" s="15"/>
      <c r="K181" s="15"/>
      <c r="L181" s="15"/>
      <c r="M181" s="16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6"/>
      <c r="C182" s="15"/>
      <c r="D182" s="15"/>
      <c r="E182" s="17"/>
      <c r="F182" s="15"/>
      <c r="G182" s="16"/>
      <c r="H182" s="16"/>
      <c r="I182" s="16"/>
      <c r="J182" s="15"/>
      <c r="K182" s="15"/>
      <c r="L182" s="15"/>
      <c r="M182" s="16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6"/>
      <c r="C183" s="15"/>
      <c r="D183" s="15"/>
      <c r="E183" s="17"/>
      <c r="F183" s="15"/>
      <c r="G183" s="16"/>
      <c r="H183" s="16"/>
      <c r="I183" s="16"/>
      <c r="J183" s="15"/>
      <c r="K183" s="15"/>
      <c r="L183" s="15"/>
      <c r="M183" s="16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6"/>
      <c r="C184" s="15"/>
      <c r="D184" s="15"/>
      <c r="E184" s="17"/>
      <c r="F184" s="15"/>
      <c r="G184" s="16"/>
      <c r="H184" s="16"/>
      <c r="I184" s="16"/>
      <c r="J184" s="15"/>
      <c r="K184" s="15"/>
      <c r="L184" s="15"/>
      <c r="M184" s="16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6"/>
      <c r="C185" s="15"/>
      <c r="D185" s="15"/>
      <c r="E185" s="17"/>
      <c r="F185" s="15"/>
      <c r="G185" s="16"/>
      <c r="H185" s="16"/>
      <c r="I185" s="16"/>
      <c r="J185" s="15"/>
      <c r="K185" s="15"/>
      <c r="L185" s="15"/>
      <c r="M185" s="16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6"/>
      <c r="C186" s="15"/>
      <c r="D186" s="15"/>
      <c r="E186" s="17"/>
      <c r="F186" s="15"/>
      <c r="G186" s="16"/>
      <c r="H186" s="16"/>
      <c r="I186" s="16"/>
      <c r="J186" s="15"/>
      <c r="K186" s="15"/>
      <c r="L186" s="15"/>
      <c r="M186" s="16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6"/>
      <c r="C187" s="15"/>
      <c r="D187" s="15"/>
      <c r="E187" s="17"/>
      <c r="F187" s="15"/>
      <c r="G187" s="16"/>
      <c r="H187" s="16"/>
      <c r="I187" s="16"/>
      <c r="J187" s="15"/>
      <c r="K187" s="15"/>
      <c r="L187" s="15"/>
      <c r="M187" s="16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6"/>
      <c r="C188" s="15"/>
      <c r="D188" s="15"/>
      <c r="E188" s="17"/>
      <c r="F188" s="15"/>
      <c r="G188" s="16"/>
      <c r="H188" s="16"/>
      <c r="I188" s="16"/>
      <c r="J188" s="15"/>
      <c r="K188" s="15"/>
      <c r="L188" s="15"/>
      <c r="M188" s="16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6"/>
      <c r="C189" s="15"/>
      <c r="D189" s="15"/>
      <c r="E189" s="17"/>
      <c r="F189" s="15"/>
      <c r="G189" s="16"/>
      <c r="H189" s="16"/>
      <c r="I189" s="16"/>
      <c r="J189" s="15"/>
      <c r="K189" s="15"/>
      <c r="L189" s="15"/>
      <c r="M189" s="16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6"/>
      <c r="C190" s="15"/>
      <c r="D190" s="15"/>
      <c r="E190" s="17"/>
      <c r="F190" s="15"/>
      <c r="G190" s="16"/>
      <c r="H190" s="16"/>
      <c r="I190" s="16"/>
      <c r="J190" s="15"/>
      <c r="K190" s="15"/>
      <c r="L190" s="15"/>
      <c r="M190" s="16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6"/>
      <c r="C191" s="15"/>
      <c r="D191" s="15"/>
      <c r="E191" s="17"/>
      <c r="F191" s="15"/>
      <c r="G191" s="16"/>
      <c r="H191" s="16"/>
      <c r="I191" s="16"/>
      <c r="J191" s="15"/>
      <c r="K191" s="15"/>
      <c r="L191" s="15"/>
      <c r="M191" s="16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6"/>
      <c r="C192" s="15"/>
      <c r="D192" s="15"/>
      <c r="E192" s="17"/>
      <c r="F192" s="15"/>
      <c r="G192" s="16"/>
      <c r="H192" s="16"/>
      <c r="I192" s="16"/>
      <c r="J192" s="15"/>
      <c r="K192" s="15"/>
      <c r="L192" s="15"/>
      <c r="M192" s="16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6"/>
      <c r="C193" s="15"/>
      <c r="D193" s="15"/>
      <c r="E193" s="17"/>
      <c r="F193" s="15"/>
      <c r="G193" s="16"/>
      <c r="H193" s="16"/>
      <c r="I193" s="16"/>
      <c r="J193" s="15"/>
      <c r="K193" s="15"/>
      <c r="L193" s="15"/>
      <c r="M193" s="16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6"/>
      <c r="C194" s="15"/>
      <c r="D194" s="15"/>
      <c r="E194" s="17"/>
      <c r="F194" s="15"/>
      <c r="G194" s="16"/>
      <c r="H194" s="16"/>
      <c r="I194" s="16"/>
      <c r="J194" s="15"/>
      <c r="K194" s="15"/>
      <c r="L194" s="15"/>
      <c r="M194" s="16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6"/>
      <c r="C195" s="15"/>
      <c r="D195" s="15"/>
      <c r="E195" s="17"/>
      <c r="F195" s="15"/>
      <c r="G195" s="16"/>
      <c r="H195" s="16"/>
      <c r="I195" s="16"/>
      <c r="J195" s="15"/>
      <c r="K195" s="15"/>
      <c r="L195" s="15"/>
      <c r="M195" s="16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6"/>
      <c r="C196" s="15"/>
      <c r="D196" s="15"/>
      <c r="E196" s="17"/>
      <c r="F196" s="15"/>
      <c r="G196" s="16"/>
      <c r="H196" s="16"/>
      <c r="I196" s="16"/>
      <c r="J196" s="15"/>
      <c r="K196" s="15"/>
      <c r="L196" s="15"/>
      <c r="M196" s="16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6"/>
      <c r="C197" s="15"/>
      <c r="D197" s="15"/>
      <c r="E197" s="17"/>
      <c r="F197" s="15"/>
      <c r="G197" s="16"/>
      <c r="H197" s="16"/>
      <c r="I197" s="16"/>
      <c r="J197" s="15"/>
      <c r="K197" s="15"/>
      <c r="L197" s="15"/>
      <c r="M197" s="16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6"/>
      <c r="C198" s="15"/>
      <c r="D198" s="15"/>
      <c r="E198" s="17"/>
      <c r="F198" s="15"/>
      <c r="G198" s="16"/>
      <c r="H198" s="16"/>
      <c r="I198" s="16"/>
      <c r="J198" s="15"/>
      <c r="K198" s="15"/>
      <c r="L198" s="15"/>
      <c r="M198" s="16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6"/>
      <c r="C199" s="15"/>
      <c r="D199" s="15"/>
      <c r="E199" s="17"/>
      <c r="F199" s="15"/>
      <c r="G199" s="16"/>
      <c r="H199" s="16"/>
      <c r="I199" s="16"/>
      <c r="J199" s="15"/>
      <c r="K199" s="15"/>
      <c r="L199" s="15"/>
      <c r="M199" s="16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6"/>
      <c r="C200" s="15"/>
      <c r="D200" s="15"/>
      <c r="E200" s="17"/>
      <c r="F200" s="15"/>
      <c r="G200" s="16"/>
      <c r="H200" s="16"/>
      <c r="I200" s="16"/>
      <c r="J200" s="15"/>
      <c r="K200" s="15"/>
      <c r="L200" s="15"/>
      <c r="M200" s="16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6"/>
      <c r="C201" s="15"/>
      <c r="D201" s="15"/>
      <c r="E201" s="17"/>
      <c r="F201" s="15"/>
      <c r="G201" s="16"/>
      <c r="H201" s="16"/>
      <c r="I201" s="16"/>
      <c r="J201" s="15"/>
      <c r="K201" s="15"/>
      <c r="L201" s="15"/>
      <c r="M201" s="16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6"/>
      <c r="C202" s="15"/>
      <c r="D202" s="15"/>
      <c r="E202" s="17"/>
      <c r="F202" s="15"/>
      <c r="G202" s="16"/>
      <c r="H202" s="16"/>
      <c r="I202" s="16"/>
      <c r="J202" s="15"/>
      <c r="K202" s="15"/>
      <c r="L202" s="15"/>
      <c r="M202" s="16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6"/>
      <c r="C203" s="15"/>
      <c r="D203" s="15"/>
      <c r="E203" s="17"/>
      <c r="F203" s="15"/>
      <c r="G203" s="16"/>
      <c r="H203" s="16"/>
      <c r="I203" s="16"/>
      <c r="J203" s="15"/>
      <c r="K203" s="15"/>
      <c r="L203" s="15"/>
      <c r="M203" s="16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6"/>
      <c r="C204" s="15"/>
      <c r="D204" s="15"/>
      <c r="E204" s="17"/>
      <c r="F204" s="15"/>
      <c r="G204" s="16"/>
      <c r="H204" s="16"/>
      <c r="I204" s="16"/>
      <c r="J204" s="15"/>
      <c r="K204" s="15"/>
      <c r="L204" s="15"/>
      <c r="M204" s="16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6"/>
      <c r="C205" s="15"/>
      <c r="D205" s="15"/>
      <c r="E205" s="17"/>
      <c r="F205" s="15"/>
      <c r="G205" s="16"/>
      <c r="H205" s="16"/>
      <c r="I205" s="16"/>
      <c r="J205" s="15"/>
      <c r="K205" s="15"/>
      <c r="L205" s="15"/>
      <c r="M205" s="16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6"/>
      <c r="C206" s="15"/>
      <c r="D206" s="15"/>
      <c r="E206" s="17"/>
      <c r="F206" s="15"/>
      <c r="G206" s="16"/>
      <c r="H206" s="16"/>
      <c r="I206" s="16"/>
      <c r="J206" s="15"/>
      <c r="K206" s="15"/>
      <c r="L206" s="15"/>
      <c r="M206" s="16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6"/>
      <c r="C207" s="15"/>
      <c r="D207" s="15"/>
      <c r="E207" s="17"/>
      <c r="F207" s="15"/>
      <c r="G207" s="16"/>
      <c r="H207" s="16"/>
      <c r="I207" s="16"/>
      <c r="J207" s="15"/>
      <c r="K207" s="15"/>
      <c r="L207" s="15"/>
      <c r="M207" s="16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6"/>
      <c r="C208" s="15"/>
      <c r="D208" s="15"/>
      <c r="E208" s="17"/>
      <c r="F208" s="15"/>
      <c r="G208" s="16"/>
      <c r="H208" s="16"/>
      <c r="I208" s="16"/>
      <c r="J208" s="15"/>
      <c r="K208" s="15"/>
      <c r="L208" s="15"/>
      <c r="M208" s="16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6"/>
      <c r="C209" s="15"/>
      <c r="D209" s="15"/>
      <c r="E209" s="17"/>
      <c r="F209" s="15"/>
      <c r="G209" s="16"/>
      <c r="H209" s="16"/>
      <c r="I209" s="16"/>
      <c r="J209" s="15"/>
      <c r="K209" s="15"/>
      <c r="L209" s="15"/>
      <c r="M209" s="16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6"/>
      <c r="C210" s="15"/>
      <c r="D210" s="15"/>
      <c r="E210" s="17"/>
      <c r="F210" s="15"/>
      <c r="G210" s="16"/>
      <c r="H210" s="16"/>
      <c r="I210" s="16"/>
      <c r="J210" s="15"/>
      <c r="K210" s="15"/>
      <c r="L210" s="15"/>
      <c r="M210" s="16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6"/>
      <c r="C211" s="15"/>
      <c r="D211" s="15"/>
      <c r="E211" s="17"/>
      <c r="F211" s="15"/>
      <c r="G211" s="16"/>
      <c r="H211" s="16"/>
      <c r="I211" s="16"/>
      <c r="J211" s="15"/>
      <c r="K211" s="15"/>
      <c r="L211" s="15"/>
      <c r="M211" s="16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6"/>
      <c r="C212" s="15"/>
      <c r="D212" s="15"/>
      <c r="E212" s="17"/>
      <c r="F212" s="15"/>
      <c r="G212" s="16"/>
      <c r="H212" s="16"/>
      <c r="I212" s="16"/>
      <c r="J212" s="15"/>
      <c r="K212" s="15"/>
      <c r="L212" s="15"/>
      <c r="M212" s="16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6"/>
      <c r="C213" s="15"/>
      <c r="D213" s="15"/>
      <c r="E213" s="17"/>
      <c r="F213" s="15"/>
      <c r="G213" s="16"/>
      <c r="H213" s="16"/>
      <c r="I213" s="16"/>
      <c r="J213" s="15"/>
      <c r="K213" s="15"/>
      <c r="L213" s="15"/>
      <c r="M213" s="16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6"/>
      <c r="C214" s="15"/>
      <c r="D214" s="15"/>
      <c r="E214" s="17"/>
      <c r="F214" s="15"/>
      <c r="G214" s="16"/>
      <c r="H214" s="16"/>
      <c r="I214" s="16"/>
      <c r="J214" s="15"/>
      <c r="K214" s="15"/>
      <c r="L214" s="15"/>
      <c r="M214" s="16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6"/>
      <c r="C215" s="15"/>
      <c r="D215" s="15"/>
      <c r="E215" s="17"/>
      <c r="F215" s="15"/>
      <c r="G215" s="16"/>
      <c r="H215" s="16"/>
      <c r="I215" s="16"/>
      <c r="J215" s="15"/>
      <c r="K215" s="15"/>
      <c r="L215" s="15"/>
      <c r="M215" s="16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6"/>
      <c r="C216" s="15"/>
      <c r="D216" s="15"/>
      <c r="E216" s="17"/>
      <c r="F216" s="15"/>
      <c r="G216" s="16"/>
      <c r="H216" s="16"/>
      <c r="I216" s="16"/>
      <c r="J216" s="15"/>
      <c r="K216" s="15"/>
      <c r="L216" s="15"/>
      <c r="M216" s="16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6"/>
      <c r="C217" s="15"/>
      <c r="D217" s="15"/>
      <c r="E217" s="17"/>
      <c r="F217" s="15"/>
      <c r="G217" s="16"/>
      <c r="H217" s="16"/>
      <c r="I217" s="16"/>
      <c r="J217" s="15"/>
      <c r="K217" s="15"/>
      <c r="L217" s="15"/>
      <c r="M217" s="16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6"/>
      <c r="C218" s="15"/>
      <c r="D218" s="15"/>
      <c r="E218" s="17"/>
      <c r="F218" s="15"/>
      <c r="G218" s="16"/>
      <c r="H218" s="16"/>
      <c r="I218" s="16"/>
      <c r="J218" s="15"/>
      <c r="K218" s="15"/>
      <c r="L218" s="15"/>
      <c r="M218" s="16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6"/>
      <c r="C219" s="15"/>
      <c r="D219" s="15"/>
      <c r="E219" s="17"/>
      <c r="F219" s="15"/>
      <c r="G219" s="16"/>
      <c r="H219" s="16"/>
      <c r="I219" s="16"/>
      <c r="J219" s="15"/>
      <c r="K219" s="15"/>
      <c r="L219" s="15"/>
      <c r="M219" s="16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6"/>
      <c r="C220" s="15"/>
      <c r="D220" s="15"/>
      <c r="E220" s="17"/>
      <c r="F220" s="15"/>
      <c r="G220" s="16"/>
      <c r="H220" s="16"/>
      <c r="I220" s="16"/>
      <c r="J220" s="15"/>
      <c r="K220" s="15"/>
      <c r="L220" s="15"/>
      <c r="M220" s="16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6"/>
      <c r="C221" s="15"/>
      <c r="D221" s="15"/>
      <c r="E221" s="17"/>
      <c r="F221" s="15"/>
      <c r="G221" s="16"/>
      <c r="H221" s="16"/>
      <c r="I221" s="16"/>
      <c r="J221" s="15"/>
      <c r="K221" s="15"/>
      <c r="L221" s="15"/>
      <c r="M221" s="16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6"/>
      <c r="C222" s="15"/>
      <c r="D222" s="15"/>
      <c r="E222" s="17"/>
      <c r="F222" s="15"/>
      <c r="G222" s="16"/>
      <c r="H222" s="16"/>
      <c r="I222" s="16"/>
      <c r="J222" s="15"/>
      <c r="K222" s="15"/>
      <c r="L222" s="15"/>
      <c r="M222" s="16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6"/>
      <c r="C223" s="15"/>
      <c r="D223" s="15"/>
      <c r="E223" s="17"/>
      <c r="F223" s="15"/>
      <c r="G223" s="16"/>
      <c r="H223" s="16"/>
      <c r="I223" s="16"/>
      <c r="J223" s="15"/>
      <c r="K223" s="15"/>
      <c r="L223" s="15"/>
      <c r="M223" s="16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6"/>
      <c r="C224" s="15"/>
      <c r="D224" s="15"/>
      <c r="E224" s="17"/>
      <c r="F224" s="15"/>
      <c r="G224" s="16"/>
      <c r="H224" s="16"/>
      <c r="I224" s="16"/>
      <c r="J224" s="15"/>
      <c r="K224" s="15"/>
      <c r="L224" s="15"/>
      <c r="M224" s="16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6"/>
      <c r="C225" s="15"/>
      <c r="D225" s="15"/>
      <c r="E225" s="17"/>
      <c r="F225" s="15"/>
      <c r="G225" s="16"/>
      <c r="H225" s="16"/>
      <c r="I225" s="16"/>
      <c r="J225" s="15"/>
      <c r="K225" s="15"/>
      <c r="L225" s="15"/>
      <c r="M225" s="16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6"/>
      <c r="C226" s="15"/>
      <c r="D226" s="15"/>
      <c r="E226" s="17"/>
      <c r="F226" s="15"/>
      <c r="G226" s="16"/>
      <c r="H226" s="16"/>
      <c r="I226" s="16"/>
      <c r="J226" s="15"/>
      <c r="K226" s="15"/>
      <c r="L226" s="15"/>
      <c r="M226" s="16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6"/>
      <c r="C227" s="15"/>
      <c r="D227" s="15"/>
      <c r="E227" s="17"/>
      <c r="F227" s="15"/>
      <c r="G227" s="16"/>
      <c r="H227" s="16"/>
      <c r="I227" s="16"/>
      <c r="J227" s="15"/>
      <c r="K227" s="15"/>
      <c r="L227" s="15"/>
      <c r="M227" s="16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6"/>
      <c r="C228" s="15"/>
      <c r="D228" s="15"/>
      <c r="E228" s="17"/>
      <c r="F228" s="15"/>
      <c r="G228" s="16"/>
      <c r="H228" s="16"/>
      <c r="I228" s="16"/>
      <c r="J228" s="15"/>
      <c r="K228" s="15"/>
      <c r="L228" s="15"/>
      <c r="M228" s="16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6"/>
      <c r="C229" s="15"/>
      <c r="D229" s="15"/>
      <c r="E229" s="17"/>
      <c r="F229" s="15"/>
      <c r="G229" s="16"/>
      <c r="H229" s="16"/>
      <c r="I229" s="16"/>
      <c r="J229" s="15"/>
      <c r="K229" s="15"/>
      <c r="L229" s="15"/>
      <c r="M229" s="16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6"/>
      <c r="C230" s="15"/>
      <c r="D230" s="15"/>
      <c r="E230" s="17"/>
      <c r="F230" s="15"/>
      <c r="G230" s="16"/>
      <c r="H230" s="16"/>
      <c r="I230" s="16"/>
      <c r="J230" s="15"/>
      <c r="K230" s="15"/>
      <c r="L230" s="15"/>
      <c r="M230" s="16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6"/>
      <c r="C231" s="15"/>
      <c r="D231" s="15"/>
      <c r="E231" s="17"/>
      <c r="F231" s="15"/>
      <c r="G231" s="16"/>
      <c r="H231" s="16"/>
      <c r="I231" s="16"/>
      <c r="J231" s="15"/>
      <c r="K231" s="15"/>
      <c r="L231" s="15"/>
      <c r="M231" s="16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6"/>
      <c r="C232" s="15"/>
      <c r="D232" s="15"/>
      <c r="E232" s="17"/>
      <c r="F232" s="15"/>
      <c r="G232" s="16"/>
      <c r="H232" s="16"/>
      <c r="I232" s="16"/>
      <c r="J232" s="15"/>
      <c r="K232" s="15"/>
      <c r="L232" s="15"/>
      <c r="M232" s="16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6"/>
      <c r="C233" s="15"/>
      <c r="D233" s="15"/>
      <c r="E233" s="17"/>
      <c r="F233" s="15"/>
      <c r="G233" s="16"/>
      <c r="H233" s="16"/>
      <c r="I233" s="16"/>
      <c r="J233" s="15"/>
      <c r="K233" s="15"/>
      <c r="L233" s="15"/>
      <c r="M233" s="16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6"/>
      <c r="C234" s="15"/>
      <c r="D234" s="15"/>
      <c r="E234" s="17"/>
      <c r="F234" s="15"/>
      <c r="G234" s="16"/>
      <c r="H234" s="16"/>
      <c r="I234" s="16"/>
      <c r="J234" s="15"/>
      <c r="K234" s="15"/>
      <c r="L234" s="15"/>
      <c r="M234" s="16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6"/>
      <c r="C235" s="15"/>
      <c r="D235" s="15"/>
      <c r="E235" s="17"/>
      <c r="F235" s="15"/>
      <c r="G235" s="16"/>
      <c r="H235" s="16"/>
      <c r="I235" s="16"/>
      <c r="J235" s="15"/>
      <c r="K235" s="15"/>
      <c r="L235" s="15"/>
      <c r="M235" s="16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6"/>
      <c r="C236" s="15"/>
      <c r="D236" s="15"/>
      <c r="E236" s="17"/>
      <c r="F236" s="15"/>
      <c r="G236" s="16"/>
      <c r="H236" s="16"/>
      <c r="I236" s="16"/>
      <c r="J236" s="15"/>
      <c r="K236" s="15"/>
      <c r="L236" s="15"/>
      <c r="M236" s="16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6"/>
      <c r="C237" s="15"/>
      <c r="D237" s="15"/>
      <c r="E237" s="17"/>
      <c r="F237" s="15"/>
      <c r="G237" s="16"/>
      <c r="H237" s="16"/>
      <c r="I237" s="16"/>
      <c r="J237" s="15"/>
      <c r="K237" s="15"/>
      <c r="L237" s="15"/>
      <c r="M237" s="16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6"/>
      <c r="C238" s="15"/>
      <c r="D238" s="15"/>
      <c r="E238" s="17"/>
      <c r="F238" s="15"/>
      <c r="G238" s="16"/>
      <c r="H238" s="16"/>
      <c r="I238" s="16"/>
      <c r="J238" s="15"/>
      <c r="K238" s="15"/>
      <c r="L238" s="15"/>
      <c r="M238" s="16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6"/>
      <c r="C239" s="15"/>
      <c r="D239" s="15"/>
      <c r="E239" s="17"/>
      <c r="F239" s="15"/>
      <c r="G239" s="16"/>
      <c r="H239" s="16"/>
      <c r="I239" s="16"/>
      <c r="J239" s="15"/>
      <c r="K239" s="15"/>
      <c r="L239" s="15"/>
      <c r="M239" s="16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6"/>
      <c r="C240" s="15"/>
      <c r="D240" s="15"/>
      <c r="E240" s="17"/>
      <c r="F240" s="15"/>
      <c r="G240" s="16"/>
      <c r="H240" s="16"/>
      <c r="I240" s="16"/>
      <c r="J240" s="15"/>
      <c r="K240" s="15"/>
      <c r="L240" s="15"/>
      <c r="M240" s="16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6"/>
      <c r="C241" s="15"/>
      <c r="D241" s="15"/>
      <c r="E241" s="17"/>
      <c r="F241" s="15"/>
      <c r="G241" s="16"/>
      <c r="H241" s="16"/>
      <c r="I241" s="16"/>
      <c r="J241" s="15"/>
      <c r="K241" s="15"/>
      <c r="L241" s="15"/>
      <c r="M241" s="16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6"/>
      <c r="C242" s="15"/>
      <c r="D242" s="15"/>
      <c r="E242" s="17"/>
      <c r="F242" s="15"/>
      <c r="G242" s="16"/>
      <c r="H242" s="16"/>
      <c r="I242" s="16"/>
      <c r="J242" s="15"/>
      <c r="K242" s="15"/>
      <c r="L242" s="15"/>
      <c r="M242" s="16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6"/>
      <c r="C243" s="15"/>
      <c r="D243" s="15"/>
      <c r="E243" s="17"/>
      <c r="F243" s="15"/>
      <c r="G243" s="16"/>
      <c r="H243" s="16"/>
      <c r="I243" s="16"/>
      <c r="J243" s="15"/>
      <c r="K243" s="15"/>
      <c r="L243" s="15"/>
      <c r="M243" s="16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6"/>
      <c r="C244" s="15"/>
      <c r="D244" s="15"/>
      <c r="E244" s="17"/>
      <c r="F244" s="15"/>
      <c r="G244" s="16"/>
      <c r="H244" s="16"/>
      <c r="I244" s="16"/>
      <c r="J244" s="15"/>
      <c r="K244" s="15"/>
      <c r="L244" s="15"/>
      <c r="M244" s="16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6"/>
      <c r="C245" s="15"/>
      <c r="D245" s="15"/>
      <c r="E245" s="17"/>
      <c r="F245" s="15"/>
      <c r="G245" s="16"/>
      <c r="H245" s="16"/>
      <c r="I245" s="16"/>
      <c r="J245" s="15"/>
      <c r="K245" s="15"/>
      <c r="L245" s="15"/>
      <c r="M245" s="16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6"/>
      <c r="C246" s="15"/>
      <c r="D246" s="15"/>
      <c r="E246" s="17"/>
      <c r="F246" s="15"/>
      <c r="G246" s="16"/>
      <c r="H246" s="16"/>
      <c r="I246" s="16"/>
      <c r="J246" s="15"/>
      <c r="K246" s="15"/>
      <c r="L246" s="15"/>
      <c r="M246" s="16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6"/>
      <c r="C247" s="15"/>
      <c r="D247" s="15"/>
      <c r="E247" s="17"/>
      <c r="F247" s="15"/>
      <c r="G247" s="16"/>
      <c r="H247" s="16"/>
      <c r="I247" s="16"/>
      <c r="J247" s="15"/>
      <c r="K247" s="15"/>
      <c r="L247" s="15"/>
      <c r="M247" s="16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6"/>
      <c r="C248" s="15"/>
      <c r="D248" s="15"/>
      <c r="E248" s="17"/>
      <c r="F248" s="15"/>
      <c r="G248" s="16"/>
      <c r="H248" s="16"/>
      <c r="I248" s="16"/>
      <c r="J248" s="15"/>
      <c r="K248" s="15"/>
      <c r="L248" s="15"/>
      <c r="M248" s="16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6"/>
      <c r="C249" s="15"/>
      <c r="D249" s="15"/>
      <c r="E249" s="17"/>
      <c r="F249" s="15"/>
      <c r="G249" s="16"/>
      <c r="H249" s="16"/>
      <c r="I249" s="16"/>
      <c r="J249" s="15"/>
      <c r="K249" s="15"/>
      <c r="L249" s="15"/>
      <c r="M249" s="16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6"/>
      <c r="C250" s="15"/>
      <c r="D250" s="15"/>
      <c r="E250" s="17"/>
      <c r="F250" s="15"/>
      <c r="G250" s="16"/>
      <c r="H250" s="16"/>
      <c r="I250" s="16"/>
      <c r="J250" s="15"/>
      <c r="K250" s="15"/>
      <c r="L250" s="15"/>
      <c r="M250" s="16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6"/>
      <c r="C251" s="15"/>
      <c r="D251" s="15"/>
      <c r="E251" s="17"/>
      <c r="F251" s="15"/>
      <c r="G251" s="16"/>
      <c r="H251" s="16"/>
      <c r="I251" s="16"/>
      <c r="J251" s="15"/>
      <c r="K251" s="15"/>
      <c r="L251" s="15"/>
      <c r="M251" s="16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6"/>
      <c r="C252" s="15"/>
      <c r="D252" s="15"/>
      <c r="E252" s="17"/>
      <c r="F252" s="15"/>
      <c r="G252" s="16"/>
      <c r="H252" s="16"/>
      <c r="I252" s="16"/>
      <c r="J252" s="15"/>
      <c r="K252" s="15"/>
      <c r="L252" s="15"/>
      <c r="M252" s="16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6"/>
      <c r="C253" s="15"/>
      <c r="D253" s="15"/>
      <c r="E253" s="17"/>
      <c r="F253" s="15"/>
      <c r="G253" s="16"/>
      <c r="H253" s="16"/>
      <c r="I253" s="16"/>
      <c r="J253" s="15"/>
      <c r="K253" s="15"/>
      <c r="L253" s="15"/>
      <c r="M253" s="16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6"/>
      <c r="C254" s="15"/>
      <c r="D254" s="15"/>
      <c r="E254" s="17"/>
      <c r="F254" s="15"/>
      <c r="G254" s="16"/>
      <c r="H254" s="16"/>
      <c r="I254" s="16"/>
      <c r="J254" s="15"/>
      <c r="K254" s="15"/>
      <c r="L254" s="15"/>
      <c r="M254" s="16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6"/>
      <c r="C255" s="15"/>
      <c r="D255" s="15"/>
      <c r="E255" s="17"/>
      <c r="F255" s="15"/>
      <c r="G255" s="16"/>
      <c r="H255" s="16"/>
      <c r="I255" s="16"/>
      <c r="J255" s="15"/>
      <c r="K255" s="15"/>
      <c r="L255" s="15"/>
      <c r="M255" s="16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6"/>
      <c r="C256" s="15"/>
      <c r="D256" s="15"/>
      <c r="E256" s="17"/>
      <c r="F256" s="15"/>
      <c r="G256" s="16"/>
      <c r="H256" s="16"/>
      <c r="I256" s="16"/>
      <c r="J256" s="15"/>
      <c r="K256" s="15"/>
      <c r="L256" s="15"/>
      <c r="M256" s="16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6"/>
      <c r="C257" s="15"/>
      <c r="D257" s="15"/>
      <c r="E257" s="17"/>
      <c r="F257" s="15"/>
      <c r="G257" s="16"/>
      <c r="H257" s="16"/>
      <c r="I257" s="16"/>
      <c r="J257" s="15"/>
      <c r="K257" s="15"/>
      <c r="L257" s="15"/>
      <c r="M257" s="16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6"/>
      <c r="C258" s="15"/>
      <c r="D258" s="15"/>
      <c r="E258" s="17"/>
      <c r="F258" s="15"/>
      <c r="G258" s="16"/>
      <c r="H258" s="16"/>
      <c r="I258" s="16"/>
      <c r="J258" s="15"/>
      <c r="K258" s="15"/>
      <c r="L258" s="15"/>
      <c r="M258" s="16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6"/>
      <c r="C259" s="15"/>
      <c r="D259" s="15"/>
      <c r="E259" s="17"/>
      <c r="F259" s="15"/>
      <c r="G259" s="16"/>
      <c r="H259" s="16"/>
      <c r="I259" s="16"/>
      <c r="J259" s="15"/>
      <c r="K259" s="15"/>
      <c r="L259" s="15"/>
      <c r="M259" s="16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6"/>
      <c r="C260" s="15"/>
      <c r="D260" s="15"/>
      <c r="E260" s="17"/>
      <c r="F260" s="15"/>
      <c r="G260" s="16"/>
      <c r="H260" s="16"/>
      <c r="I260" s="16"/>
      <c r="J260" s="15"/>
      <c r="K260" s="15"/>
      <c r="L260" s="15"/>
      <c r="M260" s="16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6"/>
      <c r="C261" s="15"/>
      <c r="D261" s="15"/>
      <c r="E261" s="17"/>
      <c r="F261" s="15"/>
      <c r="G261" s="16"/>
      <c r="H261" s="16"/>
      <c r="I261" s="16"/>
      <c r="J261" s="15"/>
      <c r="K261" s="15"/>
      <c r="L261" s="15"/>
      <c r="M261" s="16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6"/>
      <c r="C262" s="15"/>
      <c r="D262" s="15"/>
      <c r="E262" s="17"/>
      <c r="F262" s="15"/>
      <c r="G262" s="16"/>
      <c r="H262" s="16"/>
      <c r="I262" s="16"/>
      <c r="J262" s="15"/>
      <c r="K262" s="15"/>
      <c r="L262" s="15"/>
      <c r="M262" s="16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6"/>
      <c r="C263" s="15"/>
      <c r="D263" s="15"/>
      <c r="E263" s="17"/>
      <c r="F263" s="15"/>
      <c r="G263" s="16"/>
      <c r="H263" s="16"/>
      <c r="I263" s="16"/>
      <c r="J263" s="15"/>
      <c r="K263" s="15"/>
      <c r="L263" s="15"/>
      <c r="M263" s="16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6"/>
      <c r="C264" s="15"/>
      <c r="D264" s="15"/>
      <c r="E264" s="17"/>
      <c r="F264" s="15"/>
      <c r="G264" s="16"/>
      <c r="H264" s="16"/>
      <c r="I264" s="16"/>
      <c r="J264" s="15"/>
      <c r="K264" s="15"/>
      <c r="L264" s="15"/>
      <c r="M264" s="16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6"/>
      <c r="C265" s="15"/>
      <c r="D265" s="15"/>
      <c r="E265" s="17"/>
      <c r="F265" s="15"/>
      <c r="G265" s="16"/>
      <c r="H265" s="16"/>
      <c r="I265" s="16"/>
      <c r="J265" s="15"/>
      <c r="K265" s="15"/>
      <c r="L265" s="15"/>
      <c r="M265" s="16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6"/>
      <c r="C266" s="15"/>
      <c r="D266" s="15"/>
      <c r="E266" s="17"/>
      <c r="F266" s="15"/>
      <c r="G266" s="16"/>
      <c r="H266" s="16"/>
      <c r="I266" s="16"/>
      <c r="J266" s="15"/>
      <c r="K266" s="15"/>
      <c r="L266" s="15"/>
      <c r="M266" s="16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6"/>
      <c r="C267" s="15"/>
      <c r="D267" s="15"/>
      <c r="E267" s="17"/>
      <c r="F267" s="15"/>
      <c r="G267" s="16"/>
      <c r="H267" s="16"/>
      <c r="I267" s="16"/>
      <c r="J267" s="15"/>
      <c r="K267" s="15"/>
      <c r="L267" s="15"/>
      <c r="M267" s="16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6"/>
      <c r="C268" s="15"/>
      <c r="D268" s="15"/>
      <c r="E268" s="17"/>
      <c r="F268" s="15"/>
      <c r="G268" s="16"/>
      <c r="H268" s="16"/>
      <c r="I268" s="16"/>
      <c r="J268" s="15"/>
      <c r="K268" s="15"/>
      <c r="L268" s="15"/>
      <c r="M268" s="16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</sheetData>
  <dataValidations>
    <dataValidation type="list" allowBlank="1" showErrorMessage="1" sqref="F3:F5">
      <formula1>COURSES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.71"/>
    <col customWidth="1" min="2" max="2" width="9.14"/>
    <col customWidth="1" min="3" max="3" width="20.57"/>
    <col customWidth="1" min="4" max="6" width="8.71"/>
    <col customWidth="1" min="7" max="7" width="10.0"/>
    <col customWidth="1" min="8" max="9" width="8.71"/>
    <col customWidth="1" min="10" max="10" width="8.57"/>
    <col customWidth="1" min="11" max="26" width="9.14"/>
  </cols>
  <sheetData>
    <row r="1" ht="9.75" customHeight="1">
      <c r="A1" s="15"/>
      <c r="B1" s="16"/>
      <c r="C1" s="24">
        <f t="array" ref="C1">SUM(INDIRECT("'"&amp;$C47&amp;"'!$m$2:$m$1000"))</f>
        <v>32</v>
      </c>
      <c r="D1" s="15"/>
      <c r="E1" s="15"/>
      <c r="F1" s="15"/>
      <c r="G1" s="15"/>
      <c r="H1" s="15"/>
      <c r="I1" s="15"/>
      <c r="J1" s="27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28" t="s">
        <v>87</v>
      </c>
      <c r="C2" s="29"/>
      <c r="D2" s="15"/>
      <c r="E2" s="15"/>
      <c r="F2" s="15"/>
      <c r="G2" s="15"/>
      <c r="H2" s="15"/>
      <c r="I2" s="15"/>
      <c r="J2" s="27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7.5" customHeight="1">
      <c r="A3" s="15"/>
      <c r="B3" s="16"/>
      <c r="C3" s="30"/>
      <c r="D3" s="15"/>
      <c r="E3" s="15"/>
      <c r="F3" s="15"/>
      <c r="G3" s="15"/>
      <c r="H3" s="15"/>
      <c r="I3" s="15"/>
      <c r="J3" s="27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31" t="s">
        <v>88</v>
      </c>
      <c r="C4" s="32" t="s">
        <v>77</v>
      </c>
      <c r="D4" s="32" t="s">
        <v>89</v>
      </c>
      <c r="E4" s="32" t="s">
        <v>90</v>
      </c>
      <c r="F4" s="32" t="s">
        <v>91</v>
      </c>
      <c r="G4" s="32" t="s">
        <v>92</v>
      </c>
      <c r="H4" s="32" t="s">
        <v>93</v>
      </c>
      <c r="I4" s="32" t="s">
        <v>94</v>
      </c>
      <c r="J4" s="27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23">
        <f t="shared" ref="B5:B46" si="1">IF(D5&gt;0,RANK(D5,D:D,0),"NA")</f>
        <v>32</v>
      </c>
      <c r="C5" s="33" t="str">
        <f>Players!C3</f>
        <v>Brendan Oakes</v>
      </c>
      <c r="D5" s="24">
        <f t="shared" ref="D5:D46" si="2">SUM(INDIRECT("'"&amp;$C5&amp;"'!$m$2:$m$1000"))</f>
        <v>28</v>
      </c>
      <c r="E5" s="24">
        <f t="shared" ref="E5:E70" si="3">SUMIF(INDIRECT("'"&amp;$C5&amp;"'!$d$2:$d$1000"),"Front",INDIRECT("'"&amp;$C5&amp;"'!$m$2:$m$1000"))</f>
        <v>17</v>
      </c>
      <c r="F5" s="24">
        <f t="shared" ref="F5:F70" si="4">SUMIF(INDIRECT("'"&amp;$C5&amp;"'!$d$2:$d$1000"),"Back",INDIRECT("'"&amp;$C5&amp;"'!$m$2:$m$1000"))</f>
        <v>11</v>
      </c>
      <c r="G5" s="24">
        <f t="shared" ref="G5:G70" si="5">COUNTIF(INDIRECT("'"&amp;$C5&amp;"'!$i$2:$i$1000"),"&lt;&gt;"&amp;"")</f>
        <v>18</v>
      </c>
      <c r="H5" s="24">
        <f t="shared" ref="H5:H70" si="6">COUNTIF(INDIRECT("'"&amp;$C5&amp;"'!$j$2:$j$1000"),"&lt;0")</f>
        <v>0</v>
      </c>
      <c r="I5" s="24">
        <f t="shared" ref="I5:I70" si="7">COUNTIF(INDIRECT("'"&amp;$C5&amp;"'!$j$2:$j$1000"),"&lt;-1")</f>
        <v>0</v>
      </c>
      <c r="J5" s="27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23">
        <f t="shared" si="1"/>
        <v>3</v>
      </c>
      <c r="C6" s="33" t="str">
        <f>Players!C4</f>
        <v>Andrew Murray</v>
      </c>
      <c r="D6" s="24">
        <f t="shared" si="2"/>
        <v>41</v>
      </c>
      <c r="E6" s="24">
        <f t="shared" si="3"/>
        <v>19</v>
      </c>
      <c r="F6" s="24">
        <f t="shared" si="4"/>
        <v>22</v>
      </c>
      <c r="G6" s="24">
        <f t="shared" si="5"/>
        <v>18</v>
      </c>
      <c r="H6" s="24">
        <f t="shared" si="6"/>
        <v>0</v>
      </c>
      <c r="I6" s="24">
        <f t="shared" si="7"/>
        <v>0</v>
      </c>
      <c r="J6" s="27">
        <f t="shared" ref="J6:J70" si="8">B6</f>
        <v>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23">
        <f t="shared" si="1"/>
        <v>58</v>
      </c>
      <c r="C7" s="33" t="str">
        <f>Players!C5</f>
        <v>Noel Jago</v>
      </c>
      <c r="D7" s="24">
        <f t="shared" si="2"/>
        <v>16</v>
      </c>
      <c r="E7" s="24">
        <f t="shared" si="3"/>
        <v>8</v>
      </c>
      <c r="F7" s="24">
        <f t="shared" si="4"/>
        <v>8</v>
      </c>
      <c r="G7" s="24">
        <f t="shared" si="5"/>
        <v>18</v>
      </c>
      <c r="H7" s="24">
        <f t="shared" si="6"/>
        <v>0</v>
      </c>
      <c r="I7" s="24">
        <f t="shared" si="7"/>
        <v>0</v>
      </c>
      <c r="J7" s="27">
        <f t="shared" si="8"/>
        <v>58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23">
        <f t="shared" si="1"/>
        <v>42</v>
      </c>
      <c r="C8" s="33" t="str">
        <f>Players!C6</f>
        <v>Peter Keen</v>
      </c>
      <c r="D8" s="24">
        <f t="shared" si="2"/>
        <v>25</v>
      </c>
      <c r="E8" s="24">
        <f t="shared" si="3"/>
        <v>7</v>
      </c>
      <c r="F8" s="24">
        <f t="shared" si="4"/>
        <v>18</v>
      </c>
      <c r="G8" s="24">
        <f t="shared" si="5"/>
        <v>18</v>
      </c>
      <c r="H8" s="24">
        <f t="shared" si="6"/>
        <v>0</v>
      </c>
      <c r="I8" s="24">
        <f t="shared" si="7"/>
        <v>0</v>
      </c>
      <c r="J8" s="27">
        <f t="shared" si="8"/>
        <v>42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23">
        <f t="shared" si="1"/>
        <v>8</v>
      </c>
      <c r="C9" s="33" t="str">
        <f>Players!C7</f>
        <v>Martyn Budden</v>
      </c>
      <c r="D9" s="24">
        <f t="shared" si="2"/>
        <v>36</v>
      </c>
      <c r="E9" s="24">
        <f t="shared" si="3"/>
        <v>17</v>
      </c>
      <c r="F9" s="24">
        <f t="shared" si="4"/>
        <v>19</v>
      </c>
      <c r="G9" s="24">
        <f t="shared" si="5"/>
        <v>18</v>
      </c>
      <c r="H9" s="24">
        <f t="shared" si="6"/>
        <v>0</v>
      </c>
      <c r="I9" s="24">
        <f t="shared" si="7"/>
        <v>0</v>
      </c>
      <c r="J9" s="27">
        <f t="shared" si="8"/>
        <v>8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23">
        <f t="shared" si="1"/>
        <v>20</v>
      </c>
      <c r="C10" s="33" t="str">
        <f>Players!C8</f>
        <v>Ashley Oakes</v>
      </c>
      <c r="D10" s="24">
        <f t="shared" si="2"/>
        <v>31</v>
      </c>
      <c r="E10" s="24">
        <f t="shared" si="3"/>
        <v>16</v>
      </c>
      <c r="F10" s="24">
        <f t="shared" si="4"/>
        <v>15</v>
      </c>
      <c r="G10" s="24">
        <f t="shared" si="5"/>
        <v>18</v>
      </c>
      <c r="H10" s="24">
        <f t="shared" si="6"/>
        <v>0</v>
      </c>
      <c r="I10" s="24">
        <f t="shared" si="7"/>
        <v>0</v>
      </c>
      <c r="J10" s="27">
        <f t="shared" si="8"/>
        <v>20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23">
        <f t="shared" si="1"/>
        <v>52</v>
      </c>
      <c r="C11" s="33" t="str">
        <f>Players!C9</f>
        <v>Matt Jackson</v>
      </c>
      <c r="D11" s="24">
        <f t="shared" si="2"/>
        <v>21</v>
      </c>
      <c r="E11" s="24">
        <f t="shared" si="3"/>
        <v>6</v>
      </c>
      <c r="F11" s="24">
        <f t="shared" si="4"/>
        <v>15</v>
      </c>
      <c r="G11" s="24">
        <f t="shared" si="5"/>
        <v>18</v>
      </c>
      <c r="H11" s="24">
        <f t="shared" si="6"/>
        <v>0</v>
      </c>
      <c r="I11" s="24">
        <f t="shared" si="7"/>
        <v>0</v>
      </c>
      <c r="J11" s="27">
        <f t="shared" si="8"/>
        <v>52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23">
        <f t="shared" si="1"/>
        <v>45</v>
      </c>
      <c r="C12" s="33" t="str">
        <f>Players!C10</f>
        <v>Phil Carney</v>
      </c>
      <c r="D12" s="24">
        <f t="shared" si="2"/>
        <v>24</v>
      </c>
      <c r="E12" s="24">
        <f t="shared" si="3"/>
        <v>12</v>
      </c>
      <c r="F12" s="24">
        <f t="shared" si="4"/>
        <v>12</v>
      </c>
      <c r="G12" s="24">
        <f t="shared" si="5"/>
        <v>18</v>
      </c>
      <c r="H12" s="24">
        <f t="shared" si="6"/>
        <v>0</v>
      </c>
      <c r="I12" s="24">
        <f t="shared" si="7"/>
        <v>0</v>
      </c>
      <c r="J12" s="27">
        <f t="shared" si="8"/>
        <v>45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23">
        <f t="shared" si="1"/>
        <v>45</v>
      </c>
      <c r="C13" s="33" t="str">
        <f>Players!C11</f>
        <v>Chris Chilcott</v>
      </c>
      <c r="D13" s="24">
        <f t="shared" si="2"/>
        <v>24</v>
      </c>
      <c r="E13" s="24">
        <f t="shared" si="3"/>
        <v>13</v>
      </c>
      <c r="F13" s="24">
        <f t="shared" si="4"/>
        <v>11</v>
      </c>
      <c r="G13" s="24">
        <f t="shared" si="5"/>
        <v>18</v>
      </c>
      <c r="H13" s="24">
        <f t="shared" si="6"/>
        <v>0</v>
      </c>
      <c r="I13" s="24">
        <f t="shared" si="7"/>
        <v>0</v>
      </c>
      <c r="J13" s="27">
        <f t="shared" si="8"/>
        <v>45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23">
        <f t="shared" si="1"/>
        <v>63</v>
      </c>
      <c r="C14" s="34" t="str">
        <f>Players!C12</f>
        <v>Damien Starcic</v>
      </c>
      <c r="D14" s="24">
        <f t="shared" si="2"/>
        <v>6</v>
      </c>
      <c r="E14" s="24">
        <f t="shared" si="3"/>
        <v>6</v>
      </c>
      <c r="F14" s="24">
        <f t="shared" si="4"/>
        <v>0</v>
      </c>
      <c r="G14" s="24">
        <f t="shared" si="5"/>
        <v>18</v>
      </c>
      <c r="H14" s="24">
        <f t="shared" si="6"/>
        <v>0</v>
      </c>
      <c r="I14" s="24">
        <f t="shared" si="7"/>
        <v>0</v>
      </c>
      <c r="J14" s="27">
        <f t="shared" si="8"/>
        <v>63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23">
        <f t="shared" si="1"/>
        <v>29</v>
      </c>
      <c r="C15" s="33" t="str">
        <f>Players!C13</f>
        <v>Daniel Graham</v>
      </c>
      <c r="D15" s="24">
        <f t="shared" si="2"/>
        <v>29</v>
      </c>
      <c r="E15" s="24">
        <f t="shared" si="3"/>
        <v>14</v>
      </c>
      <c r="F15" s="24">
        <f t="shared" si="4"/>
        <v>15</v>
      </c>
      <c r="G15" s="24">
        <f t="shared" si="5"/>
        <v>18</v>
      </c>
      <c r="H15" s="24">
        <f t="shared" si="6"/>
        <v>1</v>
      </c>
      <c r="I15" s="24">
        <f t="shared" si="7"/>
        <v>0</v>
      </c>
      <c r="J15" s="27">
        <f t="shared" si="8"/>
        <v>29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23">
        <f t="shared" si="1"/>
        <v>38</v>
      </c>
      <c r="C16" s="33" t="str">
        <f>Players!C14</f>
        <v>Adam Paton</v>
      </c>
      <c r="D16" s="24">
        <f t="shared" si="2"/>
        <v>26</v>
      </c>
      <c r="E16" s="24">
        <f t="shared" si="3"/>
        <v>14</v>
      </c>
      <c r="F16" s="24">
        <f t="shared" si="4"/>
        <v>12</v>
      </c>
      <c r="G16" s="24">
        <f t="shared" si="5"/>
        <v>18</v>
      </c>
      <c r="H16" s="24">
        <f t="shared" si="6"/>
        <v>0</v>
      </c>
      <c r="I16" s="24">
        <f t="shared" si="7"/>
        <v>0</v>
      </c>
      <c r="J16" s="27">
        <f t="shared" si="8"/>
        <v>38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23">
        <f t="shared" si="1"/>
        <v>38</v>
      </c>
      <c r="C17" s="33" t="str">
        <f>Players!C15</f>
        <v>Matt Rowan</v>
      </c>
      <c r="D17" s="24">
        <f t="shared" si="2"/>
        <v>26</v>
      </c>
      <c r="E17" s="24">
        <f t="shared" si="3"/>
        <v>13</v>
      </c>
      <c r="F17" s="24">
        <f t="shared" si="4"/>
        <v>13</v>
      </c>
      <c r="G17" s="24">
        <f t="shared" si="5"/>
        <v>18</v>
      </c>
      <c r="H17" s="24">
        <f t="shared" si="6"/>
        <v>0</v>
      </c>
      <c r="I17" s="24">
        <f t="shared" si="7"/>
        <v>0</v>
      </c>
      <c r="J17" s="27">
        <f t="shared" si="8"/>
        <v>38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23">
        <f t="shared" si="1"/>
        <v>20</v>
      </c>
      <c r="C18" s="33" t="str">
        <f>Players!C16</f>
        <v>Steve Press</v>
      </c>
      <c r="D18" s="24">
        <f t="shared" si="2"/>
        <v>31</v>
      </c>
      <c r="E18" s="24">
        <f t="shared" si="3"/>
        <v>13</v>
      </c>
      <c r="F18" s="24">
        <f t="shared" si="4"/>
        <v>18</v>
      </c>
      <c r="G18" s="24">
        <f t="shared" si="5"/>
        <v>18</v>
      </c>
      <c r="H18" s="24">
        <f t="shared" si="6"/>
        <v>1</v>
      </c>
      <c r="I18" s="24">
        <f t="shared" si="7"/>
        <v>0</v>
      </c>
      <c r="J18" s="27">
        <f t="shared" si="8"/>
        <v>20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23">
        <f t="shared" si="1"/>
        <v>32</v>
      </c>
      <c r="C19" s="33" t="str">
        <f>Players!C18</f>
        <v>Darryn Rooks</v>
      </c>
      <c r="D19" s="24">
        <f t="shared" si="2"/>
        <v>28</v>
      </c>
      <c r="E19" s="24">
        <f t="shared" si="3"/>
        <v>15</v>
      </c>
      <c r="F19" s="24">
        <f t="shared" si="4"/>
        <v>13</v>
      </c>
      <c r="G19" s="24">
        <f t="shared" si="5"/>
        <v>18</v>
      </c>
      <c r="H19" s="24">
        <f t="shared" si="6"/>
        <v>0</v>
      </c>
      <c r="I19" s="24">
        <f t="shared" si="7"/>
        <v>0</v>
      </c>
      <c r="J19" s="27">
        <f t="shared" si="8"/>
        <v>32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23">
        <f t="shared" si="1"/>
        <v>11</v>
      </c>
      <c r="C20" s="33" t="str">
        <f>Players!C19</f>
        <v>Josh Fryer</v>
      </c>
      <c r="D20" s="24">
        <f t="shared" si="2"/>
        <v>34</v>
      </c>
      <c r="E20" s="24">
        <f t="shared" si="3"/>
        <v>16</v>
      </c>
      <c r="F20" s="24">
        <f t="shared" si="4"/>
        <v>18</v>
      </c>
      <c r="G20" s="24">
        <f t="shared" si="5"/>
        <v>18</v>
      </c>
      <c r="H20" s="24">
        <f t="shared" si="6"/>
        <v>1</v>
      </c>
      <c r="I20" s="24">
        <f t="shared" si="7"/>
        <v>0</v>
      </c>
      <c r="J20" s="27">
        <f t="shared" si="8"/>
        <v>11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23">
        <f t="shared" si="1"/>
        <v>20</v>
      </c>
      <c r="C21" s="33" t="str">
        <f>Players!C20</f>
        <v>Scott Austin</v>
      </c>
      <c r="D21" s="24">
        <f t="shared" si="2"/>
        <v>31</v>
      </c>
      <c r="E21" s="24">
        <f t="shared" si="3"/>
        <v>14</v>
      </c>
      <c r="F21" s="24">
        <f t="shared" si="4"/>
        <v>17</v>
      </c>
      <c r="G21" s="24">
        <f t="shared" si="5"/>
        <v>18</v>
      </c>
      <c r="H21" s="24">
        <f t="shared" si="6"/>
        <v>1</v>
      </c>
      <c r="I21" s="24">
        <f t="shared" si="7"/>
        <v>0</v>
      </c>
      <c r="J21" s="27">
        <f t="shared" si="8"/>
        <v>20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23">
        <f t="shared" si="1"/>
        <v>42</v>
      </c>
      <c r="C22" s="33" t="str">
        <f>Players!C21</f>
        <v>Mark Lever</v>
      </c>
      <c r="D22" s="24">
        <f t="shared" si="2"/>
        <v>25</v>
      </c>
      <c r="E22" s="24">
        <f t="shared" si="3"/>
        <v>15</v>
      </c>
      <c r="F22" s="24">
        <f t="shared" si="4"/>
        <v>10</v>
      </c>
      <c r="G22" s="24">
        <f t="shared" si="5"/>
        <v>18</v>
      </c>
      <c r="H22" s="24">
        <f t="shared" si="6"/>
        <v>0</v>
      </c>
      <c r="I22" s="24">
        <f t="shared" si="7"/>
        <v>0</v>
      </c>
      <c r="J22" s="27">
        <f t="shared" si="8"/>
        <v>42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23">
        <f t="shared" si="1"/>
        <v>19</v>
      </c>
      <c r="C23" s="33" t="str">
        <f>Players!C22</f>
        <v>Bruce Brown</v>
      </c>
      <c r="D23" s="24">
        <f t="shared" si="2"/>
        <v>32</v>
      </c>
      <c r="E23" s="24">
        <f t="shared" si="3"/>
        <v>13</v>
      </c>
      <c r="F23" s="24">
        <f t="shared" si="4"/>
        <v>19</v>
      </c>
      <c r="G23" s="24">
        <f t="shared" si="5"/>
        <v>18</v>
      </c>
      <c r="H23" s="24">
        <f t="shared" si="6"/>
        <v>0</v>
      </c>
      <c r="I23" s="24">
        <f t="shared" si="7"/>
        <v>0</v>
      </c>
      <c r="J23" s="27">
        <f t="shared" si="8"/>
        <v>19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23">
        <f t="shared" si="1"/>
        <v>20</v>
      </c>
      <c r="C24" s="33" t="str">
        <f>Players!C23</f>
        <v>Warren Gibson</v>
      </c>
      <c r="D24" s="24">
        <f t="shared" si="2"/>
        <v>31</v>
      </c>
      <c r="E24" s="24">
        <f t="shared" si="3"/>
        <v>16</v>
      </c>
      <c r="F24" s="24">
        <f t="shared" si="4"/>
        <v>15</v>
      </c>
      <c r="G24" s="24">
        <f t="shared" si="5"/>
        <v>18</v>
      </c>
      <c r="H24" s="24">
        <f t="shared" si="6"/>
        <v>0</v>
      </c>
      <c r="I24" s="24">
        <f t="shared" si="7"/>
        <v>0</v>
      </c>
      <c r="J24" s="27">
        <f t="shared" si="8"/>
        <v>20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23">
        <f t="shared" si="1"/>
        <v>51</v>
      </c>
      <c r="C25" s="33" t="str">
        <f>Players!C24</f>
        <v>Ernie Zibert</v>
      </c>
      <c r="D25" s="24">
        <f t="shared" si="2"/>
        <v>22</v>
      </c>
      <c r="E25" s="24">
        <f t="shared" si="3"/>
        <v>17</v>
      </c>
      <c r="F25" s="24">
        <f t="shared" si="4"/>
        <v>5</v>
      </c>
      <c r="G25" s="24">
        <f t="shared" si="5"/>
        <v>18</v>
      </c>
      <c r="H25" s="24">
        <f t="shared" si="6"/>
        <v>1</v>
      </c>
      <c r="I25" s="24">
        <f t="shared" si="7"/>
        <v>0</v>
      </c>
      <c r="J25" s="27">
        <f t="shared" si="8"/>
        <v>51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23">
        <f t="shared" si="1"/>
        <v>11</v>
      </c>
      <c r="C26" s="33" t="str">
        <f>Players!C25</f>
        <v>John Winter</v>
      </c>
      <c r="D26" s="24">
        <f t="shared" si="2"/>
        <v>34</v>
      </c>
      <c r="E26" s="24">
        <f t="shared" si="3"/>
        <v>15</v>
      </c>
      <c r="F26" s="24">
        <f t="shared" si="4"/>
        <v>19</v>
      </c>
      <c r="G26" s="24">
        <f t="shared" si="5"/>
        <v>18</v>
      </c>
      <c r="H26" s="24">
        <f t="shared" si="6"/>
        <v>1</v>
      </c>
      <c r="I26" s="24">
        <f t="shared" si="7"/>
        <v>0</v>
      </c>
      <c r="J26" s="27">
        <f t="shared" si="8"/>
        <v>11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23">
        <f t="shared" si="1"/>
        <v>52</v>
      </c>
      <c r="C27" s="33" t="str">
        <f>Players!C26</f>
        <v>Joe Pajeska</v>
      </c>
      <c r="D27" s="24">
        <f t="shared" si="2"/>
        <v>21</v>
      </c>
      <c r="E27" s="24">
        <f t="shared" si="3"/>
        <v>5</v>
      </c>
      <c r="F27" s="24">
        <f t="shared" si="4"/>
        <v>16</v>
      </c>
      <c r="G27" s="24">
        <f t="shared" si="5"/>
        <v>18</v>
      </c>
      <c r="H27" s="24">
        <f t="shared" si="6"/>
        <v>1</v>
      </c>
      <c r="I27" s="24">
        <f t="shared" si="7"/>
        <v>0</v>
      </c>
      <c r="J27" s="27">
        <f t="shared" si="8"/>
        <v>52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23">
        <f t="shared" si="1"/>
        <v>7</v>
      </c>
      <c r="C28" s="33" t="str">
        <f>Players!C27</f>
        <v>Brad Grant</v>
      </c>
      <c r="D28" s="24">
        <f t="shared" si="2"/>
        <v>37</v>
      </c>
      <c r="E28" s="24">
        <f t="shared" si="3"/>
        <v>19</v>
      </c>
      <c r="F28" s="24">
        <f t="shared" si="4"/>
        <v>18</v>
      </c>
      <c r="G28" s="24">
        <f t="shared" si="5"/>
        <v>18</v>
      </c>
      <c r="H28" s="24">
        <f t="shared" si="6"/>
        <v>0</v>
      </c>
      <c r="I28" s="24">
        <f t="shared" si="7"/>
        <v>0</v>
      </c>
      <c r="J28" s="27">
        <f t="shared" si="8"/>
        <v>7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23">
        <f t="shared" si="1"/>
        <v>11</v>
      </c>
      <c r="C29" s="33" t="str">
        <f>Players!C28</f>
        <v>Andrew Graham</v>
      </c>
      <c r="D29" s="24">
        <f t="shared" si="2"/>
        <v>34</v>
      </c>
      <c r="E29" s="24">
        <f t="shared" si="3"/>
        <v>16</v>
      </c>
      <c r="F29" s="24">
        <f t="shared" si="4"/>
        <v>18</v>
      </c>
      <c r="G29" s="24">
        <f t="shared" si="5"/>
        <v>18</v>
      </c>
      <c r="H29" s="24">
        <f t="shared" si="6"/>
        <v>1</v>
      </c>
      <c r="I29" s="24">
        <f t="shared" si="7"/>
        <v>0</v>
      </c>
      <c r="J29" s="27">
        <f t="shared" si="8"/>
        <v>11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23">
        <f t="shared" si="1"/>
        <v>15</v>
      </c>
      <c r="C30" s="33" t="str">
        <f>Players!C29</f>
        <v>Glenn Palmer</v>
      </c>
      <c r="D30" s="24">
        <f t="shared" si="2"/>
        <v>33</v>
      </c>
      <c r="E30" s="24">
        <f t="shared" si="3"/>
        <v>17</v>
      </c>
      <c r="F30" s="24">
        <f t="shared" si="4"/>
        <v>16</v>
      </c>
      <c r="G30" s="24">
        <f t="shared" si="5"/>
        <v>18</v>
      </c>
      <c r="H30" s="24">
        <f t="shared" si="6"/>
        <v>0</v>
      </c>
      <c r="I30" s="24">
        <f t="shared" si="7"/>
        <v>0</v>
      </c>
      <c r="J30" s="27">
        <f t="shared" si="8"/>
        <v>15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23">
        <f t="shared" si="1"/>
        <v>29</v>
      </c>
      <c r="C31" s="33" t="str">
        <f>Players!C30</f>
        <v>Brad Rogers</v>
      </c>
      <c r="D31" s="24">
        <f t="shared" si="2"/>
        <v>29</v>
      </c>
      <c r="E31" s="24">
        <f t="shared" si="3"/>
        <v>15</v>
      </c>
      <c r="F31" s="24">
        <f t="shared" si="4"/>
        <v>14</v>
      </c>
      <c r="G31" s="24">
        <f t="shared" si="5"/>
        <v>18</v>
      </c>
      <c r="H31" s="24">
        <f t="shared" si="6"/>
        <v>2</v>
      </c>
      <c r="I31" s="24">
        <f t="shared" si="7"/>
        <v>0</v>
      </c>
      <c r="J31" s="27">
        <f t="shared" si="8"/>
        <v>29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23">
        <f t="shared" si="1"/>
        <v>54</v>
      </c>
      <c r="C32" s="33" t="str">
        <f>Players!C31</f>
        <v>Paul Murray</v>
      </c>
      <c r="D32" s="24">
        <f t="shared" si="2"/>
        <v>20</v>
      </c>
      <c r="E32" s="24">
        <f t="shared" si="3"/>
        <v>10</v>
      </c>
      <c r="F32" s="24">
        <f t="shared" si="4"/>
        <v>10</v>
      </c>
      <c r="G32" s="24">
        <f t="shared" si="5"/>
        <v>18</v>
      </c>
      <c r="H32" s="24">
        <f t="shared" si="6"/>
        <v>0</v>
      </c>
      <c r="I32" s="24">
        <f t="shared" si="7"/>
        <v>0</v>
      </c>
      <c r="J32" s="27">
        <f t="shared" si="8"/>
        <v>54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23">
        <f t="shared" si="1"/>
        <v>29</v>
      </c>
      <c r="C33" s="33" t="str">
        <f>Players!C32</f>
        <v>Daniel Bennett</v>
      </c>
      <c r="D33" s="24">
        <f t="shared" si="2"/>
        <v>29</v>
      </c>
      <c r="E33" s="24">
        <f t="shared" si="3"/>
        <v>14</v>
      </c>
      <c r="F33" s="24">
        <f t="shared" si="4"/>
        <v>15</v>
      </c>
      <c r="G33" s="24">
        <f t="shared" si="5"/>
        <v>18</v>
      </c>
      <c r="H33" s="24">
        <f t="shared" si="6"/>
        <v>1</v>
      </c>
      <c r="I33" s="24">
        <f t="shared" si="7"/>
        <v>0</v>
      </c>
      <c r="J33" s="27">
        <f t="shared" si="8"/>
        <v>29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23">
        <f t="shared" si="1"/>
        <v>32</v>
      </c>
      <c r="C34" s="33" t="str">
        <f>Players!C33</f>
        <v>Dave Dollard</v>
      </c>
      <c r="D34" s="24">
        <f t="shared" si="2"/>
        <v>28</v>
      </c>
      <c r="E34" s="24">
        <f t="shared" si="3"/>
        <v>16</v>
      </c>
      <c r="F34" s="24">
        <f t="shared" si="4"/>
        <v>12</v>
      </c>
      <c r="G34" s="24">
        <f t="shared" si="5"/>
        <v>18</v>
      </c>
      <c r="H34" s="24">
        <f t="shared" si="6"/>
        <v>0</v>
      </c>
      <c r="I34" s="24">
        <f t="shared" si="7"/>
        <v>0</v>
      </c>
      <c r="J34" s="27">
        <f t="shared" si="8"/>
        <v>32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23">
        <f t="shared" si="1"/>
        <v>45</v>
      </c>
      <c r="C35" s="33" t="str">
        <f>Players!C34</f>
        <v>Mark Leaney</v>
      </c>
      <c r="D35" s="24">
        <f t="shared" si="2"/>
        <v>24</v>
      </c>
      <c r="E35" s="24">
        <f t="shared" si="3"/>
        <v>9</v>
      </c>
      <c r="F35" s="24">
        <f t="shared" si="4"/>
        <v>15</v>
      </c>
      <c r="G35" s="24">
        <f t="shared" si="5"/>
        <v>18</v>
      </c>
      <c r="H35" s="24">
        <f t="shared" si="6"/>
        <v>1</v>
      </c>
      <c r="I35" s="24">
        <f t="shared" si="7"/>
        <v>0</v>
      </c>
      <c r="J35" s="27">
        <f t="shared" si="8"/>
        <v>45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23">
        <f t="shared" si="1"/>
        <v>62</v>
      </c>
      <c r="C36" s="33" t="str">
        <f>Players!C35</f>
        <v>Justinn Curan</v>
      </c>
      <c r="D36" s="24">
        <f t="shared" si="2"/>
        <v>10</v>
      </c>
      <c r="E36" s="24">
        <f t="shared" si="3"/>
        <v>6</v>
      </c>
      <c r="F36" s="24">
        <f t="shared" si="4"/>
        <v>4</v>
      </c>
      <c r="G36" s="24">
        <f t="shared" si="5"/>
        <v>18</v>
      </c>
      <c r="H36" s="24">
        <f t="shared" si="6"/>
        <v>0</v>
      </c>
      <c r="I36" s="24">
        <f t="shared" si="7"/>
        <v>0</v>
      </c>
      <c r="J36" s="27">
        <f t="shared" si="8"/>
        <v>62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23">
        <f t="shared" si="1"/>
        <v>8</v>
      </c>
      <c r="C37" s="33" t="str">
        <f>Players!C36</f>
        <v>Antony Seel</v>
      </c>
      <c r="D37" s="24">
        <f t="shared" si="2"/>
        <v>36</v>
      </c>
      <c r="E37" s="24">
        <f t="shared" si="3"/>
        <v>18</v>
      </c>
      <c r="F37" s="24">
        <f t="shared" si="4"/>
        <v>18</v>
      </c>
      <c r="G37" s="24">
        <f t="shared" si="5"/>
        <v>18</v>
      </c>
      <c r="H37" s="24">
        <f t="shared" si="6"/>
        <v>0</v>
      </c>
      <c r="I37" s="24">
        <f t="shared" si="7"/>
        <v>0</v>
      </c>
      <c r="J37" s="27">
        <f t="shared" si="8"/>
        <v>8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23">
        <f t="shared" si="1"/>
        <v>56</v>
      </c>
      <c r="C38" s="33" t="str">
        <f>Players!C37</f>
        <v>Glenn Clay</v>
      </c>
      <c r="D38" s="24">
        <f t="shared" si="2"/>
        <v>18</v>
      </c>
      <c r="E38" s="24">
        <f t="shared" si="3"/>
        <v>8</v>
      </c>
      <c r="F38" s="24">
        <f t="shared" si="4"/>
        <v>10</v>
      </c>
      <c r="G38" s="24">
        <f t="shared" si="5"/>
        <v>18</v>
      </c>
      <c r="H38" s="24">
        <f t="shared" si="6"/>
        <v>0</v>
      </c>
      <c r="I38" s="24">
        <f t="shared" si="7"/>
        <v>0</v>
      </c>
      <c r="J38" s="27">
        <f t="shared" si="8"/>
        <v>56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23">
        <f t="shared" si="1"/>
        <v>11</v>
      </c>
      <c r="C39" s="33" t="str">
        <f>Players!C38</f>
        <v>Neil Watson</v>
      </c>
      <c r="D39" s="24">
        <f t="shared" si="2"/>
        <v>34</v>
      </c>
      <c r="E39" s="24">
        <f t="shared" si="3"/>
        <v>11</v>
      </c>
      <c r="F39" s="24">
        <f t="shared" si="4"/>
        <v>23</v>
      </c>
      <c r="G39" s="24">
        <f t="shared" si="5"/>
        <v>18</v>
      </c>
      <c r="H39" s="24">
        <f t="shared" si="6"/>
        <v>1</v>
      </c>
      <c r="I39" s="24">
        <f t="shared" si="7"/>
        <v>0</v>
      </c>
      <c r="J39" s="27">
        <f t="shared" si="8"/>
        <v>11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23">
        <f t="shared" si="1"/>
        <v>5</v>
      </c>
      <c r="C40" s="33" t="str">
        <f>Players!C39</f>
        <v>Jeff Hawkins</v>
      </c>
      <c r="D40" s="24">
        <f t="shared" si="2"/>
        <v>39</v>
      </c>
      <c r="E40" s="24">
        <f t="shared" si="3"/>
        <v>19</v>
      </c>
      <c r="F40" s="24">
        <f t="shared" si="4"/>
        <v>20</v>
      </c>
      <c r="G40" s="24">
        <f t="shared" si="5"/>
        <v>18</v>
      </c>
      <c r="H40" s="24">
        <f t="shared" si="6"/>
        <v>0</v>
      </c>
      <c r="I40" s="24">
        <f t="shared" si="7"/>
        <v>0</v>
      </c>
      <c r="J40" s="27">
        <f t="shared" si="8"/>
        <v>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23">
        <f t="shared" si="1"/>
        <v>15</v>
      </c>
      <c r="C41" s="33" t="str">
        <f>Players!C40</f>
        <v>David Simpson</v>
      </c>
      <c r="D41" s="24">
        <f t="shared" si="2"/>
        <v>33</v>
      </c>
      <c r="E41" s="24">
        <f t="shared" si="3"/>
        <v>19</v>
      </c>
      <c r="F41" s="24">
        <f t="shared" si="4"/>
        <v>14</v>
      </c>
      <c r="G41" s="24">
        <f t="shared" si="5"/>
        <v>18</v>
      </c>
      <c r="H41" s="24">
        <f t="shared" si="6"/>
        <v>0</v>
      </c>
      <c r="I41" s="24">
        <f t="shared" si="7"/>
        <v>0</v>
      </c>
      <c r="J41" s="27">
        <f t="shared" si="8"/>
        <v>15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23">
        <f t="shared" si="1"/>
        <v>20</v>
      </c>
      <c r="C42" s="33" t="str">
        <f>Players!C41</f>
        <v>Grant Pelley</v>
      </c>
      <c r="D42" s="24">
        <f t="shared" si="2"/>
        <v>31</v>
      </c>
      <c r="E42" s="24">
        <f t="shared" si="3"/>
        <v>15</v>
      </c>
      <c r="F42" s="24">
        <f t="shared" si="4"/>
        <v>16</v>
      </c>
      <c r="G42" s="24">
        <f t="shared" si="5"/>
        <v>19</v>
      </c>
      <c r="H42" s="24">
        <f t="shared" si="6"/>
        <v>0</v>
      </c>
      <c r="I42" s="24">
        <f t="shared" si="7"/>
        <v>0</v>
      </c>
      <c r="J42" s="27">
        <f t="shared" si="8"/>
        <v>20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23">
        <f t="shared" si="1"/>
        <v>45</v>
      </c>
      <c r="C43" s="33" t="str">
        <f>Players!C42</f>
        <v>Anker Christensen</v>
      </c>
      <c r="D43" s="24">
        <f t="shared" si="2"/>
        <v>24</v>
      </c>
      <c r="E43" s="24">
        <f t="shared" si="3"/>
        <v>7</v>
      </c>
      <c r="F43" s="24">
        <f t="shared" si="4"/>
        <v>17</v>
      </c>
      <c r="G43" s="24">
        <f t="shared" si="5"/>
        <v>18</v>
      </c>
      <c r="H43" s="24">
        <f t="shared" si="6"/>
        <v>1</v>
      </c>
      <c r="I43" s="24">
        <f t="shared" si="7"/>
        <v>0</v>
      </c>
      <c r="J43" s="27">
        <f t="shared" si="8"/>
        <v>45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23" t="str">
        <f t="shared" si="1"/>
        <v>NA</v>
      </c>
      <c r="C44" s="33" t="str">
        <f>Players!C43</f>
        <v>Dan Sullivan</v>
      </c>
      <c r="D44" s="24">
        <f t="shared" si="2"/>
        <v>0</v>
      </c>
      <c r="E44" s="24">
        <f t="shared" si="3"/>
        <v>0</v>
      </c>
      <c r="F44" s="24">
        <f t="shared" si="4"/>
        <v>0</v>
      </c>
      <c r="G44" s="24">
        <f t="shared" si="5"/>
        <v>0</v>
      </c>
      <c r="H44" s="24">
        <f t="shared" si="6"/>
        <v>0</v>
      </c>
      <c r="I44" s="24">
        <f t="shared" si="7"/>
        <v>0</v>
      </c>
      <c r="J44" s="27" t="str">
        <f t="shared" si="8"/>
        <v>NA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23">
        <f t="shared" si="1"/>
        <v>15</v>
      </c>
      <c r="C45" s="33" t="str">
        <f>Players!C44</f>
        <v>Matthew Zibert</v>
      </c>
      <c r="D45" s="24">
        <f t="shared" si="2"/>
        <v>33</v>
      </c>
      <c r="E45" s="24">
        <f t="shared" si="3"/>
        <v>21</v>
      </c>
      <c r="F45" s="24">
        <f t="shared" si="4"/>
        <v>12</v>
      </c>
      <c r="G45" s="24">
        <f t="shared" si="5"/>
        <v>18</v>
      </c>
      <c r="H45" s="24">
        <f t="shared" si="6"/>
        <v>0</v>
      </c>
      <c r="I45" s="24">
        <f t="shared" si="7"/>
        <v>0</v>
      </c>
      <c r="J45" s="27">
        <f t="shared" si="8"/>
        <v>15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23">
        <f t="shared" si="1"/>
        <v>3</v>
      </c>
      <c r="C46" s="33" t="str">
        <f>Players!C45</f>
        <v>Mark Anderson</v>
      </c>
      <c r="D46" s="24">
        <f t="shared" si="2"/>
        <v>41</v>
      </c>
      <c r="E46" s="24">
        <f t="shared" si="3"/>
        <v>22</v>
      </c>
      <c r="F46" s="24">
        <f t="shared" si="4"/>
        <v>19</v>
      </c>
      <c r="G46" s="24">
        <f t="shared" si="5"/>
        <v>18</v>
      </c>
      <c r="H46" s="24">
        <f t="shared" si="6"/>
        <v>0</v>
      </c>
      <c r="I46" s="24">
        <f t="shared" si="7"/>
        <v>0</v>
      </c>
      <c r="J46" s="27">
        <f t="shared" si="8"/>
        <v>3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23">
        <f>IF(C1&gt;0,RANK(C1,D:D,0),"NA")</f>
        <v>19</v>
      </c>
      <c r="C47" s="33" t="str">
        <f>Players!C46</f>
        <v>Glen Duley</v>
      </c>
      <c r="E47" s="24">
        <f t="shared" si="3"/>
        <v>14</v>
      </c>
      <c r="F47" s="24">
        <f t="shared" si="4"/>
        <v>18</v>
      </c>
      <c r="G47" s="24">
        <f t="shared" si="5"/>
        <v>18</v>
      </c>
      <c r="H47" s="24">
        <f t="shared" si="6"/>
        <v>0</v>
      </c>
      <c r="I47" s="24">
        <f t="shared" si="7"/>
        <v>0</v>
      </c>
      <c r="J47" s="27">
        <f t="shared" si="8"/>
        <v>19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23">
        <f t="shared" ref="B48:B70" si="9">IF(D48&gt;0,RANK(D48,D:D,0),"NA")</f>
        <v>36</v>
      </c>
      <c r="C48" s="33" t="str">
        <f>Players!C47</f>
        <v>Ed Howitt</v>
      </c>
      <c r="D48" s="24">
        <f t="shared" ref="D48:D70" si="10">SUM(INDIRECT("'"&amp;$C48&amp;"'!$m$2:$m$1000"))</f>
        <v>27</v>
      </c>
      <c r="E48" s="24">
        <f t="shared" si="3"/>
        <v>10</v>
      </c>
      <c r="F48" s="24">
        <f t="shared" si="4"/>
        <v>17</v>
      </c>
      <c r="G48" s="24">
        <f t="shared" si="5"/>
        <v>18</v>
      </c>
      <c r="H48" s="24">
        <f t="shared" si="6"/>
        <v>0</v>
      </c>
      <c r="I48" s="24">
        <f t="shared" si="7"/>
        <v>0</v>
      </c>
      <c r="J48" s="27">
        <f t="shared" si="8"/>
        <v>36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23">
        <f t="shared" si="9"/>
        <v>15</v>
      </c>
      <c r="C49" s="33" t="str">
        <f>Players!C48</f>
        <v>Michael Lagudi</v>
      </c>
      <c r="D49" s="24">
        <f t="shared" si="10"/>
        <v>33</v>
      </c>
      <c r="E49" s="24">
        <f t="shared" si="3"/>
        <v>16</v>
      </c>
      <c r="F49" s="24">
        <f t="shared" si="4"/>
        <v>17</v>
      </c>
      <c r="G49" s="24">
        <f t="shared" si="5"/>
        <v>18</v>
      </c>
      <c r="H49" s="24">
        <f t="shared" si="6"/>
        <v>1</v>
      </c>
      <c r="I49" s="24">
        <f t="shared" si="7"/>
        <v>0</v>
      </c>
      <c r="J49" s="27">
        <f t="shared" si="8"/>
        <v>15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23">
        <f t="shared" si="9"/>
        <v>38</v>
      </c>
      <c r="C50" s="33" t="str">
        <f>Players!C49</f>
        <v>Paul McLean</v>
      </c>
      <c r="D50" s="24">
        <f t="shared" si="10"/>
        <v>26</v>
      </c>
      <c r="E50" s="24">
        <f t="shared" si="3"/>
        <v>13</v>
      </c>
      <c r="F50" s="24">
        <f t="shared" si="4"/>
        <v>13</v>
      </c>
      <c r="G50" s="24">
        <f t="shared" si="5"/>
        <v>18</v>
      </c>
      <c r="H50" s="24">
        <f t="shared" si="6"/>
        <v>0</v>
      </c>
      <c r="I50" s="24">
        <f t="shared" si="7"/>
        <v>0</v>
      </c>
      <c r="J50" s="27">
        <f t="shared" si="8"/>
        <v>38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23">
        <f t="shared" si="9"/>
        <v>54</v>
      </c>
      <c r="C51" s="33" t="str">
        <f>Players!C50</f>
        <v>Riley Oakes</v>
      </c>
      <c r="D51" s="24">
        <f t="shared" si="10"/>
        <v>20</v>
      </c>
      <c r="E51" s="24">
        <f t="shared" si="3"/>
        <v>12</v>
      </c>
      <c r="F51" s="24">
        <f t="shared" si="4"/>
        <v>8</v>
      </c>
      <c r="G51" s="24">
        <f t="shared" si="5"/>
        <v>18</v>
      </c>
      <c r="H51" s="24">
        <f t="shared" si="6"/>
        <v>2</v>
      </c>
      <c r="I51" s="24">
        <f t="shared" si="7"/>
        <v>1</v>
      </c>
      <c r="J51" s="27">
        <f t="shared" si="8"/>
        <v>54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23">
        <f t="shared" si="9"/>
        <v>61</v>
      </c>
      <c r="C52" s="33" t="str">
        <f>Players!C51</f>
        <v>Joel Shepherd</v>
      </c>
      <c r="D52" s="24">
        <f t="shared" si="10"/>
        <v>13</v>
      </c>
      <c r="E52" s="24">
        <f t="shared" si="3"/>
        <v>3</v>
      </c>
      <c r="F52" s="24">
        <f t="shared" si="4"/>
        <v>10</v>
      </c>
      <c r="G52" s="24">
        <f t="shared" si="5"/>
        <v>18</v>
      </c>
      <c r="H52" s="24">
        <f t="shared" si="6"/>
        <v>0</v>
      </c>
      <c r="I52" s="24">
        <f t="shared" si="7"/>
        <v>0</v>
      </c>
      <c r="J52" s="27">
        <f t="shared" si="8"/>
        <v>61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23">
        <f t="shared" si="9"/>
        <v>25</v>
      </c>
      <c r="C53" s="33" t="str">
        <f>Players!C52</f>
        <v>Glenn Hickey</v>
      </c>
      <c r="D53" s="24">
        <f t="shared" si="10"/>
        <v>30</v>
      </c>
      <c r="E53" s="24">
        <f t="shared" si="3"/>
        <v>11</v>
      </c>
      <c r="F53" s="24">
        <f t="shared" si="4"/>
        <v>19</v>
      </c>
      <c r="G53" s="24">
        <f t="shared" si="5"/>
        <v>18</v>
      </c>
      <c r="H53" s="24">
        <f t="shared" si="6"/>
        <v>2</v>
      </c>
      <c r="I53" s="24">
        <f t="shared" si="7"/>
        <v>0</v>
      </c>
      <c r="J53" s="27">
        <f t="shared" si="8"/>
        <v>25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23">
        <f t="shared" si="9"/>
        <v>58</v>
      </c>
      <c r="C54" s="33" t="str">
        <f>Players!C53</f>
        <v>Jordan Whitehorn</v>
      </c>
      <c r="D54" s="24">
        <f t="shared" si="10"/>
        <v>16</v>
      </c>
      <c r="E54" s="24">
        <f t="shared" si="3"/>
        <v>4</v>
      </c>
      <c r="F54" s="24">
        <f t="shared" si="4"/>
        <v>12</v>
      </c>
      <c r="G54" s="24">
        <f t="shared" si="5"/>
        <v>18</v>
      </c>
      <c r="H54" s="24">
        <f t="shared" si="6"/>
        <v>0</v>
      </c>
      <c r="I54" s="24">
        <f t="shared" si="7"/>
        <v>0</v>
      </c>
      <c r="J54" s="27">
        <f t="shared" si="8"/>
        <v>58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23">
        <f t="shared" si="9"/>
        <v>64</v>
      </c>
      <c r="C55" s="33" t="str">
        <f>Players!C54</f>
        <v>Greg Gomes</v>
      </c>
      <c r="D55" s="24">
        <f t="shared" si="10"/>
        <v>3</v>
      </c>
      <c r="E55" s="24">
        <f t="shared" si="3"/>
        <v>3</v>
      </c>
      <c r="F55" s="24">
        <f t="shared" si="4"/>
        <v>0</v>
      </c>
      <c r="G55" s="24">
        <f t="shared" si="5"/>
        <v>18</v>
      </c>
      <c r="H55" s="24">
        <f t="shared" si="6"/>
        <v>0</v>
      </c>
      <c r="I55" s="24">
        <f t="shared" si="7"/>
        <v>0</v>
      </c>
      <c r="J55" s="27">
        <f t="shared" si="8"/>
        <v>64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23">
        <f t="shared" si="9"/>
        <v>42</v>
      </c>
      <c r="C56" s="33" t="str">
        <f>Players!C55</f>
        <v>Ben Wood</v>
      </c>
      <c r="D56" s="24">
        <f t="shared" si="10"/>
        <v>25</v>
      </c>
      <c r="E56" s="24">
        <f t="shared" si="3"/>
        <v>13</v>
      </c>
      <c r="F56" s="24">
        <f t="shared" si="4"/>
        <v>12</v>
      </c>
      <c r="G56" s="24">
        <f t="shared" si="5"/>
        <v>18</v>
      </c>
      <c r="H56" s="24">
        <f t="shared" si="6"/>
        <v>1</v>
      </c>
      <c r="I56" s="24">
        <f t="shared" si="7"/>
        <v>0</v>
      </c>
      <c r="J56" s="27">
        <f t="shared" si="8"/>
        <v>42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23">
        <f t="shared" si="9"/>
        <v>38</v>
      </c>
      <c r="C57" s="33" t="str">
        <f>Players!C56</f>
        <v>Sam Edwards</v>
      </c>
      <c r="D57" s="24">
        <f t="shared" si="10"/>
        <v>26</v>
      </c>
      <c r="E57" s="24">
        <f t="shared" si="3"/>
        <v>10</v>
      </c>
      <c r="F57" s="24">
        <f t="shared" si="4"/>
        <v>16</v>
      </c>
      <c r="G57" s="24">
        <f t="shared" si="5"/>
        <v>18</v>
      </c>
      <c r="H57" s="24">
        <f t="shared" si="6"/>
        <v>1</v>
      </c>
      <c r="I57" s="24">
        <f t="shared" si="7"/>
        <v>0</v>
      </c>
      <c r="J57" s="27">
        <f t="shared" si="8"/>
        <v>38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23">
        <f t="shared" si="9"/>
        <v>25</v>
      </c>
      <c r="C58" s="33" t="str">
        <f>Players!C57</f>
        <v>Derek Shepherd</v>
      </c>
      <c r="D58" s="24">
        <f t="shared" si="10"/>
        <v>30</v>
      </c>
      <c r="E58" s="24">
        <f t="shared" si="3"/>
        <v>17</v>
      </c>
      <c r="F58" s="24">
        <f t="shared" si="4"/>
        <v>13</v>
      </c>
      <c r="G58" s="24">
        <f t="shared" si="5"/>
        <v>18</v>
      </c>
      <c r="H58" s="24">
        <f t="shared" si="6"/>
        <v>1</v>
      </c>
      <c r="I58" s="24">
        <f t="shared" si="7"/>
        <v>0</v>
      </c>
      <c r="J58" s="27">
        <f t="shared" si="8"/>
        <v>25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23">
        <f t="shared" si="9"/>
        <v>58</v>
      </c>
      <c r="C59" s="33" t="str">
        <f>Players!C58</f>
        <v>Matthew Toohey</v>
      </c>
      <c r="D59" s="24">
        <f t="shared" si="10"/>
        <v>16</v>
      </c>
      <c r="E59" s="24">
        <f t="shared" si="3"/>
        <v>7</v>
      </c>
      <c r="F59" s="24">
        <f t="shared" si="4"/>
        <v>9</v>
      </c>
      <c r="G59" s="24">
        <f t="shared" si="5"/>
        <v>17</v>
      </c>
      <c r="H59" s="24">
        <f t="shared" si="6"/>
        <v>0</v>
      </c>
      <c r="I59" s="24">
        <f t="shared" si="7"/>
        <v>0</v>
      </c>
      <c r="J59" s="27">
        <f t="shared" si="8"/>
        <v>58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23">
        <f t="shared" si="9"/>
        <v>57</v>
      </c>
      <c r="C60" s="33" t="str">
        <f>Players!C59</f>
        <v>Edward OSullivan</v>
      </c>
      <c r="D60" s="24">
        <f t="shared" si="10"/>
        <v>17</v>
      </c>
      <c r="E60" s="24">
        <f t="shared" si="3"/>
        <v>10</v>
      </c>
      <c r="F60" s="24">
        <f t="shared" si="4"/>
        <v>7</v>
      </c>
      <c r="G60" s="24">
        <f t="shared" si="5"/>
        <v>18</v>
      </c>
      <c r="H60" s="24">
        <f t="shared" si="6"/>
        <v>0</v>
      </c>
      <c r="I60" s="24">
        <f t="shared" si="7"/>
        <v>0</v>
      </c>
      <c r="J60" s="27">
        <f t="shared" si="8"/>
        <v>57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23">
        <f t="shared" si="9"/>
        <v>45</v>
      </c>
      <c r="C61" s="33" t="str">
        <f>Players!C60</f>
        <v>Andrew Minnikin</v>
      </c>
      <c r="D61" s="24">
        <f t="shared" si="10"/>
        <v>24</v>
      </c>
      <c r="E61" s="24">
        <f t="shared" si="3"/>
        <v>5</v>
      </c>
      <c r="F61" s="24">
        <f t="shared" si="4"/>
        <v>19</v>
      </c>
      <c r="G61" s="24">
        <f t="shared" si="5"/>
        <v>18</v>
      </c>
      <c r="H61" s="24">
        <f t="shared" si="6"/>
        <v>0</v>
      </c>
      <c r="I61" s="24">
        <f t="shared" si="7"/>
        <v>0</v>
      </c>
      <c r="J61" s="27">
        <f t="shared" si="8"/>
        <v>45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23">
        <f t="shared" si="9"/>
        <v>25</v>
      </c>
      <c r="C62" s="33" t="str">
        <f>Players!C61</f>
        <v>Paul Zepernick</v>
      </c>
      <c r="D62" s="24">
        <f t="shared" si="10"/>
        <v>30</v>
      </c>
      <c r="E62" s="24">
        <f t="shared" si="3"/>
        <v>16</v>
      </c>
      <c r="F62" s="24">
        <f t="shared" si="4"/>
        <v>14</v>
      </c>
      <c r="G62" s="24">
        <f t="shared" si="5"/>
        <v>18</v>
      </c>
      <c r="H62" s="24">
        <f t="shared" si="6"/>
        <v>1</v>
      </c>
      <c r="I62" s="24">
        <f t="shared" si="7"/>
        <v>0</v>
      </c>
      <c r="J62" s="27">
        <f t="shared" si="8"/>
        <v>25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23">
        <f t="shared" si="9"/>
        <v>36</v>
      </c>
      <c r="C63" s="33" t="str">
        <f>Players!C62</f>
        <v>Brad Spurway</v>
      </c>
      <c r="D63" s="24">
        <f t="shared" si="10"/>
        <v>27</v>
      </c>
      <c r="E63" s="24">
        <f t="shared" si="3"/>
        <v>17</v>
      </c>
      <c r="F63" s="24">
        <f t="shared" si="4"/>
        <v>10</v>
      </c>
      <c r="G63" s="24">
        <f t="shared" si="5"/>
        <v>18</v>
      </c>
      <c r="H63" s="24">
        <f t="shared" si="6"/>
        <v>3</v>
      </c>
      <c r="I63" s="24">
        <f t="shared" si="7"/>
        <v>0</v>
      </c>
      <c r="J63" s="27">
        <f t="shared" si="8"/>
        <v>36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23">
        <f t="shared" si="9"/>
        <v>1</v>
      </c>
      <c r="C64" s="33" t="str">
        <f>Players!C63</f>
        <v>Willie Cooper</v>
      </c>
      <c r="D64" s="24">
        <f t="shared" si="10"/>
        <v>47</v>
      </c>
      <c r="E64" s="24">
        <f t="shared" si="3"/>
        <v>26</v>
      </c>
      <c r="F64" s="24">
        <f t="shared" si="4"/>
        <v>21</v>
      </c>
      <c r="G64" s="24">
        <f t="shared" si="5"/>
        <v>18</v>
      </c>
      <c r="H64" s="24">
        <f t="shared" si="6"/>
        <v>1</v>
      </c>
      <c r="I64" s="24">
        <f t="shared" si="7"/>
        <v>0</v>
      </c>
      <c r="J64" s="27">
        <f t="shared" si="8"/>
        <v>1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23">
        <f t="shared" si="9"/>
        <v>32</v>
      </c>
      <c r="C65" s="33" t="str">
        <f>Players!C64</f>
        <v>Joe Foia</v>
      </c>
      <c r="D65" s="24">
        <f t="shared" si="10"/>
        <v>28</v>
      </c>
      <c r="E65" s="24">
        <f t="shared" si="3"/>
        <v>10</v>
      </c>
      <c r="F65" s="24">
        <f t="shared" si="4"/>
        <v>18</v>
      </c>
      <c r="G65" s="24">
        <f t="shared" si="5"/>
        <v>18</v>
      </c>
      <c r="H65" s="24">
        <f t="shared" si="6"/>
        <v>0</v>
      </c>
      <c r="I65" s="24">
        <f t="shared" si="7"/>
        <v>0</v>
      </c>
      <c r="J65" s="27">
        <f t="shared" si="8"/>
        <v>32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23">
        <f t="shared" si="9"/>
        <v>8</v>
      </c>
      <c r="C66" s="33" t="str">
        <f>Players!C65</f>
        <v>Tamas Mendik</v>
      </c>
      <c r="D66" s="24">
        <f t="shared" si="10"/>
        <v>36</v>
      </c>
      <c r="E66" s="24">
        <f t="shared" si="3"/>
        <v>20</v>
      </c>
      <c r="F66" s="24">
        <f t="shared" si="4"/>
        <v>16</v>
      </c>
      <c r="G66" s="24">
        <f t="shared" si="5"/>
        <v>18</v>
      </c>
      <c r="H66" s="24">
        <f t="shared" si="6"/>
        <v>0</v>
      </c>
      <c r="I66" s="24">
        <f t="shared" si="7"/>
        <v>0</v>
      </c>
      <c r="J66" s="27">
        <f t="shared" si="8"/>
        <v>8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23">
        <f t="shared" si="9"/>
        <v>5</v>
      </c>
      <c r="C67" s="33" t="str">
        <f>Players!C66</f>
        <v>Matt Kennerson</v>
      </c>
      <c r="D67" s="24">
        <f t="shared" si="10"/>
        <v>39</v>
      </c>
      <c r="E67" s="24">
        <f t="shared" si="3"/>
        <v>22</v>
      </c>
      <c r="F67" s="24">
        <f t="shared" si="4"/>
        <v>17</v>
      </c>
      <c r="G67" s="24">
        <f t="shared" si="5"/>
        <v>18</v>
      </c>
      <c r="H67" s="24">
        <f t="shared" si="6"/>
        <v>4</v>
      </c>
      <c r="I67" s="24">
        <f t="shared" si="7"/>
        <v>0</v>
      </c>
      <c r="J67" s="27">
        <f t="shared" si="8"/>
        <v>5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23">
        <f t="shared" si="9"/>
        <v>25</v>
      </c>
      <c r="C68" s="33" t="str">
        <f>Players!C67</f>
        <v>Craig Broderick</v>
      </c>
      <c r="D68" s="24">
        <f t="shared" si="10"/>
        <v>30</v>
      </c>
      <c r="E68" s="24">
        <f t="shared" si="3"/>
        <v>17</v>
      </c>
      <c r="F68" s="24">
        <f t="shared" si="4"/>
        <v>13</v>
      </c>
      <c r="G68" s="24">
        <f t="shared" si="5"/>
        <v>18</v>
      </c>
      <c r="H68" s="24">
        <f t="shared" si="6"/>
        <v>1</v>
      </c>
      <c r="I68" s="24">
        <f t="shared" si="7"/>
        <v>1</v>
      </c>
      <c r="J68" s="27">
        <f t="shared" si="8"/>
        <v>25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23">
        <f t="shared" si="9"/>
        <v>2</v>
      </c>
      <c r="C69" s="33" t="str">
        <f>Players!C68</f>
        <v>Scott Griffiths</v>
      </c>
      <c r="D69" s="24">
        <f t="shared" si="10"/>
        <v>42</v>
      </c>
      <c r="E69" s="24">
        <f t="shared" si="3"/>
        <v>21</v>
      </c>
      <c r="F69" s="24">
        <f t="shared" si="4"/>
        <v>21</v>
      </c>
      <c r="G69" s="24">
        <f t="shared" si="5"/>
        <v>18</v>
      </c>
      <c r="H69" s="24">
        <f t="shared" si="6"/>
        <v>0</v>
      </c>
      <c r="I69" s="24">
        <f t="shared" si="7"/>
        <v>0</v>
      </c>
      <c r="J69" s="27">
        <f t="shared" si="8"/>
        <v>2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23">
        <f t="shared" si="9"/>
        <v>45</v>
      </c>
      <c r="C70" s="33" t="str">
        <f>Players!C69</f>
        <v>Nick Williams</v>
      </c>
      <c r="D70" s="24">
        <f t="shared" si="10"/>
        <v>24</v>
      </c>
      <c r="E70" s="24">
        <f t="shared" si="3"/>
        <v>14</v>
      </c>
      <c r="F70" s="24">
        <f t="shared" si="4"/>
        <v>10</v>
      </c>
      <c r="G70" s="24">
        <f t="shared" si="5"/>
        <v>18</v>
      </c>
      <c r="H70" s="24">
        <f t="shared" si="6"/>
        <v>0</v>
      </c>
      <c r="I70" s="24">
        <f t="shared" si="7"/>
        <v>0</v>
      </c>
      <c r="J70" s="27">
        <f t="shared" si="8"/>
        <v>45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6"/>
      <c r="C71" s="30"/>
      <c r="D71" s="15"/>
      <c r="E71" s="15"/>
      <c r="F71" s="15"/>
      <c r="G71" s="15"/>
      <c r="H71" s="15"/>
      <c r="I71" s="15"/>
      <c r="J71" s="27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6"/>
      <c r="C72" s="30"/>
      <c r="D72" s="15"/>
      <c r="E72" s="15"/>
      <c r="F72" s="15"/>
      <c r="G72" s="15"/>
      <c r="H72" s="15"/>
      <c r="I72" s="15"/>
      <c r="J72" s="27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6"/>
      <c r="C73" s="30"/>
      <c r="D73" s="15"/>
      <c r="E73" s="15"/>
      <c r="F73" s="15"/>
      <c r="G73" s="15"/>
      <c r="H73" s="15"/>
      <c r="I73" s="15"/>
      <c r="J73" s="27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6"/>
      <c r="C74" s="30"/>
      <c r="D74" s="15"/>
      <c r="E74" s="15"/>
      <c r="F74" s="15"/>
      <c r="G74" s="15"/>
      <c r="H74" s="15"/>
      <c r="I74" s="15"/>
      <c r="J74" s="27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6"/>
      <c r="C75" s="30"/>
      <c r="D75" s="15"/>
      <c r="E75" s="15"/>
      <c r="F75" s="15"/>
      <c r="G75" s="15"/>
      <c r="H75" s="15"/>
      <c r="I75" s="15"/>
      <c r="J75" s="27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6"/>
      <c r="C76" s="30"/>
      <c r="D76" s="15"/>
      <c r="E76" s="15"/>
      <c r="F76" s="15"/>
      <c r="G76" s="15"/>
      <c r="H76" s="15"/>
      <c r="I76" s="15"/>
      <c r="J76" s="27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6"/>
      <c r="C77" s="30"/>
      <c r="D77" s="15"/>
      <c r="E77" s="15"/>
      <c r="F77" s="15"/>
      <c r="G77" s="15"/>
      <c r="H77" s="15"/>
      <c r="I77" s="15"/>
      <c r="J77" s="27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6"/>
      <c r="C78" s="30"/>
      <c r="D78" s="15"/>
      <c r="E78" s="15"/>
      <c r="F78" s="15"/>
      <c r="G78" s="15"/>
      <c r="H78" s="15"/>
      <c r="I78" s="15"/>
      <c r="J78" s="27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6"/>
      <c r="C79" s="30"/>
      <c r="D79" s="15"/>
      <c r="E79" s="15"/>
      <c r="F79" s="15"/>
      <c r="G79" s="15"/>
      <c r="H79" s="15"/>
      <c r="I79" s="15"/>
      <c r="J79" s="27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6"/>
      <c r="C80" s="30"/>
      <c r="D80" s="15"/>
      <c r="E80" s="15"/>
      <c r="F80" s="15"/>
      <c r="G80" s="15"/>
      <c r="H80" s="15"/>
      <c r="I80" s="15"/>
      <c r="J80" s="27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6"/>
      <c r="C81" s="30"/>
      <c r="D81" s="15"/>
      <c r="E81" s="15"/>
      <c r="F81" s="15"/>
      <c r="G81" s="15"/>
      <c r="H81" s="15"/>
      <c r="I81" s="15"/>
      <c r="J81" s="27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6"/>
      <c r="C82" s="30"/>
      <c r="D82" s="15"/>
      <c r="E82" s="15"/>
      <c r="F82" s="15"/>
      <c r="G82" s="15"/>
      <c r="H82" s="15"/>
      <c r="I82" s="15"/>
      <c r="J82" s="27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6"/>
      <c r="C83" s="30"/>
      <c r="D83" s="15"/>
      <c r="E83" s="15"/>
      <c r="F83" s="15"/>
      <c r="G83" s="15"/>
      <c r="H83" s="15"/>
      <c r="I83" s="15"/>
      <c r="J83" s="27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6"/>
      <c r="C84" s="30"/>
      <c r="D84" s="15"/>
      <c r="E84" s="15"/>
      <c r="F84" s="15"/>
      <c r="G84" s="15"/>
      <c r="H84" s="15"/>
      <c r="I84" s="15"/>
      <c r="J84" s="27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6"/>
      <c r="C85" s="30"/>
      <c r="D85" s="15"/>
      <c r="E85" s="15"/>
      <c r="F85" s="15"/>
      <c r="G85" s="15"/>
      <c r="H85" s="15"/>
      <c r="I85" s="15"/>
      <c r="J85" s="27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6"/>
      <c r="C86" s="30"/>
      <c r="D86" s="15"/>
      <c r="E86" s="15"/>
      <c r="F86" s="15"/>
      <c r="G86" s="15"/>
      <c r="H86" s="15"/>
      <c r="I86" s="15"/>
      <c r="J86" s="27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6"/>
      <c r="C87" s="30"/>
      <c r="D87" s="15"/>
      <c r="E87" s="15"/>
      <c r="F87" s="15"/>
      <c r="G87" s="15"/>
      <c r="H87" s="15"/>
      <c r="I87" s="15"/>
      <c r="J87" s="27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6"/>
      <c r="C88" s="30"/>
      <c r="D88" s="15"/>
      <c r="E88" s="15"/>
      <c r="F88" s="15"/>
      <c r="G88" s="15"/>
      <c r="H88" s="15"/>
      <c r="I88" s="15"/>
      <c r="J88" s="27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6"/>
      <c r="C89" s="30"/>
      <c r="D89" s="15"/>
      <c r="E89" s="15"/>
      <c r="F89" s="15"/>
      <c r="G89" s="15"/>
      <c r="H89" s="15"/>
      <c r="I89" s="15"/>
      <c r="J89" s="27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6"/>
      <c r="C90" s="30"/>
      <c r="D90" s="15"/>
      <c r="E90" s="15"/>
      <c r="F90" s="15"/>
      <c r="G90" s="15"/>
      <c r="H90" s="15"/>
      <c r="I90" s="15"/>
      <c r="J90" s="27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6"/>
      <c r="C91" s="30"/>
      <c r="D91" s="15"/>
      <c r="E91" s="15"/>
      <c r="F91" s="15"/>
      <c r="G91" s="15"/>
      <c r="H91" s="15"/>
      <c r="I91" s="15"/>
      <c r="J91" s="27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6"/>
      <c r="C92" s="30"/>
      <c r="D92" s="15"/>
      <c r="E92" s="15"/>
      <c r="F92" s="15"/>
      <c r="G92" s="15"/>
      <c r="H92" s="15"/>
      <c r="I92" s="15"/>
      <c r="J92" s="27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6"/>
      <c r="C93" s="30"/>
      <c r="D93" s="15"/>
      <c r="E93" s="15"/>
      <c r="F93" s="15"/>
      <c r="G93" s="15"/>
      <c r="H93" s="15"/>
      <c r="I93" s="15"/>
      <c r="J93" s="27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6"/>
      <c r="C94" s="30"/>
      <c r="D94" s="15"/>
      <c r="E94" s="15"/>
      <c r="F94" s="15"/>
      <c r="G94" s="15"/>
      <c r="H94" s="15"/>
      <c r="I94" s="15"/>
      <c r="J94" s="27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6"/>
      <c r="C95" s="30"/>
      <c r="D95" s="15"/>
      <c r="E95" s="15"/>
      <c r="F95" s="15"/>
      <c r="G95" s="15"/>
      <c r="H95" s="15"/>
      <c r="I95" s="15"/>
      <c r="J95" s="27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6"/>
      <c r="C96" s="30"/>
      <c r="D96" s="15"/>
      <c r="E96" s="15"/>
      <c r="F96" s="15"/>
      <c r="G96" s="15"/>
      <c r="H96" s="15"/>
      <c r="I96" s="15"/>
      <c r="J96" s="27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6"/>
      <c r="C97" s="30"/>
      <c r="D97" s="15"/>
      <c r="E97" s="15"/>
      <c r="F97" s="15"/>
      <c r="G97" s="15"/>
      <c r="H97" s="15"/>
      <c r="I97" s="15"/>
      <c r="J97" s="27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6"/>
      <c r="C98" s="30"/>
      <c r="D98" s="15"/>
      <c r="E98" s="15"/>
      <c r="F98" s="15"/>
      <c r="G98" s="15"/>
      <c r="H98" s="15"/>
      <c r="I98" s="15"/>
      <c r="J98" s="27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6"/>
      <c r="C99" s="30"/>
      <c r="D99" s="15"/>
      <c r="E99" s="15"/>
      <c r="F99" s="15"/>
      <c r="G99" s="15"/>
      <c r="H99" s="15"/>
      <c r="I99" s="15"/>
      <c r="J99" s="27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6"/>
      <c r="C100" s="30"/>
      <c r="D100" s="15"/>
      <c r="E100" s="15"/>
      <c r="F100" s="15"/>
      <c r="G100" s="15"/>
      <c r="H100" s="15"/>
      <c r="I100" s="15"/>
      <c r="J100" s="27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6"/>
      <c r="C101" s="30"/>
      <c r="D101" s="15"/>
      <c r="E101" s="15"/>
      <c r="F101" s="15"/>
      <c r="G101" s="15"/>
      <c r="H101" s="15"/>
      <c r="I101" s="15"/>
      <c r="J101" s="27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6"/>
      <c r="C102" s="30"/>
      <c r="D102" s="15"/>
      <c r="E102" s="15"/>
      <c r="F102" s="15"/>
      <c r="G102" s="15"/>
      <c r="H102" s="15"/>
      <c r="I102" s="15"/>
      <c r="J102" s="27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6"/>
      <c r="C103" s="30"/>
      <c r="D103" s="15"/>
      <c r="E103" s="15"/>
      <c r="F103" s="15"/>
      <c r="G103" s="15"/>
      <c r="H103" s="15"/>
      <c r="I103" s="15"/>
      <c r="J103" s="27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6"/>
      <c r="C104" s="30"/>
      <c r="D104" s="15"/>
      <c r="E104" s="15"/>
      <c r="F104" s="15"/>
      <c r="G104" s="15"/>
      <c r="H104" s="15"/>
      <c r="I104" s="15"/>
      <c r="J104" s="27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6"/>
      <c r="C105" s="30"/>
      <c r="D105" s="15"/>
      <c r="E105" s="15"/>
      <c r="F105" s="15"/>
      <c r="G105" s="15"/>
      <c r="H105" s="15"/>
      <c r="I105" s="15"/>
      <c r="J105" s="27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6"/>
      <c r="C106" s="30"/>
      <c r="D106" s="15"/>
      <c r="E106" s="15"/>
      <c r="F106" s="15"/>
      <c r="G106" s="15"/>
      <c r="H106" s="15"/>
      <c r="I106" s="15"/>
      <c r="J106" s="27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6"/>
      <c r="C107" s="30"/>
      <c r="D107" s="15"/>
      <c r="E107" s="15"/>
      <c r="F107" s="15"/>
      <c r="G107" s="15"/>
      <c r="H107" s="15"/>
      <c r="I107" s="15"/>
      <c r="J107" s="27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6"/>
      <c r="C108" s="30"/>
      <c r="D108" s="15"/>
      <c r="E108" s="15"/>
      <c r="F108" s="15"/>
      <c r="G108" s="15"/>
      <c r="H108" s="15"/>
      <c r="I108" s="15"/>
      <c r="J108" s="27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6"/>
      <c r="C109" s="30"/>
      <c r="D109" s="15"/>
      <c r="E109" s="15"/>
      <c r="F109" s="15"/>
      <c r="G109" s="15"/>
      <c r="H109" s="15"/>
      <c r="I109" s="15"/>
      <c r="J109" s="27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6"/>
      <c r="C110" s="30"/>
      <c r="D110" s="15"/>
      <c r="E110" s="15"/>
      <c r="F110" s="15"/>
      <c r="G110" s="15"/>
      <c r="H110" s="15"/>
      <c r="I110" s="15"/>
      <c r="J110" s="27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6"/>
      <c r="C111" s="30"/>
      <c r="D111" s="15"/>
      <c r="E111" s="15"/>
      <c r="F111" s="15"/>
      <c r="G111" s="15"/>
      <c r="H111" s="15"/>
      <c r="I111" s="15"/>
      <c r="J111" s="27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6"/>
      <c r="C112" s="30"/>
      <c r="D112" s="15"/>
      <c r="E112" s="15"/>
      <c r="F112" s="15"/>
      <c r="G112" s="15"/>
      <c r="H112" s="15"/>
      <c r="I112" s="15"/>
      <c r="J112" s="27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6"/>
      <c r="C113" s="30"/>
      <c r="D113" s="15"/>
      <c r="E113" s="15"/>
      <c r="F113" s="15"/>
      <c r="G113" s="15"/>
      <c r="H113" s="15"/>
      <c r="I113" s="15"/>
      <c r="J113" s="27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6"/>
      <c r="C114" s="30"/>
      <c r="D114" s="15"/>
      <c r="E114" s="15"/>
      <c r="F114" s="15"/>
      <c r="G114" s="15"/>
      <c r="H114" s="15"/>
      <c r="I114" s="15"/>
      <c r="J114" s="27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6"/>
      <c r="C115" s="30"/>
      <c r="D115" s="15"/>
      <c r="E115" s="15"/>
      <c r="F115" s="15"/>
      <c r="G115" s="15"/>
      <c r="H115" s="15"/>
      <c r="I115" s="15"/>
      <c r="J115" s="27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6"/>
      <c r="C116" s="30"/>
      <c r="D116" s="15"/>
      <c r="E116" s="15"/>
      <c r="F116" s="15"/>
      <c r="G116" s="15"/>
      <c r="H116" s="15"/>
      <c r="I116" s="15"/>
      <c r="J116" s="27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6"/>
      <c r="C117" s="30"/>
      <c r="D117" s="15"/>
      <c r="E117" s="15"/>
      <c r="F117" s="15"/>
      <c r="G117" s="15"/>
      <c r="H117" s="15"/>
      <c r="I117" s="15"/>
      <c r="J117" s="27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6"/>
      <c r="C118" s="30"/>
      <c r="D118" s="15"/>
      <c r="E118" s="15"/>
      <c r="F118" s="15"/>
      <c r="G118" s="15"/>
      <c r="H118" s="15"/>
      <c r="I118" s="15"/>
      <c r="J118" s="27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6"/>
      <c r="C119" s="30"/>
      <c r="D119" s="15"/>
      <c r="E119" s="15"/>
      <c r="F119" s="15"/>
      <c r="G119" s="15"/>
      <c r="H119" s="15"/>
      <c r="I119" s="15"/>
      <c r="J119" s="27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6"/>
      <c r="C120" s="30"/>
      <c r="D120" s="15"/>
      <c r="E120" s="15"/>
      <c r="F120" s="15"/>
      <c r="G120" s="15"/>
      <c r="H120" s="15"/>
      <c r="I120" s="15"/>
      <c r="J120" s="27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6"/>
      <c r="C121" s="30"/>
      <c r="D121" s="15"/>
      <c r="E121" s="15"/>
      <c r="F121" s="15"/>
      <c r="G121" s="15"/>
      <c r="H121" s="15"/>
      <c r="I121" s="15"/>
      <c r="J121" s="27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6"/>
      <c r="C122" s="30"/>
      <c r="D122" s="15"/>
      <c r="E122" s="15"/>
      <c r="F122" s="15"/>
      <c r="G122" s="15"/>
      <c r="H122" s="15"/>
      <c r="I122" s="15"/>
      <c r="J122" s="27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6"/>
      <c r="C123" s="30"/>
      <c r="D123" s="15"/>
      <c r="E123" s="15"/>
      <c r="F123" s="15"/>
      <c r="G123" s="15"/>
      <c r="H123" s="15"/>
      <c r="I123" s="15"/>
      <c r="J123" s="27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6"/>
      <c r="C124" s="30"/>
      <c r="D124" s="15"/>
      <c r="E124" s="15"/>
      <c r="F124" s="15"/>
      <c r="G124" s="15"/>
      <c r="H124" s="15"/>
      <c r="I124" s="15"/>
      <c r="J124" s="27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6"/>
      <c r="C125" s="30"/>
      <c r="D125" s="15"/>
      <c r="E125" s="15"/>
      <c r="F125" s="15"/>
      <c r="G125" s="15"/>
      <c r="H125" s="15"/>
      <c r="I125" s="15"/>
      <c r="J125" s="27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6"/>
      <c r="C126" s="30"/>
      <c r="D126" s="15"/>
      <c r="E126" s="15"/>
      <c r="F126" s="15"/>
      <c r="G126" s="15"/>
      <c r="H126" s="15"/>
      <c r="I126" s="15"/>
      <c r="J126" s="27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6"/>
      <c r="C127" s="30"/>
      <c r="D127" s="15"/>
      <c r="E127" s="15"/>
      <c r="F127" s="15"/>
      <c r="G127" s="15"/>
      <c r="H127" s="15"/>
      <c r="I127" s="15"/>
      <c r="J127" s="27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6"/>
      <c r="C128" s="30"/>
      <c r="D128" s="15"/>
      <c r="E128" s="15"/>
      <c r="F128" s="15"/>
      <c r="G128" s="15"/>
      <c r="H128" s="15"/>
      <c r="I128" s="15"/>
      <c r="J128" s="27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6"/>
      <c r="C129" s="30"/>
      <c r="D129" s="15"/>
      <c r="E129" s="15"/>
      <c r="F129" s="15"/>
      <c r="G129" s="15"/>
      <c r="H129" s="15"/>
      <c r="I129" s="15"/>
      <c r="J129" s="27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6"/>
      <c r="C130" s="30"/>
      <c r="D130" s="15"/>
      <c r="E130" s="15"/>
      <c r="F130" s="15"/>
      <c r="G130" s="15"/>
      <c r="H130" s="15"/>
      <c r="I130" s="15"/>
      <c r="J130" s="27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6"/>
      <c r="C131" s="30"/>
      <c r="D131" s="15"/>
      <c r="E131" s="15"/>
      <c r="F131" s="15"/>
      <c r="G131" s="15"/>
      <c r="H131" s="15"/>
      <c r="I131" s="15"/>
      <c r="J131" s="27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6"/>
      <c r="C132" s="30"/>
      <c r="D132" s="15"/>
      <c r="E132" s="15"/>
      <c r="F132" s="15"/>
      <c r="G132" s="15"/>
      <c r="H132" s="15"/>
      <c r="I132" s="15"/>
      <c r="J132" s="27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6"/>
      <c r="C133" s="30"/>
      <c r="D133" s="15"/>
      <c r="E133" s="15"/>
      <c r="F133" s="15"/>
      <c r="G133" s="15"/>
      <c r="H133" s="15"/>
      <c r="I133" s="15"/>
      <c r="J133" s="27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6"/>
      <c r="C134" s="30"/>
      <c r="D134" s="15"/>
      <c r="E134" s="15"/>
      <c r="F134" s="15"/>
      <c r="G134" s="15"/>
      <c r="H134" s="15"/>
      <c r="I134" s="15"/>
      <c r="J134" s="27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6"/>
      <c r="C135" s="30"/>
      <c r="D135" s="15"/>
      <c r="E135" s="15"/>
      <c r="F135" s="15"/>
      <c r="G135" s="15"/>
      <c r="H135" s="15"/>
      <c r="I135" s="15"/>
      <c r="J135" s="27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6"/>
      <c r="C136" s="30"/>
      <c r="D136" s="15"/>
      <c r="E136" s="15"/>
      <c r="F136" s="15"/>
      <c r="G136" s="15"/>
      <c r="H136" s="15"/>
      <c r="I136" s="15"/>
      <c r="J136" s="27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6"/>
      <c r="C137" s="30"/>
      <c r="D137" s="15"/>
      <c r="E137" s="15"/>
      <c r="F137" s="15"/>
      <c r="G137" s="15"/>
      <c r="H137" s="15"/>
      <c r="I137" s="15"/>
      <c r="J137" s="27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6"/>
      <c r="C138" s="30"/>
      <c r="D138" s="15"/>
      <c r="E138" s="15"/>
      <c r="F138" s="15"/>
      <c r="G138" s="15"/>
      <c r="H138" s="15"/>
      <c r="I138" s="15"/>
      <c r="J138" s="27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6"/>
      <c r="C139" s="30"/>
      <c r="D139" s="15"/>
      <c r="E139" s="15"/>
      <c r="F139" s="15"/>
      <c r="G139" s="15"/>
      <c r="H139" s="15"/>
      <c r="I139" s="15"/>
      <c r="J139" s="27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6"/>
      <c r="C140" s="30"/>
      <c r="D140" s="15"/>
      <c r="E140" s="15"/>
      <c r="F140" s="15"/>
      <c r="G140" s="15"/>
      <c r="H140" s="15"/>
      <c r="I140" s="15"/>
      <c r="J140" s="27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6"/>
      <c r="C141" s="30"/>
      <c r="D141" s="15"/>
      <c r="E141" s="15"/>
      <c r="F141" s="15"/>
      <c r="G141" s="15"/>
      <c r="H141" s="15"/>
      <c r="I141" s="15"/>
      <c r="J141" s="27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6"/>
      <c r="C142" s="30"/>
      <c r="D142" s="15"/>
      <c r="E142" s="15"/>
      <c r="F142" s="15"/>
      <c r="G142" s="15"/>
      <c r="H142" s="15"/>
      <c r="I142" s="15"/>
      <c r="J142" s="27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6"/>
      <c r="C143" s="30"/>
      <c r="D143" s="15"/>
      <c r="E143" s="15"/>
      <c r="F143" s="15"/>
      <c r="G143" s="15"/>
      <c r="H143" s="15"/>
      <c r="I143" s="15"/>
      <c r="J143" s="27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6"/>
      <c r="C144" s="30"/>
      <c r="D144" s="15"/>
      <c r="E144" s="15"/>
      <c r="F144" s="15"/>
      <c r="G144" s="15"/>
      <c r="H144" s="15"/>
      <c r="I144" s="15"/>
      <c r="J144" s="27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6"/>
      <c r="C145" s="30"/>
      <c r="D145" s="15"/>
      <c r="E145" s="15"/>
      <c r="F145" s="15"/>
      <c r="G145" s="15"/>
      <c r="H145" s="15"/>
      <c r="I145" s="15"/>
      <c r="J145" s="27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6"/>
      <c r="C146" s="30"/>
      <c r="D146" s="15"/>
      <c r="E146" s="15"/>
      <c r="F146" s="15"/>
      <c r="G146" s="15"/>
      <c r="H146" s="15"/>
      <c r="I146" s="15"/>
      <c r="J146" s="27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6"/>
      <c r="C147" s="30"/>
      <c r="D147" s="15"/>
      <c r="E147" s="15"/>
      <c r="F147" s="15"/>
      <c r="G147" s="15"/>
      <c r="H147" s="15"/>
      <c r="I147" s="15"/>
      <c r="J147" s="27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6"/>
      <c r="C148" s="30"/>
      <c r="D148" s="15"/>
      <c r="E148" s="15"/>
      <c r="F148" s="15"/>
      <c r="G148" s="15"/>
      <c r="H148" s="15"/>
      <c r="I148" s="15"/>
      <c r="J148" s="27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6"/>
      <c r="C149" s="30"/>
      <c r="D149" s="15"/>
      <c r="E149" s="15"/>
      <c r="F149" s="15"/>
      <c r="G149" s="15"/>
      <c r="H149" s="15"/>
      <c r="I149" s="15"/>
      <c r="J149" s="27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6"/>
      <c r="C150" s="30"/>
      <c r="D150" s="15"/>
      <c r="E150" s="15"/>
      <c r="F150" s="15"/>
      <c r="G150" s="15"/>
      <c r="H150" s="15"/>
      <c r="I150" s="15"/>
      <c r="J150" s="27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6"/>
      <c r="C151" s="30"/>
      <c r="D151" s="15"/>
      <c r="E151" s="15"/>
      <c r="F151" s="15"/>
      <c r="G151" s="15"/>
      <c r="H151" s="15"/>
      <c r="I151" s="15"/>
      <c r="J151" s="27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6"/>
      <c r="C152" s="30"/>
      <c r="D152" s="15"/>
      <c r="E152" s="15"/>
      <c r="F152" s="15"/>
      <c r="G152" s="15"/>
      <c r="H152" s="15"/>
      <c r="I152" s="15"/>
      <c r="J152" s="27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6"/>
      <c r="C153" s="30"/>
      <c r="D153" s="15"/>
      <c r="E153" s="15"/>
      <c r="F153" s="15"/>
      <c r="G153" s="15"/>
      <c r="H153" s="15"/>
      <c r="I153" s="15"/>
      <c r="J153" s="27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6"/>
      <c r="C154" s="30"/>
      <c r="D154" s="15"/>
      <c r="E154" s="15"/>
      <c r="F154" s="15"/>
      <c r="G154" s="15"/>
      <c r="H154" s="15"/>
      <c r="I154" s="15"/>
      <c r="J154" s="27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6"/>
      <c r="C155" s="30"/>
      <c r="D155" s="15"/>
      <c r="E155" s="15"/>
      <c r="F155" s="15"/>
      <c r="G155" s="15"/>
      <c r="H155" s="15"/>
      <c r="I155" s="15"/>
      <c r="J155" s="27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6"/>
      <c r="C156" s="30"/>
      <c r="D156" s="15"/>
      <c r="E156" s="15"/>
      <c r="F156" s="15"/>
      <c r="G156" s="15"/>
      <c r="H156" s="15"/>
      <c r="I156" s="15"/>
      <c r="J156" s="27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6"/>
      <c r="C157" s="30"/>
      <c r="D157" s="15"/>
      <c r="E157" s="15"/>
      <c r="F157" s="15"/>
      <c r="G157" s="15"/>
      <c r="H157" s="15"/>
      <c r="I157" s="15"/>
      <c r="J157" s="27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6"/>
      <c r="C158" s="30"/>
      <c r="D158" s="15"/>
      <c r="E158" s="15"/>
      <c r="F158" s="15"/>
      <c r="G158" s="15"/>
      <c r="H158" s="15"/>
      <c r="I158" s="15"/>
      <c r="J158" s="27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6"/>
      <c r="C159" s="30"/>
      <c r="D159" s="15"/>
      <c r="E159" s="15"/>
      <c r="F159" s="15"/>
      <c r="G159" s="15"/>
      <c r="H159" s="15"/>
      <c r="I159" s="15"/>
      <c r="J159" s="27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6"/>
      <c r="C160" s="30"/>
      <c r="D160" s="15"/>
      <c r="E160" s="15"/>
      <c r="F160" s="15"/>
      <c r="G160" s="15"/>
      <c r="H160" s="15"/>
      <c r="I160" s="15"/>
      <c r="J160" s="27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6"/>
      <c r="C161" s="30"/>
      <c r="D161" s="15"/>
      <c r="E161" s="15"/>
      <c r="F161" s="15"/>
      <c r="G161" s="15"/>
      <c r="H161" s="15"/>
      <c r="I161" s="15"/>
      <c r="J161" s="27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6"/>
      <c r="C162" s="30"/>
      <c r="D162" s="15"/>
      <c r="E162" s="15"/>
      <c r="F162" s="15"/>
      <c r="G162" s="15"/>
      <c r="H162" s="15"/>
      <c r="I162" s="15"/>
      <c r="J162" s="27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6"/>
      <c r="C163" s="30"/>
      <c r="D163" s="15"/>
      <c r="E163" s="15"/>
      <c r="F163" s="15"/>
      <c r="G163" s="15"/>
      <c r="H163" s="15"/>
      <c r="I163" s="15"/>
      <c r="J163" s="27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6"/>
      <c r="C164" s="30"/>
      <c r="D164" s="15"/>
      <c r="E164" s="15"/>
      <c r="F164" s="15"/>
      <c r="G164" s="15"/>
      <c r="H164" s="15"/>
      <c r="I164" s="15"/>
      <c r="J164" s="27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6"/>
      <c r="C165" s="30"/>
      <c r="D165" s="15"/>
      <c r="E165" s="15"/>
      <c r="F165" s="15"/>
      <c r="G165" s="15"/>
      <c r="H165" s="15"/>
      <c r="I165" s="15"/>
      <c r="J165" s="27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6"/>
      <c r="C166" s="30"/>
      <c r="D166" s="15"/>
      <c r="E166" s="15"/>
      <c r="F166" s="15"/>
      <c r="G166" s="15"/>
      <c r="H166" s="15"/>
      <c r="I166" s="15"/>
      <c r="J166" s="27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6"/>
      <c r="C167" s="30"/>
      <c r="D167" s="15"/>
      <c r="E167" s="15"/>
      <c r="F167" s="15"/>
      <c r="G167" s="15"/>
      <c r="H167" s="15"/>
      <c r="I167" s="15"/>
      <c r="J167" s="27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6"/>
      <c r="C168" s="30"/>
      <c r="D168" s="15"/>
      <c r="E168" s="15"/>
      <c r="F168" s="15"/>
      <c r="G168" s="15"/>
      <c r="H168" s="15"/>
      <c r="I168" s="15"/>
      <c r="J168" s="27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6"/>
      <c r="C169" s="30"/>
      <c r="D169" s="15"/>
      <c r="E169" s="15"/>
      <c r="F169" s="15"/>
      <c r="G169" s="15"/>
      <c r="H169" s="15"/>
      <c r="I169" s="15"/>
      <c r="J169" s="27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6"/>
      <c r="C170" s="30"/>
      <c r="D170" s="15"/>
      <c r="E170" s="15"/>
      <c r="F170" s="15"/>
      <c r="G170" s="15"/>
      <c r="H170" s="15"/>
      <c r="I170" s="15"/>
      <c r="J170" s="27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6"/>
      <c r="C171" s="30"/>
      <c r="D171" s="15"/>
      <c r="E171" s="15"/>
      <c r="F171" s="15"/>
      <c r="G171" s="15"/>
      <c r="H171" s="15"/>
      <c r="I171" s="15"/>
      <c r="J171" s="27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6"/>
      <c r="C172" s="30"/>
      <c r="D172" s="15"/>
      <c r="E172" s="15"/>
      <c r="F172" s="15"/>
      <c r="G172" s="15"/>
      <c r="H172" s="15"/>
      <c r="I172" s="15"/>
      <c r="J172" s="27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6"/>
      <c r="C173" s="30"/>
      <c r="D173" s="15"/>
      <c r="E173" s="15"/>
      <c r="F173" s="15"/>
      <c r="G173" s="15"/>
      <c r="H173" s="15"/>
      <c r="I173" s="15"/>
      <c r="J173" s="27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6"/>
      <c r="C174" s="30"/>
      <c r="D174" s="15"/>
      <c r="E174" s="15"/>
      <c r="F174" s="15"/>
      <c r="G174" s="15"/>
      <c r="H174" s="15"/>
      <c r="I174" s="15"/>
      <c r="J174" s="27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6"/>
      <c r="C175" s="30"/>
      <c r="D175" s="15"/>
      <c r="E175" s="15"/>
      <c r="F175" s="15"/>
      <c r="G175" s="15"/>
      <c r="H175" s="15"/>
      <c r="I175" s="15"/>
      <c r="J175" s="27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6"/>
      <c r="C176" s="30"/>
      <c r="D176" s="15"/>
      <c r="E176" s="15"/>
      <c r="F176" s="15"/>
      <c r="G176" s="15"/>
      <c r="H176" s="15"/>
      <c r="I176" s="15"/>
      <c r="J176" s="27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6"/>
      <c r="C177" s="30"/>
      <c r="D177" s="15"/>
      <c r="E177" s="15"/>
      <c r="F177" s="15"/>
      <c r="G177" s="15"/>
      <c r="H177" s="15"/>
      <c r="I177" s="15"/>
      <c r="J177" s="27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6"/>
      <c r="C178" s="30"/>
      <c r="D178" s="15"/>
      <c r="E178" s="15"/>
      <c r="F178" s="15"/>
      <c r="G178" s="15"/>
      <c r="H178" s="15"/>
      <c r="I178" s="15"/>
      <c r="J178" s="27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6"/>
      <c r="C179" s="30"/>
      <c r="D179" s="15"/>
      <c r="E179" s="15"/>
      <c r="F179" s="15"/>
      <c r="G179" s="15"/>
      <c r="H179" s="15"/>
      <c r="I179" s="15"/>
      <c r="J179" s="27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6"/>
      <c r="C180" s="30"/>
      <c r="D180" s="15"/>
      <c r="E180" s="15"/>
      <c r="F180" s="15"/>
      <c r="G180" s="15"/>
      <c r="H180" s="15"/>
      <c r="I180" s="15"/>
      <c r="J180" s="27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6"/>
      <c r="C181" s="30"/>
      <c r="D181" s="15"/>
      <c r="E181" s="15"/>
      <c r="F181" s="15"/>
      <c r="G181" s="15"/>
      <c r="H181" s="15"/>
      <c r="I181" s="15"/>
      <c r="J181" s="27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6"/>
      <c r="C182" s="30"/>
      <c r="D182" s="15"/>
      <c r="E182" s="15"/>
      <c r="F182" s="15"/>
      <c r="G182" s="15"/>
      <c r="H182" s="15"/>
      <c r="I182" s="15"/>
      <c r="J182" s="27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6"/>
      <c r="C183" s="30"/>
      <c r="D183" s="15"/>
      <c r="E183" s="15"/>
      <c r="F183" s="15"/>
      <c r="G183" s="15"/>
      <c r="H183" s="15"/>
      <c r="I183" s="15"/>
      <c r="J183" s="27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6"/>
      <c r="C184" s="30"/>
      <c r="D184" s="15"/>
      <c r="E184" s="15"/>
      <c r="F184" s="15"/>
      <c r="G184" s="15"/>
      <c r="H184" s="15"/>
      <c r="I184" s="15"/>
      <c r="J184" s="27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6"/>
      <c r="C185" s="30"/>
      <c r="D185" s="15"/>
      <c r="E185" s="15"/>
      <c r="F185" s="15"/>
      <c r="G185" s="15"/>
      <c r="H185" s="15"/>
      <c r="I185" s="15"/>
      <c r="J185" s="27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6"/>
      <c r="C186" s="30"/>
      <c r="D186" s="15"/>
      <c r="E186" s="15"/>
      <c r="F186" s="15"/>
      <c r="G186" s="15"/>
      <c r="H186" s="15"/>
      <c r="I186" s="15"/>
      <c r="J186" s="27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6"/>
      <c r="C187" s="30"/>
      <c r="D187" s="15"/>
      <c r="E187" s="15"/>
      <c r="F187" s="15"/>
      <c r="G187" s="15"/>
      <c r="H187" s="15"/>
      <c r="I187" s="15"/>
      <c r="J187" s="27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6"/>
      <c r="C188" s="30"/>
      <c r="D188" s="15"/>
      <c r="E188" s="15"/>
      <c r="F188" s="15"/>
      <c r="G188" s="15"/>
      <c r="H188" s="15"/>
      <c r="I188" s="15"/>
      <c r="J188" s="27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6"/>
      <c r="C189" s="30"/>
      <c r="D189" s="15"/>
      <c r="E189" s="15"/>
      <c r="F189" s="15"/>
      <c r="G189" s="15"/>
      <c r="H189" s="15"/>
      <c r="I189" s="15"/>
      <c r="J189" s="27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6"/>
      <c r="C190" s="30"/>
      <c r="D190" s="15"/>
      <c r="E190" s="15"/>
      <c r="F190" s="15"/>
      <c r="G190" s="15"/>
      <c r="H190" s="15"/>
      <c r="I190" s="15"/>
      <c r="J190" s="27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6"/>
      <c r="C191" s="30"/>
      <c r="D191" s="15"/>
      <c r="E191" s="15"/>
      <c r="F191" s="15"/>
      <c r="G191" s="15"/>
      <c r="H191" s="15"/>
      <c r="I191" s="15"/>
      <c r="J191" s="27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6"/>
      <c r="C192" s="30"/>
      <c r="D192" s="15"/>
      <c r="E192" s="15"/>
      <c r="F192" s="15"/>
      <c r="G192" s="15"/>
      <c r="H192" s="15"/>
      <c r="I192" s="15"/>
      <c r="J192" s="27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6"/>
      <c r="C193" s="30"/>
      <c r="D193" s="15"/>
      <c r="E193" s="15"/>
      <c r="F193" s="15"/>
      <c r="G193" s="15"/>
      <c r="H193" s="15"/>
      <c r="I193" s="15"/>
      <c r="J193" s="27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6"/>
      <c r="C194" s="30"/>
      <c r="D194" s="15"/>
      <c r="E194" s="15"/>
      <c r="F194" s="15"/>
      <c r="G194" s="15"/>
      <c r="H194" s="15"/>
      <c r="I194" s="15"/>
      <c r="J194" s="27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6"/>
      <c r="C195" s="30"/>
      <c r="D195" s="15"/>
      <c r="E195" s="15"/>
      <c r="F195" s="15"/>
      <c r="G195" s="15"/>
      <c r="H195" s="15"/>
      <c r="I195" s="15"/>
      <c r="J195" s="27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6"/>
      <c r="C196" s="30"/>
      <c r="D196" s="15"/>
      <c r="E196" s="15"/>
      <c r="F196" s="15"/>
      <c r="G196" s="15"/>
      <c r="H196" s="15"/>
      <c r="I196" s="15"/>
      <c r="J196" s="27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6"/>
      <c r="C197" s="30"/>
      <c r="D197" s="15"/>
      <c r="E197" s="15"/>
      <c r="F197" s="15"/>
      <c r="G197" s="15"/>
      <c r="H197" s="15"/>
      <c r="I197" s="15"/>
      <c r="J197" s="27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6"/>
      <c r="C198" s="30"/>
      <c r="D198" s="15"/>
      <c r="E198" s="15"/>
      <c r="F198" s="15"/>
      <c r="G198" s="15"/>
      <c r="H198" s="15"/>
      <c r="I198" s="15"/>
      <c r="J198" s="27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6"/>
      <c r="C199" s="30"/>
      <c r="D199" s="15"/>
      <c r="E199" s="15"/>
      <c r="F199" s="15"/>
      <c r="G199" s="15"/>
      <c r="H199" s="15"/>
      <c r="I199" s="15"/>
      <c r="J199" s="27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6"/>
      <c r="C200" s="30"/>
      <c r="D200" s="15"/>
      <c r="E200" s="15"/>
      <c r="F200" s="15"/>
      <c r="G200" s="15"/>
      <c r="H200" s="15"/>
      <c r="I200" s="15"/>
      <c r="J200" s="27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6"/>
      <c r="C201" s="30"/>
      <c r="D201" s="15"/>
      <c r="E201" s="15"/>
      <c r="F201" s="15"/>
      <c r="G201" s="15"/>
      <c r="H201" s="15"/>
      <c r="I201" s="15"/>
      <c r="J201" s="27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6"/>
      <c r="C202" s="30"/>
      <c r="D202" s="15"/>
      <c r="E202" s="15"/>
      <c r="F202" s="15"/>
      <c r="G202" s="15"/>
      <c r="H202" s="15"/>
      <c r="I202" s="15"/>
      <c r="J202" s="27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6"/>
      <c r="C203" s="30"/>
      <c r="D203" s="15"/>
      <c r="E203" s="15"/>
      <c r="F203" s="15"/>
      <c r="G203" s="15"/>
      <c r="H203" s="15"/>
      <c r="I203" s="15"/>
      <c r="J203" s="27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6"/>
      <c r="C204" s="30"/>
      <c r="D204" s="15"/>
      <c r="E204" s="15"/>
      <c r="F204" s="15"/>
      <c r="G204" s="15"/>
      <c r="H204" s="15"/>
      <c r="I204" s="15"/>
      <c r="J204" s="27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6"/>
      <c r="C205" s="30"/>
      <c r="D205" s="15"/>
      <c r="E205" s="15"/>
      <c r="F205" s="15"/>
      <c r="G205" s="15"/>
      <c r="H205" s="15"/>
      <c r="I205" s="15"/>
      <c r="J205" s="27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6"/>
      <c r="C206" s="30"/>
      <c r="D206" s="15"/>
      <c r="E206" s="15"/>
      <c r="F206" s="15"/>
      <c r="G206" s="15"/>
      <c r="H206" s="15"/>
      <c r="I206" s="15"/>
      <c r="J206" s="27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6"/>
      <c r="C207" s="30"/>
      <c r="D207" s="15"/>
      <c r="E207" s="15"/>
      <c r="F207" s="15"/>
      <c r="G207" s="15"/>
      <c r="H207" s="15"/>
      <c r="I207" s="15"/>
      <c r="J207" s="27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6"/>
      <c r="C208" s="30"/>
      <c r="D208" s="15"/>
      <c r="E208" s="15"/>
      <c r="F208" s="15"/>
      <c r="G208" s="15"/>
      <c r="H208" s="15"/>
      <c r="I208" s="15"/>
      <c r="J208" s="27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6"/>
      <c r="C209" s="30"/>
      <c r="D209" s="15"/>
      <c r="E209" s="15"/>
      <c r="F209" s="15"/>
      <c r="G209" s="15"/>
      <c r="H209" s="15"/>
      <c r="I209" s="15"/>
      <c r="J209" s="27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6"/>
      <c r="C210" s="30"/>
      <c r="D210" s="15"/>
      <c r="E210" s="15"/>
      <c r="F210" s="15"/>
      <c r="G210" s="15"/>
      <c r="H210" s="15"/>
      <c r="I210" s="15"/>
      <c r="J210" s="27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6"/>
      <c r="C211" s="30"/>
      <c r="D211" s="15"/>
      <c r="E211" s="15"/>
      <c r="F211" s="15"/>
      <c r="G211" s="15"/>
      <c r="H211" s="15"/>
      <c r="I211" s="15"/>
      <c r="J211" s="27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6"/>
      <c r="C212" s="30"/>
      <c r="D212" s="15"/>
      <c r="E212" s="15"/>
      <c r="F212" s="15"/>
      <c r="G212" s="15"/>
      <c r="H212" s="15"/>
      <c r="I212" s="15"/>
      <c r="J212" s="27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6"/>
      <c r="C213" s="30"/>
      <c r="D213" s="15"/>
      <c r="E213" s="15"/>
      <c r="F213" s="15"/>
      <c r="G213" s="15"/>
      <c r="H213" s="15"/>
      <c r="I213" s="15"/>
      <c r="J213" s="27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6"/>
      <c r="C214" s="30"/>
      <c r="D214" s="15"/>
      <c r="E214" s="15"/>
      <c r="F214" s="15"/>
      <c r="G214" s="15"/>
      <c r="H214" s="15"/>
      <c r="I214" s="15"/>
      <c r="J214" s="27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6"/>
      <c r="C215" s="30"/>
      <c r="D215" s="15"/>
      <c r="E215" s="15"/>
      <c r="F215" s="15"/>
      <c r="G215" s="15"/>
      <c r="H215" s="15"/>
      <c r="I215" s="15"/>
      <c r="J215" s="27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6"/>
      <c r="C216" s="30"/>
      <c r="D216" s="15"/>
      <c r="E216" s="15"/>
      <c r="F216" s="15"/>
      <c r="G216" s="15"/>
      <c r="H216" s="15"/>
      <c r="I216" s="15"/>
      <c r="J216" s="27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6"/>
      <c r="C217" s="30"/>
      <c r="D217" s="15"/>
      <c r="E217" s="15"/>
      <c r="F217" s="15"/>
      <c r="G217" s="15"/>
      <c r="H217" s="15"/>
      <c r="I217" s="15"/>
      <c r="J217" s="27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6"/>
      <c r="C218" s="30"/>
      <c r="D218" s="15"/>
      <c r="E218" s="15"/>
      <c r="F218" s="15"/>
      <c r="G218" s="15"/>
      <c r="H218" s="15"/>
      <c r="I218" s="15"/>
      <c r="J218" s="27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6"/>
      <c r="C219" s="30"/>
      <c r="D219" s="15"/>
      <c r="E219" s="15"/>
      <c r="F219" s="15"/>
      <c r="G219" s="15"/>
      <c r="H219" s="15"/>
      <c r="I219" s="15"/>
      <c r="J219" s="27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6"/>
      <c r="C220" s="30"/>
      <c r="D220" s="15"/>
      <c r="E220" s="15"/>
      <c r="F220" s="15"/>
      <c r="G220" s="15"/>
      <c r="H220" s="15"/>
      <c r="I220" s="15"/>
      <c r="J220" s="27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6"/>
      <c r="C221" s="30"/>
      <c r="D221" s="15"/>
      <c r="E221" s="15"/>
      <c r="F221" s="15"/>
      <c r="G221" s="15"/>
      <c r="H221" s="15"/>
      <c r="I221" s="15"/>
      <c r="J221" s="27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6"/>
      <c r="C222" s="30"/>
      <c r="D222" s="15"/>
      <c r="E222" s="15"/>
      <c r="F222" s="15"/>
      <c r="G222" s="15"/>
      <c r="H222" s="15"/>
      <c r="I222" s="15"/>
      <c r="J222" s="27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6"/>
      <c r="C223" s="30"/>
      <c r="D223" s="15"/>
      <c r="E223" s="15"/>
      <c r="F223" s="15"/>
      <c r="G223" s="15"/>
      <c r="H223" s="15"/>
      <c r="I223" s="15"/>
      <c r="J223" s="27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6"/>
      <c r="C224" s="30"/>
      <c r="D224" s="15"/>
      <c r="E224" s="15"/>
      <c r="F224" s="15"/>
      <c r="G224" s="15"/>
      <c r="H224" s="15"/>
      <c r="I224" s="15"/>
      <c r="J224" s="27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6"/>
      <c r="C225" s="30"/>
      <c r="D225" s="15"/>
      <c r="E225" s="15"/>
      <c r="F225" s="15"/>
      <c r="G225" s="15"/>
      <c r="H225" s="15"/>
      <c r="I225" s="15"/>
      <c r="J225" s="27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6"/>
      <c r="C226" s="30"/>
      <c r="D226" s="15"/>
      <c r="E226" s="15"/>
      <c r="F226" s="15"/>
      <c r="G226" s="15"/>
      <c r="H226" s="15"/>
      <c r="I226" s="15"/>
      <c r="J226" s="27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6"/>
      <c r="C227" s="30"/>
      <c r="D227" s="15"/>
      <c r="E227" s="15"/>
      <c r="F227" s="15"/>
      <c r="G227" s="15"/>
      <c r="H227" s="15"/>
      <c r="I227" s="15"/>
      <c r="J227" s="27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6"/>
      <c r="C228" s="30"/>
      <c r="D228" s="15"/>
      <c r="E228" s="15"/>
      <c r="F228" s="15"/>
      <c r="G228" s="15"/>
      <c r="H228" s="15"/>
      <c r="I228" s="15"/>
      <c r="J228" s="27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6"/>
      <c r="C229" s="30"/>
      <c r="D229" s="15"/>
      <c r="E229" s="15"/>
      <c r="F229" s="15"/>
      <c r="G229" s="15"/>
      <c r="H229" s="15"/>
      <c r="I229" s="15"/>
      <c r="J229" s="27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6"/>
      <c r="C230" s="30"/>
      <c r="D230" s="15"/>
      <c r="E230" s="15"/>
      <c r="F230" s="15"/>
      <c r="G230" s="15"/>
      <c r="H230" s="15"/>
      <c r="I230" s="15"/>
      <c r="J230" s="27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6"/>
      <c r="C231" s="30"/>
      <c r="D231" s="15"/>
      <c r="E231" s="15"/>
      <c r="F231" s="15"/>
      <c r="G231" s="15"/>
      <c r="H231" s="15"/>
      <c r="I231" s="15"/>
      <c r="J231" s="27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6"/>
      <c r="C232" s="30"/>
      <c r="D232" s="15"/>
      <c r="E232" s="15"/>
      <c r="F232" s="15"/>
      <c r="G232" s="15"/>
      <c r="H232" s="15"/>
      <c r="I232" s="15"/>
      <c r="J232" s="27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6"/>
      <c r="C233" s="30"/>
      <c r="D233" s="15"/>
      <c r="E233" s="15"/>
      <c r="F233" s="15"/>
      <c r="G233" s="15"/>
      <c r="H233" s="15"/>
      <c r="I233" s="15"/>
      <c r="J233" s="27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6"/>
      <c r="C234" s="30"/>
      <c r="D234" s="15"/>
      <c r="E234" s="15"/>
      <c r="F234" s="15"/>
      <c r="G234" s="15"/>
      <c r="H234" s="15"/>
      <c r="I234" s="15"/>
      <c r="J234" s="27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6"/>
      <c r="C235" s="30"/>
      <c r="D235" s="15"/>
      <c r="E235" s="15"/>
      <c r="F235" s="15"/>
      <c r="G235" s="15"/>
      <c r="H235" s="15"/>
      <c r="I235" s="15"/>
      <c r="J235" s="27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6"/>
      <c r="C236" s="30"/>
      <c r="D236" s="15"/>
      <c r="E236" s="15"/>
      <c r="F236" s="15"/>
      <c r="G236" s="15"/>
      <c r="H236" s="15"/>
      <c r="I236" s="15"/>
      <c r="J236" s="27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6"/>
      <c r="C237" s="30"/>
      <c r="D237" s="15"/>
      <c r="E237" s="15"/>
      <c r="F237" s="15"/>
      <c r="G237" s="15"/>
      <c r="H237" s="15"/>
      <c r="I237" s="15"/>
      <c r="J237" s="27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6"/>
      <c r="C238" s="30"/>
      <c r="D238" s="15"/>
      <c r="E238" s="15"/>
      <c r="F238" s="15"/>
      <c r="G238" s="15"/>
      <c r="H238" s="15"/>
      <c r="I238" s="15"/>
      <c r="J238" s="27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6"/>
      <c r="C239" s="30"/>
      <c r="D239" s="15"/>
      <c r="E239" s="15"/>
      <c r="F239" s="15"/>
      <c r="G239" s="15"/>
      <c r="H239" s="15"/>
      <c r="I239" s="15"/>
      <c r="J239" s="27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6"/>
      <c r="C240" s="30"/>
      <c r="D240" s="15"/>
      <c r="E240" s="15"/>
      <c r="F240" s="15"/>
      <c r="G240" s="15"/>
      <c r="H240" s="15"/>
      <c r="I240" s="15"/>
      <c r="J240" s="27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6"/>
      <c r="C241" s="30"/>
      <c r="D241" s="15"/>
      <c r="E241" s="15"/>
      <c r="F241" s="15"/>
      <c r="G241" s="15"/>
      <c r="H241" s="15"/>
      <c r="I241" s="15"/>
      <c r="J241" s="27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6"/>
      <c r="C242" s="30"/>
      <c r="D242" s="15"/>
      <c r="E242" s="15"/>
      <c r="F242" s="15"/>
      <c r="G242" s="15"/>
      <c r="H242" s="15"/>
      <c r="I242" s="15"/>
      <c r="J242" s="27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6"/>
      <c r="C243" s="30"/>
      <c r="D243" s="15"/>
      <c r="E243" s="15"/>
      <c r="F243" s="15"/>
      <c r="G243" s="15"/>
      <c r="H243" s="15"/>
      <c r="I243" s="15"/>
      <c r="J243" s="27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6"/>
      <c r="C244" s="30"/>
      <c r="D244" s="15"/>
      <c r="E244" s="15"/>
      <c r="F244" s="15"/>
      <c r="G244" s="15"/>
      <c r="H244" s="15"/>
      <c r="I244" s="15"/>
      <c r="J244" s="27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6"/>
      <c r="C245" s="30"/>
      <c r="D245" s="15"/>
      <c r="E245" s="15"/>
      <c r="F245" s="15"/>
      <c r="G245" s="15"/>
      <c r="H245" s="15"/>
      <c r="I245" s="15"/>
      <c r="J245" s="27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6"/>
      <c r="C246" s="30"/>
      <c r="D246" s="15"/>
      <c r="E246" s="15"/>
      <c r="F246" s="15"/>
      <c r="G246" s="15"/>
      <c r="H246" s="15"/>
      <c r="I246" s="15"/>
      <c r="J246" s="27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6"/>
      <c r="C247" s="30"/>
      <c r="D247" s="15"/>
      <c r="E247" s="15"/>
      <c r="F247" s="15"/>
      <c r="G247" s="15"/>
      <c r="H247" s="15"/>
      <c r="I247" s="15"/>
      <c r="J247" s="27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6"/>
      <c r="C248" s="30"/>
      <c r="D248" s="15"/>
      <c r="E248" s="15"/>
      <c r="F248" s="15"/>
      <c r="G248" s="15"/>
      <c r="H248" s="15"/>
      <c r="I248" s="15"/>
      <c r="J248" s="27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6"/>
      <c r="C249" s="30"/>
      <c r="D249" s="15"/>
      <c r="E249" s="15"/>
      <c r="F249" s="15"/>
      <c r="G249" s="15"/>
      <c r="H249" s="15"/>
      <c r="I249" s="15"/>
      <c r="J249" s="27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6"/>
      <c r="C250" s="30"/>
      <c r="D250" s="15"/>
      <c r="E250" s="15"/>
      <c r="F250" s="15"/>
      <c r="G250" s="15"/>
      <c r="H250" s="15"/>
      <c r="I250" s="15"/>
      <c r="J250" s="27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6"/>
      <c r="C251" s="30"/>
      <c r="D251" s="15"/>
      <c r="E251" s="15"/>
      <c r="F251" s="15"/>
      <c r="G251" s="15"/>
      <c r="H251" s="15"/>
      <c r="I251" s="15"/>
      <c r="J251" s="27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6"/>
      <c r="C252" s="30"/>
      <c r="D252" s="15"/>
      <c r="E252" s="15"/>
      <c r="F252" s="15"/>
      <c r="G252" s="15"/>
      <c r="H252" s="15"/>
      <c r="I252" s="15"/>
      <c r="J252" s="27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6"/>
      <c r="C253" s="30"/>
      <c r="D253" s="15"/>
      <c r="E253" s="15"/>
      <c r="F253" s="15"/>
      <c r="G253" s="15"/>
      <c r="H253" s="15"/>
      <c r="I253" s="15"/>
      <c r="J253" s="27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6"/>
      <c r="C254" s="30"/>
      <c r="D254" s="15"/>
      <c r="E254" s="15"/>
      <c r="F254" s="15"/>
      <c r="G254" s="15"/>
      <c r="H254" s="15"/>
      <c r="I254" s="15"/>
      <c r="J254" s="27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6"/>
      <c r="C255" s="30"/>
      <c r="D255" s="15"/>
      <c r="E255" s="15"/>
      <c r="F255" s="15"/>
      <c r="G255" s="15"/>
      <c r="H255" s="15"/>
      <c r="I255" s="15"/>
      <c r="J255" s="27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6"/>
      <c r="C256" s="30"/>
      <c r="D256" s="15"/>
      <c r="E256" s="15"/>
      <c r="F256" s="15"/>
      <c r="G256" s="15"/>
      <c r="H256" s="15"/>
      <c r="I256" s="15"/>
      <c r="J256" s="27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6"/>
      <c r="C257" s="30"/>
      <c r="D257" s="15"/>
      <c r="E257" s="15"/>
      <c r="F257" s="15"/>
      <c r="G257" s="15"/>
      <c r="H257" s="15"/>
      <c r="I257" s="15"/>
      <c r="J257" s="27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6"/>
      <c r="C258" s="30"/>
      <c r="D258" s="15"/>
      <c r="E258" s="15"/>
      <c r="F258" s="15"/>
      <c r="G258" s="15"/>
      <c r="H258" s="15"/>
      <c r="I258" s="15"/>
      <c r="J258" s="27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6"/>
      <c r="C259" s="30"/>
      <c r="D259" s="15"/>
      <c r="E259" s="15"/>
      <c r="F259" s="15"/>
      <c r="G259" s="15"/>
      <c r="H259" s="15"/>
      <c r="I259" s="15"/>
      <c r="J259" s="27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6"/>
      <c r="C260" s="30"/>
      <c r="D260" s="15"/>
      <c r="E260" s="15"/>
      <c r="F260" s="15"/>
      <c r="G260" s="15"/>
      <c r="H260" s="15"/>
      <c r="I260" s="15"/>
      <c r="J260" s="27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6"/>
      <c r="C261" s="30"/>
      <c r="D261" s="15"/>
      <c r="E261" s="15"/>
      <c r="F261" s="15"/>
      <c r="G261" s="15"/>
      <c r="H261" s="15"/>
      <c r="I261" s="15"/>
      <c r="J261" s="27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6"/>
      <c r="C262" s="30"/>
      <c r="D262" s="15"/>
      <c r="E262" s="15"/>
      <c r="F262" s="15"/>
      <c r="G262" s="15"/>
      <c r="H262" s="15"/>
      <c r="I262" s="15"/>
      <c r="J262" s="27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6"/>
      <c r="C263" s="30"/>
      <c r="D263" s="15"/>
      <c r="E263" s="15"/>
      <c r="F263" s="15"/>
      <c r="G263" s="15"/>
      <c r="H263" s="15"/>
      <c r="I263" s="15"/>
      <c r="J263" s="27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6"/>
      <c r="C264" s="30"/>
      <c r="D264" s="15"/>
      <c r="E264" s="15"/>
      <c r="F264" s="15"/>
      <c r="G264" s="15"/>
      <c r="H264" s="15"/>
      <c r="I264" s="15"/>
      <c r="J264" s="27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6"/>
      <c r="C265" s="30"/>
      <c r="D265" s="15"/>
      <c r="E265" s="15"/>
      <c r="F265" s="15"/>
      <c r="G265" s="15"/>
      <c r="H265" s="15"/>
      <c r="I265" s="15"/>
      <c r="J265" s="27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6"/>
      <c r="C266" s="30"/>
      <c r="D266" s="15"/>
      <c r="E266" s="15"/>
      <c r="F266" s="15"/>
      <c r="G266" s="15"/>
      <c r="H266" s="15"/>
      <c r="I266" s="15"/>
      <c r="J266" s="27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6"/>
      <c r="C267" s="30"/>
      <c r="D267" s="15"/>
      <c r="E267" s="15"/>
      <c r="F267" s="15"/>
      <c r="G267" s="15"/>
      <c r="H267" s="15"/>
      <c r="I267" s="15"/>
      <c r="J267" s="27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6"/>
      <c r="C268" s="30"/>
      <c r="D268" s="15"/>
      <c r="E268" s="15"/>
      <c r="F268" s="15"/>
      <c r="G268" s="15"/>
      <c r="H268" s="15"/>
      <c r="I268" s="15"/>
      <c r="J268" s="27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6"/>
      <c r="C269" s="30"/>
      <c r="D269" s="15"/>
      <c r="E269" s="15"/>
      <c r="F269" s="15"/>
      <c r="G269" s="15"/>
      <c r="H269" s="15"/>
      <c r="I269" s="15"/>
      <c r="J269" s="27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6"/>
      <c r="C270" s="30"/>
      <c r="D270" s="15"/>
      <c r="E270" s="15"/>
      <c r="F270" s="15"/>
      <c r="G270" s="15"/>
      <c r="H270" s="15"/>
      <c r="I270" s="15"/>
      <c r="J270" s="27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8.0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</f>
        <v>Brendan Oakes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28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Brendan Oakes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28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Brendan Oakes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28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Brendan Oakes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28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Brendan Oakes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28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Brendan Oakes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28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Brendan Oakes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28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Brendan Oakes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28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Brendan Oakes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7.0</v>
      </c>
      <c r="J10" s="40">
        <f t="shared" si="2"/>
        <v>3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1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28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5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Brendan Oakes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28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Brendan Oakes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28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Brendan Oakes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9.0</v>
      </c>
      <c r="J13" s="40">
        <f t="shared" si="2"/>
        <v>6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28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8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Brendan Oakes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28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Brendan Oakes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28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Brendan Oakes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28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Brendan Oakes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9.0</v>
      </c>
      <c r="J17" s="40">
        <f t="shared" si="2"/>
        <v>5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28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8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Brendan Oakes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9.0</v>
      </c>
      <c r="J18" s="40">
        <f t="shared" si="2"/>
        <v>6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28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8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Brendan Oakes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108</v>
      </c>
      <c r="Q19" s="49">
        <f t="shared" si="5"/>
        <v>28</v>
      </c>
      <c r="R19" s="52">
        <f>VLOOKUP(C19,Players!$C:$D,2,0)</f>
        <v>20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</f>
        <v>Andrew Murray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41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Andrew Murray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9.0</v>
      </c>
      <c r="J3" s="40">
        <f t="shared" si="2"/>
        <v>6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41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8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Andrew Murray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41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Andrew Murray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41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Andrew Murray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9.0</v>
      </c>
      <c r="J6" s="40">
        <f t="shared" si="2"/>
        <v>5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41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8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Andrew Murray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41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Andrew Murray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41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Andrew Murray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41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Andrew Murray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41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Andrew Murray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4.0</v>
      </c>
      <c r="J11" s="40">
        <f t="shared" si="2"/>
        <v>0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41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Andrew Murray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41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Andrew Murray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3.0</v>
      </c>
      <c r="J13" s="40">
        <f t="shared" si="2"/>
        <v>0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41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Andrew Murray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3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41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3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Andrew Murray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41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Andrew Murray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41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Andrew Murray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41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Andrew Murray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3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41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Andrew Murray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90</v>
      </c>
      <c r="Q19" s="49">
        <f t="shared" si="5"/>
        <v>41</v>
      </c>
      <c r="R19" s="52">
        <f>VLOOKUP(C19,Players!$C:$D,2,0)</f>
        <v>20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Players!C69</f>
        <v>Nick Williams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24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Nick Williams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24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Nick Williams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Nick Williams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Nick Williams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24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Nick Williams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Nick Williams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24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Nick Williams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Nick Williams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24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Nick Williams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24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Nick Williams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9.0</v>
      </c>
      <c r="J12" s="40">
        <f t="shared" si="2"/>
        <v>4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8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Nick Williams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9.0</v>
      </c>
      <c r="J13" s="40">
        <f t="shared" si="2"/>
        <v>6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24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7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Nick Williams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Nick Williams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9.0</v>
      </c>
      <c r="J15" s="40">
        <f t="shared" si="2"/>
        <v>6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24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Nick Williams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7.0</v>
      </c>
      <c r="J16" s="40">
        <f t="shared" si="2"/>
        <v>3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24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6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Nick Williams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24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Nick Williams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Nick Williams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115</v>
      </c>
      <c r="Q19" s="49">
        <f t="shared" si="5"/>
        <v>24</v>
      </c>
      <c r="R19" s="52">
        <f>VLOOKUP(C19,Players!$C:$D,2,0)</f>
        <v>27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Players!C48</f>
        <v>Michael Lagudi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33</v>
      </c>
      <c r="R2" s="43"/>
      <c r="S2" s="43">
        <f t="shared" ref="S2:T2" si="1">IF(K2="YES",1,0)</f>
        <v>0</v>
      </c>
      <c r="T2" s="43">
        <f t="shared" si="1"/>
        <v>1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Michael Lagudi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33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Michael Lagudi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33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Michael Lagudi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33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Michael Lagudi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33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Michael Lagudi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33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Michael Lagudi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33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Michael Lagudi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33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Michael Lagudi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33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Michael Lagudi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3.0</v>
      </c>
      <c r="J11" s="40">
        <f t="shared" si="2"/>
        <v>-1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4</v>
      </c>
      <c r="N11" s="47" t="str">
        <f t="shared" si="3"/>
        <v>YES</v>
      </c>
      <c r="O11" s="47" t="str">
        <f t="shared" si="4"/>
        <v>NO</v>
      </c>
      <c r="P11" s="47"/>
      <c r="Q11" s="45">
        <f t="shared" si="5"/>
        <v>33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2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Michael Lagudi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33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Michael Lagudi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3.0</v>
      </c>
      <c r="J13" s="40">
        <f t="shared" si="2"/>
        <v>0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33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Michael Lagudi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33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Michael Lagudi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33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Michael Lagudi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33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Michael Lagudi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33</v>
      </c>
      <c r="R17" s="47"/>
      <c r="S17" s="47">
        <f t="shared" ref="S17:T17" si="24">IF(K17="YES",1,0)</f>
        <v>0</v>
      </c>
      <c r="T17" s="47">
        <f t="shared" si="24"/>
        <v>1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Michael Lagudi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33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Michael Lagudi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81</v>
      </c>
      <c r="Q19" s="49">
        <f t="shared" si="5"/>
        <v>33</v>
      </c>
      <c r="R19" s="52">
        <f>VLOOKUP(C19,Players!$C:$D,2,0)</f>
        <v>8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</f>
        <v>Noel Jago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16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Noel Jago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9.0</v>
      </c>
      <c r="J3" s="40">
        <f t="shared" si="2"/>
        <v>6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16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7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Noel Jago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4</v>
      </c>
      <c r="N4" s="47" t="str">
        <f t="shared" si="3"/>
        <v>YES</v>
      </c>
      <c r="O4" s="47" t="str">
        <f t="shared" si="4"/>
        <v>NO</v>
      </c>
      <c r="P4" s="47"/>
      <c r="Q4" s="45">
        <f t="shared" si="5"/>
        <v>16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2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Noel Jago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16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Noel Jago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16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Noel Jago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9.0</v>
      </c>
      <c r="J7" s="40">
        <f t="shared" si="2"/>
        <v>6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16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8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Noel Jago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16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Noel Jago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9.0</v>
      </c>
      <c r="J9" s="40">
        <f t="shared" si="2"/>
        <v>6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16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8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Noel Jago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16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Noel Jago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16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Noel Jago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9.0</v>
      </c>
      <c r="J12" s="40">
        <f t="shared" si="2"/>
        <v>4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16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8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Noel Jago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9.0</v>
      </c>
      <c r="J13" s="40">
        <f t="shared" si="2"/>
        <v>6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16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7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Noel Jago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16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Noel Jago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16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Noel Jago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16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Noel Jago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9.0</v>
      </c>
      <c r="J17" s="40">
        <f t="shared" si="2"/>
        <v>5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16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7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Noel Jago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9.0</v>
      </c>
      <c r="J18" s="40">
        <f t="shared" si="2"/>
        <v>6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16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8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Noel Jago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9.0</v>
      </c>
      <c r="J19" s="50">
        <f t="shared" si="2"/>
        <v>4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135</v>
      </c>
      <c r="Q19" s="49">
        <f t="shared" si="5"/>
        <v>16</v>
      </c>
      <c r="R19" s="52">
        <f>VLOOKUP(C19,Players!$C:$D,2,0)</f>
        <v>29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7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Players!C34</f>
        <v>Mark Leaney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24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7" si="10">C2</f>
        <v>Mark Leaney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9.0</v>
      </c>
      <c r="J3" s="40">
        <f t="shared" si="2"/>
        <v>6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24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7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Mark Leaney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Mark Leaney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Mark Leaney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24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Mark Leaney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Mark Leaney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24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Mark Leaney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Mark Leaney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24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Mark Leaney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3.0</v>
      </c>
      <c r="J11" s="40">
        <f t="shared" si="2"/>
        <v>-1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5</v>
      </c>
      <c r="N11" s="47" t="str">
        <f t="shared" si="3"/>
        <v>YES</v>
      </c>
      <c r="O11" s="47" t="str">
        <f t="shared" si="4"/>
        <v>NO</v>
      </c>
      <c r="P11" s="47"/>
      <c r="Q11" s="45">
        <f t="shared" si="5"/>
        <v>24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1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Mark Leaney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9.0</v>
      </c>
      <c r="J12" s="40">
        <f t="shared" si="2"/>
        <v>4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8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Mark Leaney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24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Mark Leaney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Mark Leaney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9.0</v>
      </c>
      <c r="J15" s="40">
        <f t="shared" si="2"/>
        <v>6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24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Mark Leaney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24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Mark Leaney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24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>C16</f>
        <v>Mark Leaney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>C18</f>
        <v>Mark Leaney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118</v>
      </c>
      <c r="Q19" s="49">
        <f t="shared" si="5"/>
        <v>24</v>
      </c>
      <c r="R19" s="52">
        <f>VLOOKUP(C19,Players!$C:$D,2,0)</f>
        <v>28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56" t="s">
        <v>108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Players!C35</f>
        <v>Justinn Curan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10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Justinn Curan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9.0</v>
      </c>
      <c r="J3" s="40">
        <f t="shared" si="2"/>
        <v>6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10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7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Justinn Curan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9.0</v>
      </c>
      <c r="J4" s="40">
        <f t="shared" si="2"/>
        <v>5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10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7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Justinn Curan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9.0</v>
      </c>
      <c r="J5" s="40">
        <f t="shared" si="2"/>
        <v>5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10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8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Justinn Curan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10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Justinn Curan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10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Justinn Curan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10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Justinn Curan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9.0</v>
      </c>
      <c r="J9" s="40">
        <f t="shared" si="2"/>
        <v>6</v>
      </c>
      <c r="K9" s="47" t="str">
        <f>IF(VLOOKUP($C9,Players!$C:$D,2,0)&gt;H9,"YES",IF(VLOOKUP($C9,Players!$C:$D,2,0)=H9,"YES","NO"))</f>
        <v>YES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10</v>
      </c>
      <c r="R9" s="47"/>
      <c r="S9" s="47">
        <f t="shared" ref="S9:T9" si="16">IF(K9="YES",1,0)</f>
        <v>1</v>
      </c>
      <c r="T9" s="47">
        <f t="shared" si="16"/>
        <v>0</v>
      </c>
      <c r="U9" s="47">
        <f t="shared" si="7"/>
        <v>7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Justinn Curan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10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Justinn Curan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9.0</v>
      </c>
      <c r="J11" s="40">
        <f t="shared" si="2"/>
        <v>5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10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7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Justinn Curan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10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Justinn Curan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10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Justinn Curan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10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Justinn Curan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7.0</v>
      </c>
      <c r="J15" s="40">
        <f t="shared" si="2"/>
        <v>4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10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5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Justinn Curan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9.0</v>
      </c>
      <c r="J16" s="40">
        <f t="shared" si="2"/>
        <v>5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10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8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Justinn Curan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7.0</v>
      </c>
      <c r="J17" s="40">
        <f t="shared" si="2"/>
        <v>3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10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Justinn Curan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7.0</v>
      </c>
      <c r="J18" s="40">
        <f t="shared" si="2"/>
        <v>4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10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6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Justinn Curan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9.0</v>
      </c>
      <c r="J19" s="50">
        <f t="shared" si="2"/>
        <v>4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141</v>
      </c>
      <c r="Q19" s="49">
        <f t="shared" si="5"/>
        <v>10</v>
      </c>
      <c r="R19" s="52">
        <f>VLOOKUP(C19,Players!$C:$D,2,0)</f>
        <v>31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7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Players!C42</f>
        <v>Anker Christensen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24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Anker Christensen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24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Anker Christensen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9.0</v>
      </c>
      <c r="J4" s="40">
        <f t="shared" si="2"/>
        <v>5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24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7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Anker Christensen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9.0</v>
      </c>
      <c r="J5" s="40">
        <f t="shared" si="2"/>
        <v>5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8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Anker Christensen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9.0</v>
      </c>
      <c r="J6" s="40">
        <f t="shared" si="2"/>
        <v>5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24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7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Anker Christensen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Anker Christensen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24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Anker Christensen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Anker Christensen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24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Anker Christensen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24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Anker Christensen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24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Anker Christensen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24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Anker Christensen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Anker Christensen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9.0</v>
      </c>
      <c r="J15" s="40">
        <f t="shared" si="2"/>
        <v>6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24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Anker Christensen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9.0</v>
      </c>
      <c r="J16" s="40">
        <f t="shared" si="2"/>
        <v>5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24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8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Anker Christensen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7.0</v>
      </c>
      <c r="J17" s="40">
        <f t="shared" si="2"/>
        <v>3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24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Anker Christensen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2.0</v>
      </c>
      <c r="J18" s="40">
        <f t="shared" si="2"/>
        <v>-1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4</v>
      </c>
      <c r="N18" s="47" t="str">
        <f t="shared" si="3"/>
        <v>YES</v>
      </c>
      <c r="O18" s="47" t="str">
        <f t="shared" si="4"/>
        <v>YES</v>
      </c>
      <c r="P18" s="47"/>
      <c r="Q18" s="45">
        <f t="shared" si="5"/>
        <v>24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1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Anker Christensen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121</v>
      </c>
      <c r="Q19" s="49">
        <f t="shared" si="5"/>
        <v>24</v>
      </c>
      <c r="R19" s="52">
        <f>VLOOKUP(C19,Players!$C:$D,2,0)</f>
        <v>30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Players!C7</f>
        <v>Martyn Budden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36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Martyn Budden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36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Martyn Budden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36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Martyn Budden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36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Martyn Budden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36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Martyn Budden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36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Martyn Budden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36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Martyn Budden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Martyn Budden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36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Martyn Budden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4.0</v>
      </c>
      <c r="J11" s="40">
        <f t="shared" si="2"/>
        <v>0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36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Martyn Budden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Martyn Budden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36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Martyn Budden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36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Martyn Budden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3.0</v>
      </c>
      <c r="J15" s="40">
        <f t="shared" si="2"/>
        <v>0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36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Martyn Budden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36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Martyn Budden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36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Martyn Budden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36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Martyn Budden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82</v>
      </c>
      <c r="Q19" s="49">
        <f t="shared" si="5"/>
        <v>36</v>
      </c>
      <c r="R19" s="52">
        <f>VLOOKUP(C19,Players!$C:$D,2,0)</f>
        <v>12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Players!C28</f>
        <v>Andrew Graham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34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Andrew Graham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34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Andrew Graham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Andrew Graham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Andrew Graham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8.0</v>
      </c>
      <c r="J6" s="40">
        <f t="shared" si="2"/>
        <v>4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34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Andrew Graham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Andrew Graham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34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Andrew Graham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Andrew Graham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4.0</v>
      </c>
      <c r="J10" s="40">
        <f t="shared" si="2"/>
        <v>0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4</v>
      </c>
      <c r="N10" s="47" t="str">
        <f t="shared" si="3"/>
        <v>YES</v>
      </c>
      <c r="O10" s="47" t="str">
        <f t="shared" si="4"/>
        <v>NO</v>
      </c>
      <c r="P10" s="47"/>
      <c r="Q10" s="45">
        <f t="shared" si="5"/>
        <v>34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2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Andrew Graham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34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Andrew Graham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8.0</v>
      </c>
      <c r="J12" s="40">
        <f t="shared" si="2"/>
        <v>3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7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Andrew Graham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34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Andrew Graham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Andrew Graham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34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Andrew Graham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34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Andrew Graham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3.0</v>
      </c>
      <c r="J17" s="40">
        <f t="shared" si="2"/>
        <v>-1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5</v>
      </c>
      <c r="N17" s="47" t="str">
        <f t="shared" si="3"/>
        <v>YES</v>
      </c>
      <c r="O17" s="47" t="str">
        <f t="shared" si="4"/>
        <v>YES</v>
      </c>
      <c r="P17" s="47"/>
      <c r="Q17" s="45">
        <f t="shared" si="5"/>
        <v>34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1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Andrew Graham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Andrew Graham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96</v>
      </c>
      <c r="Q19" s="49">
        <f t="shared" si="5"/>
        <v>34</v>
      </c>
      <c r="R19" s="52">
        <f>VLOOKUP(C19,Players!$C:$D,2,0)</f>
        <v>24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Players!C15</f>
        <v>Matt Rowan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26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Matt Rowan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8.0</v>
      </c>
      <c r="J3" s="40">
        <f t="shared" si="2"/>
        <v>5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26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6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Matt Rowan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8.0</v>
      </c>
      <c r="J4" s="40">
        <f t="shared" si="2"/>
        <v>4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26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Matt Rowan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Matt Rowan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7.0</v>
      </c>
      <c r="J6" s="40">
        <f t="shared" si="2"/>
        <v>3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26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Matt Rowan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6.0</v>
      </c>
      <c r="J7" s="40">
        <f t="shared" si="2"/>
        <v>3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5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Matt Rowan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Matt Rowan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Matt Rowan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4.0</v>
      </c>
      <c r="J10" s="40">
        <f t="shared" si="2"/>
        <v>0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4</v>
      </c>
      <c r="N10" s="47" t="str">
        <f t="shared" si="3"/>
        <v>YES</v>
      </c>
      <c r="O10" s="47" t="str">
        <f t="shared" si="4"/>
        <v>NO</v>
      </c>
      <c r="P10" s="47"/>
      <c r="Q10" s="45">
        <f t="shared" si="5"/>
        <v>26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2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Matt Rowan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7.0</v>
      </c>
      <c r="J11" s="40">
        <f t="shared" si="2"/>
        <v>3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26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Matt Rowan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8.0</v>
      </c>
      <c r="J12" s="40">
        <f t="shared" si="2"/>
        <v>3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7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Matt Rowan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26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Matt Rowan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Matt Rowan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26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Matt Rowan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Matt Rowan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26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Matt Rowan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Matt Rowan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110</v>
      </c>
      <c r="Q19" s="49">
        <f t="shared" si="5"/>
        <v>26</v>
      </c>
      <c r="R19" s="52">
        <f>VLOOKUP(C19,Players!$C:$D,2,0)</f>
        <v>29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Players!C26</f>
        <v>Joe Pajeska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21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Joe Pajeska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21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Joe Pajeska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8.0</v>
      </c>
      <c r="J4" s="40">
        <f t="shared" si="2"/>
        <v>4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21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Joe Pajeska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21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Joe Pajeska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8.0</v>
      </c>
      <c r="J6" s="40">
        <f t="shared" si="2"/>
        <v>4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21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Joe Pajeska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8.0</v>
      </c>
      <c r="J7" s="40">
        <f t="shared" si="2"/>
        <v>5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21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7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Joe Pajeska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21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Joe Pajeska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7.0</v>
      </c>
      <c r="J9" s="40">
        <f t="shared" si="2"/>
        <v>4</v>
      </c>
      <c r="K9" s="47" t="str">
        <f>IF(VLOOKUP($C9,Players!$C:$D,2,0)&gt;H9,"YES",IF(VLOOKUP($C9,Players!$C:$D,2,0)=H9,"YES","NO"))</f>
        <v>YES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21</v>
      </c>
      <c r="R9" s="47"/>
      <c r="S9" s="47">
        <f t="shared" ref="S9:T9" si="16">IF(K9="YES",1,0)</f>
        <v>1</v>
      </c>
      <c r="T9" s="47">
        <f t="shared" si="16"/>
        <v>0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Joe Pajeska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7.0</v>
      </c>
      <c r="J10" s="40">
        <f t="shared" si="2"/>
        <v>3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1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21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5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Joe Pajeska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21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Joe Pajeska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10.0</v>
      </c>
      <c r="J12" s="40">
        <f t="shared" si="2"/>
        <v>5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21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8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Joe Pajeska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21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Joe Pajeska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7.0</v>
      </c>
      <c r="J14" s="40">
        <f t="shared" si="2"/>
        <v>3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21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6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Joe Pajeska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21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Joe Pajeska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7.0</v>
      </c>
      <c r="J16" s="40">
        <f t="shared" si="2"/>
        <v>3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21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6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Joe Pajeska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21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Joe Pajeska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21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Joe Pajeska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4.0</v>
      </c>
      <c r="J19" s="50">
        <f t="shared" si="2"/>
        <v>-1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5</v>
      </c>
      <c r="N19" s="52" t="str">
        <f t="shared" si="3"/>
        <v>YES</v>
      </c>
      <c r="O19" s="52" t="str">
        <f t="shared" si="4"/>
        <v>YES</v>
      </c>
      <c r="P19" s="52">
        <f>SUM(I2:I19)</f>
        <v>119</v>
      </c>
      <c r="Q19" s="49">
        <f t="shared" si="5"/>
        <v>21</v>
      </c>
      <c r="R19" s="52">
        <f>VLOOKUP(C19,Players!$C:$D,2,0)</f>
        <v>31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2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Players!C22</f>
        <v>Bruce Brown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32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Bruce Brown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32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Bruce Brown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8.0</v>
      </c>
      <c r="J4" s="40">
        <f t="shared" si="2"/>
        <v>4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32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Bruce Brown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YES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32</v>
      </c>
      <c r="R5" s="47"/>
      <c r="S5" s="47">
        <f t="shared" ref="S5:T5" si="12">IF(K5="YES",1,0)</f>
        <v>1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Bruce Brown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32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Bruce Brown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32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Bruce Brown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32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Bruce Brown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YES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32</v>
      </c>
      <c r="R9" s="47"/>
      <c r="S9" s="47">
        <f t="shared" ref="S9:T9" si="16">IF(K9="YES",1,0)</f>
        <v>1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Bruce Brown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8.0</v>
      </c>
      <c r="J10" s="40">
        <f t="shared" si="2"/>
        <v>4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32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6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Bruce Brown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8.0</v>
      </c>
      <c r="J11" s="40">
        <f t="shared" si="2"/>
        <v>4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32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6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Bruce Brown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32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Bruce Brown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32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Bruce Brown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YES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32</v>
      </c>
      <c r="R14" s="47"/>
      <c r="S14" s="47">
        <f t="shared" ref="S14:T14" si="21">IF(K14="YES",1,0)</f>
        <v>1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Bruce Brown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32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Bruce Brown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YES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32</v>
      </c>
      <c r="R16" s="47"/>
      <c r="S16" s="47">
        <f t="shared" ref="S16:T16" si="23">IF(K16="YES",1,0)</f>
        <v>1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Bruce Brown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32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Bruce Brown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YES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3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32</v>
      </c>
      <c r="R18" s="47"/>
      <c r="S18" s="47">
        <f t="shared" ref="S18:T18" si="25">IF(K18="YES",1,0)</f>
        <v>1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Bruce Brown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109</v>
      </c>
      <c r="Q19" s="49">
        <f t="shared" si="5"/>
        <v>32</v>
      </c>
      <c r="R19" s="52">
        <f>VLOOKUP(C19,Players!$C:$D,2,0)</f>
        <v>35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Players!C18</f>
        <v>Darryn Rooks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28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Darryn Rooks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28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Darryn Rooks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28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Darryn Rooks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28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Darryn Rooks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28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Darryn Rooks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28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Darryn Rooks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28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Darryn Rooks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28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Darryn Rooks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28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Darryn Rooks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28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Darryn Rooks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28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Darryn Rooks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28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Darryn Rooks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28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Darryn Rooks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8.0</v>
      </c>
      <c r="J15" s="40">
        <f t="shared" si="2"/>
        <v>5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28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Darryn Rooks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28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Darryn Rooks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28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Darryn Rooks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28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Darryn Rooks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100</v>
      </c>
      <c r="Q19" s="49">
        <f t="shared" si="5"/>
        <v>28</v>
      </c>
      <c r="R19" s="52">
        <f>VLOOKUP(C19,Players!$C:$D,2,0)</f>
        <v>20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Players!C12</f>
        <v>Damien Starcic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6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Damien Starcic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6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Damien Starcic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6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Damien Starcic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8.0</v>
      </c>
      <c r="J5" s="40">
        <f t="shared" si="2"/>
        <v>4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7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Damien Starcic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8.0</v>
      </c>
      <c r="J6" s="40">
        <f t="shared" si="2"/>
        <v>4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6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Damien Starcic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Damien Starcic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Damien Starcic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Damien Starcic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8.0</v>
      </c>
      <c r="J10" s="40">
        <f t="shared" si="2"/>
        <v>4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6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Damien Starcic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8.0</v>
      </c>
      <c r="J11" s="40">
        <f t="shared" si="2"/>
        <v>4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6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6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Damien Starcic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9.0</v>
      </c>
      <c r="J12" s="40">
        <f t="shared" si="2"/>
        <v>4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6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7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Damien Starcic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8.0</v>
      </c>
      <c r="J13" s="40">
        <f t="shared" si="2"/>
        <v>5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6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6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Damien Starcic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8.0</v>
      </c>
      <c r="J14" s="40">
        <f t="shared" si="2"/>
        <v>4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7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Damien Starcic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8.0</v>
      </c>
      <c r="J15" s="40">
        <f t="shared" si="2"/>
        <v>5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6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6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Damien Starcic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8.0</v>
      </c>
      <c r="J16" s="40">
        <f t="shared" si="2"/>
        <v>4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7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Damien Starcic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8.0</v>
      </c>
      <c r="J17" s="40">
        <f t="shared" si="2"/>
        <v>4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6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6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Damien Starcic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7.0</v>
      </c>
      <c r="J18" s="40">
        <f t="shared" si="2"/>
        <v>4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6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Damien Starcic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9.0</v>
      </c>
      <c r="J19" s="50">
        <f t="shared" si="2"/>
        <v>4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136</v>
      </c>
      <c r="Q19" s="49">
        <f t="shared" si="5"/>
        <v>6</v>
      </c>
      <c r="R19" s="52">
        <f>VLOOKUP(C19,Players!$C:$D,2,0)</f>
        <v>30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7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Players!C23</f>
        <v>Warren Gibson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31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Warren Gibson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31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Warren Gibson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31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Warren Gibson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31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Warren Gibson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31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Warren Gibson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31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Warren Gibson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31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Warren Gibson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31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Warren Gibson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31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Warren Gibson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31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Warren Gibson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31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Warren Gibson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31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Warren Gibson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8.0</v>
      </c>
      <c r="J14" s="40">
        <f t="shared" si="2"/>
        <v>4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31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Warren Gibson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31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Warren Gibson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31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Warren Gibson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31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Warren Gibson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31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Warren Gibson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87</v>
      </c>
      <c r="Q19" s="49">
        <f t="shared" si="5"/>
        <v>31</v>
      </c>
      <c r="R19" s="52">
        <f>VLOOKUP(C19,Players!$C:$D,2,0)</f>
        <v>10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Players!C13</f>
        <v>Daniel Graham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4.0</v>
      </c>
      <c r="J2" s="42">
        <f t="shared" ref="J2:J19" si="2">IF(I2=0,(10-F2),I2-F2)</f>
        <v>-1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5</v>
      </c>
      <c r="N2" s="43" t="str">
        <f t="shared" ref="N2:N19" si="3">IF(I2="","",IF(M2&gt;3,"YES","NO"))</f>
        <v>YES</v>
      </c>
      <c r="O2" s="43" t="str">
        <f t="shared" ref="O2:O19" si="4">IF(E2&gt;12,"YES","NO")</f>
        <v>NO</v>
      </c>
      <c r="P2" s="43"/>
      <c r="Q2" s="39">
        <f t="shared" ref="Q2:Q19" si="5">SUM(M:M)</f>
        <v>29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2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Daniel Graham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29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Daniel Graham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29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Daniel Graham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29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Daniel Graham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9.0</v>
      </c>
      <c r="J6" s="40">
        <f t="shared" si="2"/>
        <v>5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29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7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Daniel Graham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9.0</v>
      </c>
      <c r="J7" s="40">
        <f t="shared" si="2"/>
        <v>6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29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8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Daniel Graham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29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Daniel Graham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29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Daniel Graham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29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Daniel Graham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4.0</v>
      </c>
      <c r="J11" s="40">
        <f t="shared" si="2"/>
        <v>0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4</v>
      </c>
      <c r="N11" s="47" t="str">
        <f t="shared" si="3"/>
        <v>YES</v>
      </c>
      <c r="O11" s="47" t="str">
        <f t="shared" si="4"/>
        <v>NO</v>
      </c>
      <c r="P11" s="47"/>
      <c r="Q11" s="45">
        <f t="shared" si="5"/>
        <v>29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2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Daniel Graham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29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Daniel Graham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29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Daniel Graham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29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Daniel Graham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8.0</v>
      </c>
      <c r="J15" s="40">
        <f t="shared" si="2"/>
        <v>5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29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Daniel Graham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29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Daniel Graham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8.0</v>
      </c>
      <c r="J17" s="40">
        <f t="shared" si="2"/>
        <v>4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29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7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Daniel Graham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8.0</v>
      </c>
      <c r="J18" s="40">
        <f t="shared" si="2"/>
        <v>5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29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7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Daniel Graham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109</v>
      </c>
      <c r="Q19" s="49">
        <f t="shared" si="5"/>
        <v>29</v>
      </c>
      <c r="R19" s="52">
        <f>VLOOKUP(C19,Players!$C:$D,2,0)</f>
        <v>23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Players!C9</f>
        <v>Matt Jackson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21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Matt Jackson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9.0</v>
      </c>
      <c r="J3" s="40">
        <f t="shared" si="2"/>
        <v>6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21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7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Matt Jackson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9.0</v>
      </c>
      <c r="J4" s="40">
        <f t="shared" si="2"/>
        <v>5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21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7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Matt Jackson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7.0</v>
      </c>
      <c r="J5" s="40">
        <f t="shared" si="2"/>
        <v>3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21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6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Matt Jackson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21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Matt Jackson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21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Matt Jackson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21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Matt Jackson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9.0</v>
      </c>
      <c r="J9" s="40">
        <f t="shared" si="2"/>
        <v>6</v>
      </c>
      <c r="K9" s="47" t="str">
        <f>IF(VLOOKUP($C9,Players!$C:$D,2,0)&gt;H9,"YES",IF(VLOOKUP($C9,Players!$C:$D,2,0)=H9,"YES","NO"))</f>
        <v>YES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21</v>
      </c>
      <c r="R9" s="47"/>
      <c r="S9" s="47">
        <f t="shared" ref="S9:T9" si="16">IF(K9="YES",1,0)</f>
        <v>1</v>
      </c>
      <c r="T9" s="47">
        <f t="shared" si="16"/>
        <v>0</v>
      </c>
      <c r="U9" s="47">
        <f t="shared" si="7"/>
        <v>7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Matt Jackson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8.0</v>
      </c>
      <c r="J10" s="40">
        <f t="shared" si="2"/>
        <v>4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21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6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Matt Jackson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21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Matt Jackson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21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Matt Jackson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21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Matt Jackson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21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Matt Jackson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21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Matt Jackson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8.0</v>
      </c>
      <c r="J16" s="40">
        <f t="shared" si="2"/>
        <v>4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21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7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Matt Jackson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8.0</v>
      </c>
      <c r="J17" s="40">
        <f t="shared" si="2"/>
        <v>4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21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6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Matt Jackson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21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Matt Jackson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9.0</v>
      </c>
      <c r="J19" s="50">
        <f t="shared" si="2"/>
        <v>4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122</v>
      </c>
      <c r="Q19" s="49">
        <f t="shared" si="5"/>
        <v>21</v>
      </c>
      <c r="R19" s="52">
        <f>VLOOKUP(C19,Players!$C:$D,2,0)</f>
        <v>31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7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Players!C53</f>
        <v>Jordan Whitehorn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16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Jordan Whitehorn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16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5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Jordan Whitehorn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16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Jordan Whitehorn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7.0</v>
      </c>
      <c r="J5" s="40">
        <f t="shared" si="2"/>
        <v>3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16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6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Jordan Whitehorn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7.0</v>
      </c>
      <c r="J6" s="40">
        <f t="shared" si="2"/>
        <v>3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16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Jordan Whitehorn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8.0</v>
      </c>
      <c r="J7" s="40">
        <f t="shared" si="2"/>
        <v>5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16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7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Jordan Whitehorn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16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Jordan Whitehorn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6.0</v>
      </c>
      <c r="J9" s="40">
        <f t="shared" si="2"/>
        <v>3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16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Jordan Whitehorn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8.0</v>
      </c>
      <c r="J10" s="40">
        <f t="shared" si="2"/>
        <v>4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16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6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Jordan Whitehorn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16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Jordan Whitehorn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16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Jordan Whitehorn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7.0</v>
      </c>
      <c r="J13" s="40">
        <f t="shared" si="2"/>
        <v>4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16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6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Jordan Whitehorn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3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16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3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Jordan Whitehorn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8.0</v>
      </c>
      <c r="J15" s="40">
        <f t="shared" si="2"/>
        <v>5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16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Jordan Whitehorn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16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Jordan Whitehorn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16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Jordan Whitehorn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16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Jordan Whitehorn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117</v>
      </c>
      <c r="Q19" s="49">
        <f t="shared" si="5"/>
        <v>16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Players!C54</f>
        <v>Greg Gomes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Greg Gomes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5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Greg Gomes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Greg Gomes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7.0</v>
      </c>
      <c r="J5" s="40">
        <f t="shared" si="2"/>
        <v>3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6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Greg Gomes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9.0</v>
      </c>
      <c r="J6" s="40">
        <f t="shared" si="2"/>
        <v>5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7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Greg Gomes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Greg Gomes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Greg Gomes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Greg Gomes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Greg Gomes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9.0</v>
      </c>
      <c r="J11" s="40">
        <f t="shared" si="2"/>
        <v>5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7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Greg Gomes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9.0</v>
      </c>
      <c r="J12" s="40">
        <f t="shared" si="2"/>
        <v>4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8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Greg Gomes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Greg Gomes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8.0</v>
      </c>
      <c r="J14" s="40">
        <f t="shared" si="2"/>
        <v>4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7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Greg Gomes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8.0</v>
      </c>
      <c r="J15" s="40">
        <f t="shared" si="2"/>
        <v>5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Greg Gomes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8.0</v>
      </c>
      <c r="J16" s="40">
        <f t="shared" si="2"/>
        <v>4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7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Greg Gomes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8.0</v>
      </c>
      <c r="J17" s="40">
        <f t="shared" si="2"/>
        <v>4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7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Greg Gomes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6.0</v>
      </c>
      <c r="J18" s="40">
        <f t="shared" si="2"/>
        <v>3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5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Greg Gomes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9.0</v>
      </c>
      <c r="J19" s="50">
        <f t="shared" si="2"/>
        <v>4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135</v>
      </c>
      <c r="Q19" s="49">
        <f t="shared" si="5"/>
        <v>3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8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Players!C20</f>
        <v>Scott Austin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31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Scott Austin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31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Scott Austin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31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Scott Austin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9.0</v>
      </c>
      <c r="J5" s="40">
        <f t="shared" si="2"/>
        <v>5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31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9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Scott Austin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31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Scott Austin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31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Scott Austin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31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Scott Austin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9.0</v>
      </c>
      <c r="J9" s="40">
        <f t="shared" si="2"/>
        <v>6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31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8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Scott Austin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31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Scott Austin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9.0</v>
      </c>
      <c r="J11" s="40">
        <f t="shared" si="2"/>
        <v>5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31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8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Scott Austin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31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Scott Austin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3.0</v>
      </c>
      <c r="J13" s="40">
        <f t="shared" si="2"/>
        <v>0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31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Scott Austin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31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Scott Austin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31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Scott Austin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31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Scott Austin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31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Scott Austin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31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Scott Austin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4.0</v>
      </c>
      <c r="J19" s="50">
        <f t="shared" si="2"/>
        <v>-1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95</v>
      </c>
      <c r="Q19" s="49">
        <f t="shared" si="5"/>
        <v>31</v>
      </c>
      <c r="R19" s="52">
        <f>VLOOKUP(C19,Players!$C:$D,2,0)</f>
        <v>12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Players!C19</f>
        <v>Josh Fryer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34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8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Josh Fryer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34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Josh Fryer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Josh Fryer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Josh Fryer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34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Josh Fryer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Josh Fryer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4</v>
      </c>
      <c r="N8" s="47" t="str">
        <f t="shared" si="3"/>
        <v>YES</v>
      </c>
      <c r="O8" s="47" t="str">
        <f t="shared" si="4"/>
        <v>NO</v>
      </c>
      <c r="P8" s="47"/>
      <c r="Q8" s="45">
        <f t="shared" si="5"/>
        <v>34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3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Josh Fryer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Josh Fryer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34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Josh Fryer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34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Josh Fryer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Josh Fryer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34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Josh Fryer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3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3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Josh Fryer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34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Josh Fryer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3.0</v>
      </c>
      <c r="J16" s="40">
        <f t="shared" si="2"/>
        <v>-1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4</v>
      </c>
      <c r="N16" s="47" t="str">
        <f t="shared" si="3"/>
        <v>YES</v>
      </c>
      <c r="O16" s="47" t="str">
        <f t="shared" si="4"/>
        <v>YES</v>
      </c>
      <c r="P16" s="47"/>
      <c r="Q16" s="45">
        <f t="shared" si="5"/>
        <v>34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2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Josh Fryer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34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Josh Fryer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Josh Fryer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93</v>
      </c>
      <c r="Q19" s="49">
        <f t="shared" si="5"/>
        <v>34</v>
      </c>
      <c r="R19" s="52">
        <f>VLOOKUP(C19,Players!$C:$D,2,0)</f>
        <v>20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Players!C25</f>
        <v>John Winter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34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John Winter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34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John Winter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John Winter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John Winter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34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John Winter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John Winter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34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John Winter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John Winter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4.0</v>
      </c>
      <c r="J10" s="40">
        <f t="shared" si="2"/>
        <v>0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34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John Winter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4.0</v>
      </c>
      <c r="J11" s="40">
        <f t="shared" si="2"/>
        <v>0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34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John Winter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John Winter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3.0</v>
      </c>
      <c r="J13" s="40">
        <f t="shared" si="2"/>
        <v>0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34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John Winter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3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3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John Winter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9.0</v>
      </c>
      <c r="J15" s="40">
        <f t="shared" si="2"/>
        <v>6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34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8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John Winter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9.0</v>
      </c>
      <c r="J16" s="40">
        <f t="shared" si="2"/>
        <v>5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34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9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John Winter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34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John Winter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3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John Winter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4.0</v>
      </c>
      <c r="J19" s="50">
        <f t="shared" si="2"/>
        <v>-1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7">
        <v>4.0</v>
      </c>
      <c r="N19" s="52" t="str">
        <f t="shared" si="3"/>
        <v>YES</v>
      </c>
      <c r="O19" s="52" t="str">
        <f t="shared" si="4"/>
        <v>YES</v>
      </c>
      <c r="P19" s="52">
        <f>SUM(I2:I19)</f>
        <v>95</v>
      </c>
      <c r="Q19" s="49">
        <f t="shared" si="5"/>
        <v>34</v>
      </c>
      <c r="R19" s="52">
        <f>VLOOKUP(C19,Players!$C:$D,2,0)</f>
        <v>17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3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Players!C11</f>
        <v>Chris Chilcott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24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Chris Chilcott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24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Chris Chilcott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Chris Chilcott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Chris Chilcott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9.0</v>
      </c>
      <c r="J6" s="40">
        <f t="shared" si="2"/>
        <v>5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24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7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Chris Chilcott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9.0</v>
      </c>
      <c r="J7" s="40">
        <f t="shared" si="2"/>
        <v>6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8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Chris Chilcott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24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Chris Chilcott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Chris Chilcott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24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Chris Chilcott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9.0</v>
      </c>
      <c r="J11" s="40">
        <f t="shared" si="2"/>
        <v>5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24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7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Chris Chilcott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Chris Chilcott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9.0</v>
      </c>
      <c r="J13" s="40">
        <f t="shared" si="2"/>
        <v>6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24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8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Chris Chilcott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Chris Chilcott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9.0</v>
      </c>
      <c r="J15" s="40">
        <f t="shared" si="2"/>
        <v>6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24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Chris Chilcott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24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Chris Chilcott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24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Chris Chilcott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Chris Chilcott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119</v>
      </c>
      <c r="Q19" s="49">
        <f t="shared" si="5"/>
        <v>24</v>
      </c>
      <c r="R19" s="52">
        <f>VLOOKUP(C19,Players!$C:$D,2,0)</f>
        <v>25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Players!C16</f>
        <v>Steve Press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31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Steve Press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0.0</v>
      </c>
      <c r="J3" s="40">
        <f t="shared" si="2"/>
        <v>7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31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-1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Steve Press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31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Steve Press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31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Steve Press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31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Steve Press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31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Steve Press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0.0</v>
      </c>
      <c r="J8" s="40">
        <f t="shared" si="2"/>
        <v>5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31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-1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Steve Press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31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Steve Press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31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Steve Press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31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Steve Press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31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Steve Press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31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Steve Press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 M17)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31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Steve Press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31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Steve Press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0.0</v>
      </c>
      <c r="J16" s="40">
        <f t="shared" si="2"/>
        <v>6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31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-1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Steve Press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3.0</v>
      </c>
      <c r="J17" s="40">
        <f t="shared" si="2"/>
        <v>-1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4</v>
      </c>
      <c r="N17" s="47" t="str">
        <f t="shared" si="3"/>
        <v>YES</v>
      </c>
      <c r="O17" s="47" t="str">
        <f t="shared" si="4"/>
        <v>YES</v>
      </c>
      <c r="P17" s="47"/>
      <c r="Q17" s="45">
        <f t="shared" si="5"/>
        <v>31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2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Steve Press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31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Steve Press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72</v>
      </c>
      <c r="Q19" s="49">
        <f t="shared" si="5"/>
        <v>31</v>
      </c>
      <c r="R19" s="52">
        <f>VLOOKUP(C19,Players!$C:$D,2,0)</f>
        <v>18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Players!C40</f>
        <v>David Simpson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33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David Simpson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33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David Simpson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33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David Simpson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33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David Simpson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33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David Simpson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33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David Simpson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33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David Simpson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33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David Simpson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33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David Simpson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33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David Simpson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33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David Simpson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33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David Simpson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33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David Simpson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0.0</v>
      </c>
      <c r="J15" s="40">
        <f t="shared" si="2"/>
        <v>7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33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-1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David Simpson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33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David Simpson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4.0</v>
      </c>
      <c r="J17" s="40">
        <f t="shared" si="2"/>
        <v>0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33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David Simpson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3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33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David Simpson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0.0</v>
      </c>
      <c r="J19" s="50">
        <f t="shared" si="2"/>
        <v>5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75</v>
      </c>
      <c r="Q19" s="49">
        <f t="shared" si="5"/>
        <v>33</v>
      </c>
      <c r="R19" s="52">
        <f>VLOOKUP(C19,Players!$C:$D,2,0)</f>
        <v>16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-1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Players!C55</f>
        <v>Ben Wood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25</v>
      </c>
      <c r="R2" s="43"/>
      <c r="S2" s="43">
        <f t="shared" ref="S2:T2" si="1">IF(K2="YES",1,0)</f>
        <v>0</v>
      </c>
      <c r="T2" s="43">
        <f t="shared" si="1"/>
        <v>1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Ben Wood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25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Ben Wood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3.0</v>
      </c>
      <c r="J4" s="40">
        <f t="shared" si="2"/>
        <v>-1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25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Ben Wood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25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Ben Wood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25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Ben Wood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25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Ben Wood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25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Ben Wood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YES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25</v>
      </c>
      <c r="R9" s="47"/>
      <c r="S9" s="47">
        <f t="shared" ref="S9:T9" si="16">IF(K9="YES",1,0)</f>
        <v>0</v>
      </c>
      <c r="T9" s="47">
        <f t="shared" si="16"/>
        <v>1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Ben Wood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25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Ben Wood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25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Ben Wood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25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Ben Wood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25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Ben Wood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25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Ben Wood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0.0</v>
      </c>
      <c r="J15" s="40">
        <f t="shared" si="2"/>
        <v>7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25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-1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Ben Wood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0.0</v>
      </c>
      <c r="J16" s="40">
        <f t="shared" si="2"/>
        <v>6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25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0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Ben Wood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4.0</v>
      </c>
      <c r="J17" s="40">
        <f t="shared" si="2"/>
        <v>0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25</v>
      </c>
      <c r="R17" s="47"/>
      <c r="S17" s="47">
        <f t="shared" ref="S17:T17" si="24">IF(K17="YES",1,0)</f>
        <v>0</v>
      </c>
      <c r="T17" s="47">
        <f t="shared" si="24"/>
        <v>1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Ben Wood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25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Ben Wood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76</v>
      </c>
      <c r="Q19" s="49">
        <f t="shared" si="5"/>
        <v>25</v>
      </c>
      <c r="R19" s="52">
        <f>VLOOKUP(C19,Players!$C:$D,2,0)</f>
        <v>7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Players!C56</f>
        <v>Sam Edwards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26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Sam Edwards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26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Sam Edwards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0.0</v>
      </c>
      <c r="J4" s="40">
        <f t="shared" si="2"/>
        <v>6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26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-1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Sam Edwards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Sam Edwards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26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Sam Edwards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Sam Edwards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0.0</v>
      </c>
      <c r="J8" s="40">
        <f t="shared" si="2"/>
        <v>5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-2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Sam Edwards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Sam Edwards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0.0</v>
      </c>
      <c r="J10" s="40">
        <f t="shared" si="2"/>
        <v>6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-2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Sam Edwards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7.0</v>
      </c>
      <c r="J11" s="40">
        <f t="shared" si="2"/>
        <v>3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26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Sam Edwards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Sam Edwards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26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Sam Edwards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Sam Edwards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26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Sam Edwards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3.0</v>
      </c>
      <c r="J16" s="40">
        <f t="shared" si="2"/>
        <v>-1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4</v>
      </c>
      <c r="N16" s="47" t="str">
        <f t="shared" si="3"/>
        <v>YES</v>
      </c>
      <c r="O16" s="47" t="str">
        <f t="shared" si="4"/>
        <v>YES</v>
      </c>
      <c r="P16" s="47"/>
      <c r="Q16" s="45">
        <f t="shared" si="5"/>
        <v>26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2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Sam Edwards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0.0</v>
      </c>
      <c r="J17" s="40">
        <f t="shared" si="2"/>
        <v>6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26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-2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Sam Edwards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Sam Edwards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74</v>
      </c>
      <c r="Q19" s="49">
        <f t="shared" si="5"/>
        <v>26</v>
      </c>
      <c r="R19" s="52">
        <f>VLOOKUP(C19,Players!$C:$D,2,0)</f>
        <v>26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Players!C10</f>
        <v>Phil Carney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24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Phil Carney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24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Phil Carney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Phil Carney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Phil Carney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24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Phil Carney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Phil Carney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24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Phil Carney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6.0</v>
      </c>
      <c r="J9" s="40">
        <f t="shared" si="2"/>
        <v>3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Phil Carney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24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Phil Carney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24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Phil Carney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Phil Carney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24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Phil Carney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3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3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Phil Carney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24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Phil Carney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24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6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Phil Carney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24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Phil Carney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Phil Carney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99</v>
      </c>
      <c r="Q19" s="49">
        <f t="shared" si="5"/>
        <v>24</v>
      </c>
      <c r="R19" s="52">
        <f>VLOOKUP(C19,Players!$C:$D,2,0)</f>
        <v>17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Players!C47</f>
        <v>Ed Howitt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27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Ed Howitt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27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Ed Howitt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27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Ed Howitt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7.0</v>
      </c>
      <c r="J5" s="40">
        <f t="shared" si="2"/>
        <v>3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27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6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Ed Howitt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8.0</v>
      </c>
      <c r="J6" s="40">
        <f t="shared" si="2"/>
        <v>4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27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Ed Howitt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27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Ed Howitt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27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Ed Howitt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27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Ed Howitt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27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Ed Howitt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27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Ed Howitt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27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Ed Howitt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27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Ed Howitt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3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27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3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Ed Howitt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27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Ed Howitt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27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Ed Howitt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9.0</v>
      </c>
      <c r="J17" s="40">
        <f t="shared" si="2"/>
        <v>5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27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7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Ed Howitt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6.0</v>
      </c>
      <c r="J18" s="40">
        <f t="shared" si="2"/>
        <v>3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27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5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Ed Howitt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4</v>
      </c>
      <c r="N19" s="52" t="str">
        <f t="shared" si="3"/>
        <v>YES</v>
      </c>
      <c r="O19" s="52" t="str">
        <f t="shared" si="4"/>
        <v>YES</v>
      </c>
      <c r="P19" s="52">
        <f>SUM(I2:I19)</f>
        <v>111</v>
      </c>
      <c r="Q19" s="49">
        <f t="shared" si="5"/>
        <v>27</v>
      </c>
      <c r="R19" s="52">
        <f>VLOOKUP(C19,Players!$C:$D,2,0)</f>
        <v>30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3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Players!C49</f>
        <v>Paul McLean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26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Paul McLean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26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5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Paul McLean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26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Paul McLean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Paul McLean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26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Paul McLean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Paul McLean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Paul McLean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Paul McLean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Paul McLean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26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Paul McLean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Paul McLean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26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Paul McLean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7.0</v>
      </c>
      <c r="J14" s="40">
        <f t="shared" si="2"/>
        <v>3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6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Paul McLean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26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Paul McLean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Paul McLean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8.0</v>
      </c>
      <c r="J17" s="40">
        <f t="shared" si="2"/>
        <v>4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26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7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Paul McLean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6.0</v>
      </c>
      <c r="J18" s="40">
        <f t="shared" si="2"/>
        <v>3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5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Paul McLean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103</v>
      </c>
      <c r="Q19" s="49">
        <f t="shared" si="5"/>
        <v>26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061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9.14"/>
    <col customWidth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min="10" max="10" width="5.86"/>
    <col customWidth="1" min="11" max="11" width="8.0"/>
    <col customWidth="1" min="12" max="12" width="9.0"/>
    <col customWidth="1" min="13" max="13" width="7.43"/>
    <col customWidth="1" min="14" max="14" width="15.71"/>
    <col customWidth="1" min="15" max="15" width="6.57"/>
    <col customWidth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Players!C50</f>
        <v>Riley Oakes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3.0</v>
      </c>
      <c r="J2" s="42">
        <f t="shared" ref="J2:J19" si="2">IF(I2=0,(10-F2),I2-F2)</f>
        <v>-2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5</v>
      </c>
      <c r="N2" s="43" t="str">
        <f t="shared" ref="N2:N19" si="3">IF(I2="","",IF(M2&gt;3,"YES","NO"))</f>
        <v>YES</v>
      </c>
      <c r="O2" s="43" t="str">
        <f t="shared" ref="O2:O19" si="4">IF(E2&gt;12,"YES","NO")</f>
        <v>NO</v>
      </c>
      <c r="P2" s="43"/>
      <c r="Q2" s="39">
        <f t="shared" ref="Q2:Q19" si="5">SUM(M:M)</f>
        <v>20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2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Riley Oakes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20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Riley Oakes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20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Riley Oakes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8.0</v>
      </c>
      <c r="J5" s="40">
        <f t="shared" si="2"/>
        <v>4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20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7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Riley Oakes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7.0</v>
      </c>
      <c r="J6" s="40">
        <f t="shared" si="2"/>
        <v>3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20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Riley Oakes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20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Riley Oakes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20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Riley Oakes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20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Riley Oakes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7.0</v>
      </c>
      <c r="J10" s="40">
        <f t="shared" si="2"/>
        <v>3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1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20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5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Riley Oakes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9.0</v>
      </c>
      <c r="J11" s="40">
        <f t="shared" si="2"/>
        <v>5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20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7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Riley Oakes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9.0</v>
      </c>
      <c r="J12" s="40">
        <f t="shared" si="2"/>
        <v>4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20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8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Riley Oakes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20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Riley Oakes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7.0</v>
      </c>
      <c r="J14" s="40">
        <f t="shared" si="2"/>
        <v>3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20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6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Riley Oakes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8.0</v>
      </c>
      <c r="J15" s="40">
        <f t="shared" si="2"/>
        <v>5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20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Riley Oakes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9.0</v>
      </c>
      <c r="J16" s="40">
        <f t="shared" si="2"/>
        <v>5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20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8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Riley Oakes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7.0</v>
      </c>
      <c r="J17" s="40">
        <f t="shared" si="2"/>
        <v>3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20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6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Riley Oakes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20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Riley Oakes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4.0</v>
      </c>
      <c r="J19" s="50">
        <f t="shared" si="2"/>
        <v>-1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4</v>
      </c>
      <c r="N19" s="52" t="str">
        <f t="shared" si="3"/>
        <v>YES</v>
      </c>
      <c r="O19" s="52" t="str">
        <f t="shared" si="4"/>
        <v>YES</v>
      </c>
      <c r="P19" s="52">
        <f>SUM(I2:I19)</f>
        <v>115</v>
      </c>
      <c r="Q19" s="49">
        <f t="shared" si="5"/>
        <v>20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3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061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Players!C51</f>
        <v>Joel Shepherd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13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Joel Shepherd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13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5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Joel Shepherd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9.0</v>
      </c>
      <c r="J4" s="40">
        <f t="shared" si="2"/>
        <v>5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13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8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Joel Shepherd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13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Joel Shepherd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8.0</v>
      </c>
      <c r="J6" s="40">
        <f t="shared" si="2"/>
        <v>4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13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Joel Shepherd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6.0</v>
      </c>
      <c r="J7" s="40">
        <f t="shared" si="2"/>
        <v>3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13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5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Joel Shepherd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13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Joel Shepherd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6.0</v>
      </c>
      <c r="J9" s="40">
        <f t="shared" si="2"/>
        <v>3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13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Joel Shepherd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8.0</v>
      </c>
      <c r="J10" s="40">
        <f t="shared" si="2"/>
        <v>4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13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6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Joel Shepherd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13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Joel Shepherd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9.0</v>
      </c>
      <c r="J12" s="40">
        <f t="shared" si="2"/>
        <v>4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13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8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Joel Shepherd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13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Joel Shepherd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13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Joel Shepherd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13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5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Joel Shepherd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13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Joel Shepherd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8.0</v>
      </c>
      <c r="J17" s="40">
        <f t="shared" si="2"/>
        <v>4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13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7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Joel Shepherd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13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Joel Shepherd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121</v>
      </c>
      <c r="Q19" s="49">
        <f t="shared" si="5"/>
        <v>13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061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Players!C57</f>
        <v>Derek Shepherd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30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Derek Shepherd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30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5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Derek Shepherd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30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Derek Shepherd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30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Derek Shepherd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30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Derek Shepherd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30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Derek Shepherd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30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Derek Shepherd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30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Derek Shepherd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4.0</v>
      </c>
      <c r="J10" s="40">
        <f t="shared" si="2"/>
        <v>0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4</v>
      </c>
      <c r="N10" s="47" t="str">
        <f t="shared" si="3"/>
        <v>YES</v>
      </c>
      <c r="O10" s="47" t="str">
        <f t="shared" si="4"/>
        <v>NO</v>
      </c>
      <c r="P10" s="47"/>
      <c r="Q10" s="45">
        <f t="shared" si="5"/>
        <v>30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2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Derek Shepherd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7.0</v>
      </c>
      <c r="J11" s="40">
        <f t="shared" si="2"/>
        <v>3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30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Derek Shepherd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4.0</v>
      </c>
      <c r="J12" s="40">
        <f t="shared" si="2"/>
        <v>-1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4</v>
      </c>
      <c r="N12" s="47" t="str">
        <f t="shared" si="3"/>
        <v>YES</v>
      </c>
      <c r="O12" s="47" t="str">
        <f t="shared" si="4"/>
        <v>NO</v>
      </c>
      <c r="P12" s="47"/>
      <c r="Q12" s="45">
        <f t="shared" si="5"/>
        <v>30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3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Derek Shepherd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30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Derek Shepherd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30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Derek Shepherd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30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Derek Shepherd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30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Derek Shepherd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7.0</v>
      </c>
      <c r="J17" s="40">
        <f t="shared" si="2"/>
        <v>3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30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6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Derek Shepherd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3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30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Derek Shepherd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98</v>
      </c>
      <c r="Q19" s="49">
        <f t="shared" si="5"/>
        <v>30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Players!C30</f>
        <v>Brad Rogers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29</v>
      </c>
      <c r="R2" s="43"/>
      <c r="S2" s="43">
        <f t="shared" ref="S2:T2" si="1">IF(K2="YES",1,0)</f>
        <v>0</v>
      </c>
      <c r="T2" s="43">
        <f t="shared" si="1"/>
        <v>1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Brad Rogers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29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Brad Rogers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29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Brad Rogers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3.0</v>
      </c>
      <c r="J5" s="40">
        <f t="shared" si="2"/>
        <v>-1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29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Brad Rogers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YES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29</v>
      </c>
      <c r="R6" s="47"/>
      <c r="S6" s="47">
        <f t="shared" ref="S6:T6" si="13">IF(K6="YES",1,0)</f>
        <v>0</v>
      </c>
      <c r="T6" s="47">
        <f t="shared" si="13"/>
        <v>1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Brad Rogers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29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Brad Rogers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YES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29</v>
      </c>
      <c r="R8" s="47"/>
      <c r="S8" s="47">
        <f t="shared" ref="S8:T8" si="15">IF(K8="YES",1,0)</f>
        <v>0</v>
      </c>
      <c r="T8" s="47">
        <f t="shared" si="15"/>
        <v>1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Brad Rogers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YES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29</v>
      </c>
      <c r="R9" s="47"/>
      <c r="S9" s="47">
        <f t="shared" ref="S9:T9" si="16">IF(K9="YES",1,0)</f>
        <v>0</v>
      </c>
      <c r="T9" s="47">
        <f t="shared" si="16"/>
        <v>1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Brad Rogers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4.0</v>
      </c>
      <c r="J10" s="40">
        <f t="shared" si="2"/>
        <v>0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YES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29</v>
      </c>
      <c r="R10" s="47"/>
      <c r="S10" s="47">
        <f t="shared" ref="S10:T10" si="17">IF(K10="YES",1,0)</f>
        <v>0</v>
      </c>
      <c r="T10" s="47">
        <f t="shared" si="17"/>
        <v>1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Brad Rogers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YES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29</v>
      </c>
      <c r="R11" s="47"/>
      <c r="S11" s="47">
        <f t="shared" ref="S11:T11" si="18">IF(K11="YES",1,0)</f>
        <v>0</v>
      </c>
      <c r="T11" s="47">
        <f t="shared" si="18"/>
        <v>1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Brad Rogers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4.0</v>
      </c>
      <c r="J12" s="40">
        <f t="shared" si="2"/>
        <v>-1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29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Brad Rogers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3.0</v>
      </c>
      <c r="J13" s="40">
        <f t="shared" si="2"/>
        <v>0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29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Brad Rogers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29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6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Brad Rogers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YES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29</v>
      </c>
      <c r="R15" s="47"/>
      <c r="S15" s="47">
        <f t="shared" ref="S15:T15" si="22">IF(K15="YES",1,0)</f>
        <v>0</v>
      </c>
      <c r="T15" s="47">
        <f t="shared" si="22"/>
        <v>1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Brad Rogers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29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Brad Rogers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29</v>
      </c>
      <c r="R17" s="47"/>
      <c r="S17" s="47">
        <f t="shared" ref="S17:T17" si="24">IF(K17="YES",1,0)</f>
        <v>0</v>
      </c>
      <c r="T17" s="47">
        <f t="shared" si="24"/>
        <v>1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Brad Rogers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29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Brad Rogers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79</v>
      </c>
      <c r="Q19" s="49">
        <f t="shared" si="5"/>
        <v>29</v>
      </c>
      <c r="R19" s="52">
        <f>VLOOKUP(C19,Players!$C:$D,2,0)</f>
        <v>2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Players!C29</f>
        <v>Glenn Palmer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33</v>
      </c>
      <c r="R2" s="43"/>
      <c r="S2" s="43">
        <f t="shared" ref="S2:T2" si="1">IF(K2="YES",1,0)</f>
        <v>0</v>
      </c>
      <c r="T2" s="43">
        <f t="shared" si="1"/>
        <v>1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Glenn Palmer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3.0</v>
      </c>
      <c r="J3" s="40">
        <f t="shared" si="2"/>
        <v>0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3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33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2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Glenn Palmer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33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Glenn Palmer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33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Glenn Palmer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33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Glenn Palmer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33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Glenn Palmer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33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Glenn Palmer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YES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33</v>
      </c>
      <c r="R9" s="47"/>
      <c r="S9" s="47">
        <f t="shared" ref="S9:T9" si="16">IF(K9="YES",1,0)</f>
        <v>0</v>
      </c>
      <c r="T9" s="47">
        <f t="shared" si="16"/>
        <v>1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Glenn Palmer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33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Glenn Palmer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33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Glenn Palmer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33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Glenn Palmer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33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Glenn Palmer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33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Glenn Palmer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33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Glenn Palmer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33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Glenn Palmer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4.0</v>
      </c>
      <c r="J17" s="40">
        <f t="shared" si="2"/>
        <v>0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33</v>
      </c>
      <c r="R17" s="47"/>
      <c r="S17" s="47">
        <f t="shared" ref="S17:T17" si="24">IF(K17="YES",1,0)</f>
        <v>0</v>
      </c>
      <c r="T17" s="47">
        <f t="shared" si="24"/>
        <v>1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Glenn Palmer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33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Glenn Palmer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80</v>
      </c>
      <c r="Q19" s="49">
        <f t="shared" si="5"/>
        <v>33</v>
      </c>
      <c r="R19" s="52">
        <f>VLOOKUP(C19,Players!$C:$D,2,0)</f>
        <v>7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Players!C61</f>
        <v>Paul Zepernick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30</v>
      </c>
      <c r="R2" s="43"/>
      <c r="S2" s="43">
        <f t="shared" ref="S2:T2" si="1">IF(K2="YES",1,0)</f>
        <v>0</v>
      </c>
      <c r="T2" s="43">
        <f t="shared" si="1"/>
        <v>1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Paul Zepernick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30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Paul Zepernick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30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Paul Zepernick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30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Paul Zepernick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30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Paul Zepernick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30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Paul Zepernick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YES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30</v>
      </c>
      <c r="R8" s="47"/>
      <c r="S8" s="47">
        <f t="shared" ref="S8:T8" si="15">IF(K8="YES",1,0)</f>
        <v>0</v>
      </c>
      <c r="T8" s="47">
        <f t="shared" si="15"/>
        <v>1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Paul Zepernick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YES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30</v>
      </c>
      <c r="R9" s="47"/>
      <c r="S9" s="47">
        <f t="shared" ref="S9:T9" si="16">IF(K9="YES",1,0)</f>
        <v>0</v>
      </c>
      <c r="T9" s="47">
        <f t="shared" si="16"/>
        <v>1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Paul Zepernick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4.0</v>
      </c>
      <c r="J10" s="40">
        <f t="shared" si="2"/>
        <v>0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YES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30</v>
      </c>
      <c r="R10" s="47"/>
      <c r="S10" s="47">
        <f t="shared" ref="S10:T10" si="17">IF(K10="YES",1,0)</f>
        <v>0</v>
      </c>
      <c r="T10" s="47">
        <f t="shared" si="17"/>
        <v>1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Paul Zepernick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YES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30</v>
      </c>
      <c r="R11" s="47"/>
      <c r="S11" s="47">
        <f t="shared" ref="S11:T11" si="18">IF(K11="YES",1,0)</f>
        <v>0</v>
      </c>
      <c r="T11" s="47">
        <f t="shared" si="18"/>
        <v>1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Paul Zepernick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30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Paul Zepernick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3.0</v>
      </c>
      <c r="J13" s="40">
        <f t="shared" si="2"/>
        <v>0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30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Paul Zepernick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30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Paul Zepernick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7.0</v>
      </c>
      <c r="J15" s="40">
        <f t="shared" si="2"/>
        <v>4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YES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30</v>
      </c>
      <c r="R15" s="47"/>
      <c r="S15" s="47">
        <f t="shared" ref="S15:T15" si="22">IF(K15="YES",1,0)</f>
        <v>0</v>
      </c>
      <c r="T15" s="47">
        <f t="shared" si="22"/>
        <v>1</v>
      </c>
      <c r="U15" s="47">
        <f t="shared" si="7"/>
        <v>7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Paul Zepernick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3.0</v>
      </c>
      <c r="J16" s="40">
        <f t="shared" si="2"/>
        <v>-1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30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Paul Zepernick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30</v>
      </c>
      <c r="R17" s="47"/>
      <c r="S17" s="47">
        <f t="shared" ref="S17:T17" si="24">IF(K17="YES",1,0)</f>
        <v>0</v>
      </c>
      <c r="T17" s="47">
        <f t="shared" si="24"/>
        <v>1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Paul Zepernick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30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5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Paul Zepernick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81</v>
      </c>
      <c r="Q19" s="49">
        <f t="shared" si="5"/>
        <v>30</v>
      </c>
      <c r="R19" s="52">
        <f>VLOOKUP(C19,Players!$C:$D,2,0)</f>
        <v>3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Players!C62</f>
        <v>Brad Spurway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27</v>
      </c>
      <c r="R2" s="43"/>
      <c r="S2" s="43">
        <f t="shared" ref="S2:T2" si="1">IF(K2="YES",1,0)</f>
        <v>0</v>
      </c>
      <c r="T2" s="43">
        <f t="shared" si="1"/>
        <v>1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Brad Spurway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27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Brad Spurway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3.0</v>
      </c>
      <c r="J4" s="40">
        <f t="shared" si="2"/>
        <v>-1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27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Brad Spurway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27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Brad Spurway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27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Brad Spurway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27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Brad Spurway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YES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27</v>
      </c>
      <c r="R8" s="47"/>
      <c r="S8" s="47">
        <f t="shared" ref="S8:T8" si="15">IF(K8="YES",1,0)</f>
        <v>0</v>
      </c>
      <c r="T8" s="47">
        <f t="shared" si="15"/>
        <v>1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Brad Spurway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2.0</v>
      </c>
      <c r="J9" s="40">
        <f t="shared" si="2"/>
        <v>-1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YES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27</v>
      </c>
      <c r="R9" s="47"/>
      <c r="S9" s="47">
        <f t="shared" ref="S9:T9" si="16">IF(K9="YES",1,0)</f>
        <v>0</v>
      </c>
      <c r="T9" s="47">
        <f t="shared" si="16"/>
        <v>1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Brad Spurway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YES</v>
      </c>
      <c r="M10" s="47">
        <f>IFERROR(IF(I10="","",IF(VLOOKUP($C10,Players!$C:$D,2,0)&gt;18,IF(K10="NO",IF(J10&gt;2,0,3-J10),IF(J10&gt;3,0,4-J10)),IF(L10="NO",IF(J10&gt;2,0,3-J10),IF(J10&gt;1,0,2-J10)))),0)</f>
        <v>1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27</v>
      </c>
      <c r="R10" s="47"/>
      <c r="S10" s="47">
        <f t="shared" ref="S10:T10" si="17">IF(K10="YES",1,0)</f>
        <v>0</v>
      </c>
      <c r="T10" s="47">
        <f t="shared" si="17"/>
        <v>1</v>
      </c>
      <c r="U10" s="47">
        <f t="shared" si="7"/>
        <v>5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Brad Spurway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YES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27</v>
      </c>
      <c r="R11" s="47"/>
      <c r="S11" s="47">
        <f t="shared" ref="S11:T11" si="18">IF(K11="YES",1,0)</f>
        <v>0</v>
      </c>
      <c r="T11" s="47">
        <f t="shared" si="18"/>
        <v>1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Brad Spurway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27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Brad Spurway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3.0</v>
      </c>
      <c r="J13" s="40">
        <f t="shared" si="2"/>
        <v>0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27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Brad Spurway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27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6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Brad Spurway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YES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27</v>
      </c>
      <c r="R15" s="47"/>
      <c r="S15" s="47">
        <f t="shared" ref="S15:T15" si="22">IF(K15="YES",1,0)</f>
        <v>0</v>
      </c>
      <c r="T15" s="47">
        <f t="shared" si="22"/>
        <v>1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Brad Spurway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3.0</v>
      </c>
      <c r="J16" s="40">
        <f t="shared" si="2"/>
        <v>-1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27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Brad Spurway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27</v>
      </c>
      <c r="R17" s="47"/>
      <c r="S17" s="47">
        <f t="shared" ref="S17:T17" si="24">IF(K17="YES",1,0)</f>
        <v>0</v>
      </c>
      <c r="T17" s="47">
        <f t="shared" si="24"/>
        <v>1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Brad Spurway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27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5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Brad Spurway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82</v>
      </c>
      <c r="Q19" s="49">
        <f t="shared" si="5"/>
        <v>27</v>
      </c>
      <c r="R19" s="52">
        <f>VLOOKUP(C19,Players!$C:$D,2,0)</f>
        <v>3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7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Players!C21</f>
        <v>Mark Lever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4</v>
      </c>
      <c r="N2" s="43" t="str">
        <f t="shared" ref="N2:N19" si="3">IF(I2="","",IF(M2&gt;3,"YES","NO"))</f>
        <v>YES</v>
      </c>
      <c r="O2" s="43" t="str">
        <f t="shared" ref="O2:O19" si="4">IF(E2&gt;12,"YES","NO")</f>
        <v>NO</v>
      </c>
      <c r="P2" s="43"/>
      <c r="Q2" s="39">
        <f t="shared" ref="Q2:Q19" si="5">SUM(M:M)</f>
        <v>25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3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Mark Lever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25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Mark Lever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25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Mark Lever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25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Mark Lever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9.0</v>
      </c>
      <c r="J6" s="40">
        <f t="shared" si="2"/>
        <v>5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25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7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Mark Lever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25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Mark Lever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25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Mark Lever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25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Mark Lever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25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Mark Lever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9.0</v>
      </c>
      <c r="J11" s="40">
        <f t="shared" si="2"/>
        <v>5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25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7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Mark Lever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25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Mark Lever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25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Mark Lever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25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Mark Lever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25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5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Mark Lever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8.0</v>
      </c>
      <c r="J16" s="40">
        <f t="shared" si="2"/>
        <v>4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25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7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Mark Lever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25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Mark Lever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25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Mark Lever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109</v>
      </c>
      <c r="Q19" s="49">
        <f t="shared" si="5"/>
        <v>25</v>
      </c>
      <c r="R19" s="52">
        <f>VLOOKUP(C19,Players!$C:$D,2,0)</f>
        <v>24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Players!C36</f>
        <v>Antony Seel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36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8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Antony Seel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9.0</v>
      </c>
      <c r="J3" s="40">
        <f t="shared" si="2"/>
        <v>6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36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8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Antony Seel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36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Antony Seel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Antony Seel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4</v>
      </c>
      <c r="N6" s="47" t="str">
        <f t="shared" si="3"/>
        <v>YES</v>
      </c>
      <c r="O6" s="47" t="str">
        <f t="shared" si="4"/>
        <v>NO</v>
      </c>
      <c r="P6" s="47"/>
      <c r="Q6" s="45">
        <f t="shared" si="5"/>
        <v>36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2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Antony Seel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Antony Seel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Antony Seel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Antony Seel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Antony Seel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7.0</v>
      </c>
      <c r="J11" s="40">
        <f t="shared" si="2"/>
        <v>3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36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6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Antony Seel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Antony Seel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36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Antony Seel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Antony Seel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3.0</v>
      </c>
      <c r="J15" s="40">
        <f t="shared" si="2"/>
        <v>0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36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Antony Seel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Antony Seel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4.0</v>
      </c>
      <c r="J17" s="40">
        <f t="shared" si="2"/>
        <v>0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36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Antony Seel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3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Antony Seel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95</v>
      </c>
      <c r="Q19" s="49">
        <f t="shared" si="5"/>
        <v>36</v>
      </c>
      <c r="R19" s="52">
        <f>VLOOKUP(C19,Players!$C:$D,2,0)</f>
        <v>21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Players!C8</f>
        <v>Ashley Oakes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31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Ashley Oakes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31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Ashley Oakes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31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Ashley Oakes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31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Ashley Oakes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31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Ashley Oakes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31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Ashley Oakes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31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Ashley Oakes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31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Ashley Oakes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31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Ashley Oakes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9.0</v>
      </c>
      <c r="J11" s="40">
        <f t="shared" si="2"/>
        <v>5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31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7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Ashley Oakes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31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Ashley Oakes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31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Ashley Oakes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31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Ashley Oakes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31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Ashley Oakes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31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Ashley Oakes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31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Ashley Oakes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31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Ashley Oakes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107</v>
      </c>
      <c r="Q19" s="49">
        <f t="shared" si="5"/>
        <v>31</v>
      </c>
      <c r="R19" s="52">
        <f>VLOOKUP(C19,Players!$C:$D,2,0)</f>
        <v>29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Players!C14</f>
        <v>Adam Paton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26</v>
      </c>
      <c r="R2" s="43"/>
      <c r="S2" s="43">
        <f t="shared" ref="S2:T2" si="1">IF(K2="YES",1,0)</f>
        <v>0</v>
      </c>
      <c r="T2" s="43">
        <f t="shared" si="1"/>
        <v>1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Adam Paton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26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Adam Paton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26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Adam Paton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26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Adam Paton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26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Adam Paton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26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Adam Paton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26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Adam Paton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YES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26</v>
      </c>
      <c r="R9" s="47"/>
      <c r="S9" s="47">
        <f t="shared" ref="S9:T9" si="16">IF(K9="YES",1,0)</f>
        <v>0</v>
      </c>
      <c r="T9" s="47">
        <f t="shared" si="16"/>
        <v>1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Adam Paton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26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8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Adam Paton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26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Adam Paton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26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Adam Paton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26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Adam Paton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26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Adam Paton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26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5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Adam Paton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26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Adam Paton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26</v>
      </c>
      <c r="R17" s="47"/>
      <c r="S17" s="47">
        <f t="shared" ref="S17:T17" si="24">IF(K17="YES",1,0)</f>
        <v>0</v>
      </c>
      <c r="T17" s="47">
        <f t="shared" si="24"/>
        <v>1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Adam Paton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26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Adam Paton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89</v>
      </c>
      <c r="Q19" s="49">
        <f t="shared" si="5"/>
        <v>26</v>
      </c>
      <c r="R19" s="52">
        <f>VLOOKUP(C19,Players!$C:$D,2,0)</f>
        <v>7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Players!C31</f>
        <v>Paul Murray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20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Paul Murray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20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5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Paul Murray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20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Paul Murray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20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Paul Murray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7.0</v>
      </c>
      <c r="J6" s="40">
        <f t="shared" si="2"/>
        <v>3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20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Paul Murray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20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Paul Murray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9.0</v>
      </c>
      <c r="J8" s="40">
        <f t="shared" si="2"/>
        <v>4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0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20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7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Paul Murray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9.0</v>
      </c>
      <c r="J9" s="40">
        <f t="shared" si="2"/>
        <v>6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20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8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Paul Murray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20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Paul Murray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4.0</v>
      </c>
      <c r="J11" s="40">
        <f t="shared" si="2"/>
        <v>0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4</v>
      </c>
      <c r="N11" s="47" t="str">
        <f t="shared" si="3"/>
        <v>YES</v>
      </c>
      <c r="O11" s="47" t="str">
        <f t="shared" si="4"/>
        <v>NO</v>
      </c>
      <c r="P11" s="47"/>
      <c r="Q11" s="45">
        <f t="shared" si="5"/>
        <v>20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2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Paul Murray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20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Paul Murray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20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Paul Murray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20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Paul Murray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9.0</v>
      </c>
      <c r="J15" s="40">
        <f t="shared" si="2"/>
        <v>6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20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8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Paul Murray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9.0</v>
      </c>
      <c r="J16" s="40">
        <f t="shared" si="2"/>
        <v>5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20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8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Paul Murray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20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Paul Murray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20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Paul Murray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118</v>
      </c>
      <c r="Q19" s="49">
        <f t="shared" si="5"/>
        <v>20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Players!C33</f>
        <v>Dave Dollard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28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Dave Dollard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28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5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Dave Dollard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28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Dave Dollard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28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Dave Dollard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4</v>
      </c>
      <c r="N6" s="47" t="str">
        <f t="shared" si="3"/>
        <v>YES</v>
      </c>
      <c r="O6" s="47" t="str">
        <f t="shared" si="4"/>
        <v>NO</v>
      </c>
      <c r="P6" s="47"/>
      <c r="Q6" s="45">
        <f t="shared" si="5"/>
        <v>28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2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Dave Dollard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28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Dave Dollard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28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Dave Dollard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28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Dave Dollard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28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Dave Dollard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8.0</v>
      </c>
      <c r="J11" s="40">
        <f t="shared" si="2"/>
        <v>4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28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6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Dave Dollard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28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Dave Dollard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28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5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Dave Dollard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28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Dave Dollard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28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5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Dave Dollard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28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Dave Dollard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28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Dave Dollard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28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Dave Dollard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102</v>
      </c>
      <c r="Q19" s="49">
        <f t="shared" si="5"/>
        <v>28</v>
      </c>
      <c r="R19" s="52">
        <f>VLOOKUP(C19,Players!$C:$D,2,0)</f>
        <v>24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Players!C43</f>
        <v>Dan Sullivan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58"/>
      <c r="J2" s="42">
        <f t="shared" ref="J2:J19" si="2">IF(I2=0,(10-F2),I2-F2)</f>
        <v>5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 t="str">
        <f>IFERROR(IF(I2="","",IF(VLOOKUP($C2,Players!$C:$D,2,0)&gt;18,IF(K2="NO",IF(J2&gt;2,0,3-J2),IF(J2&gt;3,0,4-J2)),IF(L2="NO",IF(J2&gt;2,0,3-J2),IF(J2&gt;1,0,2-J2)))),0)</f>
        <v/>
      </c>
      <c r="N2" s="43" t="str">
        <f t="shared" ref="N2:N19" si="3">IF(I2="","",IF(M2&gt;3,"YES","NO"))</f>
        <v/>
      </c>
      <c r="O2" s="43" t="str">
        <f t="shared" ref="O2:O19" si="4">IF(E2&gt;12,"YES","NO")</f>
        <v>NO</v>
      </c>
      <c r="P2" s="43"/>
      <c r="Q2" s="39">
        <f t="shared" ref="Q2:Q19" si="5">SUM(M:M)</f>
        <v>0</v>
      </c>
      <c r="R2" s="43"/>
      <c r="S2" s="43">
        <f t="shared" ref="S2:T2" si="1">IF(K2="YES",1,0)</f>
        <v>0</v>
      </c>
      <c r="T2" s="43">
        <f t="shared" si="1"/>
        <v>1</v>
      </c>
      <c r="U2" s="43" t="str">
        <f t="shared" ref="U2:U19" si="7">IF(I2="","",I2-1-S2+T2)</f>
        <v/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Dan Sullivan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59"/>
      <c r="J3" s="40">
        <f t="shared" si="2"/>
        <v>7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 t="str">
        <f>IFERROR(IF(I3="","",IF(VLOOKUP($C3,Players!$C:$D,2,0)&gt;18,IF(K3="NO",IF(J3&gt;2,0,3-J3),IF(J3&gt;3,0,4-J3)),IF(L3="NO",IF(J3&gt;2,0,3-J3),IF(J3&gt;1,0,2-J3)))),0)</f>
        <v/>
      </c>
      <c r="N3" s="47" t="str">
        <f t="shared" si="3"/>
        <v/>
      </c>
      <c r="O3" s="47" t="str">
        <f t="shared" si="4"/>
        <v>NO</v>
      </c>
      <c r="P3" s="47"/>
      <c r="Q3" s="45">
        <f t="shared" si="5"/>
        <v>0</v>
      </c>
      <c r="R3" s="47"/>
      <c r="S3" s="47">
        <f t="shared" ref="S3:T3" si="6">IF(K3="YES",1,0)</f>
        <v>0</v>
      </c>
      <c r="T3" s="47">
        <f t="shared" si="6"/>
        <v>0</v>
      </c>
      <c r="U3" s="47" t="str">
        <f t="shared" si="7"/>
        <v/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Dan Sullivan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59"/>
      <c r="J4" s="40">
        <f t="shared" si="2"/>
        <v>6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 t="str">
        <f>IFERROR(IF(I4="","",IF(VLOOKUP($C4,Players!$C:$D,2,0)&gt;18,IF(K4="NO",IF(J4&gt;2,0,3-J4),IF(J4&gt;3,0,4-J4)),IF(L4="NO",IF(J4&gt;2,0,3-J4),IF(J4&gt;1,0,2-J4)))),0)</f>
        <v/>
      </c>
      <c r="N4" s="47" t="str">
        <f t="shared" si="3"/>
        <v/>
      </c>
      <c r="O4" s="47" t="str">
        <f t="shared" si="4"/>
        <v>NO</v>
      </c>
      <c r="P4" s="47"/>
      <c r="Q4" s="45">
        <f t="shared" si="5"/>
        <v>0</v>
      </c>
      <c r="R4" s="47"/>
      <c r="S4" s="47">
        <f t="shared" ref="S4:T4" si="11">IF(K4="YES",1,0)</f>
        <v>0</v>
      </c>
      <c r="T4" s="47">
        <f t="shared" si="11"/>
        <v>1</v>
      </c>
      <c r="U4" s="47" t="str">
        <f t="shared" si="7"/>
        <v/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Dan Sullivan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59"/>
      <c r="J5" s="40">
        <f t="shared" si="2"/>
        <v>6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 t="str">
        <f>IFERROR(IF(I5="","",IF(VLOOKUP($C5,Players!$C:$D,2,0)&gt;18,IF(K5="NO",IF(J5&gt;2,0,3-J5),IF(J5&gt;3,0,4-J5)),IF(L5="NO",IF(J5&gt;2,0,3-J5),IF(J5&gt;1,0,2-J5)))),0)</f>
        <v/>
      </c>
      <c r="N5" s="47" t="str">
        <f t="shared" si="3"/>
        <v/>
      </c>
      <c r="O5" s="47" t="str">
        <f t="shared" si="4"/>
        <v>NO</v>
      </c>
      <c r="P5" s="47"/>
      <c r="Q5" s="45">
        <f t="shared" si="5"/>
        <v>0</v>
      </c>
      <c r="R5" s="47"/>
      <c r="S5" s="47">
        <f t="shared" ref="S5:T5" si="12">IF(K5="YES",1,0)</f>
        <v>0</v>
      </c>
      <c r="T5" s="47">
        <f t="shared" si="12"/>
        <v>1</v>
      </c>
      <c r="U5" s="47" t="str">
        <f t="shared" si="7"/>
        <v/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Dan Sullivan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59"/>
      <c r="J6" s="40">
        <f t="shared" si="2"/>
        <v>6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 t="str">
        <f>IFERROR(IF(I6="","",IF(VLOOKUP($C6,Players!$C:$D,2,0)&gt;18,IF(K6="NO",IF(J6&gt;2,0,3-J6),IF(J6&gt;3,0,4-J6)),IF(L6="NO",IF(J6&gt;2,0,3-J6),IF(J6&gt;1,0,2-J6)))),0)</f>
        <v/>
      </c>
      <c r="N6" s="47" t="str">
        <f t="shared" si="3"/>
        <v/>
      </c>
      <c r="O6" s="47" t="str">
        <f t="shared" si="4"/>
        <v>NO</v>
      </c>
      <c r="P6" s="47"/>
      <c r="Q6" s="45">
        <f t="shared" si="5"/>
        <v>0</v>
      </c>
      <c r="R6" s="47"/>
      <c r="S6" s="47">
        <f t="shared" ref="S6:T6" si="13">IF(K6="YES",1,0)</f>
        <v>0</v>
      </c>
      <c r="T6" s="47">
        <f t="shared" si="13"/>
        <v>0</v>
      </c>
      <c r="U6" s="47" t="str">
        <f t="shared" si="7"/>
        <v/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Dan Sullivan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59"/>
      <c r="J7" s="40">
        <f t="shared" si="2"/>
        <v>7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 t="str">
        <f>IFERROR(IF(I7="","",IF(VLOOKUP($C7,Players!$C:$D,2,0)&gt;18,IF(K7="NO",IF(J7&gt;2,0,3-J7),IF(J7&gt;3,0,4-J7)),IF(L7="NO",IF(J7&gt;2,0,3-J7),IF(J7&gt;1,0,2-J7)))),0)</f>
        <v/>
      </c>
      <c r="N7" s="47" t="str">
        <f t="shared" si="3"/>
        <v/>
      </c>
      <c r="O7" s="47" t="str">
        <f t="shared" si="4"/>
        <v>NO</v>
      </c>
      <c r="P7" s="47"/>
      <c r="Q7" s="45">
        <f t="shared" si="5"/>
        <v>0</v>
      </c>
      <c r="R7" s="47"/>
      <c r="S7" s="47">
        <f t="shared" ref="S7:T7" si="14">IF(K7="YES",1,0)</f>
        <v>0</v>
      </c>
      <c r="T7" s="47">
        <f t="shared" si="14"/>
        <v>1</v>
      </c>
      <c r="U7" s="47" t="str">
        <f t="shared" si="7"/>
        <v/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Dan Sullivan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59"/>
      <c r="J8" s="40">
        <f t="shared" si="2"/>
        <v>5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 t="str">
        <f>IFERROR(IF(I8="","",IF(VLOOKUP($C8,Players!$C:$D,2,0)&gt;18,IF(K8="NO",IF(J8&gt;2,0,3-J8),IF(J8&gt;3,0,4-J8)),IF(L8="NO",IF(J8&gt;2,0,3-J8),IF(J8&gt;1,0,2-J8)))),0)</f>
        <v/>
      </c>
      <c r="N8" s="47" t="str">
        <f t="shared" si="3"/>
        <v/>
      </c>
      <c r="O8" s="47" t="str">
        <f t="shared" si="4"/>
        <v>NO</v>
      </c>
      <c r="P8" s="47"/>
      <c r="Q8" s="45">
        <f t="shared" si="5"/>
        <v>0</v>
      </c>
      <c r="R8" s="47"/>
      <c r="S8" s="47">
        <f t="shared" ref="S8:T8" si="15">IF(K8="YES",1,0)</f>
        <v>0</v>
      </c>
      <c r="T8" s="47">
        <f t="shared" si="15"/>
        <v>0</v>
      </c>
      <c r="U8" s="47" t="str">
        <f t="shared" si="7"/>
        <v/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Dan Sullivan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59"/>
      <c r="J9" s="40">
        <f t="shared" si="2"/>
        <v>7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 t="str">
        <f>IFERROR(IF(I9="","",IF(VLOOKUP($C9,Players!$C:$D,2,0)&gt;18,IF(K9="NO",IF(J9&gt;2,0,3-J9),IF(J9&gt;3,0,4-J9)),IF(L9="NO",IF(J9&gt;2,0,3-J9),IF(J9&gt;1,0,2-J9)))),0)</f>
        <v/>
      </c>
      <c r="N9" s="47" t="str">
        <f t="shared" si="3"/>
        <v/>
      </c>
      <c r="O9" s="47" t="str">
        <f t="shared" si="4"/>
        <v>NO</v>
      </c>
      <c r="P9" s="47"/>
      <c r="Q9" s="45">
        <f t="shared" si="5"/>
        <v>0</v>
      </c>
      <c r="R9" s="47"/>
      <c r="S9" s="47">
        <f t="shared" ref="S9:T9" si="16">IF(K9="YES",1,0)</f>
        <v>0</v>
      </c>
      <c r="T9" s="47">
        <f t="shared" si="16"/>
        <v>0</v>
      </c>
      <c r="U9" s="47" t="str">
        <f t="shared" si="7"/>
        <v/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Dan Sullivan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59"/>
      <c r="J10" s="40">
        <f t="shared" si="2"/>
        <v>6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 t="str">
        <f>IFERROR(IF(I10="","",IF(VLOOKUP($C10,Players!$C:$D,2,0)&gt;18,IF(K10="NO",IF(J10&gt;2,0,3-J10),IF(J10&gt;3,0,4-J10)),IF(L10="NO",IF(J10&gt;2,0,3-J10),IF(J10&gt;1,0,2-J10)))),0)</f>
        <v/>
      </c>
      <c r="N10" s="47" t="str">
        <f t="shared" si="3"/>
        <v/>
      </c>
      <c r="O10" s="47" t="str">
        <f t="shared" si="4"/>
        <v>NO</v>
      </c>
      <c r="P10" s="47"/>
      <c r="Q10" s="45">
        <f t="shared" si="5"/>
        <v>0</v>
      </c>
      <c r="R10" s="47"/>
      <c r="S10" s="47">
        <f t="shared" ref="S10:T10" si="17">IF(K10="YES",1,0)</f>
        <v>0</v>
      </c>
      <c r="T10" s="47">
        <f t="shared" si="17"/>
        <v>0</v>
      </c>
      <c r="U10" s="47" t="str">
        <f t="shared" si="7"/>
        <v/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Dan Sullivan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59"/>
      <c r="J11" s="40">
        <f t="shared" si="2"/>
        <v>6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 t="str">
        <f>IFERROR(IF(I11="","",IF(VLOOKUP($C11,Players!$C:$D,2,0)&gt;18,IF(K11="NO",IF(J11&gt;2,0,3-J11),IF(J11&gt;3,0,4-J11)),IF(L11="NO",IF(J11&gt;2,0,3-J11),IF(J11&gt;1,0,2-J11)))),0)</f>
        <v/>
      </c>
      <c r="N11" s="47" t="str">
        <f t="shared" si="3"/>
        <v/>
      </c>
      <c r="O11" s="47" t="str">
        <f t="shared" si="4"/>
        <v>NO</v>
      </c>
      <c r="P11" s="47"/>
      <c r="Q11" s="45">
        <f t="shared" si="5"/>
        <v>0</v>
      </c>
      <c r="R11" s="47"/>
      <c r="S11" s="47">
        <f t="shared" ref="S11:T11" si="18">IF(K11="YES",1,0)</f>
        <v>0</v>
      </c>
      <c r="T11" s="47">
        <f t="shared" si="18"/>
        <v>0</v>
      </c>
      <c r="U11" s="47" t="str">
        <f t="shared" si="7"/>
        <v/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Dan Sullivan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59"/>
      <c r="J12" s="40">
        <f t="shared" si="2"/>
        <v>5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 t="str">
        <f>IFERROR(IF(I12="","",IF(VLOOKUP($C12,Players!$C:$D,2,0)&gt;18,IF(K12="NO",IF(J12&gt;2,0,3-J12),IF(J12&gt;3,0,4-J12)),IF(L12="NO",IF(J12&gt;2,0,3-J12),IF(J12&gt;1,0,2-J12)))),0)</f>
        <v/>
      </c>
      <c r="N12" s="47" t="str">
        <f t="shared" si="3"/>
        <v/>
      </c>
      <c r="O12" s="47" t="str">
        <f t="shared" si="4"/>
        <v>NO</v>
      </c>
      <c r="P12" s="47"/>
      <c r="Q12" s="45">
        <f t="shared" si="5"/>
        <v>0</v>
      </c>
      <c r="R12" s="47"/>
      <c r="S12" s="47">
        <f t="shared" ref="S12:T12" si="19">IF(K12="YES",1,0)</f>
        <v>0</v>
      </c>
      <c r="T12" s="47">
        <f t="shared" si="19"/>
        <v>1</v>
      </c>
      <c r="U12" s="47" t="str">
        <f t="shared" si="7"/>
        <v/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Dan Sullivan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59"/>
      <c r="J13" s="40">
        <f t="shared" si="2"/>
        <v>7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 t="str">
        <f>IFERROR(IF(I13="","",IF(VLOOKUP($C13,Players!$C:$D,2,0)&gt;18,IF(K13="NO",IF(J13&gt;2,0,3-J13),IF(J13&gt;3,0,4-J13)),IF(L13="NO",IF(J13&gt;2,0,3-J13),IF(J13&gt;1,0,2-J13)))),0)</f>
        <v/>
      </c>
      <c r="N13" s="47" t="str">
        <f t="shared" si="3"/>
        <v/>
      </c>
      <c r="O13" s="47" t="str">
        <f t="shared" si="4"/>
        <v>NO</v>
      </c>
      <c r="P13" s="47"/>
      <c r="Q13" s="45">
        <f t="shared" si="5"/>
        <v>0</v>
      </c>
      <c r="R13" s="47"/>
      <c r="S13" s="47">
        <f t="shared" ref="S13:T13" si="20">IF(K13="YES",1,0)</f>
        <v>0</v>
      </c>
      <c r="T13" s="47">
        <f t="shared" si="20"/>
        <v>0</v>
      </c>
      <c r="U13" s="47" t="str">
        <f t="shared" si="7"/>
        <v/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Dan Sullivan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59"/>
      <c r="J14" s="40">
        <f t="shared" si="2"/>
        <v>6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 t="str">
        <f>IFERROR(IF(I14="","",IF(VLOOKUP($C14,Players!$C:$D,2,0)&gt;18,IF(K14="NO",IF(J14&gt;2,0,3-J14),IF(J14&gt;3,0,4-J14)),IF(L14="NO",IF(J14&gt;2,0,3-J14),IF(J14&gt;1,0,2-J14)))),0)</f>
        <v/>
      </c>
      <c r="N14" s="47" t="str">
        <f t="shared" si="3"/>
        <v/>
      </c>
      <c r="O14" s="47" t="str">
        <f t="shared" si="4"/>
        <v>YES</v>
      </c>
      <c r="P14" s="47"/>
      <c r="Q14" s="45">
        <f t="shared" si="5"/>
        <v>0</v>
      </c>
      <c r="R14" s="47"/>
      <c r="S14" s="47">
        <f t="shared" ref="S14:T14" si="21">IF(K14="YES",1,0)</f>
        <v>0</v>
      </c>
      <c r="T14" s="47">
        <f t="shared" si="21"/>
        <v>1</v>
      </c>
      <c r="U14" s="47" t="str">
        <f t="shared" si="7"/>
        <v/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Dan Sullivan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59"/>
      <c r="J15" s="40">
        <f t="shared" si="2"/>
        <v>7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 t="str">
        <f>IFERROR(IF(I15="","",IF(VLOOKUP($C15,Players!$C:$D,2,0)&gt;18,IF(K15="NO",IF(J15&gt;2,0,3-J15),IF(J15&gt;3,0,4-J15)),IF(L15="NO",IF(J15&gt;2,0,3-J15),IF(J15&gt;1,0,2-J15)))),0)</f>
        <v/>
      </c>
      <c r="N15" s="47" t="str">
        <f t="shared" si="3"/>
        <v/>
      </c>
      <c r="O15" s="47" t="str">
        <f t="shared" si="4"/>
        <v>YES</v>
      </c>
      <c r="P15" s="47"/>
      <c r="Q15" s="45">
        <f t="shared" si="5"/>
        <v>0</v>
      </c>
      <c r="R15" s="47"/>
      <c r="S15" s="47">
        <f t="shared" ref="S15:T15" si="22">IF(K15="YES",1,0)</f>
        <v>0</v>
      </c>
      <c r="T15" s="47">
        <f t="shared" si="22"/>
        <v>0</v>
      </c>
      <c r="U15" s="47" t="str">
        <f t="shared" si="7"/>
        <v/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Dan Sullivan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59"/>
      <c r="J16" s="40">
        <f t="shared" si="2"/>
        <v>6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 t="str">
        <f>IFERROR(IF(I16="","",IF(VLOOKUP($C16,Players!$C:$D,2,0)&gt;18,IF(K16="NO",IF(J16&gt;2,0,3-J16),IF(J16&gt;3,0,4-J16)),IF(L16="NO",IF(J16&gt;2,0,3-J16),IF(J16&gt;1,0,2-J16)))),0)</f>
        <v/>
      </c>
      <c r="N16" s="47" t="str">
        <f t="shared" si="3"/>
        <v/>
      </c>
      <c r="O16" s="47" t="str">
        <f t="shared" si="4"/>
        <v>YES</v>
      </c>
      <c r="P16" s="47"/>
      <c r="Q16" s="45">
        <f t="shared" si="5"/>
        <v>0</v>
      </c>
      <c r="R16" s="47"/>
      <c r="S16" s="47">
        <f t="shared" ref="S16:T16" si="23">IF(K16="YES",1,0)</f>
        <v>0</v>
      </c>
      <c r="T16" s="47">
        <f t="shared" si="23"/>
        <v>1</v>
      </c>
      <c r="U16" s="47" t="str">
        <f t="shared" si="7"/>
        <v/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Dan Sullivan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59"/>
      <c r="J17" s="40">
        <f t="shared" si="2"/>
        <v>6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 t="str">
        <f>IFERROR(IF(I17="","",IF(VLOOKUP($C17,Players!$C:$D,2,0)&gt;18,IF(K17="NO",IF(J17&gt;2,0,3-J17),IF(J17&gt;3,0,4-J17)),IF(L17="NO",IF(J17&gt;2,0,3-J17),IF(J17&gt;1,0,2-J17)))),0)</f>
        <v/>
      </c>
      <c r="N17" s="47" t="str">
        <f t="shared" si="3"/>
        <v/>
      </c>
      <c r="O17" s="47" t="str">
        <f t="shared" si="4"/>
        <v>YES</v>
      </c>
      <c r="P17" s="47"/>
      <c r="Q17" s="45">
        <f t="shared" si="5"/>
        <v>0</v>
      </c>
      <c r="R17" s="47"/>
      <c r="S17" s="47">
        <f t="shared" ref="S17:T17" si="24">IF(K17="YES",1,0)</f>
        <v>0</v>
      </c>
      <c r="T17" s="47">
        <f t="shared" si="24"/>
        <v>1</v>
      </c>
      <c r="U17" s="47" t="str">
        <f t="shared" si="7"/>
        <v/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Dan Sullivan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59"/>
      <c r="J18" s="40">
        <f t="shared" si="2"/>
        <v>7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 t="str">
        <f>IFERROR(IF(I18="","",IF(VLOOKUP($C18,Players!$C:$D,2,0)&gt;18,IF(K18="NO",IF(J18&gt;2,0,3-J18),IF(J18&gt;3,0,4-J18)),IF(L18="NO",IF(J18&gt;2,0,3-J18),IF(J18&gt;1,0,2-J18)))),0)</f>
        <v/>
      </c>
      <c r="N18" s="47" t="str">
        <f t="shared" si="3"/>
        <v/>
      </c>
      <c r="O18" s="47" t="str">
        <f t="shared" si="4"/>
        <v>YES</v>
      </c>
      <c r="P18" s="47"/>
      <c r="Q18" s="45">
        <f t="shared" si="5"/>
        <v>0</v>
      </c>
      <c r="R18" s="47"/>
      <c r="S18" s="47">
        <f t="shared" ref="S18:T18" si="25">IF(K18="YES",1,0)</f>
        <v>0</v>
      </c>
      <c r="T18" s="47">
        <f t="shared" si="25"/>
        <v>1</v>
      </c>
      <c r="U18" s="47" t="str">
        <f t="shared" si="7"/>
        <v/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Dan Sullivan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60"/>
      <c r="J19" s="50">
        <f t="shared" si="2"/>
        <v>5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 t="str">
        <f>IFERROR(IF(I19="","",IF(VLOOKUP($C19,Players!$C:$D,2,0)&gt;18,IF(K19="NO",IF(J19&gt;2,0,3-J19),IF(J19&gt;3,0,4-J19)),IF(L19="NO",IF(J19&gt;2,0,3-J19),IF(J19&gt;1,0,2-J19)))),0)</f>
        <v/>
      </c>
      <c r="N19" s="52" t="str">
        <f t="shared" si="3"/>
        <v/>
      </c>
      <c r="O19" s="52" t="str">
        <f t="shared" si="4"/>
        <v>YES</v>
      </c>
      <c r="P19" s="52">
        <f>SUM(I2:I19)</f>
        <v>0</v>
      </c>
      <c r="Q19" s="49">
        <f t="shared" si="5"/>
        <v>0</v>
      </c>
      <c r="R19" s="52">
        <f>VLOOKUP(C19,Players!$C:$D,2,0)</f>
        <v>8</v>
      </c>
      <c r="S19" s="52">
        <f t="shared" ref="S19:T19" si="26">IF(K19="YES",1,0)</f>
        <v>0</v>
      </c>
      <c r="T19" s="52">
        <f t="shared" si="26"/>
        <v>1</v>
      </c>
      <c r="U19" s="52" t="str">
        <f t="shared" si="7"/>
        <v/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Players!C41</f>
        <v>Grant Pelley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31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Grant Pelley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31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Grant Pelley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31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Grant Pelley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31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Grant Pelley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31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Grant Pelley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6.0</v>
      </c>
      <c r="J7" s="40">
        <f t="shared" si="2"/>
        <v>3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31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5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Grant Pelley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31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Grant Pelley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31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Grant Pelley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31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Grant Pelley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31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Grant Pelley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31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Grant Pelley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31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Grant Pelley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31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Grant Pelley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31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Grant Pelley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31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Grant Pelley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7.0</v>
      </c>
      <c r="J17" s="40">
        <f t="shared" si="2"/>
        <v>3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31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Grant Pelley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31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Grant Pelley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102</v>
      </c>
      <c r="Q19" s="49">
        <f t="shared" si="5"/>
        <v>31</v>
      </c>
      <c r="R19" s="52">
        <f>VLOOKUP(C19,Players!$C:$D,2,0)</f>
        <v>27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>
        <f>sum(I2:I19)</f>
        <v>102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Players!C32</f>
        <v>Daniel Bennett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29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Daniel Bennett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29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Daniel Bennett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29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Daniel Bennett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29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Daniel Bennett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29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Daniel Bennett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29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Daniel Bennett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29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Daniel Bennett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29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Daniel Bennett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29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Daniel Bennett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4.0</v>
      </c>
      <c r="J11" s="40">
        <f t="shared" si="2"/>
        <v>0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29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Daniel Bennett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29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Daniel Bennett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29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Daniel Bennett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3.0</v>
      </c>
      <c r="J14" s="40">
        <f t="shared" si="2"/>
        <v>-1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3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29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3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Daniel Bennett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29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Daniel Bennett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29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Daniel Bennett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29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Daniel Bennett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9.0</v>
      </c>
      <c r="J18" s="40">
        <f t="shared" si="2"/>
        <v>6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29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8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Daniel Bennett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9.0</v>
      </c>
      <c r="J19" s="50">
        <f t="shared" si="2"/>
        <v>4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96</v>
      </c>
      <c r="Q19" s="49">
        <f t="shared" si="5"/>
        <v>29</v>
      </c>
      <c r="R19" s="52">
        <f>VLOOKUP(C19,Players!$C:$D,2,0)</f>
        <v>15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8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Players!C46</f>
        <v>Glen Duley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32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Glen Duley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32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Glen Duley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32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Glen Duley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32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Glen Duley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8.0</v>
      </c>
      <c r="J6" s="40">
        <f t="shared" si="2"/>
        <v>4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32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Glen Duley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32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Glen Duley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32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Glen Duley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6.0</v>
      </c>
      <c r="J9" s="40">
        <f t="shared" si="2"/>
        <v>3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32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Glen Duley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32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Glen Duley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32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Glen Duley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32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Glen Duley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32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Glen Duley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32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8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Glen Duley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3.0</v>
      </c>
      <c r="J15" s="40">
        <f t="shared" si="2"/>
        <v>0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4</v>
      </c>
      <c r="N15" s="47" t="str">
        <f t="shared" si="3"/>
        <v>YES</v>
      </c>
      <c r="O15" s="47" t="str">
        <f t="shared" si="4"/>
        <v>YES</v>
      </c>
      <c r="P15" s="47"/>
      <c r="Q15" s="45">
        <f t="shared" si="5"/>
        <v>32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1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Glen Duley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32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Glen Duley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32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Glen Duley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32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Glen Duley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101</v>
      </c>
      <c r="Q19" s="49">
        <f t="shared" si="5"/>
        <v>32</v>
      </c>
      <c r="R19" s="52">
        <f>VLOOKUP(C19,Players!$C:$D,2,0)</f>
        <v>25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Players!C67</f>
        <v>Craig Broderick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30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Craig Broderick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61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30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Craig Broderick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30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Craig Broderick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30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Craig Broderick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0.0</v>
      </c>
      <c r="J6" s="40">
        <f t="shared" si="2"/>
        <v>6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30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-2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Craig Broderick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30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Craig Broderick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4</v>
      </c>
      <c r="N8" s="47" t="str">
        <f t="shared" si="3"/>
        <v>YES</v>
      </c>
      <c r="O8" s="47" t="str">
        <f t="shared" si="4"/>
        <v>NO</v>
      </c>
      <c r="P8" s="47"/>
      <c r="Q8" s="45">
        <f t="shared" si="5"/>
        <v>30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3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Craig Broderick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30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Craig Broderick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30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Craig Broderick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0.0</v>
      </c>
      <c r="J11" s="40">
        <f t="shared" si="2"/>
        <v>6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30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-2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Craig Broderick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30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Craig Broderick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0.0</v>
      </c>
      <c r="J13" s="40">
        <f t="shared" si="2"/>
        <v>7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30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-1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Craig Broderick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2.0</v>
      </c>
      <c r="J14" s="40">
        <f t="shared" si="2"/>
        <v>-2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5</v>
      </c>
      <c r="N14" s="47" t="str">
        <f t="shared" si="3"/>
        <v>YES</v>
      </c>
      <c r="O14" s="47" t="str">
        <f t="shared" si="4"/>
        <v>YES</v>
      </c>
      <c r="P14" s="47"/>
      <c r="Q14" s="45">
        <f t="shared" si="5"/>
        <v>30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1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Craig Broderick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30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5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Craig Broderick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30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Craig Broderick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30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Craig Broderick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30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Craig Broderick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76</v>
      </c>
      <c r="Q19" s="49">
        <f t="shared" si="5"/>
        <v>30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Players!C45</f>
        <v>Mark Anderson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41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Mark Anderson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41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Mark Anderson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62">
        <v>6.0</v>
      </c>
      <c r="J4" s="40">
        <f t="shared" si="2"/>
        <v>2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41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Mark Anderson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41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Mark Anderson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41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Mark Anderson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41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Mark Anderson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41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Mark Anderson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YES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41</v>
      </c>
      <c r="R9" s="47"/>
      <c r="S9" s="47">
        <f t="shared" ref="S9:T9" si="16">IF(K9="YES",1,0)</f>
        <v>1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Mark Anderson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41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Mark Anderson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41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Mark Anderson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41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Mark Anderson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41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Mark Anderson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41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Mark Anderson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41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Mark Anderson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41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Mark Anderson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63">
        <v>2.0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41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Mark Anderson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41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Mark Anderson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96</v>
      </c>
      <c r="Q19" s="49">
        <f t="shared" si="5"/>
        <v>41</v>
      </c>
      <c r="R19" s="52">
        <f>VLOOKUP(C19,Players!$C:$D,2,0)</f>
        <v>31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Players!C27</f>
        <v>Brad Grant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37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Brad Grant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37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Brad Grant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37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Brad Grant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37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Brad Grant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37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Brad Grant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37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Brad Grant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37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Brad Grant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37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Brad Grant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37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Brad Grant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37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Brad Grant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37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Brad Grant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37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Brad Grant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37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Brad Grant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37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Brad Grant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37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Brad Grant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37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Brad Grant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37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Brad Grant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96</v>
      </c>
      <c r="Q19" s="49">
        <f t="shared" si="5"/>
        <v>37</v>
      </c>
      <c r="R19" s="52">
        <f>VLOOKUP(C19,Players!$C:$D,2,0)</f>
        <v>27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Players!C39</f>
        <v>Jeff Hawkins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39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Jeff Hawkins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3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39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2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Jeff Hawkins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39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Jeff Hawkins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39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Jeff Hawkins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39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Jeff Hawkins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39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Jeff Hawkins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39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Jeff Hawkins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39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Jeff Hawkins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39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Jeff Hawkins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4.0</v>
      </c>
      <c r="J11" s="40">
        <f t="shared" si="2"/>
        <v>0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4</v>
      </c>
      <c r="N11" s="47" t="str">
        <f t="shared" si="3"/>
        <v>YES</v>
      </c>
      <c r="O11" s="47" t="str">
        <f t="shared" si="4"/>
        <v>NO</v>
      </c>
      <c r="P11" s="47"/>
      <c r="Q11" s="45">
        <f t="shared" si="5"/>
        <v>39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2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Jeff Hawkins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9.0</v>
      </c>
      <c r="J12" s="40">
        <f t="shared" si="2"/>
        <v>4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39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8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Jeff Hawkins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39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Jeff Hawkins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39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Jeff Hawkins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39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Jeff Hawkins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39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Jeff Hawkins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7.0</v>
      </c>
      <c r="J17" s="40">
        <f t="shared" si="2"/>
        <v>3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39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Jeff Hawkins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39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Jeff Hawkins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95</v>
      </c>
      <c r="Q19" s="49">
        <f t="shared" si="5"/>
        <v>39</v>
      </c>
      <c r="R19" s="52">
        <f>VLOOKUP(C19,Players!$C:$D,2,0)</f>
        <v>27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Players!C24</f>
        <v>Ernie Zibert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22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8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Ernie Zibert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22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Ernie Zibert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22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Ernie Zibert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22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Ernie Zibert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22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Ernie Zibert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2.0</v>
      </c>
      <c r="J7" s="40">
        <f t="shared" si="2"/>
        <v>-1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4</v>
      </c>
      <c r="N7" s="47" t="str">
        <f t="shared" si="3"/>
        <v>YES</v>
      </c>
      <c r="O7" s="47" t="str">
        <f t="shared" si="4"/>
        <v>NO</v>
      </c>
      <c r="P7" s="47"/>
      <c r="Q7" s="45">
        <f t="shared" si="5"/>
        <v>22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1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Ernie Zibert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22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Ernie Zibert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3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22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2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Ernie Zibert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7.0</v>
      </c>
      <c r="J10" s="40">
        <f t="shared" si="2"/>
        <v>3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22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6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Ernie Zibert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9.0</v>
      </c>
      <c r="J11" s="40">
        <f t="shared" si="2"/>
        <v>5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22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8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Ernie Zibert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22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Ernie Zibert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9.0</v>
      </c>
      <c r="J13" s="40">
        <f t="shared" si="2"/>
        <v>6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22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8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Ernie Zibert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9.0</v>
      </c>
      <c r="J14" s="40">
        <f t="shared" si="2"/>
        <v>5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22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9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Ernie Zibert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3.0</v>
      </c>
      <c r="J15" s="40">
        <f t="shared" si="2"/>
        <v>0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22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Ernie Zibert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9.0</v>
      </c>
      <c r="J16" s="40">
        <f t="shared" si="2"/>
        <v>5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22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9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Ernie Zibert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7.0</v>
      </c>
      <c r="J17" s="40">
        <f t="shared" si="2"/>
        <v>3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22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6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Ernie Zibert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9.0</v>
      </c>
      <c r="J18" s="40">
        <f t="shared" si="2"/>
        <v>6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22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8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Ernie Zibert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9.0</v>
      </c>
      <c r="J19" s="50">
        <f t="shared" si="2"/>
        <v>4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0</v>
      </c>
      <c r="N19" s="52" t="str">
        <f t="shared" si="3"/>
        <v>NO</v>
      </c>
      <c r="O19" s="52" t="str">
        <f t="shared" si="4"/>
        <v>YES</v>
      </c>
      <c r="P19" s="52">
        <f>SUM(I2:I19)</f>
        <v>116</v>
      </c>
      <c r="Q19" s="49">
        <f t="shared" si="5"/>
        <v>22</v>
      </c>
      <c r="R19" s="52">
        <f>VLOOKUP(C19,Players!$C:$D,2,0)</f>
        <v>16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8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Players!C44</f>
        <v>Matthew Zibert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YES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33</v>
      </c>
      <c r="R2" s="43"/>
      <c r="S2" s="43">
        <f t="shared" ref="S2:T2" si="1">IF(K2="YES",1,0)</f>
        <v>0</v>
      </c>
      <c r="T2" s="43">
        <f t="shared" si="1"/>
        <v>1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Matthew Zibert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3.0</v>
      </c>
      <c r="J3" s="40">
        <f t="shared" si="2"/>
        <v>0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3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33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2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Matthew Zibert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33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Matthew Zibert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33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Matthew Zibert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33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Matthew Zibert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33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Matthew Zibert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33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Matthew Zibert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YES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33</v>
      </c>
      <c r="R9" s="47"/>
      <c r="S9" s="47">
        <f t="shared" ref="S9:T9" si="16">IF(K9="YES",1,0)</f>
        <v>0</v>
      </c>
      <c r="T9" s="47">
        <f t="shared" si="16"/>
        <v>1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Matthew Zibert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4.0</v>
      </c>
      <c r="J10" s="40">
        <f t="shared" si="2"/>
        <v>0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33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Matthew Zibert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YES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33</v>
      </c>
      <c r="R11" s="47"/>
      <c r="S11" s="47">
        <f t="shared" ref="S11:T11" si="18">IF(K11="YES",1,0)</f>
        <v>0</v>
      </c>
      <c r="T11" s="47">
        <f t="shared" si="18"/>
        <v>1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Matthew Zibert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33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Matthew Zibert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33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Matthew Zibert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33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Matthew Zibert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33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Matthew Zibert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9.0</v>
      </c>
      <c r="J16" s="40">
        <f t="shared" si="2"/>
        <v>5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33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9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Matthew Zibert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YES</v>
      </c>
      <c r="M17" s="47">
        <f>IFERROR(IF(I17="","",IF(VLOOKUP($C17,Players!$C:$D,2,0)&gt;18,IF(K17="NO",IF(J17&gt;2,0,3-J17),IF(J17&gt;3,0,4-J17)),IF(L17="NO",IF(J17&gt;2,0,3-J17),IF(J17&gt;1,0,2-J17)))),0)</f>
        <v>1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33</v>
      </c>
      <c r="R17" s="47"/>
      <c r="S17" s="47">
        <f t="shared" ref="S17:T17" si="24">IF(K17="YES",1,0)</f>
        <v>0</v>
      </c>
      <c r="T17" s="47">
        <f t="shared" si="24"/>
        <v>1</v>
      </c>
      <c r="U17" s="47">
        <f t="shared" si="7"/>
        <v>5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Matthew Zibert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33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Matthew Zibert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82</v>
      </c>
      <c r="Q19" s="49">
        <f t="shared" si="5"/>
        <v>33</v>
      </c>
      <c r="R19" s="52">
        <f>VLOOKUP(C19,Players!$C:$D,2,0)</f>
        <v>6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</f>
        <v>Peter Keen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25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Peter Keen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25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Peter Keen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25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Peter Keen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25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Peter Keen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9.0</v>
      </c>
      <c r="J6" s="40">
        <f t="shared" si="2"/>
        <v>5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25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7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Peter Keen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9.0</v>
      </c>
      <c r="J7" s="40">
        <f t="shared" si="2"/>
        <v>6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25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8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Peter Keen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25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Peter Keen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25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Peter Keen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7.0</v>
      </c>
      <c r="J10" s="40">
        <f t="shared" si="2"/>
        <v>3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1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25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5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Peter Keen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25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Peter Keen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25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Peter Keen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25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Peter Keen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25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Peter Keen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25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Peter Keen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25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Peter Keen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25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Peter Keen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25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Peter Keen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114</v>
      </c>
      <c r="Q19" s="49">
        <f t="shared" si="5"/>
        <v>25</v>
      </c>
      <c r="R19" s="52">
        <f>VLOOKUP(C19,Players!$C:$D,2,0)</f>
        <v>29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Players!C52</f>
        <v>Glenn Hickey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2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30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5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Glenn Hickey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30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Glenn Hickey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30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Glenn Hickey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7.0</v>
      </c>
      <c r="J5" s="40">
        <f t="shared" si="2"/>
        <v>3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30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6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Glenn Hickey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7.0</v>
      </c>
      <c r="J6" s="40">
        <f t="shared" si="2"/>
        <v>3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1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30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5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Glenn Hickey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30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Glenn Hickey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30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Glenn Hickey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6.0</v>
      </c>
      <c r="J9" s="40">
        <f t="shared" si="2"/>
        <v>3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30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Glenn Hickey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9.0</v>
      </c>
      <c r="J10" s="40">
        <f t="shared" si="2"/>
        <v>5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30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7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Glenn Hickey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30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Glenn Hickey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30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Glenn Hickey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30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Glenn Hickey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3.0</v>
      </c>
      <c r="J14" s="40">
        <f t="shared" si="2"/>
        <v>-1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4</v>
      </c>
      <c r="N14" s="47" t="str">
        <f t="shared" si="3"/>
        <v>YES</v>
      </c>
      <c r="O14" s="47" t="str">
        <f t="shared" si="4"/>
        <v>YES</v>
      </c>
      <c r="P14" s="47"/>
      <c r="Q14" s="45">
        <f t="shared" si="5"/>
        <v>30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2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Glenn Hickey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30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Glenn Hickey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30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Glenn Hickey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30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Glenn Hickey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7.0</v>
      </c>
      <c r="J18" s="40">
        <f t="shared" si="2"/>
        <v>4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30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6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Glenn Hickey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4.0</v>
      </c>
      <c r="J19" s="50">
        <f t="shared" si="2"/>
        <v>-1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4</v>
      </c>
      <c r="N19" s="52" t="str">
        <f t="shared" si="3"/>
        <v>YES</v>
      </c>
      <c r="O19" s="52" t="str">
        <f t="shared" si="4"/>
        <v>YES</v>
      </c>
      <c r="P19" s="52">
        <f>SUM(I2:I19)</f>
        <v>105</v>
      </c>
      <c r="Q19" s="49">
        <f t="shared" si="5"/>
        <v>30</v>
      </c>
      <c r="R19" s="52">
        <f>VLOOKUP(C19,Players!$C:$D,2,0)</f>
        <v>27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3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Players!C37</f>
        <v>Glenn Clay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18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Glenn Clay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1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18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4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Glenn Clay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9.0</v>
      </c>
      <c r="J4" s="40">
        <f t="shared" si="2"/>
        <v>5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18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7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Glenn Clay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18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Glenn Clay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5.0</v>
      </c>
      <c r="J6" s="40">
        <f t="shared" si="2"/>
        <v>1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18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Glenn Clay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18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Glenn Clay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18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Glenn Clay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9.0</v>
      </c>
      <c r="J9" s="40">
        <f t="shared" si="2"/>
        <v>6</v>
      </c>
      <c r="K9" s="47" t="str">
        <f>IF(VLOOKUP($C9,Players!$C:$D,2,0)&gt;H9,"YES",IF(VLOOKUP($C9,Players!$C:$D,2,0)=H9,"YES","NO"))</f>
        <v>YES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18</v>
      </c>
      <c r="R9" s="47"/>
      <c r="S9" s="47">
        <f t="shared" ref="S9:T9" si="16">IF(K9="YES",1,0)</f>
        <v>1</v>
      </c>
      <c r="T9" s="47">
        <f t="shared" si="16"/>
        <v>0</v>
      </c>
      <c r="U9" s="47">
        <f t="shared" si="7"/>
        <v>7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Glenn Clay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8.0</v>
      </c>
      <c r="J10" s="40">
        <f t="shared" si="2"/>
        <v>4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18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6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Glenn Clay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7.0</v>
      </c>
      <c r="J11" s="40">
        <f t="shared" si="2"/>
        <v>3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18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Glenn Clay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8.0</v>
      </c>
      <c r="J12" s="40">
        <f t="shared" si="2"/>
        <v>3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18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Glenn Clay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6.0</v>
      </c>
      <c r="J13" s="40">
        <f t="shared" si="2"/>
        <v>3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1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18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4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Glenn Clay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63">
        <v>1.0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18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Glenn Clay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63">
        <v>1.0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18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Glenn Clay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18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Glenn Clay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9.0</v>
      </c>
      <c r="J17" s="40">
        <f t="shared" si="2"/>
        <v>5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0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18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7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Glenn Clay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18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Glenn Clay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8.0</v>
      </c>
      <c r="J19" s="50">
        <f t="shared" si="2"/>
        <v>3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122</v>
      </c>
      <c r="Q19" s="49">
        <f t="shared" si="5"/>
        <v>18</v>
      </c>
      <c r="R19" s="52">
        <f>VLOOKUP(C19,Players!$C:$D,2,0)</f>
        <v>31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Players!C38</f>
        <v>Neil Watson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9.0</v>
      </c>
      <c r="J2" s="42">
        <f t="shared" ref="J2:J19" si="2">IF(I2=0,(10-F2),I2-F2)</f>
        <v>4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34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Neil Watson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3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34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2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Neil Watson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9.0</v>
      </c>
      <c r="J4" s="40">
        <f t="shared" si="2"/>
        <v>5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8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Neil Watson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Neil Watson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9.0</v>
      </c>
      <c r="J6" s="40">
        <f t="shared" si="2"/>
        <v>5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34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7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Neil Watson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Neil Watson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34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Neil Watson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8.0</v>
      </c>
      <c r="J9" s="40">
        <f t="shared" si="2"/>
        <v>5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7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Neil Watson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34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Neil Watson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34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Neil Watson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7.0</v>
      </c>
      <c r="J12" s="40">
        <f t="shared" si="2"/>
        <v>2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1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6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Neil Watson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5.0</v>
      </c>
      <c r="J13" s="40">
        <f t="shared" si="2"/>
        <v>2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34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Neil Watson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4.0</v>
      </c>
      <c r="J14" s="40">
        <f t="shared" si="2"/>
        <v>0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3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3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Neil Watson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34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Neil Watson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34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Neil Watson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34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Neil Watson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Neil Watson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4.0</v>
      </c>
      <c r="J19" s="50">
        <f t="shared" si="2"/>
        <v>-1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4</v>
      </c>
      <c r="N19" s="52" t="str">
        <f t="shared" si="3"/>
        <v>YES</v>
      </c>
      <c r="O19" s="52" t="str">
        <f t="shared" si="4"/>
        <v>YES</v>
      </c>
      <c r="P19" s="52">
        <f>SUM(I2:I19)</f>
        <v>104</v>
      </c>
      <c r="Q19" s="49">
        <f t="shared" si="5"/>
        <v>34</v>
      </c>
      <c r="R19" s="52">
        <f>VLOOKUP(C19,Players!$C:$D,2,0)</f>
        <v>27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3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Players!C63</f>
        <v>Willie Cooper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6.0</v>
      </c>
      <c r="J2" s="42">
        <f t="shared" ref="J2:J19" si="2">IF(I2=0,(10-F2),I2-F2)</f>
        <v>1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47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Willie Cooper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5.0</v>
      </c>
      <c r="J3" s="40">
        <f t="shared" si="2"/>
        <v>2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47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Willie Cooper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YES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47</v>
      </c>
      <c r="R4" s="47"/>
      <c r="S4" s="47">
        <f t="shared" ref="S4:T4" si="11">IF(K4="YES",1,0)</f>
        <v>1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Willie Cooper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YES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3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47</v>
      </c>
      <c r="R5" s="47"/>
      <c r="S5" s="47">
        <f t="shared" ref="S5:T5" si="12">IF(K5="YES",1,0)</f>
        <v>1</v>
      </c>
      <c r="T5" s="47">
        <f t="shared" si="12"/>
        <v>0</v>
      </c>
      <c r="U5" s="47">
        <f t="shared" si="7"/>
        <v>3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Willie Cooper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47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Willie Cooper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47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Willie Cooper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4</v>
      </c>
      <c r="N8" s="47" t="str">
        <f t="shared" si="3"/>
        <v>YES</v>
      </c>
      <c r="O8" s="47" t="str">
        <f t="shared" si="4"/>
        <v>NO</v>
      </c>
      <c r="P8" s="47"/>
      <c r="Q8" s="45">
        <f t="shared" si="5"/>
        <v>47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3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Willie Cooper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3.0</v>
      </c>
      <c r="J9" s="40">
        <f t="shared" si="2"/>
        <v>0</v>
      </c>
      <c r="K9" s="47" t="str">
        <f>IF(VLOOKUP($C9,Players!$C:$D,2,0)&gt;H9,"YES",IF(VLOOKUP($C9,Players!$C:$D,2,0)=H9,"YES","NO"))</f>
        <v>YES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4</v>
      </c>
      <c r="N9" s="47" t="str">
        <f t="shared" si="3"/>
        <v>YES</v>
      </c>
      <c r="O9" s="47" t="str">
        <f t="shared" si="4"/>
        <v>NO</v>
      </c>
      <c r="P9" s="47"/>
      <c r="Q9" s="45">
        <f t="shared" si="5"/>
        <v>47</v>
      </c>
      <c r="R9" s="47"/>
      <c r="S9" s="47">
        <f t="shared" ref="S9:T9" si="16">IF(K9="YES",1,0)</f>
        <v>1</v>
      </c>
      <c r="T9" s="47">
        <f t="shared" si="16"/>
        <v>0</v>
      </c>
      <c r="U9" s="47">
        <f t="shared" si="7"/>
        <v>1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Willie Cooper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47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Willie Cooper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47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Willie Cooper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YES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47</v>
      </c>
      <c r="R12" s="47"/>
      <c r="S12" s="47">
        <f t="shared" ref="S12:T12" si="19">IF(K12="YES",1,0)</f>
        <v>1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Willie Cooper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9.0</v>
      </c>
      <c r="J13" s="40">
        <f t="shared" si="2"/>
        <v>6</v>
      </c>
      <c r="K13" s="47" t="str">
        <f>IF(VLOOKUP($C13,Players!$C:$D,2,0)&gt;H13,"YES",IF(VLOOKUP($C13,Players!$C:$D,2,0)=H13,"YES","NO"))</f>
        <v>YES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47</v>
      </c>
      <c r="R13" s="47"/>
      <c r="S13" s="47">
        <f t="shared" ref="S13:T13" si="20">IF(K13="YES",1,0)</f>
        <v>1</v>
      </c>
      <c r="T13" s="47">
        <f t="shared" si="20"/>
        <v>0</v>
      </c>
      <c r="U13" s="47">
        <f t="shared" si="7"/>
        <v>7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Willie Cooper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47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Willie Cooper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47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Willie Cooper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47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Willie Cooper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6.0</v>
      </c>
      <c r="J17" s="40">
        <f t="shared" si="2"/>
        <v>2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47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Willie Cooper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3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47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Willie Cooper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4.0</v>
      </c>
      <c r="J19" s="50">
        <f t="shared" si="2"/>
        <v>-1</v>
      </c>
      <c r="K19" s="52" t="str">
        <f>IF(VLOOKUP($C19,Players!$C:$D,2,0)&gt;H19,"YES",IF(VLOOKUP($C19,Players!$C:$D,2,0)=H19,"YES","NO"))</f>
        <v>YES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5</v>
      </c>
      <c r="N19" s="52" t="str">
        <f t="shared" si="3"/>
        <v>YES</v>
      </c>
      <c r="O19" s="52" t="str">
        <f t="shared" si="4"/>
        <v>YES</v>
      </c>
      <c r="P19" s="52">
        <f>SUM(I2:I19)</f>
        <v>93</v>
      </c>
      <c r="Q19" s="49">
        <f t="shared" si="5"/>
        <v>47</v>
      </c>
      <c r="R19" s="52">
        <f>VLOOKUP(C19,Players!$C:$D,2,0)</f>
        <v>32</v>
      </c>
      <c r="S19" s="52">
        <f t="shared" ref="S19:T19" si="26">IF(K19="YES",1,0)</f>
        <v>1</v>
      </c>
      <c r="T19" s="52">
        <f t="shared" si="26"/>
        <v>0</v>
      </c>
      <c r="U19" s="52">
        <f t="shared" si="7"/>
        <v>2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Players!C59</f>
        <v>Edward OSullivan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17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Edward OSullivan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6.0</v>
      </c>
      <c r="J3" s="40">
        <f t="shared" si="2"/>
        <v>3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17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5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Edward OSullivan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17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Edward OSullivan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6.0</v>
      </c>
      <c r="J5" s="40">
        <f t="shared" si="2"/>
        <v>2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1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17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5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Edward OSullivan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17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Edward OSullivan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17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Edward OSullivan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17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Edward OSullivan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6.0</v>
      </c>
      <c r="J9" s="40">
        <f t="shared" si="2"/>
        <v>3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17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Edward OSullivan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6.0</v>
      </c>
      <c r="J10" s="40">
        <f t="shared" si="2"/>
        <v>2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17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Edward OSullivan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8.0</v>
      </c>
      <c r="J11" s="40">
        <f t="shared" si="2"/>
        <v>4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0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17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6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Edward OSullivan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8.0</v>
      </c>
      <c r="J12" s="40">
        <f t="shared" si="2"/>
        <v>3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0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17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7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Edward OSullivan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9.0</v>
      </c>
      <c r="J13" s="40">
        <f t="shared" si="2"/>
        <v>6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0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17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8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Edward OSullivan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17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Edward OSullivan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17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Edward OSullivan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9.0</v>
      </c>
      <c r="J16" s="40">
        <f t="shared" si="2"/>
        <v>5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0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17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8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Edward OSullivan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4.0</v>
      </c>
      <c r="J17" s="40">
        <f t="shared" si="2"/>
        <v>0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17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Edward OSullivan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7.0</v>
      </c>
      <c r="J18" s="40">
        <f t="shared" si="2"/>
        <v>4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17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6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Edward OSullivan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7.0</v>
      </c>
      <c r="J19" s="50">
        <f t="shared" si="2"/>
        <v>2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1</v>
      </c>
      <c r="N19" s="52" t="str">
        <f t="shared" si="3"/>
        <v>NO</v>
      </c>
      <c r="O19" s="52" t="str">
        <f t="shared" si="4"/>
        <v>YES</v>
      </c>
      <c r="P19" s="52">
        <f>SUM(I2:I19)</f>
        <v>117</v>
      </c>
      <c r="Q19" s="49">
        <f t="shared" si="5"/>
        <v>17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6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Players!C66</f>
        <v>Matt Kennerson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4.0</v>
      </c>
      <c r="J2" s="42">
        <f t="shared" ref="J2:J19" si="2">IF(I2=0,(10-F2),I2-F2)</f>
        <v>-1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4</v>
      </c>
      <c r="N2" s="43" t="str">
        <f t="shared" ref="N2:N19" si="3">IF(I2="","",IF(M2&gt;3,"YES","NO"))</f>
        <v>YES</v>
      </c>
      <c r="O2" s="43" t="str">
        <f t="shared" ref="O2:O19" si="4">IF(E2&gt;12,"YES","NO")</f>
        <v>NO</v>
      </c>
      <c r="P2" s="43"/>
      <c r="Q2" s="39">
        <f t="shared" ref="Q2:Q19" si="5">SUM(M:M)</f>
        <v>39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3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Matt Kennerson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39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Matt Kennerson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YES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39</v>
      </c>
      <c r="R4" s="47"/>
      <c r="S4" s="47">
        <f t="shared" ref="S4:T4" si="11">IF(K4="YES",1,0)</f>
        <v>0</v>
      </c>
      <c r="T4" s="47">
        <f t="shared" si="11"/>
        <v>1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Matt Kennerson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4.0</v>
      </c>
      <c r="J5" s="40">
        <f t="shared" si="2"/>
        <v>0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YES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39</v>
      </c>
      <c r="R5" s="47"/>
      <c r="S5" s="47">
        <f t="shared" ref="S5:T5" si="12">IF(K5="YES",1,0)</f>
        <v>0</v>
      </c>
      <c r="T5" s="47">
        <f t="shared" si="12"/>
        <v>1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Matt Kennerson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39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Matt Kennerson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2.0</v>
      </c>
      <c r="J7" s="40">
        <f t="shared" si="2"/>
        <v>-1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YES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39</v>
      </c>
      <c r="R7" s="47"/>
      <c r="S7" s="47">
        <f t="shared" ref="S7:T7" si="14">IF(K7="YES",1,0)</f>
        <v>0</v>
      </c>
      <c r="T7" s="47">
        <f t="shared" si="14"/>
        <v>1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Matt Kennerson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39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Matt Kennerson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4.0</v>
      </c>
      <c r="J9" s="40">
        <f t="shared" si="2"/>
        <v>1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2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39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3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Matt Kennerson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4.0</v>
      </c>
      <c r="J10" s="40">
        <f t="shared" si="2"/>
        <v>0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39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Matt Kennerson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39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Matt Kennerson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4.0</v>
      </c>
      <c r="J12" s="40">
        <f t="shared" si="2"/>
        <v>-1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YES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39</v>
      </c>
      <c r="R12" s="47"/>
      <c r="S12" s="47">
        <f t="shared" ref="S12:T12" si="19">IF(K12="YES",1,0)</f>
        <v>0</v>
      </c>
      <c r="T12" s="47">
        <f t="shared" si="19"/>
        <v>1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Matt Kennerson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39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Matt Kennerson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YES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39</v>
      </c>
      <c r="R14" s="47"/>
      <c r="S14" s="47">
        <f t="shared" ref="S14:T14" si="21">IF(K14="YES",1,0)</f>
        <v>0</v>
      </c>
      <c r="T14" s="47">
        <f t="shared" si="21"/>
        <v>1</v>
      </c>
      <c r="U14" s="47">
        <f t="shared" si="7"/>
        <v>6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Matt Kennerson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39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Matt Kennerson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3.0</v>
      </c>
      <c r="J16" s="40">
        <f t="shared" si="2"/>
        <v>-1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39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Matt Kennerson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4.0</v>
      </c>
      <c r="J17" s="40">
        <f t="shared" si="2"/>
        <v>0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39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Matt Kennerson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YES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39</v>
      </c>
      <c r="R18" s="47"/>
      <c r="S18" s="47">
        <f t="shared" ref="S18:T18" si="25">IF(K18="YES",1,0)</f>
        <v>0</v>
      </c>
      <c r="T18" s="47">
        <f t="shared" si="25"/>
        <v>1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Matt Kennerson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YES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77</v>
      </c>
      <c r="Q19" s="49">
        <f t="shared" si="5"/>
        <v>39</v>
      </c>
      <c r="R19" s="52">
        <f>VLOOKUP(C19,Players!$C:$D,2,0)</f>
        <v>10</v>
      </c>
      <c r="S19" s="52">
        <f t="shared" ref="S19:T19" si="26">IF(K19="YES",1,0)</f>
        <v>0</v>
      </c>
      <c r="T19" s="52">
        <f t="shared" si="26"/>
        <v>1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Players!C65</f>
        <v>Tamas Mendik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7.0</v>
      </c>
      <c r="J2" s="42">
        <f t="shared" ref="J2:J19" si="2">IF(I2=0,(10-F2),I2-F2)</f>
        <v>2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36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Tamas Mendik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3.0</v>
      </c>
      <c r="J3" s="40">
        <f t="shared" si="2"/>
        <v>0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3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36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2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Tamas Mendik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36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Tamas Mendik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36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Tamas Mendik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6.0</v>
      </c>
      <c r="J6" s="40">
        <f t="shared" si="2"/>
        <v>2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2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36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4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Tamas Mendik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3.0</v>
      </c>
      <c r="J7" s="40">
        <f t="shared" si="2"/>
        <v>0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3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36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2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Tamas Mendik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36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Tamas Mendik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6.0</v>
      </c>
      <c r="J9" s="40">
        <f t="shared" si="2"/>
        <v>3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0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36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5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Tamas Mendik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36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Tamas Mendik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36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Tamas Mendik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36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Tamas Mendik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36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Tamas Mendik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36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Tamas Mendik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6.0</v>
      </c>
      <c r="J15" s="40">
        <f t="shared" si="2"/>
        <v>3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36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5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Tamas Mendik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36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Tamas Mendik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36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Tamas Mendik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4.0</v>
      </c>
      <c r="J18" s="40">
        <f t="shared" si="2"/>
        <v>1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36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3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Tamas Mendik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91</v>
      </c>
      <c r="Q19" s="49">
        <f t="shared" si="5"/>
        <v>36</v>
      </c>
      <c r="R19" s="52">
        <f>VLOOKUP(C19,Players!$C:$D,2,0)</f>
        <v>21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Players!C58</f>
        <v>Matthew Toohey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16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Matthew Toohey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16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Matthew Toohey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5.0</v>
      </c>
      <c r="J4" s="40">
        <f t="shared" si="2"/>
        <v>1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2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16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4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Matthew Toohey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7.0</v>
      </c>
      <c r="J5" s="40">
        <f t="shared" si="2"/>
        <v>3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16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6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Matthew Toohey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7.0</v>
      </c>
      <c r="J6" s="40">
        <f t="shared" si="2"/>
        <v>3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16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Matthew Toohey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7.0</v>
      </c>
      <c r="J7" s="40">
        <f t="shared" si="2"/>
        <v>4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16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6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Matthew Toohey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8.0</v>
      </c>
      <c r="J8" s="40">
        <f t="shared" si="2"/>
        <v>3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1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16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6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Matthew Toohey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16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Matthew Toohey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7.0</v>
      </c>
      <c r="J10" s="40">
        <f t="shared" si="2"/>
        <v>3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1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16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5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Matthew Toohey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1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16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5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Matthew Toohey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16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Matthew Toohey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16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Matthew Toohey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8.0</v>
      </c>
      <c r="J14" s="40">
        <f t="shared" si="2"/>
        <v>4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0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16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7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Matthew Toohey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5.0</v>
      </c>
      <c r="J15" s="40">
        <f t="shared" si="2"/>
        <v>2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1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16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4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Matthew Toohey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6.0</v>
      </c>
      <c r="J16" s="40">
        <f t="shared" si="2"/>
        <v>2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1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16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5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Matthew Toohey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16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Matthew Toohey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6.0</v>
      </c>
      <c r="J18" s="40">
        <f t="shared" si="2"/>
        <v>3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0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16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5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Matthew Toohey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60"/>
      <c r="J19" s="50">
        <f t="shared" si="2"/>
        <v>5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 t="str">
        <f>IFERROR(IF(I19="","",IF(VLOOKUP($C19,Players!$C:$D,2,0)&gt;18,IF(K19="NO",IF(J19&gt;2,0,3-J19),IF(J19&gt;3,0,4-J19)),IF(L19="NO",IF(J19&gt;2,0,3-J19),IF(J19&gt;1,0,2-J19)))),0)</f>
        <v/>
      </c>
      <c r="N19" s="52" t="str">
        <f t="shared" si="3"/>
        <v/>
      </c>
      <c r="O19" s="52" t="str">
        <f t="shared" si="4"/>
        <v>YES</v>
      </c>
      <c r="P19" s="52">
        <f>SUM(I2:I19)</f>
        <v>104</v>
      </c>
      <c r="Q19" s="49">
        <f t="shared" si="5"/>
        <v>16</v>
      </c>
      <c r="R19" s="52">
        <f>VLOOKUP(C19,Players!$C:$D,2,0)</f>
        <v>20</v>
      </c>
      <c r="S19" s="52">
        <f t="shared" ref="S19:T19" si="26">IF(K19="YES",1,0)</f>
        <v>0</v>
      </c>
      <c r="T19" s="52">
        <f t="shared" si="26"/>
        <v>0</v>
      </c>
      <c r="U19" s="52" t="str">
        <f t="shared" si="7"/>
        <v/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Players!C64</f>
        <v>Joe Foia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YES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1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28</v>
      </c>
      <c r="R2" s="43"/>
      <c r="S2" s="43">
        <f t="shared" ref="S2:T2" si="1">IF(K2="YES",1,0)</f>
        <v>1</v>
      </c>
      <c r="T2" s="43">
        <f t="shared" si="1"/>
        <v>0</v>
      </c>
      <c r="U2" s="43">
        <f t="shared" ref="U2:U19" si="7">IF(I2="","",I2-1-S2+T2)</f>
        <v>6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Joe Foia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8.0</v>
      </c>
      <c r="J3" s="40">
        <f t="shared" si="2"/>
        <v>5</v>
      </c>
      <c r="K3" s="47" t="str">
        <f>IF(VLOOKUP($C3,Players!$C:$D,2,0)&gt;H3,"YES",IF(VLOOKUP($C3,Players!$C:$D,2,0)=H3,"YES","NO"))</f>
        <v>YES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28</v>
      </c>
      <c r="R3" s="47"/>
      <c r="S3" s="47">
        <f t="shared" ref="S3:T3" si="6">IF(K3="YES",1,0)</f>
        <v>1</v>
      </c>
      <c r="T3" s="47">
        <f t="shared" si="6"/>
        <v>0</v>
      </c>
      <c r="U3" s="47">
        <f t="shared" si="7"/>
        <v>6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Joe Foia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6.0</v>
      </c>
      <c r="J4" s="40">
        <f t="shared" si="2"/>
        <v>2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1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28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5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Joe Foia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28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Joe Foia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8.0</v>
      </c>
      <c r="J6" s="40">
        <f t="shared" si="2"/>
        <v>4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28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Joe Foia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8.0</v>
      </c>
      <c r="J7" s="40">
        <f t="shared" si="2"/>
        <v>5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0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28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7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Joe Foia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7.0</v>
      </c>
      <c r="J8" s="40">
        <f t="shared" si="2"/>
        <v>2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2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28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5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Joe Foia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28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Joe Foia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3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28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3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Joe Foia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3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28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3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Joe Foia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28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Joe Foia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28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Joe Foia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28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Joe Foia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8.0</v>
      </c>
      <c r="J15" s="40">
        <f t="shared" si="2"/>
        <v>5</v>
      </c>
      <c r="K15" s="47" t="str">
        <f>IF(VLOOKUP($C15,Players!$C:$D,2,0)&gt;H15,"YES",IF(VLOOKUP($C15,Players!$C:$D,2,0)=H15,"YES","NO"))</f>
        <v>YES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0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28</v>
      </c>
      <c r="R15" s="47"/>
      <c r="S15" s="47">
        <f t="shared" ref="S15:T15" si="22">IF(K15="YES",1,0)</f>
        <v>1</v>
      </c>
      <c r="T15" s="47">
        <f t="shared" si="22"/>
        <v>0</v>
      </c>
      <c r="U15" s="47">
        <f t="shared" si="7"/>
        <v>6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Joe Foia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3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28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3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Joe Foia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YES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3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28</v>
      </c>
      <c r="R17" s="47"/>
      <c r="S17" s="47">
        <f t="shared" ref="S17:T17" si="24">IF(K17="YES",1,0)</f>
        <v>1</v>
      </c>
      <c r="T17" s="47">
        <f t="shared" si="24"/>
        <v>0</v>
      </c>
      <c r="U17" s="47">
        <f t="shared" si="7"/>
        <v>3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Joe Foia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5.0</v>
      </c>
      <c r="J18" s="40">
        <f t="shared" si="2"/>
        <v>2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1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28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4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Joe Foia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108</v>
      </c>
      <c r="Q19" s="49">
        <f t="shared" si="5"/>
        <v>28</v>
      </c>
      <c r="R19" s="52">
        <f>VLOOKUP(C19,Players!$C:$D,2,0)</f>
        <v>26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Players!C68</f>
        <v>Scott Griffiths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5.0</v>
      </c>
      <c r="J2" s="42">
        <f t="shared" ref="J2:J19" si="2">IF(I2=0,(10-F2),I2-F2)</f>
        <v>0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3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42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4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Scott Griffiths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4.0</v>
      </c>
      <c r="J3" s="40">
        <f t="shared" si="2"/>
        <v>1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2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42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3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Scott Griffiths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4.0</v>
      </c>
      <c r="J4" s="40">
        <f t="shared" si="2"/>
        <v>0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3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42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3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Scott Griffiths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5.0</v>
      </c>
      <c r="J5" s="40">
        <f t="shared" si="2"/>
        <v>1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2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42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4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Scott Griffiths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4.0</v>
      </c>
      <c r="J6" s="40">
        <f t="shared" si="2"/>
        <v>0</v>
      </c>
      <c r="K6" s="47" t="str">
        <f>IF(VLOOKUP($C6,Players!$C:$D,2,0)&gt;H6,"YES",IF(VLOOKUP($C6,Players!$C:$D,2,0)=H6,"YES","NO"))</f>
        <v>NO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3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42</v>
      </c>
      <c r="R6" s="47"/>
      <c r="S6" s="47">
        <f t="shared" ref="S6:T6" si="13">IF(K6="YES",1,0)</f>
        <v>0</v>
      </c>
      <c r="T6" s="47">
        <f t="shared" si="13"/>
        <v>0</v>
      </c>
      <c r="U6" s="47">
        <f t="shared" si="7"/>
        <v>3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Scott Griffiths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4.0</v>
      </c>
      <c r="J7" s="40">
        <f t="shared" si="2"/>
        <v>1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2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42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3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Scott Griffiths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5.0</v>
      </c>
      <c r="J8" s="40">
        <f t="shared" si="2"/>
        <v>0</v>
      </c>
      <c r="K8" s="47" t="str">
        <f>IF(VLOOKUP($C8,Players!$C:$D,2,0)&gt;H8,"YES",IF(VLOOKUP($C8,Players!$C:$D,2,0)=H8,"YES","NO"))</f>
        <v>NO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42</v>
      </c>
      <c r="R8" s="47"/>
      <c r="S8" s="47">
        <f t="shared" ref="S8:T8" si="15">IF(K8="YES",1,0)</f>
        <v>0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Scott Griffiths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42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Scott Griffiths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5.0</v>
      </c>
      <c r="J10" s="40">
        <f t="shared" si="2"/>
        <v>1</v>
      </c>
      <c r="K10" s="47" t="str">
        <f>IF(VLOOKUP($C10,Players!$C:$D,2,0)&gt;H10,"YES",IF(VLOOKUP($C10,Players!$C:$D,2,0)=H10,"YES","NO"))</f>
        <v>NO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2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42</v>
      </c>
      <c r="R10" s="47"/>
      <c r="S10" s="47">
        <f t="shared" ref="S10:T10" si="17">IF(K10="YES",1,0)</f>
        <v>0</v>
      </c>
      <c r="T10" s="47">
        <f t="shared" si="17"/>
        <v>0</v>
      </c>
      <c r="U10" s="47">
        <f t="shared" si="7"/>
        <v>4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Scott Griffiths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5.0</v>
      </c>
      <c r="J11" s="40">
        <f t="shared" si="2"/>
        <v>1</v>
      </c>
      <c r="K11" s="47" t="str">
        <f>IF(VLOOKUP($C11,Players!$C:$D,2,0)&gt;H11,"YES",IF(VLOOKUP($C11,Players!$C:$D,2,0)=H11,"YES","NO"))</f>
        <v>NO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42</v>
      </c>
      <c r="R11" s="47"/>
      <c r="S11" s="47">
        <f t="shared" ref="S11:T11" si="18">IF(K11="YES",1,0)</f>
        <v>0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Scott Griffiths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5.0</v>
      </c>
      <c r="J12" s="40">
        <f t="shared" si="2"/>
        <v>0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3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42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4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Scott Griffiths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4.0</v>
      </c>
      <c r="J13" s="40">
        <f t="shared" si="2"/>
        <v>1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2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42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3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Scott Griffiths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6.0</v>
      </c>
      <c r="J14" s="40">
        <f t="shared" si="2"/>
        <v>2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1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42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5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Scott Griffiths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3.0</v>
      </c>
      <c r="J15" s="40">
        <f t="shared" si="2"/>
        <v>0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3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42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2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Scott Griffiths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4.0</v>
      </c>
      <c r="J16" s="40">
        <f t="shared" si="2"/>
        <v>0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YES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42</v>
      </c>
      <c r="R16" s="47"/>
      <c r="S16" s="47">
        <f t="shared" ref="S16:T16" si="23">IF(K16="YES",1,0)</f>
        <v>0</v>
      </c>
      <c r="T16" s="47">
        <f t="shared" si="23"/>
        <v>1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Scott Griffiths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5.0</v>
      </c>
      <c r="J17" s="40">
        <f t="shared" si="2"/>
        <v>1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47">
        <f>IFERROR(IF(I17="","",IF(VLOOKUP($C17,Players!$C:$D,2,0)&gt;18,IF(K17="NO",IF(J17&gt;2,0,3-J17),IF(J17&gt;3,0,4-J17)),IF(L17="NO",IF(J17&gt;2,0,3-J17),IF(J17&gt;1,0,2-J17)))),0)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42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4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Scott Griffiths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47">
        <f>IFERROR(IF(I18="","",IF(VLOOKUP($C18,Players!$C:$D,2,0)&gt;18,IF(K18="NO",IF(J18&gt;2,0,3-J18),IF(J18&gt;3,0,4-J18)),IF(L18="NO",IF(J18&gt;2,0,3-J18),IF(J18&gt;1,0,2-J18)))),0)</f>
        <v>3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42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Scott Griffiths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5.0</v>
      </c>
      <c r="J19" s="50">
        <f t="shared" si="2"/>
        <v>0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2">
        <f>IFERROR(IF(I19="","",IF(VLOOKUP($C19,Players!$C:$D,2,0)&gt;18,IF(K19="NO",IF(J19&gt;2,0,3-J19),IF(J19&gt;3,0,4-J19)),IF(L19="NO",IF(J19&gt;2,0,3-J19),IF(J19&gt;1,0,2-J19)))),0)</f>
        <v>3</v>
      </c>
      <c r="N19" s="52" t="str">
        <f t="shared" si="3"/>
        <v>NO</v>
      </c>
      <c r="O19" s="52" t="str">
        <f t="shared" si="4"/>
        <v>YES</v>
      </c>
      <c r="P19" s="52">
        <f>SUM(I2:I19)</f>
        <v>81</v>
      </c>
      <c r="Q19" s="49">
        <f t="shared" si="5"/>
        <v>42</v>
      </c>
      <c r="R19" s="52">
        <f>VLOOKUP(C19,Players!$C:$D,2,0)</f>
        <v>17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4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hidden="1" min="1" max="1" width="9.14"/>
    <col customWidth="1" hidden="1" min="2" max="2" width="7.57"/>
    <col customWidth="1" min="3" max="3" width="28.0"/>
    <col customWidth="1" min="4" max="4" width="10.29"/>
    <col customWidth="1" min="5" max="5" width="5.43"/>
    <col customWidth="1" min="6" max="6" width="4.43"/>
    <col customWidth="1" min="7" max="8" width="7.86"/>
    <col customWidth="1" min="9" max="9" width="6.71"/>
    <col customWidth="1" hidden="1" min="10" max="10" width="5.86"/>
    <col customWidth="1" hidden="1" min="11" max="11" width="8.0"/>
    <col customWidth="1" hidden="1" min="12" max="12" width="9.0"/>
    <col customWidth="1" min="13" max="13" width="7.43"/>
    <col customWidth="1" hidden="1" min="14" max="14" width="15.71"/>
    <col customWidth="1" hidden="1" min="15" max="15" width="6.57"/>
    <col customWidth="1" hidden="1" min="16" max="16" width="10.71"/>
    <col customWidth="1" min="17" max="17" width="9.43"/>
    <col customWidth="1" hidden="1" min="18" max="18" width="9.43"/>
    <col customWidth="1" hidden="1" min="19" max="19" width="9.0"/>
    <col customWidth="1" hidden="1" min="20" max="20" width="10.0"/>
    <col customWidth="1" hidden="1" min="21" max="21" width="5.43"/>
    <col customWidth="1" hidden="1" min="22" max="22" width="9.14"/>
    <col customWidth="1" min="23" max="26" width="9.14"/>
  </cols>
  <sheetData>
    <row r="1">
      <c r="A1" s="35" t="s">
        <v>95</v>
      </c>
      <c r="B1" s="35" t="s">
        <v>69</v>
      </c>
      <c r="C1" s="36" t="s">
        <v>77</v>
      </c>
      <c r="D1" s="35" t="s">
        <v>96</v>
      </c>
      <c r="E1" s="37" t="s">
        <v>70</v>
      </c>
      <c r="F1" s="37" t="s">
        <v>71</v>
      </c>
      <c r="G1" s="37" t="s">
        <v>72</v>
      </c>
      <c r="H1" s="37" t="s">
        <v>73</v>
      </c>
      <c r="I1" s="37" t="s">
        <v>97</v>
      </c>
      <c r="J1" s="37" t="s">
        <v>98</v>
      </c>
      <c r="K1" s="37" t="s">
        <v>99</v>
      </c>
      <c r="L1" s="37" t="s">
        <v>100</v>
      </c>
      <c r="M1" s="37" t="s">
        <v>89</v>
      </c>
      <c r="N1" s="37" t="s">
        <v>101</v>
      </c>
      <c r="O1" s="37" t="s">
        <v>102</v>
      </c>
      <c r="P1" s="37" t="s">
        <v>103</v>
      </c>
      <c r="Q1" s="38" t="s">
        <v>104</v>
      </c>
      <c r="R1" s="37" t="s">
        <v>78</v>
      </c>
      <c r="S1" s="37" t="s">
        <v>105</v>
      </c>
      <c r="T1" s="37" t="s">
        <v>106</v>
      </c>
      <c r="U1" s="37" t="s">
        <v>107</v>
      </c>
      <c r="V1" s="37" t="s">
        <v>88</v>
      </c>
      <c r="W1" s="15"/>
      <c r="X1" s="15"/>
      <c r="Y1" s="15"/>
      <c r="Z1" s="15"/>
    </row>
    <row r="2">
      <c r="A2" s="39">
        <v>1.0</v>
      </c>
      <c r="B2" s="40" t="s">
        <v>75</v>
      </c>
      <c r="C2" s="41" t="str">
        <f>Players!C60</f>
        <v>Andrew Minnikin</v>
      </c>
      <c r="D2" s="42" t="s">
        <v>90</v>
      </c>
      <c r="E2" s="43">
        <v>1.0</v>
      </c>
      <c r="F2" s="43">
        <f>SUMIFS('Course Info'!$D:$D,'Course Info'!$B:$B,$B2,'Course Info'!$C:$C,$E2)</f>
        <v>5</v>
      </c>
      <c r="G2" s="43">
        <f>SUMIFS('Course Info'!$E:$E,'Course Info'!$B:$B,$B2,'Course Info'!$C:$C,$E2)</f>
        <v>10</v>
      </c>
      <c r="H2" s="43">
        <f>SUMIFS('Course Info'!$F:$F,'Course Info'!$B:$B,$B2,'Course Info'!$C:$C,$E2)</f>
        <v>23</v>
      </c>
      <c r="I2" s="44">
        <v>8.0</v>
      </c>
      <c r="J2" s="42">
        <f t="shared" ref="J2:J19" si="2">IF(I2=0,(10-F2),I2-F2)</f>
        <v>3</v>
      </c>
      <c r="K2" s="43" t="str">
        <f>IF(VLOOKUP($C2,Players!$C:$D,2,0)&gt;H2,"YES",IF(VLOOKUP($C2,Players!$C:$D,2,0)=H2,"YES","NO"))</f>
        <v>NO</v>
      </c>
      <c r="L2" s="43" t="str">
        <f>IF(VLOOKUP($C2,Players!$C:$D,2,0)&gt;17,"NO",IF(VLOOKUP($C2,Players!$C:$D,2,0)&lt;G2,"YES","NO"))</f>
        <v>NO</v>
      </c>
      <c r="M2" s="43">
        <f>IFERROR(IF(I2="","",IF(VLOOKUP($C2,Players!$C:$D,2,0)&gt;18,IF(K2="NO",IF(J2&gt;2,0,3-J2),IF(J2&gt;3,0,4-J2)),IF(L2="NO",IF(J2&gt;2,0,3-J2),IF(J2&gt;1,0,2-J2)))),0)</f>
        <v>0</v>
      </c>
      <c r="N2" s="43" t="str">
        <f t="shared" ref="N2:N19" si="3">IF(I2="","",IF(M2&gt;3,"YES","NO"))</f>
        <v>NO</v>
      </c>
      <c r="O2" s="43" t="str">
        <f t="shared" ref="O2:O19" si="4">IF(E2&gt;12,"YES","NO")</f>
        <v>NO</v>
      </c>
      <c r="P2" s="43"/>
      <c r="Q2" s="39">
        <f t="shared" ref="Q2:Q19" si="5">SUM(M:M)</f>
        <v>24</v>
      </c>
      <c r="R2" s="43"/>
      <c r="S2" s="43">
        <f t="shared" ref="S2:T2" si="1">IF(K2="YES",1,0)</f>
        <v>0</v>
      </c>
      <c r="T2" s="43">
        <f t="shared" si="1"/>
        <v>0</v>
      </c>
      <c r="U2" s="43">
        <f t="shared" ref="U2:U19" si="7">IF(I2="","",I2-1-S2+T2)</f>
        <v>7</v>
      </c>
      <c r="V2" s="45"/>
      <c r="W2" s="15"/>
      <c r="X2" s="15"/>
      <c r="Y2" s="15"/>
      <c r="Z2" s="15"/>
    </row>
    <row r="3">
      <c r="A3" s="45">
        <f t="shared" ref="A3:A19" si="8">A2</f>
        <v>1</v>
      </c>
      <c r="B3" s="40" t="str">
        <f t="shared" ref="B3:B19" si="9">$B$2</f>
        <v>Worrigee</v>
      </c>
      <c r="C3" s="46" t="str">
        <f t="shared" ref="C3:C19" si="10">C2</f>
        <v>Andrew Minnikin</v>
      </c>
      <c r="D3" s="40" t="s">
        <v>90</v>
      </c>
      <c r="E3" s="47">
        <v>2.0</v>
      </c>
      <c r="F3" s="47">
        <f>SUMIFS('Course Info'!$D:$D,'Course Info'!$B:$B,$B3,'Course Info'!$C:$C,$E3)</f>
        <v>3</v>
      </c>
      <c r="G3" s="47">
        <f>SUMIFS('Course Info'!$E:$E,'Course Info'!$B:$B,$B3,'Course Info'!$C:$C,$E3)</f>
        <v>1</v>
      </c>
      <c r="H3" s="46">
        <f>SUMIFS('Course Info'!$F:$F,'Course Info'!$B:$B,$B3,'Course Info'!$C:$C,$E3)</f>
        <v>26</v>
      </c>
      <c r="I3" s="48">
        <v>7.0</v>
      </c>
      <c r="J3" s="40">
        <f t="shared" si="2"/>
        <v>4</v>
      </c>
      <c r="K3" s="47" t="str">
        <f>IF(VLOOKUP($C3,Players!$C:$D,2,0)&gt;H3,"YES",IF(VLOOKUP($C3,Players!$C:$D,2,0)=H3,"YES","NO"))</f>
        <v>NO</v>
      </c>
      <c r="L3" s="47" t="str">
        <f>IF(VLOOKUP($C3,Players!$C:$D,2,0)&gt;17,"NO",IF(VLOOKUP($C3,Players!$C:$D,2,0)&lt;G3,"YES","NO"))</f>
        <v>NO</v>
      </c>
      <c r="M3" s="47">
        <f>IFERROR(IF(I3="","",IF(VLOOKUP($C3,Players!$C:$D,2,0)&gt;18,IF(K3="NO",IF(J3&gt;2,0,3-J3),IF(J3&gt;3,0,4-J3)),IF(L3="NO",IF(J3&gt;2,0,3-J3),IF(J3&gt;1,0,2-J3)))),0)</f>
        <v>0</v>
      </c>
      <c r="N3" s="47" t="str">
        <f t="shared" si="3"/>
        <v>NO</v>
      </c>
      <c r="O3" s="47" t="str">
        <f t="shared" si="4"/>
        <v>NO</v>
      </c>
      <c r="P3" s="47"/>
      <c r="Q3" s="45">
        <f t="shared" si="5"/>
        <v>24</v>
      </c>
      <c r="R3" s="47"/>
      <c r="S3" s="47">
        <f t="shared" ref="S3:T3" si="6">IF(K3="YES",1,0)</f>
        <v>0</v>
      </c>
      <c r="T3" s="47">
        <f t="shared" si="6"/>
        <v>0</v>
      </c>
      <c r="U3" s="47">
        <f t="shared" si="7"/>
        <v>6</v>
      </c>
      <c r="V3" s="45"/>
      <c r="W3" s="15"/>
      <c r="X3" s="15"/>
      <c r="Y3" s="15"/>
      <c r="Z3" s="15"/>
    </row>
    <row r="4">
      <c r="A4" s="45">
        <f t="shared" si="8"/>
        <v>1</v>
      </c>
      <c r="B4" s="40" t="str">
        <f t="shared" si="9"/>
        <v>Worrigee</v>
      </c>
      <c r="C4" s="46" t="str">
        <f t="shared" si="10"/>
        <v>Andrew Minnikin</v>
      </c>
      <c r="D4" s="40" t="s">
        <v>90</v>
      </c>
      <c r="E4" s="47">
        <v>3.0</v>
      </c>
      <c r="F4" s="47">
        <f>SUMIFS('Course Info'!$D:$D,'Course Info'!$B:$B,$B4,'Course Info'!$C:$C,$E4)</f>
        <v>4</v>
      </c>
      <c r="G4" s="47">
        <f>SUMIFS('Course Info'!$E:$E,'Course Info'!$B:$B,$B4,'Course Info'!$C:$C,$E4)</f>
        <v>12</v>
      </c>
      <c r="H4" s="46">
        <f>SUMIFS('Course Info'!$F:$F,'Course Info'!$B:$B,$B4,'Course Info'!$C:$C,$E4)</f>
        <v>29</v>
      </c>
      <c r="I4" s="48">
        <v>7.0</v>
      </c>
      <c r="J4" s="40">
        <f t="shared" si="2"/>
        <v>3</v>
      </c>
      <c r="K4" s="47" t="str">
        <f>IF(VLOOKUP($C4,Players!$C:$D,2,0)&gt;H4,"YES",IF(VLOOKUP($C4,Players!$C:$D,2,0)=H4,"YES","NO"))</f>
        <v>NO</v>
      </c>
      <c r="L4" s="47" t="str">
        <f>IF(VLOOKUP($C4,Players!$C:$D,2,0)&gt;17,"NO",IF(VLOOKUP($C4,Players!$C:$D,2,0)&lt;G4,"YES","NO"))</f>
        <v>NO</v>
      </c>
      <c r="M4" s="47">
        <f>IFERROR(IF(I4="","",IF(VLOOKUP($C4,Players!$C:$D,2,0)&gt;18,IF(K4="NO",IF(J4&gt;2,0,3-J4),IF(J4&gt;3,0,4-J4)),IF(L4="NO",IF(J4&gt;2,0,3-J4),IF(J4&gt;1,0,2-J4)))),0)</f>
        <v>0</v>
      </c>
      <c r="N4" s="47" t="str">
        <f t="shared" si="3"/>
        <v>NO</v>
      </c>
      <c r="O4" s="47" t="str">
        <f t="shared" si="4"/>
        <v>NO</v>
      </c>
      <c r="P4" s="47"/>
      <c r="Q4" s="45">
        <f t="shared" si="5"/>
        <v>24</v>
      </c>
      <c r="R4" s="47"/>
      <c r="S4" s="47">
        <f t="shared" ref="S4:T4" si="11">IF(K4="YES",1,0)</f>
        <v>0</v>
      </c>
      <c r="T4" s="47">
        <f t="shared" si="11"/>
        <v>0</v>
      </c>
      <c r="U4" s="47">
        <f t="shared" si="7"/>
        <v>6</v>
      </c>
      <c r="V4" s="45"/>
      <c r="W4" s="15"/>
      <c r="X4" s="15"/>
      <c r="Y4" s="15"/>
      <c r="Z4" s="15"/>
    </row>
    <row r="5">
      <c r="A5" s="45">
        <f t="shared" si="8"/>
        <v>1</v>
      </c>
      <c r="B5" s="40" t="str">
        <f t="shared" si="9"/>
        <v>Worrigee</v>
      </c>
      <c r="C5" s="46" t="str">
        <f t="shared" si="10"/>
        <v>Andrew Minnikin</v>
      </c>
      <c r="D5" s="40" t="s">
        <v>90</v>
      </c>
      <c r="E5" s="47">
        <v>4.0</v>
      </c>
      <c r="F5" s="47">
        <f>SUMIFS('Course Info'!$D:$D,'Course Info'!$B:$B,$B5,'Course Info'!$C:$C,$E5)</f>
        <v>4</v>
      </c>
      <c r="G5" s="47">
        <f>SUMIFS('Course Info'!$E:$E,'Course Info'!$B:$B,$B5,'Course Info'!$C:$C,$E5)</f>
        <v>16</v>
      </c>
      <c r="H5" s="46">
        <f>SUMIFS('Course Info'!$F:$F,'Course Info'!$B:$B,$B5,'Course Info'!$C:$C,$E5)</f>
        <v>32</v>
      </c>
      <c r="I5" s="48">
        <v>7.0</v>
      </c>
      <c r="J5" s="40">
        <f t="shared" si="2"/>
        <v>3</v>
      </c>
      <c r="K5" s="47" t="str">
        <f>IF(VLOOKUP($C5,Players!$C:$D,2,0)&gt;H5,"YES",IF(VLOOKUP($C5,Players!$C:$D,2,0)=H5,"YES","NO"))</f>
        <v>NO</v>
      </c>
      <c r="L5" s="47" t="str">
        <f>IF(VLOOKUP($C5,Players!$C:$D,2,0)&gt;17,"NO",IF(VLOOKUP($C5,Players!$C:$D,2,0)&lt;G5,"YES","NO"))</f>
        <v>NO</v>
      </c>
      <c r="M5" s="47">
        <f>IFERROR(IF(I5="","",IF(VLOOKUP($C5,Players!$C:$D,2,0)&gt;18,IF(K5="NO",IF(J5&gt;2,0,3-J5),IF(J5&gt;3,0,4-J5)),IF(L5="NO",IF(J5&gt;2,0,3-J5),IF(J5&gt;1,0,2-J5)))),0)</f>
        <v>0</v>
      </c>
      <c r="N5" s="47" t="str">
        <f t="shared" si="3"/>
        <v>NO</v>
      </c>
      <c r="O5" s="47" t="str">
        <f t="shared" si="4"/>
        <v>NO</v>
      </c>
      <c r="P5" s="47"/>
      <c r="Q5" s="45">
        <f t="shared" si="5"/>
        <v>24</v>
      </c>
      <c r="R5" s="47"/>
      <c r="S5" s="47">
        <f t="shared" ref="S5:T5" si="12">IF(K5="YES",1,0)</f>
        <v>0</v>
      </c>
      <c r="T5" s="47">
        <f t="shared" si="12"/>
        <v>0</v>
      </c>
      <c r="U5" s="47">
        <f t="shared" si="7"/>
        <v>6</v>
      </c>
      <c r="V5" s="45"/>
      <c r="W5" s="15"/>
      <c r="X5" s="15"/>
      <c r="Y5" s="15"/>
      <c r="Z5" s="15"/>
    </row>
    <row r="6">
      <c r="A6" s="45">
        <f t="shared" si="8"/>
        <v>1</v>
      </c>
      <c r="B6" s="40" t="str">
        <f t="shared" si="9"/>
        <v>Worrigee</v>
      </c>
      <c r="C6" s="46" t="str">
        <f t="shared" si="10"/>
        <v>Andrew Minnikin</v>
      </c>
      <c r="D6" s="40" t="s">
        <v>90</v>
      </c>
      <c r="E6" s="47">
        <v>5.0</v>
      </c>
      <c r="F6" s="47">
        <f>SUMIFS('Course Info'!$D:$D,'Course Info'!$B:$B,$B6,'Course Info'!$C:$C,$E6)</f>
        <v>4</v>
      </c>
      <c r="G6" s="47">
        <f>SUMIFS('Course Info'!$E:$E,'Course Info'!$B:$B,$B6,'Course Info'!$C:$C,$E6)</f>
        <v>3</v>
      </c>
      <c r="H6" s="46">
        <f>SUMIFS('Course Info'!$F:$F,'Course Info'!$B:$B,$B6,'Course Info'!$C:$C,$E6)</f>
        <v>21</v>
      </c>
      <c r="I6" s="48">
        <v>8.0</v>
      </c>
      <c r="J6" s="40">
        <f t="shared" si="2"/>
        <v>4</v>
      </c>
      <c r="K6" s="47" t="str">
        <f>IF(VLOOKUP($C6,Players!$C:$D,2,0)&gt;H6,"YES",IF(VLOOKUP($C6,Players!$C:$D,2,0)=H6,"YES","NO"))</f>
        <v>YES</v>
      </c>
      <c r="L6" s="47" t="str">
        <f>IF(VLOOKUP($C6,Players!$C:$D,2,0)&gt;17,"NO",IF(VLOOKUP($C6,Players!$C:$D,2,0)&lt;G6,"YES","NO"))</f>
        <v>NO</v>
      </c>
      <c r="M6" s="47">
        <f>IFERROR(IF(I6="","",IF(VLOOKUP($C6,Players!$C:$D,2,0)&gt;18,IF(K6="NO",IF(J6&gt;2,0,3-J6),IF(J6&gt;3,0,4-J6)),IF(L6="NO",IF(J6&gt;2,0,3-J6),IF(J6&gt;1,0,2-J6)))),0)</f>
        <v>0</v>
      </c>
      <c r="N6" s="47" t="str">
        <f t="shared" si="3"/>
        <v>NO</v>
      </c>
      <c r="O6" s="47" t="str">
        <f t="shared" si="4"/>
        <v>NO</v>
      </c>
      <c r="P6" s="47"/>
      <c r="Q6" s="45">
        <f t="shared" si="5"/>
        <v>24</v>
      </c>
      <c r="R6" s="47"/>
      <c r="S6" s="47">
        <f t="shared" ref="S6:T6" si="13">IF(K6="YES",1,0)</f>
        <v>1</v>
      </c>
      <c r="T6" s="47">
        <f t="shared" si="13"/>
        <v>0</v>
      </c>
      <c r="U6" s="47">
        <f t="shared" si="7"/>
        <v>6</v>
      </c>
      <c r="V6" s="45"/>
      <c r="W6" s="15"/>
      <c r="X6" s="15"/>
      <c r="Y6" s="15"/>
      <c r="Z6" s="15"/>
    </row>
    <row r="7">
      <c r="A7" s="45">
        <f t="shared" si="8"/>
        <v>1</v>
      </c>
      <c r="B7" s="40" t="str">
        <f t="shared" si="9"/>
        <v>Worrigee</v>
      </c>
      <c r="C7" s="46" t="str">
        <f t="shared" si="10"/>
        <v>Andrew Minnikin</v>
      </c>
      <c r="D7" s="40" t="s">
        <v>90</v>
      </c>
      <c r="E7" s="47">
        <v>6.0</v>
      </c>
      <c r="F7" s="47">
        <f>SUMIFS('Course Info'!$D:$D,'Course Info'!$B:$B,$B7,'Course Info'!$C:$C,$E7)</f>
        <v>3</v>
      </c>
      <c r="G7" s="47">
        <f>SUMIFS('Course Info'!$E:$E,'Course Info'!$B:$B,$B7,'Course Info'!$C:$C,$E7)</f>
        <v>15</v>
      </c>
      <c r="H7" s="46">
        <f>SUMIFS('Course Info'!$F:$F,'Course Info'!$B:$B,$B7,'Course Info'!$C:$C,$E7)</f>
        <v>36</v>
      </c>
      <c r="I7" s="48">
        <v>5.0</v>
      </c>
      <c r="J7" s="40">
        <f t="shared" si="2"/>
        <v>2</v>
      </c>
      <c r="K7" s="47" t="str">
        <f>IF(VLOOKUP($C7,Players!$C:$D,2,0)&gt;H7,"YES",IF(VLOOKUP($C7,Players!$C:$D,2,0)=H7,"YES","NO"))</f>
        <v>NO</v>
      </c>
      <c r="L7" s="47" t="str">
        <f>IF(VLOOKUP($C7,Players!$C:$D,2,0)&gt;17,"NO",IF(VLOOKUP($C7,Players!$C:$D,2,0)&lt;G7,"YES","NO"))</f>
        <v>NO</v>
      </c>
      <c r="M7" s="47">
        <f>IFERROR(IF(I7="","",IF(VLOOKUP($C7,Players!$C:$D,2,0)&gt;18,IF(K7="NO",IF(J7&gt;2,0,3-J7),IF(J7&gt;3,0,4-J7)),IF(L7="NO",IF(J7&gt;2,0,3-J7),IF(J7&gt;1,0,2-J7)))),0)</f>
        <v>1</v>
      </c>
      <c r="N7" s="47" t="str">
        <f t="shared" si="3"/>
        <v>NO</v>
      </c>
      <c r="O7" s="47" t="str">
        <f t="shared" si="4"/>
        <v>NO</v>
      </c>
      <c r="P7" s="47"/>
      <c r="Q7" s="45">
        <f t="shared" si="5"/>
        <v>24</v>
      </c>
      <c r="R7" s="47"/>
      <c r="S7" s="47">
        <f t="shared" ref="S7:T7" si="14">IF(K7="YES",1,0)</f>
        <v>0</v>
      </c>
      <c r="T7" s="47">
        <f t="shared" si="14"/>
        <v>0</v>
      </c>
      <c r="U7" s="47">
        <f t="shared" si="7"/>
        <v>4</v>
      </c>
      <c r="V7" s="45"/>
      <c r="W7" s="15"/>
      <c r="X7" s="15"/>
      <c r="Y7" s="15"/>
      <c r="Z7" s="15"/>
    </row>
    <row r="8">
      <c r="A8" s="45">
        <f t="shared" si="8"/>
        <v>1</v>
      </c>
      <c r="B8" s="40" t="str">
        <f t="shared" si="9"/>
        <v>Worrigee</v>
      </c>
      <c r="C8" s="46" t="str">
        <f t="shared" si="10"/>
        <v>Andrew Minnikin</v>
      </c>
      <c r="D8" s="40" t="s">
        <v>90</v>
      </c>
      <c r="E8" s="47">
        <v>7.0</v>
      </c>
      <c r="F8" s="47">
        <f>SUMIFS('Course Info'!$D:$D,'Course Info'!$B:$B,$B8,'Course Info'!$C:$C,$E8)</f>
        <v>5</v>
      </c>
      <c r="G8" s="47">
        <f>SUMIFS('Course Info'!$E:$E,'Course Info'!$B:$B,$B8,'Course Info'!$C:$C,$E8)</f>
        <v>6</v>
      </c>
      <c r="H8" s="46">
        <f>SUMIFS('Course Info'!$F:$F,'Course Info'!$B:$B,$B8,'Course Info'!$C:$C,$E8)</f>
        <v>19</v>
      </c>
      <c r="I8" s="48">
        <v>6.0</v>
      </c>
      <c r="J8" s="40">
        <f t="shared" si="2"/>
        <v>1</v>
      </c>
      <c r="K8" s="47" t="str">
        <f>IF(VLOOKUP($C8,Players!$C:$D,2,0)&gt;H8,"YES",IF(VLOOKUP($C8,Players!$C:$D,2,0)=H8,"YES","NO"))</f>
        <v>YES</v>
      </c>
      <c r="L8" s="47" t="str">
        <f>IF(VLOOKUP($C8,Players!$C:$D,2,0)&gt;17,"NO",IF(VLOOKUP($C8,Players!$C:$D,2,0)&lt;G8,"YES","NO"))</f>
        <v>NO</v>
      </c>
      <c r="M8" s="47">
        <f>IFERROR(IF(I8="","",IF(VLOOKUP($C8,Players!$C:$D,2,0)&gt;18,IF(K8="NO",IF(J8&gt;2,0,3-J8),IF(J8&gt;3,0,4-J8)),IF(L8="NO",IF(J8&gt;2,0,3-J8),IF(J8&gt;1,0,2-J8)))),0)</f>
        <v>3</v>
      </c>
      <c r="N8" s="47" t="str">
        <f t="shared" si="3"/>
        <v>NO</v>
      </c>
      <c r="O8" s="47" t="str">
        <f t="shared" si="4"/>
        <v>NO</v>
      </c>
      <c r="P8" s="47"/>
      <c r="Q8" s="45">
        <f t="shared" si="5"/>
        <v>24</v>
      </c>
      <c r="R8" s="47"/>
      <c r="S8" s="47">
        <f t="shared" ref="S8:T8" si="15">IF(K8="YES",1,0)</f>
        <v>1</v>
      </c>
      <c r="T8" s="47">
        <f t="shared" si="15"/>
        <v>0</v>
      </c>
      <c r="U8" s="47">
        <f t="shared" si="7"/>
        <v>4</v>
      </c>
      <c r="V8" s="45"/>
      <c r="W8" s="15"/>
      <c r="X8" s="15"/>
      <c r="Y8" s="15"/>
      <c r="Z8" s="15"/>
    </row>
    <row r="9">
      <c r="A9" s="45">
        <f t="shared" si="8"/>
        <v>1</v>
      </c>
      <c r="B9" s="40" t="str">
        <f t="shared" si="9"/>
        <v>Worrigee</v>
      </c>
      <c r="C9" s="46" t="str">
        <f t="shared" si="10"/>
        <v>Andrew Minnikin</v>
      </c>
      <c r="D9" s="40" t="s">
        <v>90</v>
      </c>
      <c r="E9" s="47">
        <v>8.0</v>
      </c>
      <c r="F9" s="47">
        <f>SUMIFS('Course Info'!$D:$D,'Course Info'!$B:$B,$B9,'Course Info'!$C:$C,$E9)</f>
        <v>3</v>
      </c>
      <c r="G9" s="47">
        <f>SUMIFS('Course Info'!$E:$E,'Course Info'!$B:$B,$B9,'Course Info'!$C:$C,$E9)</f>
        <v>8</v>
      </c>
      <c r="H9" s="46">
        <f>SUMIFS('Course Info'!$F:$F,'Course Info'!$B:$B,$B9,'Course Info'!$C:$C,$E9)</f>
        <v>31</v>
      </c>
      <c r="I9" s="48">
        <v>5.0</v>
      </c>
      <c r="J9" s="40">
        <f t="shared" si="2"/>
        <v>2</v>
      </c>
      <c r="K9" s="47" t="str">
        <f>IF(VLOOKUP($C9,Players!$C:$D,2,0)&gt;H9,"YES",IF(VLOOKUP($C9,Players!$C:$D,2,0)=H9,"YES","NO"))</f>
        <v>NO</v>
      </c>
      <c r="L9" s="47" t="str">
        <f>IF(VLOOKUP($C9,Players!$C:$D,2,0)&gt;17,"NO",IF(VLOOKUP($C9,Players!$C:$D,2,0)&lt;G9,"YES","NO"))</f>
        <v>NO</v>
      </c>
      <c r="M9" s="47">
        <f>IFERROR(IF(I9="","",IF(VLOOKUP($C9,Players!$C:$D,2,0)&gt;18,IF(K9="NO",IF(J9&gt;2,0,3-J9),IF(J9&gt;3,0,4-J9)),IF(L9="NO",IF(J9&gt;2,0,3-J9),IF(J9&gt;1,0,2-J9)))),0)</f>
        <v>1</v>
      </c>
      <c r="N9" s="47" t="str">
        <f t="shared" si="3"/>
        <v>NO</v>
      </c>
      <c r="O9" s="47" t="str">
        <f t="shared" si="4"/>
        <v>NO</v>
      </c>
      <c r="P9" s="47"/>
      <c r="Q9" s="45">
        <f t="shared" si="5"/>
        <v>24</v>
      </c>
      <c r="R9" s="47"/>
      <c r="S9" s="47">
        <f t="shared" ref="S9:T9" si="16">IF(K9="YES",1,0)</f>
        <v>0</v>
      </c>
      <c r="T9" s="47">
        <f t="shared" si="16"/>
        <v>0</v>
      </c>
      <c r="U9" s="47">
        <f t="shared" si="7"/>
        <v>4</v>
      </c>
      <c r="V9" s="45"/>
      <c r="W9" s="15"/>
      <c r="X9" s="15"/>
      <c r="Y9" s="15"/>
      <c r="Z9" s="15"/>
    </row>
    <row r="10">
      <c r="A10" s="45">
        <f t="shared" si="8"/>
        <v>1</v>
      </c>
      <c r="B10" s="40" t="str">
        <f t="shared" si="9"/>
        <v>Worrigee</v>
      </c>
      <c r="C10" s="46" t="str">
        <f t="shared" si="10"/>
        <v>Andrew Minnikin</v>
      </c>
      <c r="D10" s="40" t="s">
        <v>90</v>
      </c>
      <c r="E10" s="47">
        <v>9.0</v>
      </c>
      <c r="F10" s="47">
        <f>SUMIFS('Course Info'!$D:$D,'Course Info'!$B:$B,$B10,'Course Info'!$C:$C,$E10)</f>
        <v>4</v>
      </c>
      <c r="G10" s="47">
        <f>SUMIFS('Course Info'!$E:$E,'Course Info'!$B:$B,$B10,'Course Info'!$C:$C,$E10)</f>
        <v>4</v>
      </c>
      <c r="H10" s="46">
        <f>SUMIFS('Course Info'!$F:$F,'Course Info'!$B:$B,$B10,'Course Info'!$C:$C,$E10)</f>
        <v>20</v>
      </c>
      <c r="I10" s="48">
        <v>8.0</v>
      </c>
      <c r="J10" s="40">
        <f t="shared" si="2"/>
        <v>4</v>
      </c>
      <c r="K10" s="47" t="str">
        <f>IF(VLOOKUP($C10,Players!$C:$D,2,0)&gt;H10,"YES",IF(VLOOKUP($C10,Players!$C:$D,2,0)=H10,"YES","NO"))</f>
        <v>YES</v>
      </c>
      <c r="L10" s="47" t="str">
        <f>IF(VLOOKUP($C10,Players!$C:$D,2,0)&gt;17,"NO",IF(VLOOKUP($C10,Players!$C:$D,2,0)&lt;G10,"YES","NO"))</f>
        <v>NO</v>
      </c>
      <c r="M10" s="47">
        <f>IFERROR(IF(I10="","",IF(VLOOKUP($C10,Players!$C:$D,2,0)&gt;18,IF(K10="NO",IF(J10&gt;2,0,3-J10),IF(J10&gt;3,0,4-J10)),IF(L10="NO",IF(J10&gt;2,0,3-J10),IF(J10&gt;1,0,2-J10)))),0)</f>
        <v>0</v>
      </c>
      <c r="N10" s="47" t="str">
        <f t="shared" si="3"/>
        <v>NO</v>
      </c>
      <c r="O10" s="47" t="str">
        <f t="shared" si="4"/>
        <v>NO</v>
      </c>
      <c r="P10" s="47"/>
      <c r="Q10" s="45">
        <f t="shared" si="5"/>
        <v>24</v>
      </c>
      <c r="R10" s="47"/>
      <c r="S10" s="47">
        <f t="shared" ref="S10:T10" si="17">IF(K10="YES",1,0)</f>
        <v>1</v>
      </c>
      <c r="T10" s="47">
        <f t="shared" si="17"/>
        <v>0</v>
      </c>
      <c r="U10" s="47">
        <f t="shared" si="7"/>
        <v>6</v>
      </c>
      <c r="V10" s="45"/>
      <c r="W10" s="15"/>
      <c r="X10" s="15"/>
      <c r="Y10" s="15"/>
      <c r="Z10" s="15"/>
    </row>
    <row r="11">
      <c r="A11" s="45">
        <f t="shared" si="8"/>
        <v>1</v>
      </c>
      <c r="B11" s="40" t="str">
        <f t="shared" si="9"/>
        <v>Worrigee</v>
      </c>
      <c r="C11" s="46" t="str">
        <f t="shared" si="10"/>
        <v>Andrew Minnikin</v>
      </c>
      <c r="D11" s="40" t="s">
        <v>91</v>
      </c>
      <c r="E11" s="47">
        <v>10.0</v>
      </c>
      <c r="F11" s="47">
        <f>SUMIFS('Course Info'!$D:$D,'Course Info'!$B:$B,$B11,'Course Info'!$C:$C,$E11)</f>
        <v>4</v>
      </c>
      <c r="G11" s="47">
        <f>SUMIFS('Course Info'!$E:$E,'Course Info'!$B:$B,$B11,'Course Info'!$C:$C,$E11)</f>
        <v>7</v>
      </c>
      <c r="H11" s="46">
        <f>SUMIFS('Course Info'!$F:$F,'Course Info'!$B:$B,$B11,'Course Info'!$C:$C,$E11)</f>
        <v>22</v>
      </c>
      <c r="I11" s="48">
        <v>6.0</v>
      </c>
      <c r="J11" s="40">
        <f t="shared" si="2"/>
        <v>2</v>
      </c>
      <c r="K11" s="47" t="str">
        <f>IF(VLOOKUP($C11,Players!$C:$D,2,0)&gt;H11,"YES",IF(VLOOKUP($C11,Players!$C:$D,2,0)=H11,"YES","NO"))</f>
        <v>YES</v>
      </c>
      <c r="L11" s="47" t="str">
        <f>IF(VLOOKUP($C11,Players!$C:$D,2,0)&gt;17,"NO",IF(VLOOKUP($C11,Players!$C:$D,2,0)&lt;G11,"YES","NO"))</f>
        <v>NO</v>
      </c>
      <c r="M11" s="47">
        <f>IFERROR(IF(I11="","",IF(VLOOKUP($C11,Players!$C:$D,2,0)&gt;18,IF(K11="NO",IF(J11&gt;2,0,3-J11),IF(J11&gt;3,0,4-J11)),IF(L11="NO",IF(J11&gt;2,0,3-J11),IF(J11&gt;1,0,2-J11)))),0)</f>
        <v>2</v>
      </c>
      <c r="N11" s="47" t="str">
        <f t="shared" si="3"/>
        <v>NO</v>
      </c>
      <c r="O11" s="47" t="str">
        <f t="shared" si="4"/>
        <v>NO</v>
      </c>
      <c r="P11" s="47"/>
      <c r="Q11" s="45">
        <f t="shared" si="5"/>
        <v>24</v>
      </c>
      <c r="R11" s="47"/>
      <c r="S11" s="47">
        <f t="shared" ref="S11:T11" si="18">IF(K11="YES",1,0)</f>
        <v>1</v>
      </c>
      <c r="T11" s="47">
        <f t="shared" si="18"/>
        <v>0</v>
      </c>
      <c r="U11" s="47">
        <f t="shared" si="7"/>
        <v>4</v>
      </c>
      <c r="V11" s="45"/>
      <c r="W11" s="15"/>
      <c r="X11" s="15"/>
      <c r="Y11" s="15"/>
      <c r="Z11" s="15"/>
    </row>
    <row r="12">
      <c r="A12" s="45">
        <f t="shared" si="8"/>
        <v>1</v>
      </c>
      <c r="B12" s="40" t="str">
        <f t="shared" si="9"/>
        <v>Worrigee</v>
      </c>
      <c r="C12" s="46" t="str">
        <f t="shared" si="10"/>
        <v>Andrew Minnikin</v>
      </c>
      <c r="D12" s="40" t="s">
        <v>91</v>
      </c>
      <c r="E12" s="47">
        <v>11.0</v>
      </c>
      <c r="F12" s="47">
        <f>SUMIFS('Course Info'!$D:$D,'Course Info'!$B:$B,$B12,'Course Info'!$C:$C,$E12)</f>
        <v>5</v>
      </c>
      <c r="G12" s="47">
        <f>SUMIFS('Course Info'!$E:$E,'Course Info'!$B:$B,$B12,'Course Info'!$C:$C,$E12)</f>
        <v>11</v>
      </c>
      <c r="H12" s="46">
        <f>SUMIFS('Course Info'!$F:$F,'Course Info'!$B:$B,$B12,'Course Info'!$C:$C,$E12)</f>
        <v>30</v>
      </c>
      <c r="I12" s="48">
        <v>6.0</v>
      </c>
      <c r="J12" s="40">
        <f t="shared" si="2"/>
        <v>1</v>
      </c>
      <c r="K12" s="47" t="str">
        <f>IF(VLOOKUP($C12,Players!$C:$D,2,0)&gt;H12,"YES",IF(VLOOKUP($C12,Players!$C:$D,2,0)=H12,"YES","NO"))</f>
        <v>NO</v>
      </c>
      <c r="L12" s="47" t="str">
        <f>IF(VLOOKUP($C12,Players!$C:$D,2,0)&gt;17,"NO",IF(VLOOKUP($C12,Players!$C:$D,2,0)&lt;G12,"YES","NO"))</f>
        <v>NO</v>
      </c>
      <c r="M12" s="47">
        <f>IFERROR(IF(I12="","",IF(VLOOKUP($C12,Players!$C:$D,2,0)&gt;18,IF(K12="NO",IF(J12&gt;2,0,3-J12),IF(J12&gt;3,0,4-J12)),IF(L12="NO",IF(J12&gt;2,0,3-J12),IF(J12&gt;1,0,2-J12)))),0)</f>
        <v>2</v>
      </c>
      <c r="N12" s="47" t="str">
        <f t="shared" si="3"/>
        <v>NO</v>
      </c>
      <c r="O12" s="47" t="str">
        <f t="shared" si="4"/>
        <v>NO</v>
      </c>
      <c r="P12" s="47"/>
      <c r="Q12" s="45">
        <f t="shared" si="5"/>
        <v>24</v>
      </c>
      <c r="R12" s="47"/>
      <c r="S12" s="47">
        <f t="shared" ref="S12:T12" si="19">IF(K12="YES",1,0)</f>
        <v>0</v>
      </c>
      <c r="T12" s="47">
        <f t="shared" si="19"/>
        <v>0</v>
      </c>
      <c r="U12" s="47">
        <f t="shared" si="7"/>
        <v>5</v>
      </c>
      <c r="V12" s="45"/>
      <c r="W12" s="15"/>
      <c r="X12" s="15"/>
      <c r="Y12" s="15"/>
      <c r="Z12" s="15"/>
    </row>
    <row r="13">
      <c r="A13" s="45">
        <f t="shared" si="8"/>
        <v>1</v>
      </c>
      <c r="B13" s="40" t="str">
        <f t="shared" si="9"/>
        <v>Worrigee</v>
      </c>
      <c r="C13" s="46" t="str">
        <f t="shared" si="10"/>
        <v>Andrew Minnikin</v>
      </c>
      <c r="D13" s="40" t="s">
        <v>91</v>
      </c>
      <c r="E13" s="47">
        <v>12.0</v>
      </c>
      <c r="F13" s="47">
        <f>SUMIFS('Course Info'!$D:$D,'Course Info'!$B:$B,$B13,'Course Info'!$C:$C,$E13)</f>
        <v>3</v>
      </c>
      <c r="G13" s="47">
        <f>SUMIFS('Course Info'!$E:$E,'Course Info'!$B:$B,$B13,'Course Info'!$C:$C,$E13)</f>
        <v>2</v>
      </c>
      <c r="H13" s="46">
        <f>SUMIFS('Course Info'!$F:$F,'Course Info'!$B:$B,$B13,'Course Info'!$C:$C,$E13)</f>
        <v>27</v>
      </c>
      <c r="I13" s="48">
        <v>3.0</v>
      </c>
      <c r="J13" s="40">
        <f t="shared" si="2"/>
        <v>0</v>
      </c>
      <c r="K13" s="47" t="str">
        <f>IF(VLOOKUP($C13,Players!$C:$D,2,0)&gt;H13,"YES",IF(VLOOKUP($C13,Players!$C:$D,2,0)=H13,"YES","NO"))</f>
        <v>NO</v>
      </c>
      <c r="L13" s="47" t="str">
        <f>IF(VLOOKUP($C13,Players!$C:$D,2,0)&gt;17,"NO",IF(VLOOKUP($C13,Players!$C:$D,2,0)&lt;G13,"YES","NO"))</f>
        <v>NO</v>
      </c>
      <c r="M13" s="47">
        <f>IFERROR(IF(I13="","",IF(VLOOKUP($C13,Players!$C:$D,2,0)&gt;18,IF(K13="NO",IF(J13&gt;2,0,3-J13),IF(J13&gt;3,0,4-J13)),IF(L13="NO",IF(J13&gt;2,0,3-J13),IF(J13&gt;1,0,2-J13)))),0)</f>
        <v>3</v>
      </c>
      <c r="N13" s="47" t="str">
        <f t="shared" si="3"/>
        <v>NO</v>
      </c>
      <c r="O13" s="47" t="str">
        <f t="shared" si="4"/>
        <v>NO</v>
      </c>
      <c r="P13" s="47"/>
      <c r="Q13" s="45">
        <f t="shared" si="5"/>
        <v>24</v>
      </c>
      <c r="R13" s="47"/>
      <c r="S13" s="47">
        <f t="shared" ref="S13:T13" si="20">IF(K13="YES",1,0)</f>
        <v>0</v>
      </c>
      <c r="T13" s="47">
        <f t="shared" si="20"/>
        <v>0</v>
      </c>
      <c r="U13" s="47">
        <f t="shared" si="7"/>
        <v>2</v>
      </c>
      <c r="V13" s="45"/>
      <c r="W13" s="15"/>
      <c r="X13" s="15"/>
      <c r="Y13" s="15"/>
      <c r="Z13" s="15"/>
    </row>
    <row r="14">
      <c r="A14" s="45">
        <f t="shared" si="8"/>
        <v>1</v>
      </c>
      <c r="B14" s="40" t="str">
        <f t="shared" si="9"/>
        <v>Worrigee</v>
      </c>
      <c r="C14" s="46" t="str">
        <f t="shared" si="10"/>
        <v>Andrew Minnikin</v>
      </c>
      <c r="D14" s="40" t="s">
        <v>91</v>
      </c>
      <c r="E14" s="47">
        <v>13.0</v>
      </c>
      <c r="F14" s="47">
        <f>SUMIFS('Course Info'!$D:$D,'Course Info'!$B:$B,$B14,'Course Info'!$C:$C,$E14)</f>
        <v>4</v>
      </c>
      <c r="G14" s="47">
        <f>SUMIFS('Course Info'!$E:$E,'Course Info'!$B:$B,$B14,'Course Info'!$C:$C,$E14)</f>
        <v>17</v>
      </c>
      <c r="H14" s="46">
        <f>SUMIFS('Course Info'!$F:$F,'Course Info'!$B:$B,$B14,'Course Info'!$C:$C,$E14)</f>
        <v>33</v>
      </c>
      <c r="I14" s="48">
        <v>5.0</v>
      </c>
      <c r="J14" s="40">
        <f t="shared" si="2"/>
        <v>1</v>
      </c>
      <c r="K14" s="47" t="str">
        <f>IF(VLOOKUP($C14,Players!$C:$D,2,0)&gt;H14,"YES",IF(VLOOKUP($C14,Players!$C:$D,2,0)=H14,"YES","NO"))</f>
        <v>NO</v>
      </c>
      <c r="L14" s="47" t="str">
        <f>IF(VLOOKUP($C14,Players!$C:$D,2,0)&gt;17,"NO",IF(VLOOKUP($C14,Players!$C:$D,2,0)&lt;G14,"YES","NO"))</f>
        <v>NO</v>
      </c>
      <c r="M14" s="47">
        <f>IFERROR(IF(I14="","",IF(VLOOKUP($C14,Players!$C:$D,2,0)&gt;18,IF(K14="NO",IF(J14&gt;2,0,3-J14),IF(J14&gt;3,0,4-J14)),IF(L14="NO",IF(J14&gt;2,0,3-J14),IF(J14&gt;1,0,2-J14)))),0)</f>
        <v>2</v>
      </c>
      <c r="N14" s="47" t="str">
        <f t="shared" si="3"/>
        <v>NO</v>
      </c>
      <c r="O14" s="47" t="str">
        <f t="shared" si="4"/>
        <v>YES</v>
      </c>
      <c r="P14" s="47"/>
      <c r="Q14" s="45">
        <f t="shared" si="5"/>
        <v>24</v>
      </c>
      <c r="R14" s="47"/>
      <c r="S14" s="47">
        <f t="shared" ref="S14:T14" si="21">IF(K14="YES",1,0)</f>
        <v>0</v>
      </c>
      <c r="T14" s="47">
        <f t="shared" si="21"/>
        <v>0</v>
      </c>
      <c r="U14" s="47">
        <f t="shared" si="7"/>
        <v>4</v>
      </c>
      <c r="V14" s="45"/>
      <c r="W14" s="15"/>
      <c r="X14" s="15"/>
      <c r="Y14" s="15"/>
      <c r="Z14" s="15"/>
    </row>
    <row r="15">
      <c r="A15" s="45">
        <f t="shared" si="8"/>
        <v>1</v>
      </c>
      <c r="B15" s="40" t="str">
        <f t="shared" si="9"/>
        <v>Worrigee</v>
      </c>
      <c r="C15" s="46" t="str">
        <f t="shared" si="10"/>
        <v>Andrew Minnikin</v>
      </c>
      <c r="D15" s="40" t="s">
        <v>91</v>
      </c>
      <c r="E15" s="47">
        <v>14.0</v>
      </c>
      <c r="F15" s="47">
        <f>SUMIFS('Course Info'!$D:$D,'Course Info'!$B:$B,$B15,'Course Info'!$C:$C,$E15)</f>
        <v>3</v>
      </c>
      <c r="G15" s="47">
        <f>SUMIFS('Course Info'!$E:$E,'Course Info'!$B:$B,$B15,'Course Info'!$C:$C,$E15)</f>
        <v>5</v>
      </c>
      <c r="H15" s="46">
        <f>SUMIFS('Course Info'!$F:$F,'Course Info'!$B:$B,$B15,'Course Info'!$C:$C,$E15)</f>
        <v>25</v>
      </c>
      <c r="I15" s="48">
        <v>4.0</v>
      </c>
      <c r="J15" s="40">
        <f t="shared" si="2"/>
        <v>1</v>
      </c>
      <c r="K15" s="47" t="str">
        <f>IF(VLOOKUP($C15,Players!$C:$D,2,0)&gt;H15,"YES",IF(VLOOKUP($C15,Players!$C:$D,2,0)=H15,"YES","NO"))</f>
        <v>NO</v>
      </c>
      <c r="L15" s="47" t="str">
        <f>IF(VLOOKUP($C15,Players!$C:$D,2,0)&gt;17,"NO",IF(VLOOKUP($C15,Players!$C:$D,2,0)&lt;G15,"YES","NO"))</f>
        <v>NO</v>
      </c>
      <c r="M15" s="47">
        <f>IFERROR(IF(I15="","",IF(VLOOKUP($C15,Players!$C:$D,2,0)&gt;18,IF(K15="NO",IF(J15&gt;2,0,3-J15),IF(J15&gt;3,0,4-J15)),IF(L15="NO",IF(J15&gt;2,0,3-J15),IF(J15&gt;1,0,2-J15)))),0)</f>
        <v>2</v>
      </c>
      <c r="N15" s="47" t="str">
        <f t="shared" si="3"/>
        <v>NO</v>
      </c>
      <c r="O15" s="47" t="str">
        <f t="shared" si="4"/>
        <v>YES</v>
      </c>
      <c r="P15" s="47"/>
      <c r="Q15" s="45">
        <f t="shared" si="5"/>
        <v>24</v>
      </c>
      <c r="R15" s="47"/>
      <c r="S15" s="47">
        <f t="shared" ref="S15:T15" si="22">IF(K15="YES",1,0)</f>
        <v>0</v>
      </c>
      <c r="T15" s="47">
        <f t="shared" si="22"/>
        <v>0</v>
      </c>
      <c r="U15" s="47">
        <f t="shared" si="7"/>
        <v>3</v>
      </c>
      <c r="V15" s="45"/>
      <c r="W15" s="15"/>
      <c r="X15" s="15"/>
      <c r="Y15" s="15"/>
      <c r="Z15" s="15"/>
    </row>
    <row r="16">
      <c r="A16" s="45">
        <f t="shared" si="8"/>
        <v>1</v>
      </c>
      <c r="B16" s="40" t="str">
        <f t="shared" si="9"/>
        <v>Worrigee</v>
      </c>
      <c r="C16" s="46" t="str">
        <f t="shared" si="10"/>
        <v>Andrew Minnikin</v>
      </c>
      <c r="D16" s="40" t="s">
        <v>91</v>
      </c>
      <c r="E16" s="47">
        <v>15.0</v>
      </c>
      <c r="F16" s="47">
        <f>SUMIFS('Course Info'!$D:$D,'Course Info'!$B:$B,$B16,'Course Info'!$C:$C,$E16)</f>
        <v>4</v>
      </c>
      <c r="G16" s="47">
        <f>SUMIFS('Course Info'!$E:$E,'Course Info'!$B:$B,$B16,'Course Info'!$C:$C,$E16)</f>
        <v>18</v>
      </c>
      <c r="H16" s="46">
        <f>SUMIFS('Course Info'!$F:$F,'Course Info'!$B:$B,$B16,'Course Info'!$C:$C,$E16)</f>
        <v>34</v>
      </c>
      <c r="I16" s="48">
        <v>5.0</v>
      </c>
      <c r="J16" s="40">
        <f t="shared" si="2"/>
        <v>1</v>
      </c>
      <c r="K16" s="47" t="str">
        <f>IF(VLOOKUP($C16,Players!$C:$D,2,0)&gt;H16,"YES",IF(VLOOKUP($C16,Players!$C:$D,2,0)=H16,"YES","NO"))</f>
        <v>NO</v>
      </c>
      <c r="L16" s="47" t="str">
        <f>IF(VLOOKUP($C16,Players!$C:$D,2,0)&gt;17,"NO",IF(VLOOKUP($C16,Players!$C:$D,2,0)&lt;G16,"YES","NO"))</f>
        <v>NO</v>
      </c>
      <c r="M16" s="47">
        <f>IFERROR(IF(I16="","",IF(VLOOKUP($C16,Players!$C:$D,2,0)&gt;18,IF(K16="NO",IF(J16&gt;2,0,3-J16),IF(J16&gt;3,0,4-J16)),IF(L16="NO",IF(J16&gt;2,0,3-J16),IF(J16&gt;1,0,2-J16)))),0)</f>
        <v>2</v>
      </c>
      <c r="N16" s="47" t="str">
        <f t="shared" si="3"/>
        <v>NO</v>
      </c>
      <c r="O16" s="47" t="str">
        <f t="shared" si="4"/>
        <v>YES</v>
      </c>
      <c r="P16" s="47"/>
      <c r="Q16" s="45">
        <f t="shared" si="5"/>
        <v>24</v>
      </c>
      <c r="R16" s="47"/>
      <c r="S16" s="47">
        <f t="shared" ref="S16:T16" si="23">IF(K16="YES",1,0)</f>
        <v>0</v>
      </c>
      <c r="T16" s="47">
        <f t="shared" si="23"/>
        <v>0</v>
      </c>
      <c r="U16" s="47">
        <f t="shared" si="7"/>
        <v>4</v>
      </c>
      <c r="V16" s="45"/>
      <c r="W16" s="15"/>
      <c r="X16" s="15"/>
      <c r="Y16" s="15"/>
      <c r="Z16" s="15"/>
    </row>
    <row r="17">
      <c r="A17" s="45">
        <f t="shared" si="8"/>
        <v>1</v>
      </c>
      <c r="B17" s="40" t="str">
        <f t="shared" si="9"/>
        <v>Worrigee</v>
      </c>
      <c r="C17" s="46" t="str">
        <f t="shared" si="10"/>
        <v>Andrew Minnikin</v>
      </c>
      <c r="D17" s="40" t="s">
        <v>91</v>
      </c>
      <c r="E17" s="47">
        <v>16.0</v>
      </c>
      <c r="F17" s="47">
        <f>SUMIFS('Course Info'!$D:$D,'Course Info'!$B:$B,$B17,'Course Info'!$C:$C,$E17)</f>
        <v>4</v>
      </c>
      <c r="G17" s="47">
        <f>SUMIFS('Course Info'!$E:$E,'Course Info'!$B:$B,$B17,'Course Info'!$C:$C,$E17)</f>
        <v>9</v>
      </c>
      <c r="H17" s="46">
        <f>SUMIFS('Course Info'!$F:$F,'Course Info'!$B:$B,$B17,'Course Info'!$C:$C,$E17)</f>
        <v>24</v>
      </c>
      <c r="I17" s="48">
        <v>7.0</v>
      </c>
      <c r="J17" s="40">
        <f t="shared" si="2"/>
        <v>3</v>
      </c>
      <c r="K17" s="47" t="str">
        <f>IF(VLOOKUP($C17,Players!$C:$D,2,0)&gt;H17,"YES",IF(VLOOKUP($C17,Players!$C:$D,2,0)=H17,"YES","NO"))</f>
        <v>NO</v>
      </c>
      <c r="L17" s="47" t="str">
        <f>IF(VLOOKUP($C17,Players!$C:$D,2,0)&gt;17,"NO",IF(VLOOKUP($C17,Players!$C:$D,2,0)&lt;G17,"YES","NO"))</f>
        <v>NO</v>
      </c>
      <c r="M17" s="63">
        <f>IFERROR(IF(I16="","",IF(VLOOKUP($C16,Players!$C:$D,2,0)&gt;18,IF(K16="NO",IF(J16&gt;2,0,3-J16),IF(J16&gt;3,0,4-J16)),IF(L16="NO",IF(J16&gt;2,0,3-J16),IF(J16&gt;1,0,2-J16)))),0)</f>
        <v>2</v>
      </c>
      <c r="N17" s="47" t="str">
        <f t="shared" si="3"/>
        <v>NO</v>
      </c>
      <c r="O17" s="47" t="str">
        <f t="shared" si="4"/>
        <v>YES</v>
      </c>
      <c r="P17" s="47"/>
      <c r="Q17" s="45">
        <f t="shared" si="5"/>
        <v>24</v>
      </c>
      <c r="R17" s="47"/>
      <c r="S17" s="47">
        <f t="shared" ref="S17:T17" si="24">IF(K17="YES",1,0)</f>
        <v>0</v>
      </c>
      <c r="T17" s="47">
        <f t="shared" si="24"/>
        <v>0</v>
      </c>
      <c r="U17" s="47">
        <f t="shared" si="7"/>
        <v>6</v>
      </c>
      <c r="V17" s="45"/>
      <c r="W17" s="15"/>
      <c r="X17" s="15"/>
      <c r="Y17" s="15"/>
      <c r="Z17" s="15"/>
    </row>
    <row r="18">
      <c r="A18" s="45">
        <f t="shared" si="8"/>
        <v>1</v>
      </c>
      <c r="B18" s="40" t="str">
        <f t="shared" si="9"/>
        <v>Worrigee</v>
      </c>
      <c r="C18" s="46" t="str">
        <f t="shared" si="10"/>
        <v>Andrew Minnikin</v>
      </c>
      <c r="D18" s="40" t="s">
        <v>91</v>
      </c>
      <c r="E18" s="47">
        <v>17.0</v>
      </c>
      <c r="F18" s="47">
        <f>SUMIFS('Course Info'!$D:$D,'Course Info'!$B:$B,$B18,'Course Info'!$C:$C,$E18)</f>
        <v>3</v>
      </c>
      <c r="G18" s="47">
        <f>SUMIFS('Course Info'!$E:$E,'Course Info'!$B:$B,$B18,'Course Info'!$C:$C,$E18)</f>
        <v>13</v>
      </c>
      <c r="H18" s="46">
        <f>SUMIFS('Course Info'!$F:$F,'Course Info'!$B:$B,$B18,'Course Info'!$C:$C,$E18)</f>
        <v>35</v>
      </c>
      <c r="I18" s="48">
        <v>3.0</v>
      </c>
      <c r="J18" s="40">
        <f t="shared" si="2"/>
        <v>0</v>
      </c>
      <c r="K18" s="47" t="str">
        <f>IF(VLOOKUP($C18,Players!$C:$D,2,0)&gt;H18,"YES",IF(VLOOKUP($C18,Players!$C:$D,2,0)=H18,"YES","NO"))</f>
        <v>NO</v>
      </c>
      <c r="L18" s="47" t="str">
        <f>IF(VLOOKUP($C18,Players!$C:$D,2,0)&gt;17,"NO",IF(VLOOKUP($C18,Players!$C:$D,2,0)&lt;G18,"YES","NO"))</f>
        <v>NO</v>
      </c>
      <c r="M18" s="63">
        <f>IFERROR(IF(I16="","",IF(VLOOKUP($C16,Players!$C:$D,2,0)&gt;18,IF(K16="NO",IF(J16&gt;2,0,3-J16),IF(J16&gt;3,0,4-J16)),IF(L16="NO",IF(J16&gt;2,0,3-J16),IF(J16&gt;1,0,2-J16)))),0)</f>
        <v>2</v>
      </c>
      <c r="N18" s="47" t="str">
        <f t="shared" si="3"/>
        <v>NO</v>
      </c>
      <c r="O18" s="47" t="str">
        <f t="shared" si="4"/>
        <v>YES</v>
      </c>
      <c r="P18" s="47"/>
      <c r="Q18" s="45">
        <f t="shared" si="5"/>
        <v>24</v>
      </c>
      <c r="R18" s="47"/>
      <c r="S18" s="47">
        <f t="shared" ref="S18:T18" si="25">IF(K18="YES",1,0)</f>
        <v>0</v>
      </c>
      <c r="T18" s="47">
        <f t="shared" si="25"/>
        <v>0</v>
      </c>
      <c r="U18" s="47">
        <f t="shared" si="7"/>
        <v>2</v>
      </c>
      <c r="V18" s="45"/>
      <c r="W18" s="15"/>
      <c r="X18" s="15"/>
      <c r="Y18" s="15"/>
      <c r="Z18" s="15"/>
    </row>
    <row r="19">
      <c r="A19" s="49">
        <f t="shared" si="8"/>
        <v>1</v>
      </c>
      <c r="B19" s="50" t="str">
        <f t="shared" si="9"/>
        <v>Worrigee</v>
      </c>
      <c r="C19" s="51" t="str">
        <f t="shared" si="10"/>
        <v>Andrew Minnikin</v>
      </c>
      <c r="D19" s="50" t="s">
        <v>91</v>
      </c>
      <c r="E19" s="52">
        <v>18.0</v>
      </c>
      <c r="F19" s="52">
        <f>SUMIFS('Course Info'!$D:$D,'Course Info'!$B:$B,$B19,'Course Info'!$C:$C,$E19)</f>
        <v>5</v>
      </c>
      <c r="G19" s="52">
        <f>SUMIFS('Course Info'!$E:$E,'Course Info'!$B:$B,$B19,'Course Info'!$C:$C,$E19)</f>
        <v>14</v>
      </c>
      <c r="H19" s="51">
        <f>SUMIFS('Course Info'!$F:$F,'Course Info'!$B:$B,$B19,'Course Info'!$C:$C,$E19)</f>
        <v>28</v>
      </c>
      <c r="I19" s="53">
        <v>6.0</v>
      </c>
      <c r="J19" s="50">
        <f t="shared" si="2"/>
        <v>1</v>
      </c>
      <c r="K19" s="52" t="str">
        <f>IF(VLOOKUP($C19,Players!$C:$D,2,0)&gt;H19,"YES",IF(VLOOKUP($C19,Players!$C:$D,2,0)=H19,"YES","NO"))</f>
        <v>NO</v>
      </c>
      <c r="L19" s="52" t="str">
        <f>IF(VLOOKUP($C19,Players!$C:$D,2,0)&gt;17,"NO",IF(VLOOKUP($C19,Players!$C:$D,2,0)&lt;G19,"YES","NO"))</f>
        <v>NO</v>
      </c>
      <c r="M19" s="57">
        <f>IFERROR(IF(I16="","",IF(VLOOKUP($C16,Players!$C:$D,2,0)&gt;18,IF(K16="NO",IF(J16&gt;2,0,3-J16),IF(J16&gt;3,0,4-J16)),IF(L16="NO",IF(J16&gt;2,0,3-J16),IF(J16&gt;1,0,2-J16)))),0)</f>
        <v>2</v>
      </c>
      <c r="N19" s="52" t="str">
        <f t="shared" si="3"/>
        <v>NO</v>
      </c>
      <c r="O19" s="52" t="str">
        <f t="shared" si="4"/>
        <v>YES</v>
      </c>
      <c r="P19" s="52">
        <f>SUM(I2:I19)</f>
        <v>106</v>
      </c>
      <c r="Q19" s="49">
        <f t="shared" si="5"/>
        <v>24</v>
      </c>
      <c r="R19" s="52">
        <f>VLOOKUP(C19,Players!$C:$D,2,0)</f>
        <v>22</v>
      </c>
      <c r="S19" s="52">
        <f t="shared" ref="S19:T19" si="26">IF(K19="YES",1,0)</f>
        <v>0</v>
      </c>
      <c r="T19" s="52">
        <f t="shared" si="26"/>
        <v>0</v>
      </c>
      <c r="U19" s="52">
        <f t="shared" si="7"/>
        <v>5</v>
      </c>
      <c r="V19" s="54">
        <f>RANK(Q19,$Q$2:$Q$19,0)</f>
        <v>1</v>
      </c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5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5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5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5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5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5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5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5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5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5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5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5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5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5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5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5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5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5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5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5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5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5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5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5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5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5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5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5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5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5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5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5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5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5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5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5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5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5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5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5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5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5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5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5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5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5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5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5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5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5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5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5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5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5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5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5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5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5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5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5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5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5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5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5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5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5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5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5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5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5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5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5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5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5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5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5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5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5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5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5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5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5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5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5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5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5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5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5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5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5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5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5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5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5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5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5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5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5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5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5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5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5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5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5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5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5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5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5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5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5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5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5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5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5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5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5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5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5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5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5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5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5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5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5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5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5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5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5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5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5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5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5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5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5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5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5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5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5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5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5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5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5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5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5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5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5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5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5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5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5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5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5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5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5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5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5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5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5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5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5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5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5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5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5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5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5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5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5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5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5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5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5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5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5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5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5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5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5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5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5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5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5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5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5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5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5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5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5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5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5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5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5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5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5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5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5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5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5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1:M1000">
    <cfRule type="cellIs" dxfId="0" priority="1" stopIfTrue="1" operator="between">
      <formula>4</formula>
      <formula>5</formula>
    </cfRule>
  </conditionalFormatting>
  <printOptions/>
  <pageMargins bottom="0.75" footer="0.0" header="0.0" left="0.7" right="0.7" top="0.75"/>
  <pageSetup paperSize="9" orientation="portrait"/>
  <drawing r:id="rId1"/>
</worksheet>
</file>