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bPceqQ9JfDRnmsH7KnNh5nqVldw=="/>
    </ext>
  </extLst>
</workbook>
</file>

<file path=xl/sharedStrings.xml><?xml version="1.0" encoding="utf-8"?>
<sst xmlns="http://schemas.openxmlformats.org/spreadsheetml/2006/main" count="1204" uniqueCount="1050">
  <si>
    <t>title</t>
  </si>
  <si>
    <t>date</t>
  </si>
  <si>
    <t>url</t>
  </si>
  <si>
    <t>content</t>
  </si>
  <si>
    <t>Cambodian Property and Investment Growth 2022 – In Perspective</t>
  </si>
  <si>
    <t>August 17, 2022</t>
  </si>
  <si>
    <t>https://www.khmertimeskh.com/501133274/cambodian-property-and-investment-growth-2022-in-perspective/</t>
  </si>
  <si>
    <t>Cambodia continues to be an ideal destination for investors, property developers, and businesses aiming to expand their activities and increase their market presence within the ASEAN region.</t>
  </si>
  <si>
    <t>Across New York, renters desperate as soaring rents exacerbate housing crisis</t>
  </si>
  <si>
    <t>August 10, 2022</t>
  </si>
  <si>
    <t>https://www.khmertimeskh.com/501129260/across-new-york-renters-desperate-as-soaring-rents-exacerbate-housing-crisis/</t>
  </si>
  <si>
    <t>In mid-May, Paula Sevilla and her roommates joined the many New Yorkers suffering under the city’s crushing housing crisis, which has seen rents soar in the pandemic’s wake.</t>
  </si>
  <si>
    <t>Intercity Roads Approach Completion in Coastal Province Sihanoukville</t>
  </si>
  <si>
    <t>https://www.khmertimeskh.com/501129262/intercity-roads-approach-completion-in-coastal-province-sihanoukville/</t>
  </si>
  <si>
    <t>Preah Sihanouk intercity roads are approaching completion at 99.81% according to the Ministry of Public Works and Transport (MPWT).</t>
  </si>
  <si>
    <t>Working to Forge a Win-Win and “Innovative” Future Together Phnom Penh’s First 6A-Grade Intelligent Office Building Presentation</t>
  </si>
  <si>
    <t>August 8, 2022</t>
  </si>
  <si>
    <t>https://www.khmertimeskh.com/501127698/working-to-forge-a-win-win-and-innovative-future-together-phnom-penhs-first-6a-grade-intelligent-office-building-presentation/</t>
  </si>
  <si>
    <t>On 5th of Aug, the channel presentation of the LIXIN CEO Center-Phnom Penh’s first 6A-grade intelligent office building was grandly held in its marketing center.</t>
  </si>
  <si>
    <t>Post-Covid, demand for luxury housing in India on the rise</t>
  </si>
  <si>
    <t>August 3, 2022</t>
  </si>
  <si>
    <t>https://www.khmertimeskh.com/501124435/post-covid-demand-for-luxury-housing-in-india-on-the-rise/</t>
  </si>
  <si>
    <t xml:space="preserve">The return of normalcy has brought buyer confidence back in the realty market, besides creating a demand for bigger homes. </t>
  </si>
  <si>
    <t>Ministry Approved 1,679 Projects Worth $952 Million in H1 2022</t>
  </si>
  <si>
    <t>https://www.khmertimeskh.com/501124430/ministry-approved-1679-projects-worth-952-million-in-h1-2022/</t>
  </si>
  <si>
    <t>The number of 1,679 construction projects received construction permits from the Ministry of Land Management, Urban Planning and Construction in the first half of 2022, down 150 projects compared to the same period last year.</t>
  </si>
  <si>
    <t>Asia’s richest woman lost half her wealth in China’s property crunch</t>
  </si>
  <si>
    <t>https://www.khmertimeskh.com/501124433/asias-richest-woman-lost-half-her-wealth-in-chinas-property-crunch/</t>
  </si>
  <si>
    <t>As China’s property crisis escalates, Asia’s wealthiest woman has seen her wealth fall to USD 11 billion from nearly USD 24 billion this year, a media report said.</t>
  </si>
  <si>
    <t>62% in AmCham survey find real estate good investment</t>
  </si>
  <si>
    <t>August 2, 2022</t>
  </si>
  <si>
    <t>https://www.khmertimeskh.com/501123735/62-in-amcham-survey-find-real-estate-good-investment/</t>
  </si>
  <si>
    <t>After being under the spell of Covid-19 for over two years, the real estate market has started to see an increase of international investors.</t>
  </si>
  <si>
    <t>New Yorkers face record making rent in Manhattan</t>
  </si>
  <si>
    <t>July 27, 2022</t>
  </si>
  <si>
    <t>https://www.khmertimeskh.com/501120138/new-yorkers-face-record-making-rent-in-manhattan/</t>
  </si>
  <si>
    <t>Tenants in New York City are having difficulties in finding affordable apartments or houses as the average residential rental price has exceeded 5,000 US dollars in Manhattan borough for the first time.</t>
  </si>
  <si>
    <t>Kingdom’s Construction Activity and Home Sales Increase in H1 2022</t>
  </si>
  <si>
    <t>https://www.khmertimeskh.com/501120135/kingdoms-construction-activity-and-home-sales-increase-in-h1-2022/</t>
  </si>
  <si>
    <t>Cambodian real estate activity nudged forward despite an ongoing global perfect storm. According to a recently published report by the Ministry of Economy and Finance (MEF), the real estate sector grew by 2.5% largely stymied by slowdowns in the high-end condominium market.</t>
  </si>
  <si>
    <t>Why is the world worried about China’s property crisis?</t>
  </si>
  <si>
    <t>https://www.khmertimeskh.com/501120186/why-is-the-world-worried-about-chinas-property-crisis/</t>
  </si>
  <si>
    <t xml:space="preserve"> China’s troubled property sector suffered another blow this month when frustrated homebuyers stopped making mortgage payments on units in unfinished projects.</t>
  </si>
  <si>
    <t>Real estate important to Kingdom’s economic growth</t>
  </si>
  <si>
    <t>July 25, 2022</t>
  </si>
  <si>
    <t>https://www.khmertimeskh.com/501118861/real-estate-important-to-kingdoms-economic-growth/</t>
  </si>
  <si>
    <t>Keut Chhe, Deputy Governor of Phnom Penh, stated that the real estate sector is an important part of Cambodia’s economic growth.</t>
  </si>
  <si>
    <t>Immovable property transfer tax major contributor in H1 revenue</t>
  </si>
  <si>
    <t>July 21, 2022</t>
  </si>
  <si>
    <t>https://www.khmertimeskh.com/501116741/immovable-property-transfer-tax-major-contributor-in-h1-revenue/</t>
  </si>
  <si>
    <t>Stamp tax on transfers of immovable properties contributed most to the total tax revenue of General Department of Taxation (GDT) in the first half of this year, according to a press release by GDT of the Ministry of Economy and Finance (MEF).</t>
  </si>
  <si>
    <t>Key Investment Locations &amp; Local Terminologies in Cambodia</t>
  </si>
  <si>
    <t>July 20, 2022</t>
  </si>
  <si>
    <t>https://www.khmertimeskh.com/501116007/key-investment-locations-local-terminologies-in-cambodia/</t>
  </si>
  <si>
    <t>First of all, let’s understand how locations work in Cambodia. Locations are defined by three main terms.</t>
  </si>
  <si>
    <t>New Economic Corridor: National Road 71C Reaches 37% Completion</t>
  </si>
  <si>
    <t>July 13, 2022</t>
  </si>
  <si>
    <t>https://www.khmertimeskh.com/501111580/new-economic-corridor-national-road-71c-reaches-37-completion/</t>
  </si>
  <si>
    <t>The construction project of National Road No. 21C reaches 37% completion as of late June 2022.</t>
  </si>
  <si>
    <t>Chinese banks to rein in property bubble after mass protests</t>
  </si>
  <si>
    <t>https://www.khmertimeskh.com/501111587/chinese-banks-to-rein-in-property-bubble-after-mass-protests/</t>
  </si>
  <si>
    <t>Customers of rural Chinese banks whose withdrawals have been frozen will begin to get some money back Friday, regulators said, after depositors clashed with authorities at a rare protest over the weekend.</t>
  </si>
  <si>
    <t>General Department of Taxation issues date reminder on declaration of property tax for 2022</t>
  </si>
  <si>
    <t>July 12, 2022</t>
  </si>
  <si>
    <t>https://www.khmertimeskh.com/501111309/general-department-of-taxation-issues-date-reminder-on-declaration-of-property-tax-for-2022/</t>
  </si>
  <si>
    <t>So far, the General Department of Taxation has observed that some property owners have not yet fulfilled their tax declaration obligations.</t>
  </si>
  <si>
    <t>Influx of foreign investment will propel construction sector in 2023</t>
  </si>
  <si>
    <t>July 11, 2022</t>
  </si>
  <si>
    <t>https://www.khmertimeskh.com/501110572/influx-of-foreign-investment-will-propel-construction-sector-in-2023/</t>
  </si>
  <si>
    <t>The Cambodian construction sector is projected to continue to recover in 2023, driven by an influx of foreign investment.</t>
  </si>
  <si>
    <t>Housing sales in Indian metros decline by 15%</t>
  </si>
  <si>
    <t>July 6, 2022</t>
  </si>
  <si>
    <t>https://www.khmertimeskh.com/501107368/housing-sales-in-indian-metros-decline-by-15/</t>
  </si>
  <si>
    <t xml:space="preserve"> In a major fallout of increased property prices and lending rate hikes by the RBI and subsequently by several domestic banks, the top seven cities in India saw a 15 percent moderation in housing sales during the second quarter of the current calendar year 2022 – April to June, said real estate consultant Anarock.</t>
  </si>
  <si>
    <t>EXPO 2022 Revitalizes Cambodia Real Estate Sector, Over 12,000 Attendees &amp; $30 Million in Property Sales Over 2 Days</t>
  </si>
  <si>
    <t>https://www.khmertimeskh.com/501107367/expo-2022-revitalizes-cambodia-real-estate-sector-over-12000-attendees-30-million-in-property-sales-over-2-days/</t>
  </si>
  <si>
    <t>Over 100 of Cambodia’s biggest brands, developers, agencies, banks, and insurance companies recently gathered for the country’s biggest property show of the year: The Real Estate EXPO 2022 held at the Premier Centre Sen Sok last July 2 to 3.</t>
  </si>
  <si>
    <t>Developers let Chinese farmers pay for homes with watermelons</t>
  </si>
  <si>
    <t>https://www.khmertimeskh.com/501107369/developers-let-chinese-farmers-pay-for-homes-with-watermelons/</t>
  </si>
  <si>
    <t>Struggling developers in China have started taking payment for homes in watermelons, peaches and other agricultural produce as they attempt to lure buyers deterred by a property market slump.</t>
  </si>
  <si>
    <t>Sluggish property development project activity continues in Cambodia</t>
  </si>
  <si>
    <t>July 2, 2022</t>
  </si>
  <si>
    <t>https://www.khmertimeskh.com/501105276/sluggish-property-development-project-activity-continues-in-cambodia/</t>
  </si>
  <si>
    <t>The World Bank in its report on Cambodia said that the COVD-19 pandemic hit had hit the construction industry badly with the residential construction activity hit especially hard.</t>
  </si>
  <si>
    <t>Construction project proposal approvals drop by 6.1 pct in Q1</t>
  </si>
  <si>
    <t>June 29, 2022</t>
  </si>
  <si>
    <t>https://www.khmertimeskh.com/501103344/construction-project-proposal-approvals-drop-by-6-1-pct-in-q1/</t>
  </si>
  <si>
    <t>As of the first quarter of 2022, the approval of construction project proposals decreased by 6.1 percent compared to the same period in 2021, according to economic and financial reports.</t>
  </si>
  <si>
    <t>Leading Brands in Cambodia Converge on Real Estate Expo 2022 on July 2 to 3</t>
  </si>
  <si>
    <t>https://www.khmertimeskh.com/501103112/leading-brands-in-cambodia-converge-on-real-estate-expo-2022-on-july-2-to-3/</t>
  </si>
  <si>
    <t>The biggest brands in the Cambodian market are gathering for the premier property show of the year: The Real Estate EXPO 2022.</t>
  </si>
  <si>
    <t>US needs more homes: Report</t>
  </si>
  <si>
    <t>June 22, 2022</t>
  </si>
  <si>
    <t>https://www.khmertimeskh.com/501098699/us-needs-more-homes-report/</t>
  </si>
  <si>
    <t>Rising interest rates and record home prices are making it impossible for many Americans to buy a house, and that’s making builders less confident that if they build a home they’ll be able to sell it, reported the National Public Radio (NPR) on Wednesday.</t>
  </si>
  <si>
    <t>China’s home prices continue to ease in May</t>
  </si>
  <si>
    <t>https://www.khmertimeskh.com/501098698/chinas-home-prices-continue-to-ease-in-may/</t>
  </si>
  <si>
    <t>China’s home prices in 70 large and medium-sized cities continued the downward trend in May, though the pace of decline slowed, the National Bureau of Statistics (NBS) said Thursday.</t>
  </si>
  <si>
    <t>Real Estate EXPO 2022 Developers Offer Prices as Low as $16,990</t>
  </si>
  <si>
    <t>https://www.khmertimeskh.com/501098696/real-estate-expo-2022-developers-offer-prices-as-low-as-16990/</t>
  </si>
  <si>
    <t>The Real Estate EXPO 2022, organized by Realestate.com.kh is bringing together developers from across Cambodia and around the world.</t>
  </si>
  <si>
    <t>New Kampot International Port Planned for $1.5 Billion</t>
  </si>
  <si>
    <t>June 15, 2022</t>
  </si>
  <si>
    <t>https://www.khmertimeskh.com/501094544/new-kampot-international-port-planned-for-1-5-billion/</t>
  </si>
  <si>
    <t>Bokor, Kampot – The sleepy town of Kampot is about to open to the international market with a new large port starting development worth $1.5 billion.</t>
  </si>
  <si>
    <t>China details measures for better use of existing infrastructure, assets</t>
  </si>
  <si>
    <t>https://www.khmertimeskh.com/501094546/china-details-measures-for-better-use-of-existing-infrastructure-assets/</t>
  </si>
  <si>
    <t xml:space="preserve"> China has detailed measures to put infrastructure and other existing assets to better use, as part of efforts to boost effective investment and reduce government debt risks.</t>
  </si>
  <si>
    <t>OxProp Capital launches new property financing</t>
  </si>
  <si>
    <t>https://www.khmertimeskh.com/501094547/oxprop-capital-launches-new-property-financing/</t>
  </si>
  <si>
    <t xml:space="preserve"> Financing startup OxProp Capital has announced that it will be launching its new property financing offerings, in its push to solve SMEs’ working capital needs and to deliver technology-driven credit solutions to underserved Singaporeans.</t>
  </si>
  <si>
    <t>Phnom Penh attracts 1,000 construction projects worth over $2.26 billion</t>
  </si>
  <si>
    <t>June 9, 2022</t>
  </si>
  <si>
    <t>https://www.khmertimeskh.com/501090915/phnom-penh-attracts-1000-construction-projects-worth-over-2-26-billion/</t>
  </si>
  <si>
    <t>Phnom Penh has so far attracted around 1,000 new investment projects covering a construction area of 4.63 million square metres, with an investment capital of over U$2.26 billion.</t>
  </si>
  <si>
    <t>Phnom Penh attracts 1,000 construction projects, real estate outlook positive</t>
  </si>
  <si>
    <t>June 8, 2022</t>
  </si>
  <si>
    <t>https://www.khmertimeskh.com/501090362/phnom-penh-attracts-1000-construction-projects-real-estate-outlook-positive/</t>
  </si>
  <si>
    <t>Phnom Penh Governor H.E. Khuong Sreng says that Phnom Penh has so far attracted around 1,000 new investment projects covering a construction area of 4.63 million square metres, with an investment capital of over US$2.26 billion.</t>
  </si>
  <si>
    <t>National Bank of Cambodia officially launches housing price index in conjunction with NIS</t>
  </si>
  <si>
    <t>June 7, 2022</t>
  </si>
  <si>
    <t>https://www.khmertimeskh.com/501089506/national-bank-of-cambodia-officially-launches-housing-price-index-in-conjunction-with-nis/</t>
  </si>
  <si>
    <t>The National Bank of Cambodia and the National Institute of Statistics of the Ministry of Planning yesterday  officially launched the housing price index.</t>
  </si>
  <si>
    <t>House price index launched to update market prices</t>
  </si>
  <si>
    <t>https://www.khmertimeskh.com/501089088/house-price-index-launched-to-update-market-prices/</t>
  </si>
  <si>
    <t>The National Bank of Cambodia and the National Institute of Statistics launched the house price index for the real estate sector, which will help evaluate residential properties.</t>
  </si>
  <si>
    <t>CLMV investors targeted to boost real estate market</t>
  </si>
  <si>
    <t>June 3, 2022</t>
  </si>
  <si>
    <t>https://www.khmertimeskh.com/501087348/clmv-investors-targeted-to-boost-real-estate-market/</t>
  </si>
  <si>
    <t>Thailand Privilege Card Co (TPC), the operator of Thailand Elite Card, is targeting investors from CLMV (Cambodia, Laos, Myanmar and Vietnam), particularly Chinese businessmen who have been naturalised, to invest more in real estate.</t>
  </si>
  <si>
    <t>STAR5 Developers inks MoU with APD Bank to provide affordable homes</t>
  </si>
  <si>
    <t>June 1, 2022</t>
  </si>
  <si>
    <t>https://www.khmertimeskh.com/501085663/star5-developers-inks-mou-with-apd-bank-to-provide-affordable-homes/</t>
  </si>
  <si>
    <t>STAR5 Developers has been developing affordable houses in Prey Pdao, Kampong Speu Province on National Road No 4 for factory workers, small business market sellers, fruit vendors and families who have a combined income of over $1000 per month.</t>
  </si>
  <si>
    <t>China leverages targeted policies to bolster property market</t>
  </si>
  <si>
    <t>https://www.khmertimeskh.com/501085671/china-leverages-targeted-policies-to-bolster-property-market/</t>
  </si>
  <si>
    <t>Property industry in China, with a size of 10 trillion yuan ($1.48 trillion), involves scores of subsectors across the supply chain.</t>
  </si>
  <si>
    <t>Foreign investors looking into more real estate investment opportunities in Cambodia says experts</t>
  </si>
  <si>
    <t>May 27, 2022</t>
  </si>
  <si>
    <t>https://www.khmertimeskh.com/501083433/foreign-investors-looking-into-more-real-estate-investment-opportunities-in-cambodia-says-experts/</t>
  </si>
  <si>
    <t>Lor Vichet, President of the Global Real Estate Association, claimed that foreign investors are looking for more investment opportunities in Cambodia after the reopening of the socio-economic environment.</t>
  </si>
  <si>
    <t>Chroy Changvar Tops Homebuyer List, Demand for CBD Locations Hold</t>
  </si>
  <si>
    <t>May 25, 2022</t>
  </si>
  <si>
    <t>https://www.khmertimeskh.com/501081637/chroy-changvar-tops-homebuyer-list-demand-for-cbd-locations-hold/</t>
  </si>
  <si>
    <t xml:space="preserve">Demand for housing in Phnom Penh continues to grow with Cambodia’s returning economic outlook. </t>
  </si>
  <si>
    <t>Policies in place to help sustain China’s stable housing market</t>
  </si>
  <si>
    <t>https://www.khmertimeskh.com/501081638/policies-in-place-to-help-sustain-chinas-stable-housing-market/</t>
  </si>
  <si>
    <t xml:space="preserve"> China is rolling out policies to bolster rational home-buying demand to help the housing market sustain solid standing against the headwinds.</t>
  </si>
  <si>
    <t>Rising prices, interest rates cool US home sales</t>
  </si>
  <si>
    <t>https://www.khmertimeskh.com/501081639/rising-prices-interest-rates-cool-us-home-sales/</t>
  </si>
  <si>
    <t xml:space="preserve"> Rising prices and higher mortgage rates slowed US existing home sales for the third consecutive month in April, according to an industry survey.</t>
  </si>
  <si>
    <t>Chroy Changvar continues suburban push with 3rd Makro announced</t>
  </si>
  <si>
    <t>May 18, 2022</t>
  </si>
  <si>
    <t>https://www.khmertimeskh.com/501077347/chroy-changvar-continues-suburban-push-with-3rd-makro-announced/</t>
  </si>
  <si>
    <t>Chroy Changvar has been in the eyes of both property seekers and developers for years. The peninsular district has been a hotbed of both borey developments as well as modern high-rise condominiums that have exploded in popularity recently.</t>
  </si>
  <si>
    <t>Australia’s longest road tunnel to be built in Blue Mountains</t>
  </si>
  <si>
    <t>https://www.khmertimeskh.com/501077352/australias-longest-road-tunnel-to-be-built-in-blue-mountains/</t>
  </si>
  <si>
    <t>The government of the Australian state of New South Wales (NSW) has committed to the construction of what will be the nation’s longest road tunnel that will stretch across the Blue Mountains on Sydney’s western edge.</t>
  </si>
  <si>
    <t>Biden announces new plan to ease housing shortage, lower costs</t>
  </si>
  <si>
    <t>https://www.khmertimeskh.com/501077350/biden-announces-new-plan-to-ease-housing-shortage-lower-costs/</t>
  </si>
  <si>
    <t>Faced with a shortage of homes that has driven up prices and rents, President Joe Biden’s White House on Monday unveiled a plan to improve housing supply and affordability.</t>
  </si>
  <si>
    <t>Cambodia’s real estate sector main target for Chinese investment</t>
  </si>
  <si>
    <t>May 17, 2022</t>
  </si>
  <si>
    <t>https://www.khmertimeskh.com/501076977/cambodias-real-estate-sector-main-target-for-chinese-investment/</t>
  </si>
  <si>
    <t>Experts say the real estate sector will once again be a priority destination for Chinese investment after Cambodia regained control of the Covid-19 situation and resumed socio-economic normalization.</t>
  </si>
  <si>
    <t>Chestertons launches services in Cambodia</t>
  </si>
  <si>
    <t>https://www.khmertimeskh.com/501076471/chestertons-launches-services-in-cambodia/</t>
  </si>
  <si>
    <t>Chestertons, a global real estate agency based in the United Kingdom, officially launched its office in Cambodia, responding to the growing demand in residential and commercial building management as the sector has mushroomed in recent years.</t>
  </si>
  <si>
    <t>Siha Property Officially Launch the Grand Opening of Siha Gallery and Siha Residence Project</t>
  </si>
  <si>
    <t>May 13, 2022</t>
  </si>
  <si>
    <t>https://www.khmertimeskh.com/501075213/siha-property-officially-launch-the-grand-opening-of-siha-gallery-and-siha-residence-project/</t>
  </si>
  <si>
    <t>Siha Property​ Co., Ltd. today announced their official  Grand Opening of Siha Gallery and Siha Residence project Located at  60M Road, Samdach Techo Hun Sen Boulevard, Dongkor District. Phnom Penh.</t>
  </si>
  <si>
    <t>Cambodia’s #1 Property Show is BACK: Real Estate EXPO 2022</t>
  </si>
  <si>
    <t>May 11, 2022</t>
  </si>
  <si>
    <t>https://www.khmertimeskh.com/501073064/cambodias-1-property-show-is-back-real-estate-expo-2022/</t>
  </si>
  <si>
    <t>AFTER 2 LONG YEARS, IT’S FINALLY BACK! The Realestate.com.kh EXPO 2022 is coming this July 2022 (2nd &amp; 3rd) and it’s bringing exclusive deals and promotions from Cambodia’s leading borey &amp; condo developers, banks, insurance, and many services for your home needs!</t>
  </si>
  <si>
    <t>China’s property development loans increase in Q1</t>
  </si>
  <si>
    <t>https://www.khmertimeskh.com/501073066/chinas-property-development-loans-increase-in-q1/</t>
  </si>
  <si>
    <t>China’s real estate developers borrowed more money from banks in the first quarter of 2022, data from the central bank showed on Friday.</t>
  </si>
  <si>
    <t>J Tower 2 Condominium: The new symbol of grand Japanese architecture in Phnom Penh</t>
  </si>
  <si>
    <t>May 5, 2022</t>
  </si>
  <si>
    <t>https://www.khmertimeskh.com/501069282/j-tower-2-condominium-the-new-symbol-of-grand-japanese-architecture-in-phnom-penh/</t>
  </si>
  <si>
    <t>The 43-storey and 228-unit J Tower 2 Condominium is so far the grandest, standing as an eye-catching landmark in the heart of the capital and providing numerous households with high-end and luxurious lifestyles</t>
  </si>
  <si>
    <t>Hong Lai Huat to sell $50m worth of D’Seaview units to Fabi Capital</t>
  </si>
  <si>
    <t>https://www.khmertimeskh.com/501069470/hong-lai-huat-to-sell-50m-worth-of-dseaview-units-to-fabi-capital/</t>
  </si>
  <si>
    <t>Hong Lai Huat Group Limited announced that it has signed a term sheet with Fabi Capital Limited on Tuesday to sell up to $50 million worth of residential and commercial units in D’Seaview, an upscale mixed-used development project in Sihanoukville.</t>
  </si>
  <si>
    <t>Wooden buildings touch new heights in Scandinavia</t>
  </si>
  <si>
    <t>May 4, 2022</t>
  </si>
  <si>
    <t>https://www.khmertimeskh.com/501068709/wooden-buildings-touch-new-heights-in-scandinavia/</t>
  </si>
  <si>
    <t xml:space="preserve"> A sandy-coloured tower glints in the sunlight and dominates the skyline of the Swedish town of Skelleftea as Scandinavia harnesses its wood resources to lead a global trend towards erecting eco-friendly high-rises.</t>
  </si>
  <si>
    <t>AmCham hosts construction and real-estate networking event</t>
  </si>
  <si>
    <t>May 2, 2022</t>
  </si>
  <si>
    <t>https://www.khmertimeskh.com/501067205/amcham-hosts-construction-and-real-estate-networking-event/</t>
  </si>
  <si>
    <t>Founded in 1996, the American Chamber of Commerce (AmCham) has since been connecting and integrating American and Cambodian business spheres through dedicated support and advocacy across the Kingdom.</t>
  </si>
  <si>
    <t>Over 650 new property projects approved in first 2 months of 2022</t>
  </si>
  <si>
    <t>April 27, 2022</t>
  </si>
  <si>
    <t>https://www.khmertimeskh.com/501064590/over-650-new-projects-approved-in-first-2-months-of-2022/</t>
  </si>
  <si>
    <t>While the COVID-19 pandemic was causing many businesses to struggle, property investors flourished.</t>
  </si>
  <si>
    <t>Turkish houses sell like hotcakes amid high inflation</t>
  </si>
  <si>
    <t>https://www.khmertimeskh.com/501064588/turkish-houses-sell-like-hotcakes-amid-high-inflation/</t>
  </si>
  <si>
    <t>Residential property sales are soaring in Turkey as households believe that buying a house is a sound investment for hedging against galloping inflation, experts said.</t>
  </si>
  <si>
    <t>China to curb malicious IPR-related prosecutions</t>
  </si>
  <si>
    <t>https://www.khmertimeskh.com/501064591/china-to-curb-malicious-ipr-related-prosecutions/</t>
  </si>
  <si>
    <t>China will crack down on malicious prosecutions related to intellectual property rights (IPR), a senior official from China’s National Intellectual Property Administration (NIPA) said.</t>
  </si>
  <si>
    <t>Winners of the Cambodia Real Estate Awards 2022, Officially Announced at Sofitel Hotel</t>
  </si>
  <si>
    <t>April 20, 2022</t>
  </si>
  <si>
    <t>https://www.khmertimeskh.com/501060262/winners-of-the-cambodia-real-estate-awards-2022-officially-announced-at-sofitel-hotel/</t>
  </si>
  <si>
    <t>The annual Cambodia Real Awards 2022 (CREA) was held on April 7, 2022 (Thursday) at the Sofitel Phnom Penh Phokeethra.</t>
  </si>
  <si>
    <t>OCIC named as first Hall Of Fame Award Inductee of Cambodia Real Estate Award (CREA) 2022</t>
  </si>
  <si>
    <t>April 12, 2022</t>
  </si>
  <si>
    <t>https://www.khmertimeskh.com/501057098/ocic-named-as-first-hall-of-fame-award-inductee-of-cambodia-real-estate-award-crea-2022/</t>
  </si>
  <si>
    <t>Overseas Cambodian Investment Corporation (OCIC) took home the first-ever Hall of Fame award at the Cambodia Real Estate Awards 2022 gala held at the Sofitel Phnom Penh Thursday evening.</t>
  </si>
  <si>
    <t>WeWatch Cambodia to tie-up with One Park Residences and Serviced Apartments in Multi-year Contract to provide TV &amp; Digital content services for high-end serviced residences in Phnom Penh</t>
  </si>
  <si>
    <t>April 11, 2022</t>
  </si>
  <si>
    <t>https://www.khmertimeskh.com/501056230/wewatch-cambodia-to-tie-up-with-one-park-residences-and-serviced-apartments-in-multi-year-contract-to-provide-tv-digital-content-services-for-high-end-serviced-residences-in-phnom-penh/</t>
  </si>
  <si>
    <t>Singapore’s leading TV service platform and content provider, WeWatch Pte Ltd’s Cambodian subsidiary, WeWatch Co. Ltd announced its latest tie-up with Cambodia’s leading residential property, Soladia International Co. Ltd’s, “One Park Residences and Serviced Apartments to provide quality TV and digital content services for One Park, situated at downtown Phnom Penh.</t>
  </si>
  <si>
    <t>A end to endless construction? Ministry says that construction now not permitted without permit</t>
  </si>
  <si>
    <t>April 8, 2022</t>
  </si>
  <si>
    <t>https://www.khmertimeskh.com/501055515/a-end-to-endless-construction-ministry-says-that-construction-now-not-permitted-without-permit/</t>
  </si>
  <si>
    <t xml:space="preserve">For those of us living in Phnom Penh – and elsewhere in Cambodia – the sound and effects of construction, often unauthorised, is a constant feature of life. </t>
  </si>
  <si>
    <t>GEODIS to open a new warehouse facility at Brisbane Airport</t>
  </si>
  <si>
    <t>April 6, 2022</t>
  </si>
  <si>
    <t>https://www.khmertimeskh.com/501053721/geodis-to-open-a-new-warehouse-facility-at-brisbane-airport/</t>
  </si>
  <si>
    <t xml:space="preserve"> From its new facility, GEODIS, a global leading transport and logistics services provider, will provide air freight, ocean freight, contract logistics and customs brokerage solutions for its customers in a wide range of market sectors, including automotive and FMCG.</t>
  </si>
  <si>
    <t>US housing market staring into face of perfect storm</t>
  </si>
  <si>
    <t>https://www.khmertimeskh.com/501053722/us-housing-market-staring-into-face-of-perfect-storm/</t>
  </si>
  <si>
    <t xml:space="preserve"> The US housing market is currently “staring into the face of a perfect storm,” which is a “bad sign” for the American economy, Fox Business on Friday quoted National Association of Home Builders CEO Jerry Howard as saying.</t>
  </si>
  <si>
    <t>China goes for rental reductions on pandemic-hit micro, small businesses</t>
  </si>
  <si>
    <t>March 30, 2022</t>
  </si>
  <si>
    <t>https://www.khmertimeskh.com/501049707/china-goes-for-rental-reductions-on-pandemic-hit-micro-small-businesses/</t>
  </si>
  <si>
    <t xml:space="preserve"> China announced on Monday rental reductions or exemptions for small and micro-sized firms as well as individual businesses and industries suffering an outsized impact from the COVID-19 pandemic, in a bid to cut their operating costs and bolster the country’s economy.</t>
  </si>
  <si>
    <t>Land remains top choice for property investment, condominiums close 2nd</t>
  </si>
  <si>
    <t>https://www.khmertimeskh.com/501049705/land-remains-top-choice-for-property-investment-condominiums-close-2nd/</t>
  </si>
  <si>
    <t>Phnom Penh’s property market is picking up with renewed confidence from property buyers both local and abroad.</t>
  </si>
  <si>
    <t>Russia damaged property worth $565 billion: Ukraine</t>
  </si>
  <si>
    <t>https://www.khmertimeskh.com/501049808/russia-damaged-property-worth-565-billion-ukraine/</t>
  </si>
  <si>
    <t xml:space="preserve"> The Ukrainian government estimated Monday the economic damages losses from the Russian invasion, which has been underway for just over one month, at nearly $565 billion.</t>
  </si>
  <si>
    <t>‘Notable uptick’ in Cambodian real estate and construction sectors: Study</t>
  </si>
  <si>
    <t>March 28, 2022</t>
  </si>
  <si>
    <t>https://www.khmertimeskh.com/501048360/notable-uptick-in-cambodian-real-estate-and-construction-sectors-study/</t>
  </si>
  <si>
    <t>Knight Frank’s Cambodia Real Estate Highlights in the second half of 2021 predicts 5.5 per cent economic growth in 2022.</t>
  </si>
  <si>
    <t>Property tax QR Code system to strengthen tax payment transparency</t>
  </si>
  <si>
    <t>March 25, 2022</t>
  </si>
  <si>
    <t>https://www.khmertimeskh.com/501047104/property-tax-qr-code-system-to-strengthen-tax-payment-transparency/</t>
  </si>
  <si>
    <t>The General Department of Taxation of the Ministry of Economy and Finance is establishing a system to label tax payment-paid properties, aimed to strengthen tax payment transparency in the real estate sector.</t>
  </si>
  <si>
    <t>China property gaint Evergrande urges investor ‘caution’ as audit result delayed</t>
  </si>
  <si>
    <t>March 23, 2022</t>
  </si>
  <si>
    <t>https://www.khmertimeskh.com/501046173/china-property-gaint-evergrande-urges-investor-caution-as-audit-result-delayed/</t>
  </si>
  <si>
    <t>Debt-ridden Chinese property developer giant Evergrande on Tuesday warned investors to “exercise caution” as the group announced it would delay the release of the results of a 2021 audit a day after halting trade in Hong Kong.</t>
  </si>
  <si>
    <t>Realestate.com.kh enters into a strategic partnership with Beike Realsee to bring cutting edge technology to Cambodia’s property sector</t>
  </si>
  <si>
    <t>https://www.khmertimeskh.com/501046171/realestate-com-kh-enters-into-a-strategic-partnership-with-beike-realsee-to-bring-cutting-edge-technology-to-cambodias-property-sector/</t>
  </si>
  <si>
    <t>Australian-based Digital Classifieds Group (DCG), the company behind Cambodia’s leading real estate platform Realestate.com.kh, has entered into a strategic partnership with one of the world’s largest property technology companies, KE Holdings Inc. (Beike).</t>
  </si>
  <si>
    <t>Warren Buffett’s firm buying US insurance company for $11.6B</t>
  </si>
  <si>
    <t>https://www.khmertimeskh.com/501046175/warren-buffetts-firm-buying-us-insurance-company-for-11-6b/</t>
  </si>
  <si>
    <t>American business magnate Warren Buffett’s conglomerate Berkshire Hathaway announced Monday it has agreed to buy US insurance company Alleghany for $11.6 billion.</t>
  </si>
  <si>
    <t>WeWatch sign multi-year agreement with Meridian International Holding (Cambodia) Ltd to provide high quality content and TV services for its Phnom Penh’s premier service residence apartments</t>
  </si>
  <si>
    <t>March 22, 2022</t>
  </si>
  <si>
    <t>https://www.khmertimeskh.com/501045317/wewatch-sign-multi-year-agreement-with-meridian-international-holding-cambodia-ltd-to-provide-high-quality-content-and-tv-services-for-its-phnom-penhs-premier-service-residence-apartments/</t>
  </si>
  <si>
    <t>Flatiron By Meridian is a freehold Grade A Office cum branded serviced residences development that is nestled in the heart of Phnom Penh city centre.</t>
  </si>
  <si>
    <t>SCG Home Design Village opens its door to provide modern home appliances</t>
  </si>
  <si>
    <t>March 16, 2022</t>
  </si>
  <si>
    <t>https://www.khmertimeskh.com/501042058/scg-home-design-village-opens-its-door-to-provide-modern-home-appliances/</t>
  </si>
  <si>
    <t>SCG Home Design Village, a modern home appliance supply store, opens its doors on Monday in Phnom Penh’s Sen Sok district.</t>
  </si>
  <si>
    <t>Prek Pnov joins outer districts in land appreciation</t>
  </si>
  <si>
    <t>https://www.khmertimeskh.com/501041977/prek-pnov-joins-outer-districts-in-land-appreciation/</t>
  </si>
  <si>
    <t>According to Realestate.com.kh, Cambodia’s largest real estate classifieds portal, Meanchey, Chroy Changvar and Por Sen Chey property prices have been on the rise despite the slump over the past 2 years.</t>
  </si>
  <si>
    <t>Build4People helps urban development in Phnom Penh</t>
  </si>
  <si>
    <t>March 15, 2022</t>
  </si>
  <si>
    <t>https://www.khmertimeskh.com/501041197/build4people-helps-urban-development-in-phnom-penh/</t>
  </si>
  <si>
    <t>The Phnom Penh Municipality is working with the organisation Build4People – funded by the German government – to transform the quality of life of the local residents.</t>
  </si>
  <si>
    <t>The most-awaited ‘PropertyGuru Cambodia Property Awards’ ceremony is back</t>
  </si>
  <si>
    <t>https://www.khmertimeskh.com/501041442/the-most-awaited-propertyguru-cambodia-property-awards-ceremony-is-back/</t>
  </si>
  <si>
    <t>The year 2021 was an extremely challenging year for most sectors across the Kingdom, not least the property industry.</t>
  </si>
  <si>
    <t>Real estate players bullish as property demand soars again</t>
  </si>
  <si>
    <t>March 11, 2022</t>
  </si>
  <si>
    <t>https://www.khmertimeskh.com/501039648/real-estate-players-bullish-as-property-demand-soars-again/</t>
  </si>
  <si>
    <t>In a narrow alley tucked between an international school and rows of shops near Tuol Tumpong is an eight-storey building that houses at least 37 studio-type apartments and one-bedroom apartments.</t>
  </si>
  <si>
    <t>Location Comparison: Buying in CBD vs Suburbs in Phnom Penh</t>
  </si>
  <si>
    <t>March 9, 2022</t>
  </si>
  <si>
    <t>https://www.khmertimeskh.com/501038341/location-comparison-buying-in-cbd-vs-suburbs-in-phnom-penh/</t>
  </si>
  <si>
    <t>Phnom Penh is at a point where its core districts are forming with skyscrapers while its outer districts are covered in sprawling gated communities, locally known as boreys.</t>
  </si>
  <si>
    <t>Strong property sales in Cambodia boosts Hong Lai Huat 2021 revenues</t>
  </si>
  <si>
    <t>March 2, 2022</t>
  </si>
  <si>
    <t>https://www.khmertimeskh.com/501034066/strong-property-sales-in-cambodia-boosts-hong-lai-huat-2021-revenues/</t>
  </si>
  <si>
    <t>Kingdom is one of the fastest-growing countries in the region with a growing middle-income population: Group CEO</t>
  </si>
  <si>
    <t>Phnom Penh suburbs offer lowest condo sale prices</t>
  </si>
  <si>
    <t>https://www.khmertimeskh.com/501034207/phnom-penh-suburbs-offer-lowest-condo-sale-prices/</t>
  </si>
  <si>
    <t>The development of Phnom Penh’s suburbs has been an ongoing endeavour for the city’s urban planners, developers and other investors long before the pandemic.</t>
  </si>
  <si>
    <t>China expects robust rigid housing demand, aims to secure supply</t>
  </si>
  <si>
    <t>https://www.khmertimeskh.com/501034208/china-expects-robust-rigid-housing-demand-aims-to-secure-supply/</t>
  </si>
  <si>
    <t xml:space="preserve"> China expects robust rigid demand for housing, the country’s housing regulator said Thursday, with demand in the sector shored up by an influx of migrants to urban areas and people’s desire for better housing.</t>
  </si>
  <si>
    <t>UK freezes Putin, Lavrov assets</t>
  </si>
  <si>
    <t>https://www.khmertimeskh.com/501034212/uk-freezes-putin-lavrov-assets/</t>
  </si>
  <si>
    <t>The UK government on Friday ordered all assets of President Vladimir Putin and his Foreign Minister Sergei Lavrov frozen over Russia’s invasion of Ukraine.</t>
  </si>
  <si>
    <t>National Road 11 development drives land prices up in Prey Veng</t>
  </si>
  <si>
    <t>February 23, 2022</t>
  </si>
  <si>
    <t>https://www.khmertimeskh.com/501030093/national-road-11-development-drives-land-prices-up-in-prey-veng/</t>
  </si>
  <si>
    <t>Infrastructure projects are often generational endeavours, meaning that if a project starts today, its full benefits could only be realised a generation or two later. But Cambodia, despite the pandemic, continues to make strides in its nationwide infrastructure and is pushing the calendar up in reaping the benefits.</t>
  </si>
  <si>
    <t>Brazilian construction group Odebrecht graft trial begins</t>
  </si>
  <si>
    <t>https://www.khmertimeskh.com/501030094/brazilian-construction-group-odebrecht-graft-trial-begins/</t>
  </si>
  <si>
    <t>Ollanta Humala on Monday became the first ex-president of Peru to go on trial in a vast corruption case involving Brazilian construction group Odebrecht and bribes paid to politicians.</t>
  </si>
  <si>
    <t>China to boost new infrastructure projects amid economic recovery</t>
  </si>
  <si>
    <t>https://www.khmertimeskh.com/501030097/china-to-boost-new-infrastructure-projects-amid-economic-recovery/</t>
  </si>
  <si>
    <t>China will accelerate the construction of major new infrastructure projects, support telecom operators to speed up 5G construction and help industrial enterprises advance digital transformation, according to a circular released Friday.</t>
  </si>
  <si>
    <t>Turkish residential property sales up 25.1% in January</t>
  </si>
  <si>
    <t>https://www.khmertimeskh.com/501030095/turkish-residential-property-sales-up-25-1-in-january/</t>
  </si>
  <si>
    <t xml:space="preserve"> Residential property sales in Turkey increased 25.1% year-on-year in January, the country’s statistical authority said on Friday.</t>
  </si>
  <si>
    <t>Local and Canadian firms collaborate in real estate cooperation</t>
  </si>
  <si>
    <t>February 21, 2022</t>
  </si>
  <si>
    <t>https://www.khmertimeskh.com/501028451/local-and-canadian-firms-collaborate-in-real-estate-cooperation/</t>
  </si>
  <si>
    <t>Local real estate and foreign real estate firms based in Canada and Portugal have entered partnership aimed to create a strategic collaboration among the five companies to mobilise funds, while urging real estate investments in Cambodia, Canada and Portugal, members of European Union.</t>
  </si>
  <si>
    <t>China excludes affordable rental housing from property credit control</t>
  </si>
  <si>
    <t>February 16, 2022</t>
  </si>
  <si>
    <t>https://www.khmertimeskh.com/501025989/china-excludes-affordable-rental-housing-from-property-credit-control/</t>
  </si>
  <si>
    <t>China will not include affordable rental housing loans in the management system that sets caps on real estate loans, the country’s central bank said Tuesday.</t>
  </si>
  <si>
    <t>Capital Gains Tax delayed for third time to January 2024</t>
  </si>
  <si>
    <t>https://www.khmertimeskh.com/501025956/capital-gains-tax-delayed-for-third-time-to-january-2024/</t>
  </si>
  <si>
    <t>Cambodia’s Capital Gains Tax (CGT) is delayed for the 3rd time to 2024.</t>
  </si>
  <si>
    <t>India’s Chettinad mansions a testament to past glory</t>
  </si>
  <si>
    <t>https://www.khmertimeskh.com/501025916/indias-chettinad-mansions-a-testament-to-past-glory/</t>
  </si>
  <si>
    <t xml:space="preserve"> Thousands of mansions in a remote corner of India once housed some of the nation’s wealthiest bankers and traders but a century later most of them lie abandoned, their desolate remains a mute testament to lost riches.</t>
  </si>
  <si>
    <t>Cambodia Real Estate Awards 2022 set for April 7 at Sofitel Phnom Penh</t>
  </si>
  <si>
    <t>February 9, 2022</t>
  </si>
  <si>
    <t>https://www.khmertimeskh.com/501021540/cambodia-real-estate-awards-2022-set-for-april-7-at-sofitel-phnom-penh/</t>
  </si>
  <si>
    <t>The Cambodia Real Estate Awards 2022 (CREA), organized by Realestate.com.kh in partnership with the Cambodian Valuers and Estate Agents Association (CVEA) and the Real Estate Business Regulator (Under the Ministry of Economy and Finance) is set for this coming April 7, 2022 in the Sofitel Phnom Penh Phokeethra.</t>
  </si>
  <si>
    <t>French luxury houses give unsold goods a second chance</t>
  </si>
  <si>
    <t>https://www.khmertimeskh.com/501021541/french-luxury-houses-give-unsold-goods-a-second-chance/</t>
  </si>
  <si>
    <t>In the extravagant world of the French luxury industry, brands used to prefer destroying their unsold goods rather than offering their high-priced products at a discount.</t>
  </si>
  <si>
    <t>Upcoming road projects to realize southern corridor’s economic prospects</t>
  </si>
  <si>
    <t>February 2, 2022</t>
  </si>
  <si>
    <t>https://www.khmertimeskh.com/501017560/upcoming-road-projects-to-realize-southern-corridors-economic-prospects/</t>
  </si>
  <si>
    <t>Cambodia’s national infrastructure development for its southern economic corridor is well underway with a key project approaching completion and another renovation project starting this 2022.</t>
  </si>
  <si>
    <t>Chinese firm’s architecture projects strengthen Sino-Egyptian ties</t>
  </si>
  <si>
    <t>https://www.khmertimeskh.com/501017562/chinese-firms-architecture-projects-strengthen-sino-egyptian-ties/</t>
  </si>
  <si>
    <t>The architecture projects of the China State Construction Engineering Corporation (CSCEC) in Egypt have strengthened friendship and cooperation between China and Egypt, said a recent report issued by the Chinese firm CSCEC.</t>
  </si>
  <si>
    <t>Bridge collapses in Pittsburgh just before Biden speech</t>
  </si>
  <si>
    <t>https://www.khmertimeskh.com/501017565/bridge-collapses-in-pittsburgh-just-before-biden-speech/</t>
  </si>
  <si>
    <t xml:space="preserve"> A bridge collapsed early Friday in Pittsburgh, hours before US President Joe Biden was due in the city to give a speech touting his $1-trillion plan to fix America’s worn-out infrastructure.</t>
  </si>
  <si>
    <t>Tax delay may stimulate property sector, experts say</t>
  </si>
  <si>
    <t>January 27, 2022</t>
  </si>
  <si>
    <t>https://www.khmertimeskh.com/501014036/tax-delay-may-stimulate-property-sector-experts-say/</t>
  </si>
  <si>
    <t>The property sector is likely to be the biggest beneficiary if Cambodia pushes back the start of a capital gains tax (CGT) for another two years, according to tax and real estate experts.</t>
  </si>
  <si>
    <t>“Steady as it goes” for Cambodia’s real estate &amp; construction in 2022</t>
  </si>
  <si>
    <t>January 26, 2022</t>
  </si>
  <si>
    <t>https://www.khmertimeskh.com/501013442/steady-as-it-goes-for-cambodias-real-estate-construction-in-2022/</t>
  </si>
  <si>
    <t>Cambodia’s construction and real estate sectors may have a better cause for optimism in 2022. Earlier in January, the National Bank of Cambodia (NBC) released a report on the bank sector’s macroeconomic progress and outlook for 2022.</t>
  </si>
  <si>
    <t>Evergrande shares rise after reports of government restructure</t>
  </si>
  <si>
    <t>https://www.khmertimeskh.com/501013496/evergrande-shares-rise-after-reports-of-government-restructure/</t>
  </si>
  <si>
    <t xml:space="preserve"> Shares in debt-laden Chinese property giant Evergrande rallied Monday after a state firm official was appointed to its board, paving the way for a government rescue plan.</t>
  </si>
  <si>
    <t>Turkey sees nearly 1.5m housing sales in 2021</t>
  </si>
  <si>
    <t>https://www.khmertimeskh.com/501013497/turkey-sees-nearly-1-5m-housing-sales-in-2021/</t>
  </si>
  <si>
    <t>A total of 1.49 million residential properties were sold in Turkey last year, the country’s statistical authority said Friday.</t>
  </si>
  <si>
    <t>Hong Lai Huat makes good progress in Cambodia</t>
  </si>
  <si>
    <t>January 20, 2022</t>
  </si>
  <si>
    <t>https://www.khmertimeskh.com/501010093/hong-lai-huat-makes-good-progress-in-cambodia/</t>
  </si>
  <si>
    <t>Hong Lai Huat is optimistic as its sales and progress of its Royal Platinum and D’Seaview project units in Cambodia has generated an interest among the niche buyers in the capital Phnom Penh.</t>
  </si>
  <si>
    <t>Chamkarmon tops 2021’s most searched district in Phnom Penh</t>
  </si>
  <si>
    <t>January 19, 2022</t>
  </si>
  <si>
    <t>https://www.khmertimeskh.com/501009632/chamkarmon-tops-2021s-most-searched-district-in-phnom-penh/</t>
  </si>
  <si>
    <t>Much of the real estate market would agree that it has seen better days than 2021. The year marked the only major spike in cases and forced much of the country, especially Phnom Penh, into a lockdown.</t>
  </si>
  <si>
    <t>Extensive property damage in tsunami-struck Tonga</t>
  </si>
  <si>
    <t>https://www.khmertimeskh.com/501009633/extensive-property-damage-in-tsunami-struck-tonga/</t>
  </si>
  <si>
    <t>Aid agencies reported “extensive damage” in the Pacific island nation of Tonga on Tuesday following a massive underwater volcanic blast and tsunami, as the first death from the disaster was confirmed.</t>
  </si>
  <si>
    <t>“Bay Area Economic Circle” starting to form in Phnom Penh</t>
  </si>
  <si>
    <t>January 12, 2022</t>
  </si>
  <si>
    <t>https://www.khmertimeskh.com/501005530/bay-area-economic-circle-starting-to-form-in-phnom-penh/</t>
  </si>
  <si>
    <t>On January 3, 2022, South Korean Ambassador to Cambodia, Park Heung-Kyeong, joined Prime Minister Hun Sen in the groundbreaking ceremony of National Road No. 48 – a coastal road connecting Preah Sihanouk and Koh Kong.</t>
  </si>
  <si>
    <t>Construction and real estate sector in Cambodia is expected to grow slower this year</t>
  </si>
  <si>
    <t>January 8, 2022</t>
  </si>
  <si>
    <t>https://www.khmertimeskh.com/501003174/construction-and-real-estate-sector-in-cambodia-is-expected-to-grow-slower-this-year/</t>
  </si>
  <si>
    <t>The construction and real estate sector is expected to grow gradually In 2022, supported by the growth of domestic revenue and investment inflows to Cambodia.</t>
  </si>
  <si>
    <t>Market potential of real estates on show with more construction projects launching</t>
  </si>
  <si>
    <t>January 7, 2022</t>
  </si>
  <si>
    <t>https://www.khmertimeskh.com/501002826/market-potential-of-real-estates-on-show-with-more-construction-projects-launching/</t>
  </si>
  <si>
    <t>With the declaration of the end of the February 20 Community Event and Cambodia’s economic recovery on track, the real estate market continues to showcase its potential</t>
  </si>
  <si>
    <t>Last chance to enter Cambodia Real Estate Awards 2022, over 40 entries already for the upcoming event</t>
  </si>
  <si>
    <t>January 5, 2022</t>
  </si>
  <si>
    <t>https://www.khmertimeskh.com/501000814/last-chance-to-enter-cambodia-real-estate-awards-2022-over-40-entries-already-for-the-upcoming-event/</t>
  </si>
  <si>
    <t>The Cambodia Real Estate Awards (CREA 2022), regarded as the premier recognition of excellence within the country’s real estate industry, is fast approaching with over 40 entries across real estate agents &amp; agencies, boreys, and property developers.</t>
  </si>
  <si>
    <t>Cambodia-Korea Friendship Bridge to spike Arey Ksat area land price</t>
  </si>
  <si>
    <t>https://www.khmertimeskh.com/501000862/cambodia-korea-friendship-bridge-to-spike-arey-ksat-area-land-price/</t>
  </si>
  <si>
    <t>The proposed construction of the Cambodia-Korea Friendship Bridge across the Mekong River connecting Phnom Penh to Arey Ksat by South Korea will witness a substantial hike in land price in the Arey Ksat area. Once completed this area will turn into a potential city.</t>
  </si>
  <si>
    <t>Land prices skyrocket in two satellite cities in Chroy Changvar</t>
  </si>
  <si>
    <t>December 29, 2021</t>
  </si>
  <si>
    <t>https://www.khmertimeskh.com/50996775/land-prices-skyrocket-in-two-satellite-cities-in-chroy-changvar/</t>
  </si>
  <si>
    <t>Despite the gloomy impact of Covid-19, land price has dramatically soared between $800 and $2500 per meter square with a local investment company investing a billion dollar to modernize the city</t>
  </si>
  <si>
    <t>More parks for Phnom Penh will help property developers, not hinder them</t>
  </si>
  <si>
    <t>https://www.khmertimeskh.com/50996819/more-parks-for-phnom-penh-will-help-property-developers-not-hinder-them/</t>
  </si>
  <si>
    <t>A recent assessment of Phnom Penh published by UNDP found that the public space ratio in Phnom Penh has dropped from 1.1 square metres per person in 2014, to only 0.67 square metres per person in 2020.</t>
  </si>
  <si>
    <t>4,000 construction projects registered in 11 months</t>
  </si>
  <si>
    <t>December 27, 2021</t>
  </si>
  <si>
    <t>https://www.khmertimeskh.com/50995451/4000-construction-projects-registered-in-11-months/</t>
  </si>
  <si>
    <t>Cambodia’s once‘raging’ property boom, which constitutes the bulk of the approved construction projects, could soon be back, with the country slowly recovering from the adverse effects of the COVID-19</t>
  </si>
  <si>
    <t>Expat Rental Guide: Siem Reap</t>
  </si>
  <si>
    <t>December 22, 2021</t>
  </si>
  <si>
    <t>https://www.khmertimeskh.com/50992939/expat-rental-guide-siem-reap/</t>
  </si>
  <si>
    <t>Siem Reap is an amazing area of Cambodia filled with history. It’s no surprise that many expats chose to move here when they arrived in the Kingdom.</t>
  </si>
  <si>
    <t>Shining a light on the past</t>
  </si>
  <si>
    <t>https://www.khmertimeskh.com/50992942/shining-a-light-on-the-past/</t>
  </si>
  <si>
    <t>Redevelopment of historical structures can pay economic and social dividends when done well</t>
  </si>
  <si>
    <t>Economic Watch: China cuts one-year loan prime rate</t>
  </si>
  <si>
    <t>https://www.khmertimeskh.com/50992943/economic-watch-china-cuts-one-year-loan-prime-rate/</t>
  </si>
  <si>
    <t xml:space="preserve"> China on Monday lowered its one-year loan prime rate (LPR) for the first time in 20 months, a step for the country to further bolster the real economy.</t>
  </si>
  <si>
    <t>JS Land hopes to raise $3.8 million to fund Phnom Penh condominium</t>
  </si>
  <si>
    <t>December 16, 2021</t>
  </si>
  <si>
    <t>https://www.khmertimeskh.com/50989279/js-land-hopes-to-raise-3-8-million-to-fund-phnom-penh-condominium/</t>
  </si>
  <si>
    <t>JS Land (JSL) is hoping to raise as much as $3.8 million dollars in its planned listing on the Cambodia Securities Exchange (CSX).</t>
  </si>
  <si>
    <t>APAC residential sector heats up as markets transition to endemic phase</t>
  </si>
  <si>
    <t>December 15, 2021</t>
  </si>
  <si>
    <t>https://www.khmertimeskh.com/50988530/apac-residential-sector-heats-up-as-markets-transition-to-endemic-phase/</t>
  </si>
  <si>
    <t>Knight Frank, a global real estate consultancy firm, recently came out with their Asia-Pacific Outlook Report 2022 and shared their outlook on shifts and trends likely to come out of COVID-19.</t>
  </si>
  <si>
    <t>R+ targets ecotourist market with prefabricated hotels</t>
  </si>
  <si>
    <t>https://www.khmertimeskh.com/50988524/r-targets-ecotourist-market-with-prefabricated-hotels/</t>
  </si>
  <si>
    <t>A Singapore property developer is hoping to tap the growing Cambodian ecotourism market with quick-to-build, low-impact prefabricated hotels.</t>
  </si>
  <si>
    <t>JS Land receives stock listing approval</t>
  </si>
  <si>
    <t>https://www.khmertimeskh.com/50988518/js-land-receives-stock-listing-approval/</t>
  </si>
  <si>
    <t>JS Land Plc, a housing developer, has received approval for listing in the Cambodia Securities Exchanges (CSX) from the non-banking financial service authority.</t>
  </si>
  <si>
    <t>Property construction, development expected to ‘pick up’ with pandemic on the wane</t>
  </si>
  <si>
    <t>December 10, 2021</t>
  </si>
  <si>
    <t>https://www.khmertimeskh.com/50985975/property-construction-development-expected-to-pick-up-with-pandemic-on-the-wane/</t>
  </si>
  <si>
    <t>Cambodia’s ‘raging’ property boom could soon be back, with the country slowly recovering from the adverse effects of the COVID-19 pandemic.</t>
  </si>
  <si>
    <t>Price increases imminent: Buy now or wait?</t>
  </si>
  <si>
    <t>December 8, 2021</t>
  </si>
  <si>
    <t>https://www.khmertimeskh.com/50984479/price-increases-imminent-buy-now-or-wait/</t>
  </si>
  <si>
    <t>Cambodia’s reopening has been well underway since October-November 2021. Multiple sectors, especially real estate, are already positioning themselves for the Kingdom’s economic rebound.</t>
  </si>
  <si>
    <t>ABC workshop addresses challenges of obtaining crèdit for SMEs and female entrepreneurs</t>
  </si>
  <si>
    <t>https://www.khmertimeskh.com/50984478/abc-workshop-addresses-challenges-of-obtaining-credit-for-smes-and-female-entrepreneurs/</t>
  </si>
  <si>
    <t>The Association of Banks in Cambodia (ABC) has been looking at ways of giving small and mèdium-sized enterprises, particularly female entrepreneurs, easier access to crèdit.</t>
  </si>
  <si>
    <t>Property developers set eyes on price hikes in 2022</t>
  </si>
  <si>
    <t>December 1, 2021</t>
  </si>
  <si>
    <t>https://www.khmertimeskh.com/50980248/property-developers-set-eyes-on-price-hikes-in-2022/</t>
  </si>
  <si>
    <t>Property developers are looking to gradually increase prices in the next 12 months following the country’s economic reopening.</t>
  </si>
  <si>
    <t>Kota Belud set for major transformation through Qhazanah Sabah initiative</t>
  </si>
  <si>
    <t>https://www.khmertimeskh.com/50980246/kota-belud-set-for-major-transformation-through-qhazanah-sabah-initiative/</t>
  </si>
  <si>
    <t>Kota Belud is set to undergo a transformation from a quiet northern town to a modern and bustling urban centre through a new information and communication technology driven satellite township initiated by Qhazanah Sabah Bhd (QSB).</t>
  </si>
  <si>
    <t>Real estate sector expected to recover in 2022</t>
  </si>
  <si>
    <t>November 26, 2021</t>
  </si>
  <si>
    <t>https://www.khmertimeskh.com/50977507/real-estate-sector-expected-to-recover-in-2022/</t>
  </si>
  <si>
    <t>Cambodia’s real estate sector is projected to recover, supported by a gradual increase in foreign investment inflows, while domestic investment and demand for low and medium-cost real estate units are on the rise.</t>
  </si>
  <si>
    <t>How foreign buyers benefit from property market’s shift to local buyers</t>
  </si>
  <si>
    <t>November 24, 2021</t>
  </si>
  <si>
    <t>https://www.khmertimeskh.com/50976265/how-foreign-buyers-benefit-from-property-markets-shift-to-local-buyers/</t>
  </si>
  <si>
    <t>Price per square metre has dropped anywhere from single-digits to even 20%, depending on where one looks since the start of the pandemic.</t>
  </si>
  <si>
    <t>Loan To Value easing to accelerate housing market recovery</t>
  </si>
  <si>
    <t>https://www.khmertimeskh.com/50976290/loan-to-value-easing-to-accelerate-housing-market-recovery/</t>
  </si>
  <si>
    <t>The Real Estate Information Center (REIC) revised up its housing market predictions for next year, with a recovery to pre-Covid levels now expected in 2023.</t>
  </si>
  <si>
    <t>Tips to save for your first home in your 20s</t>
  </si>
  <si>
    <t>November 17, 2021</t>
  </si>
  <si>
    <t>https://www.khmertimeskh.com/50972380/tips-to-save-for-your-first-home-in-your-20s/</t>
  </si>
  <si>
    <t>Being in your 20s is probably one of the best times you can have. It is a time that affords you a lot of time and opportunity to earn that you will not have later on in life.</t>
  </si>
  <si>
    <t>Chinese economy sustains sound recovery in October as policy support pays off</t>
  </si>
  <si>
    <t>https://www.khmertimeskh.com/50972382/chinese-economy-sustains-sound-recovery-in-october-as-policy-support-pays-off/</t>
  </si>
  <si>
    <t>The Chinese economy has maintained sound recovery as policies coordinating COVID-19 control and economic development have paid off, and short-term headwinds have begun to wane, official data showed on Monday.</t>
  </si>
  <si>
    <t>M Vision handles Metaverse project’s land trade management</t>
  </si>
  <si>
    <t>https://www.khmertimeskh.com/50972377/m-vision-handles-metaverse-projects-land-trade-management/</t>
  </si>
  <si>
    <t>M Vision Plc, the organiser of Thailand Mobile Expo, is catching the metaverse opportunity by working with a Singaporean partner to handle marketing and land trade management at Metaverse Thailand project, where virtual land can be bought, traded and developed.</t>
  </si>
  <si>
    <t>Urbanland sweeps property prizes for Phnom Penh project</t>
  </si>
  <si>
    <t>November 16, 2021</t>
  </si>
  <si>
    <t>https://www.khmertimeskh.com/50971504/urbanland-sweeps-property-prizes-for-phnom-penh-project/</t>
  </si>
  <si>
    <t>With a stock market hovering around three year lows, Cambodian investors have been looking at landed properties for a better return on their investments.</t>
  </si>
  <si>
    <t>Provision of exclusive internet service abolished in Boreys</t>
  </si>
  <si>
    <t>November 12, 2021</t>
  </si>
  <si>
    <t>https://www.khmertimeskh.com/50969728/provision-of-exclusive-internet-service-abolished-in-boreys/</t>
  </si>
  <si>
    <t>Tenants and leaseholders of Boreys now have the right to choose their own ISPS after the Ministry of Posts and Telecommunications abolished ‘exclusive internet services’ which meant that they had previously had no choice of ISPs, but had to use a preselected one.</t>
  </si>
  <si>
    <t>Rental considerations for foreigners traveling to Cambodia</t>
  </si>
  <si>
    <t>November 10, 2021</t>
  </si>
  <si>
    <t>https://www.khmertimeskh.com/50967927/rental-considerations-for-foreigners-traveling-to-cambodia/</t>
  </si>
  <si>
    <t>Cambodia is open to international travel once again and it is only a matter of time before tourists and expatriates start filling in vacancies in Phnom Penh’s many rental spaces.</t>
  </si>
  <si>
    <t>Phnom Penh’s construction heralds dramatic increase</t>
  </si>
  <si>
    <t>November 9, 2021</t>
  </si>
  <si>
    <t>https://www.khmertimeskh.com/50967134/phnom-penhs-construction-heralds-dramatic-increase/</t>
  </si>
  <si>
    <t>Construction projects  in the capital city of Phnom Penh have dramatically increased, leading to the expansion of the city and its suburbs.</t>
  </si>
  <si>
    <t>Demand for gated communities on the rise, creating workers shortage</t>
  </si>
  <si>
    <t>November 4, 2021</t>
  </si>
  <si>
    <t>https://www.khmertimeskh.com/50964749/demand-for-gated-communities-on-the-rise-creating-workers-shortage/</t>
  </si>
  <si>
    <t>The construction sector is facing a huge shortage of workers due to large Borey construction projects (gated communities) and other works taking place in the capital and beyond.</t>
  </si>
  <si>
    <t>Key locations to be developed in new Siem Reap Master Plan</t>
  </si>
  <si>
    <t>November 3, 2021</t>
  </si>
  <si>
    <t>https://www.khmertimeskh.com/50963863/key-locations-to-be-developed-in-new-siem-reap-master-plan/</t>
  </si>
  <si>
    <t>The plan to reopen Cambodia continues to unfold with the Ministry of Economy and Finance officially launching Siem Reap’s Master Plan 2021-2035.</t>
  </si>
  <si>
    <t>Thailand calls for condo reform to lure foreigners</t>
  </si>
  <si>
    <t>https://www.khmertimeskh.com/50963861/thailand-calls-for-condo-reform-to-lure-foreigners/</t>
  </si>
  <si>
    <t xml:space="preserve"> The government has been urged to simplify money transfers and provide more medical staff to support wealthy pensioners if the country wants to boost the economy through foreign property ownership.</t>
  </si>
  <si>
    <t>Entries now open for Cambodia Real Estate Awards 2021-’22!</t>
  </si>
  <si>
    <t>October 27, 2021</t>
  </si>
  <si>
    <t>https://www.khmertimeskh.com/50959678/entries-now-open-for-cambodia-real-estate-awards-2021-22/</t>
  </si>
  <si>
    <t>Realestate.com.kh in conjunction with the CVEA and the Ministry of Economy and Finance (MEF) is proud to announce the launch of the Cambodia Real Estate Awards 2021-’22.</t>
  </si>
  <si>
    <t>Can foreigners own land in the Kingdom?</t>
  </si>
  <si>
    <t>https://www.khmertimeskh.com/50959721/can-foreigners-own-land-in-the-kingdom/</t>
  </si>
  <si>
    <t>It is a common knowledge in Cambodia’s real estate industry that foreigners cannot own land property in the country.</t>
  </si>
  <si>
    <t>Chankiri Palm Creek ‘marches towards a better way of living’</t>
  </si>
  <si>
    <t>October 26, 2021</t>
  </si>
  <si>
    <t>https://www.khmertimeskh.com/50958906/chankiri-palm-creek-marches-towards-a-better-way-of-living/</t>
  </si>
  <si>
    <t>Award-winning real estate developer Urbanland is holding another groundbreaking ceremony to officially launch the new phase development of Chankiri Palm Creek, off National Road 2, Phnom Penh, between Oct 29-31 that features a new type of home.</t>
  </si>
  <si>
    <t>Could Evergrande’s woes impact the Cambodian property market?</t>
  </si>
  <si>
    <t>October 20, 2021</t>
  </si>
  <si>
    <t>https://www.khmertimeskh.com/50955103/could-evergrandes-woes-impact-the-cambodian-property-market/</t>
  </si>
  <si>
    <t>In late September 2021, Chinese development giant Evergrande made waves across global property markets when it failed to meet repayment obligations, making it apparent the developer cannot service its loans amounting to more than $300 billion.</t>
  </si>
  <si>
    <t>Condominium prices and rents ‘slide in Q3’</t>
  </si>
  <si>
    <t>October 13, 2021</t>
  </si>
  <si>
    <t>https://www.khmertimeskh.com/50950338/condominium-prices-and-rents-slide-in-q3/</t>
  </si>
  <si>
    <t>Oversupply and a lack of foreign buyers are pushing down condominium prices across the range from high-end to affordable in Phnom Penh and causing many developers to delay and reposition their projects, according to the local arm of the world’s biggest real estate company.</t>
  </si>
  <si>
    <t>Reopening economy to boost property market confidence</t>
  </si>
  <si>
    <t>https://www.khmertimeskh.com/50950498/reopening-economy-to-boost-property-market-confidence/</t>
  </si>
  <si>
    <t>Cambodia’s relentless efforts in fighting its COVID-19 situation have been a tough 2 years with over 100,000 infected and around 2,500 deaths.</t>
  </si>
  <si>
    <t>‘Bling-bling’ chef shakes up gastro world at Paris palace</t>
  </si>
  <si>
    <t>https://www.khmertimeskh.com/50950503/bling-bling-chef-shakes-up-gastro-world-at-paris-palace/</t>
  </si>
  <si>
    <t xml:space="preserve"> Jean Imbert has one of the trickiest jobs in France – not only taking over from the country’s most decorated chef at one of its fanciest restaurants, but also proving himself to some of the sniffiest food critics on the planet.</t>
  </si>
  <si>
    <t>With First 4 Waves Sold Out in Pandemic, Urban Village Triumphs at Asia Pacific Property Awards 2021-2022</t>
  </si>
  <si>
    <t>September 29, 2021</t>
  </si>
  <si>
    <t>https://www.khmertimeskh.com/50943525/with-first-4-waves-sold-out-in-pandemic-urban-village-triumphs-at-asia-pacific-property-awards-2021-2022/</t>
  </si>
  <si>
    <t>Urban Village and Factory Phnom Penh, the biggest mixed-use Hong Kong-standards development in Cambodia, has once again surprised all the leading real estate players in the region by scoring two prestigious awards.</t>
  </si>
  <si>
    <t>Phnom Penh outer districts offer lowest condo sale prices</t>
  </si>
  <si>
    <t>https://www.khmertimeskh.com/50943723/phnom-penh-outer-districts-offer-lowest-condo-sale-prices/</t>
  </si>
  <si>
    <t>Phnom Penh’s outward expansion continues despite COVID-19. Fortunately for buyers, the development of outer districts has not directly led to prices skyrocketing as they would have prior to the pandemic.</t>
  </si>
  <si>
    <t>Evergrande fuels concerns over China’s housing bubble</t>
  </si>
  <si>
    <t>https://www.khmertimeskh.com/50943724/evergrande-fuels-concerns-over-chinas-housing-bubble/</t>
  </si>
  <si>
    <t>A state crackdown on China’s colossal property market has helped send one of its biggest developers to the brink of collapse and analysts warn the fallout could lead to the bursting of a bubble that has been building for more than two decades.</t>
  </si>
  <si>
    <t>Look to the past to build for the future, says green building expert</t>
  </si>
  <si>
    <t>September 27, 2021</t>
  </si>
  <si>
    <t>https://www.khmertimeskh.com/50942294/look-to-the-past-to-build-for-the-future-says-green-building-expert/</t>
  </si>
  <si>
    <t>Cambodia should look to its past when designing and constructing the buildings of the future, according to Susanne Bodach.</t>
  </si>
  <si>
    <t>PARC 21 Residence celebrates topping off with special discount</t>
  </si>
  <si>
    <t>September 23, 2021</t>
  </si>
  <si>
    <t>https://www.khmertimeskh.com/50940229/parc-21-residence-celebrates-topping-off-with-special-discount-2/</t>
  </si>
  <si>
    <t>Phnom Penh’s developers continue to see progress amid a slowdown in overall activity. In the past few months, several developers in Phnom Penh are in different stages of completion, with the PARC 21 Residence being the most recent addition to projects topping off.</t>
  </si>
  <si>
    <t>Collapse in faith: Behind Chinese construction firm Evergrande’s critical financial crunch</t>
  </si>
  <si>
    <t>September 22, 2021</t>
  </si>
  <si>
    <t>https://www.khmertimeskh.com/50939494/collapse-in-faith-behind-chinese-construction-firm-evergrandes-critical-financial-crunch/</t>
  </si>
  <si>
    <t>Anxious investors, employees and suppliers describe a scramble inside teetering Chinese property giant Evergrande, in a crisis that has shaken public trust as it struggles to tide over a liquidity crunch.</t>
  </si>
  <si>
    <t>Picking experts is key to making the most from real estate, says RICS</t>
  </si>
  <si>
    <t>September 20, 2021</t>
  </si>
  <si>
    <t>https://www.khmertimeskh.com/50937859/picking-experts-is-key-to-making-the-most-from-real-estate-says-rics/</t>
  </si>
  <si>
    <t>Cambodia has a lot of laws and regulations on what you can and can’t build and where you can build it.</t>
  </si>
  <si>
    <t>Phnom Penh condo prices drop while Ho Chi Minh City’s rise</t>
  </si>
  <si>
    <t>September 17, 2021</t>
  </si>
  <si>
    <t>https://www.khmertimeskh.com/50936730/phnom-penh-condo-prices-drop-while-ho-chi-minh-citys-rise/</t>
  </si>
  <si>
    <t>Condominium prices are rising in Vietnam’s biggest city despite rising Coronavirus deaths and a city-wide lockdown.</t>
  </si>
  <si>
    <t>EuroCham Cambodia is launching Real Estate September series </t>
  </si>
  <si>
    <t>September 15, 2021</t>
  </si>
  <si>
    <t>https://www.khmertimeskh.com/50935122/eurocham-cambodia-is-launching-real-estate-september-series/</t>
  </si>
  <si>
    <t>EuroCham Cambodia is launching their “Real Estate September”, a series of 3 webinars on 16, 22, and 27 September 2021. All 3 webinars revolve around achieving “quality real estate for a sustainable future”.</t>
  </si>
  <si>
    <t>New projects in Phnom Penh completing in 2022</t>
  </si>
  <si>
    <t>https://www.khmertimeskh.com/50935330/new-projects-in-phnom-penh-completing-in-2022/</t>
  </si>
  <si>
    <t>Phnom Penh’s construction and real estate market has seen more than its share of disruption in the past 2 years. Despite difficulties, several iconic and popular projects announced prior to the pandemic are soon coming online.</t>
  </si>
  <si>
    <t>Chinese property giant Evergrande under ‘tremendous pressure’ from heavy debts</t>
  </si>
  <si>
    <t>https://www.khmertimeskh.com/50935327/chinese-property-giant-evergrande-under-tremendous-pressure-from-heavy-debts/</t>
  </si>
  <si>
    <t>Embattled Chinese property giant Evergrande yesterday conceded it is under “tremendous pressure”, a day after insisting it will avoid a bankruptcy that many fear could have a huge impact on the world’s number-two economy.</t>
  </si>
  <si>
    <t>Property market holds firm as quarantine measures relax</t>
  </si>
  <si>
    <t>September 8, 2021</t>
  </si>
  <si>
    <t>https://www.khmertimeskh.com/50931332/property-market-holds-firm-as-quarantine-measures-relax/</t>
  </si>
  <si>
    <t>Phnom Penh’s property market in August 2021 largely saw a continuation of the reprieve experienced in July 2021 with a few road bumps from newly reported delta variant cases in the city and the brief reintroduction of city-wide quarantine measures.</t>
  </si>
  <si>
    <t>‘Freedom Tower’ – the skyscraper symbolising New York’s resilience</t>
  </si>
  <si>
    <t>https://www.khmertimeskh.com/50931328/freedom-tower-the-skyscraper-symbolising-new-yorks-resilience/</t>
  </si>
  <si>
    <t xml:space="preserve"> It is the skyscraper that replaced the Twin Towers in New York’s skyline. Inaugurated in 2014, the One World Trade Center has become a symbol of resilience after the horror of 9/11.</t>
  </si>
  <si>
    <t>Cambodia’s high vaccination rate spells quicker economic recovery</t>
  </si>
  <si>
    <t>September 1, 2021</t>
  </si>
  <si>
    <t>https://www.khmertimeskh.com/50927185/cambodias-high-vaccination-rate-spells-quicker-economic-recovery/</t>
  </si>
  <si>
    <t>While most countries are still uncertain on when COVID-19 will let up, the Kingdom of Cambodia may have something to celebrate.</t>
  </si>
  <si>
    <t>Oil-rich Gulf faces prospect of unliveable heat as planet warms</t>
  </si>
  <si>
    <t>https://www.khmertimeskh.com/50927186/oil-rich-gulf-faces-prospect-of-unliveable-heat-as-planet-warms/</t>
  </si>
  <si>
    <t>Gulf cities such as Dubai are known for their scorching summers, but experts warn climate change could soon make parts of the fossil fuel-rich region unliveable for humans.</t>
  </si>
  <si>
    <t>Downtown properties in Phnom Penh start offering 10% down payment</t>
  </si>
  <si>
    <t>August 25, 2021</t>
  </si>
  <si>
    <t>https://www.khmertimeskh.com/50922561/downtown-properties-in-phnom-penh-start-offering-10-down-payment/</t>
  </si>
  <si>
    <t>Phnom Penh’s property market may have slowed down, but that does not mean it’s any less valuable.</t>
  </si>
  <si>
    <t>High prices and increased supply didn’t deter Americans from ongoing home-buying spree</t>
  </si>
  <si>
    <t>https://www.khmertimeskh.com/50922514/high-prices-and-increased-supply-didnt-deter-americans-from-ongoing-home-buying-spree/</t>
  </si>
  <si>
    <t>US homes for sale were in short supply and expensive in July, but Americans continued buying, according to industry data showing sales rose for a second straight month.</t>
  </si>
  <si>
    <t>The intricacies of guaranteed rental returns for investors</t>
  </si>
  <si>
    <t>August 18, 2021</t>
  </si>
  <si>
    <t>https://www.khmertimeskh.com/50918196/the-intricacies-of-guaranteed-rental-returns-for-investors/</t>
  </si>
  <si>
    <t>Cambodia’s property market has seen massive growth and changes over the past decade.</t>
  </si>
  <si>
    <t>July 2021 Condominium market overview in Phnom Penh</t>
  </si>
  <si>
    <t>August 11, 2021</t>
  </si>
  <si>
    <t>https://www.khmertimeskh.com/50913368/july-2021-condominium-market-overview-in-phnom-penh/</t>
  </si>
  <si>
    <t>Cambodia’s property market saw a moment of reprieve in July 2021 with bumps in online searches for real estate and subsequent inquiries for projects continuing to market their discounts and flexible payment terms.</t>
  </si>
  <si>
    <t>Resales are up, new sales are down with US housing reports mix of messages</t>
  </si>
  <si>
    <t>https://www.khmertimeskh.com/50913370/resales-are-up-new-sales-are-down-with-us-housing-reports-mix-of-messages/</t>
  </si>
  <si>
    <t>Sales of existing homes rose higher in the United States last month, snapping a four-month streak of declines as prices rose to a new record high, industry data released Thursday said.</t>
  </si>
  <si>
    <t>Oversupply and pandemic concerns send condominium prices tumbling</t>
  </si>
  <si>
    <t>August 9, 2021</t>
  </si>
  <si>
    <t>https://www.khmertimeskh.com/50911771/oversupply-and-pandemic-concerns-send-condominium-prices-tumbling/</t>
  </si>
  <si>
    <t>A slide in condominium prices in Cambodia may lead to more affordable homes for locals as developers chase a dwindling number of buyers.</t>
  </si>
  <si>
    <t>UK housing hitting record price peaks on pandemic demand</t>
  </si>
  <si>
    <t>August 4, 2021</t>
  </si>
  <si>
    <t>https://www.khmertimeskh.com/50908204/uk-housing-hitting-record-price-peaks-on-pandemic-demand/</t>
  </si>
  <si>
    <t>Property prices in the UK are hitting record peaks this summer as Britons seek more space as the pandemic lingers, courtesy of demand stimulated also by temporary tax cuts.</t>
  </si>
  <si>
    <t>Por Senchey soon-to-be retail hub in Phnom Penh</t>
  </si>
  <si>
    <t>https://www.khmertimeskh.com/50908201/por-senchey-soon-to-be-retail-hub-in-phnom-penh/</t>
  </si>
  <si>
    <t>Phnom Penh’s suburban districts continue to see the property market’s outward expansion.</t>
  </si>
  <si>
    <t>Housing starts in US jump year on year</t>
  </si>
  <si>
    <t>https://www.khmertimeskh.com/50908199/housing-starts-in-us-jump-year-on-year/</t>
  </si>
  <si>
    <t>Construction projects started in the hot US housing market jumped sharply in June, according to recent government data , offering hope more homes will come on the market and ease the supply crunch.</t>
  </si>
  <si>
    <t>Opportunities arise as property market plays long game</t>
  </si>
  <si>
    <t>July 28, 2021</t>
  </si>
  <si>
    <t>https://www.khmertimeskh.com/50903008/opportunities-arise-as-property-market-plays-long-game/</t>
  </si>
  <si>
    <t>The persistence of COVID-19 remains the bane of Cambodia’s property market, 18 months since it was first detected in the Kingdom.</t>
  </si>
  <si>
    <t>Low prices in tough times lure buyers to Siem Reap</t>
  </si>
  <si>
    <t>July 27, 2021</t>
  </si>
  <si>
    <t>https://www.khmertimeskh.com/50902205/low-prices-in-tough-times-lure-buyers-to-siem-reap/</t>
  </si>
  <si>
    <t>Siem Reap may not have the crowds that it used to but it still attracts visitors, albeit of a very  different kind.</t>
  </si>
  <si>
    <t>Silvertown Metropolitan signs on Realestate.com.kh and FazWaz Cambodia as marketing &amp; sales partners</t>
  </si>
  <si>
    <t>July 21, 2021</t>
  </si>
  <si>
    <t>https://www.khmertimeskh.com/50898289/silvertown-metropolitan-signs-on-realestate-com-kh-and-fazwaz-cambodia-as-marketing-sales-partners/</t>
  </si>
  <si>
    <t>Silvertown Metropolitan has signed on Realestate.com.kh, the largest property classifieds portal in Cambodia, and FazWaz Cambodia, the first-tech enabled brokerage in the Kingdom, as its marketing and sales partners, respectively.</t>
  </si>
  <si>
    <t>Micro homes built for the homeless of Los Angeles</t>
  </si>
  <si>
    <t>https://www.khmertimeskh.com/50898353/micro-homes-built-for-the-homeless-of-los-angeles/</t>
  </si>
  <si>
    <t xml:space="preserve"> In a parking lot in Los Angeles, a village of miniature prefab houses has sprung up, one of several sites in the US second-largest city where so-called “tiny homes” are being put up to help the homeless get back on their feet.</t>
  </si>
  <si>
    <t>Urbanland signs new home loan agreements with trio of banks</t>
  </si>
  <si>
    <t>July 20, 2021</t>
  </si>
  <si>
    <t>https://www.khmertimeskh.com/50897553/urbanland-signs-new-home-loan-agreements-with-trio-of-banks/</t>
  </si>
  <si>
    <t>Local real estate developer Urbanland has signed a series of memorandums of understanding (MoUs) with three banks for its latest gated housing project, Chankiri Palm Creek in Phnom Penh.</t>
  </si>
  <si>
    <t>Downward pressure on sale &amp; rental market persists in Phnom Penh</t>
  </si>
  <si>
    <t>July 14, 2021</t>
  </si>
  <si>
    <t>https://www.khmertimeskh.com/50893425/downward-pressure-on-sale-rental-market-persists-in-phnom-penh/</t>
  </si>
  <si>
    <t>According to CBRE’s Q2 Marketview Report, several factors in the past 6 months such as effects of the lockdown, falling development sentiment and increased competition have led to further corrections in pricing quarter-on-quarter.</t>
  </si>
  <si>
    <t>Hong Kong’s urban farms sprout gardens in the sky</t>
  </si>
  <si>
    <t>https://www.khmertimeskh.com/50893428/hong-kongs-urban-farms-sprout-gardens-in-the-sky/</t>
  </si>
  <si>
    <t>With their heads in the clouds and their hands in the soil, a group of office workers are busy harvesting the fruits of their labour on the roof of a Hong Kong skyscraper.</t>
  </si>
  <si>
    <t>Bargains and tough times in Phnom Penh’s real estate</t>
  </si>
  <si>
    <t>July 7, 2021</t>
  </si>
  <si>
    <t>https://www.khmertimeskh.com/50888732/bargains-and-tough-times-in-phnom-penhs-real-estate/</t>
  </si>
  <si>
    <t>The second half of the year is likely to continue to be tough for property developers, providing potential bargains for buyers and renters, according to CBRE, Cambodia’s largest foreign-owned property consultancy.</t>
  </si>
  <si>
    <t>Koh Norea Satellite City pass 30% completion milestone</t>
  </si>
  <si>
    <t>https://www.khmertimeskh.com/50888933/koh-norea-satellite-city-pass-30-completion-milestone/</t>
  </si>
  <si>
    <t>The massive $2.5 billion project from the Overseas Cambodia Investment Corporation (OCIC) recently reported it has reached 30% completion as of mid 2022.</t>
  </si>
  <si>
    <t>Expatriate rents down in Bangkok, Hanoi, Singapore</t>
  </si>
  <si>
    <t>https://www.khmertimeskh.com/50888934/expatriate-rents-down-in-bangkok-hanoi-singapore/</t>
  </si>
  <si>
    <t>Expat rents are down across Asia with noticeable declines recorded in Bangkok, Hanoi and Singapore last year.</t>
  </si>
  <si>
    <t>Morakot Island reopens as premier luxury getaway in Sihanoukville</t>
  </si>
  <si>
    <t>June 30, 2021</t>
  </si>
  <si>
    <t>https://www.khmertimeskh.com/50884023/morakot-island-reopens-as-premier-luxury-getaway-in-sihanoukville/</t>
  </si>
  <si>
    <t>Morakot Island (Koh Puos), a scenic Cambodian island off the coast of Sihanoukville city, just a few short years ago, the wild and beautiful gulf coast serving as an exotic destination attracting adventurous vacationers, sport fishermen, and scuba divers from around the world.</t>
  </si>
  <si>
    <t>Luxurious Condominium in Oudong, Cambodia among nine unbuilt projects submitted to Archdaily</t>
  </si>
  <si>
    <t>June 29, 2021</t>
  </si>
  <si>
    <t>https://www.khmertimeskh.com/50883076/luxurious-condominium-in-oudong-cambodia-among-nine-unbuilt-projects-submitted-to-archdaily/</t>
  </si>
  <si>
    <t>Designed by AEC, Oudong Residence is an 8-storey building that comprises 28 condominium residences in the city area of Oudong, an established tourist destination in Cambodia.</t>
  </si>
  <si>
    <t>MPWT completes feasibility study on Phnom Penh Monorail and Subway project</t>
  </si>
  <si>
    <t>June 23, 2021</t>
  </si>
  <si>
    <t>https://www.khmertimeskh.com/50879468/mpwt-completes-feasibility-study-on-phnom-penh-monorail-and-subway-project/</t>
  </si>
  <si>
    <t>The feasibility study of the Monorail Way and Subway project for Phnom Penh has been completed, according to Sun Chanthol, the Minister of Public Works and Transport.</t>
  </si>
  <si>
    <t>Modular hotel design demonstrated at China Flower Expo</t>
  </si>
  <si>
    <t>https://www.khmertimeskh.com/50879544/modular-hotel-design-demonstrated-at-china-flower-expo/</t>
  </si>
  <si>
    <t xml:space="preserve">In order to accommodate its many visitors and participating exhibitors, the 10th annual China Flower Expo embraced the building of the Chongming Modular House Hotel. </t>
  </si>
  <si>
    <t>Property queries surge in Chamkarmon and Sen Sok after month-long lockdown</t>
  </si>
  <si>
    <t>June 16, 2021</t>
  </si>
  <si>
    <t>https://www.khmertimeskh.com/50875221/property-queries-surge-in-chamkarmon-and-sen-sok-after-month-long-lockdown/</t>
  </si>
  <si>
    <t>Despite recent community outbreaks, the amount of search queries so far into Q2 remains above the amount of interest expressed by property seekers in the same time last year, according to Realestate.com.kh, the largest property classifieds portal in the country.</t>
  </si>
  <si>
    <t>Parking spots the new hot property? Single space in Hong Kong sells for astounding $1.3 million</t>
  </si>
  <si>
    <t>https://www.khmertimeskh.com/50875220/parking-spots-the-new-hot-property-single-space-in-hong-kong-sells-for-astounding-1-3-million/</t>
  </si>
  <si>
    <t xml:space="preserve"> A parking space at a luxury Hong Kong apartment complex was reported by local Hong Kong media on Friday as having sold for $1.3 million.</t>
  </si>
  <si>
    <t>How difficult is property purchase for overseas citizens in Thailand?</t>
  </si>
  <si>
    <t>June 9, 2021</t>
  </si>
  <si>
    <t>https://www.khmertimeskh.com/50870842/how-difficult-is-property-purchase-for-overseas-citizens-in-thailand/</t>
  </si>
  <si>
    <t>Foreigners cannot buy land in Thailand, only condominium units and apartments. Foreigners cannot make up more than 40 percent of the condominium’s unit-owners. However, a foreigner can buy a whole building, minus the land on which it is built.</t>
  </si>
  <si>
    <t>Guide to home loans as a foreigner in Cambodia</t>
  </si>
  <si>
    <t>https://www.khmertimeskh.com/50870841/guide-to-home-loans-as-a-foreigner-in-cambodia/</t>
  </si>
  <si>
    <t>Cambodia’s fast-growing economy has made it home to many expatriates and attracted a flurry of foreign investors.</t>
  </si>
  <si>
    <t>BKK district tops property search area in Phnom Penh</t>
  </si>
  <si>
    <t>June 2, 2021</t>
  </si>
  <si>
    <t>https://www.khmertimeskh.com/50866546/bkk-district-tops-property-search-area-in-phnom-penh/</t>
  </si>
  <si>
    <t>Despite lockdown measures, however, Cambodian property seekers have maintained their interest in properties in the month-long lockdown that spanned mid-April to mid-May.</t>
  </si>
  <si>
    <t>Trusted development with proven track record: Angkor Grace Residence and Wellness Resort</t>
  </si>
  <si>
    <t>May 26, 2021</t>
  </si>
  <si>
    <t>https://www.khmertimeskh.com/50862445/trusted-development-with-proven-track-record-angkor-grace-residence-and-wellness-resort/</t>
  </si>
  <si>
    <t>Boosting a strategic location in the heart of the city, surrounded by multiple 5-star hotels and located only 10 minutes from the one and only world UNESCO heritage site, the Angkor Wat temple, Angkor Grace Residence and Wellness Resort is an upscale contemporary family-friendly haven in the vibrant city center.</t>
  </si>
  <si>
    <t>Traders in limbo after escape from China’s ‘shaking building’</t>
  </si>
  <si>
    <t>https://www.khmertimeskh.com/50862470/traders-in-limbo-after-escape-from-chinas-shaking-building/</t>
  </si>
  <si>
    <t>Business owners face uncertain prospects after being shut out of a skyscraper in southern China that started to shake unexpectedly last week and sent passersby running in panic.</t>
  </si>
  <si>
    <t>Industry Insights: What are Cambodian property buyers looking for? With Mom Sothavatey</t>
  </si>
  <si>
    <t>May 19, 2021</t>
  </si>
  <si>
    <t>https://www.khmertimeskh.com/858964/industry-insights-what-are-cambodian-property-buyers-looking-for-with-mom-sothavatey/</t>
  </si>
  <si>
    <t>The influx of foreign investment and increasing activity from local companies in Cambodia have transformed its real estate sector into a source of many opportunities.</t>
  </si>
  <si>
    <t>Industry Insights: Impact of the lockdown on the Cambodian economy &amp; opportunities in the Real Estate Market, with Anthony Galliano</t>
  </si>
  <si>
    <t>May 12, 2021</t>
  </si>
  <si>
    <t>https://www.khmertimeskh.com/50855365/industry-insights-impact-of-the-lockdown-on-the-cambodian-economy-opportunities-in-the-real-estate-market-with-anthony-galliano/</t>
  </si>
  <si>
    <t>Much of the Cambodian economy remains at a standstill as stricter quarantine measures are warranted to curb its spread.</t>
  </si>
  <si>
    <t>Industry Insights: The state of the Cambodian real estate market on lockdown, with CVEA President Chrek Soknim</t>
  </si>
  <si>
    <t>May 5, 2021</t>
  </si>
  <si>
    <t>https://www.khmertimeskh.com/50851555/industry-insights-the-state-of-the-cambodian-real-estate-market-on-lockdown-with-cvea-president-chrek-soknim/</t>
  </si>
  <si>
    <t>CVEA President Chrek Soknim gave us insights into the real estate market’s response to the lockdown measures imposed in Phnom Penh. This article is a summary of the interview, which you can view in full-length on Realestate.com.kh’s Facebook page.</t>
  </si>
  <si>
    <t>Online Flash Sale – Time Extension!</t>
  </si>
  <si>
    <t>https://www.khmertimeskh.com/50851581/online-flash-sale-time-extension/</t>
  </si>
  <si>
    <t>Just last week Realestate.com.kh announced the return of the famous online property sale event that it first held in 2020 as a vehicle to allow developers, agents, and property seekers to secure property at a great price and transact – 100% online, despite the ongoing pandemic.</t>
  </si>
  <si>
    <t>Industry Insights: Opportunities and challenges in Cambodian realestate with CBRE’s James Hodge</t>
  </si>
  <si>
    <t>April 28, 2021</t>
  </si>
  <si>
    <t>https://www.khmertimeskh.com/50847055/industry-insights-opportunities-and-challenges-in-cambodian-realestate-with-cbres-james-hodge/</t>
  </si>
  <si>
    <t>CBRE Cambodia Managing Director James Hodge sat down with Realestate.com.kh and walked us through how he got started, CBRE’s history, and the mix of opportunities and challenges facing the Kingdom’s property sector.</t>
  </si>
  <si>
    <t>Condominium market’s future uncertain with new lockdowns</t>
  </si>
  <si>
    <t>April 21, 2021</t>
  </si>
  <si>
    <t>https://www.khmertimeskh.com/50842471/condominium-markets-future-uncertain-with-new-lockdowns/</t>
  </si>
  <si>
    <t>While it is still early to determine how much the lockdown will affect condominium sales and rental trends further into 2021, we can expect the market to slow down</t>
  </si>
  <si>
    <t>Live like an Olympian in the WorldBridge Sport Village</t>
  </si>
  <si>
    <t>https://www.khmertimeskh.com/50842484/live-like-an-olympian-in-the-worldbridge-sport-village/</t>
  </si>
  <si>
    <t>The WorldBridge Sport Village is one of the most unique and exciting residential projects soon coming to Phnom Penh.</t>
  </si>
  <si>
    <t>Boreys continue shift towards affordable housing Q1 2021</t>
  </si>
  <si>
    <t>https://www.khmertimeskh.com/50842483/boreys-continue-shift-towards-affordable-housing-q1-2021/</t>
  </si>
  <si>
    <t>The supply of landed property projects in Phnom Penh will grow at a rapid pace over the six months leading to Q1 2021, according to CBRE Cambodia’s Marketview Q1 2021 Report.</t>
  </si>
  <si>
    <t>‘Torn’: Living with top US greenhouse gas-spewing power plant</t>
  </si>
  <si>
    <t>https://www.khmertimeskh.com/50842549/torn-living-with-top-us-greenhouse-gas-spewing-power-plant/</t>
  </si>
  <si>
    <t>The exhaust-belching smokestacks of the US’ most greenhouse gas-emitting power plant tower over Jennifer Chesser’s neighbourhood, but she’d likely fight to keep them from falling silent.</t>
  </si>
  <si>
    <t>Singapore based property developer, Hong Lai Huat says property and real estate division to be affected by Cambodia lockdown</t>
  </si>
  <si>
    <t>April 17, 2021</t>
  </si>
  <si>
    <t>https://www.khmertimeskh.com/50840013/singapore-based-property-developer-hong-lai-huat-says-property-and-real-estate-division-to-be-affected-by-cambodia-lockdown/</t>
  </si>
  <si>
    <t>Hong Lai Huat announced, on April 15, that the lockdown in Cambodia’s capital city Phnom Penh as well as Kandal Province will affect its sales in the group’s property and real estate division.</t>
  </si>
  <si>
    <t>Land prices in Kampot fall by half</t>
  </si>
  <si>
    <t>April 13, 2021</t>
  </si>
  <si>
    <t>https://www.khmertimeskh.com/50838197/land-prices-in-kampot-fall-by-half/</t>
  </si>
  <si>
    <t>Kampot province, famed for its tourist resorts, has suffered a decline in land prices of as much as 50 percent because of the pandemic</t>
  </si>
  <si>
    <t>Online Property Flash Sale launching May 6!</t>
  </si>
  <si>
    <t>April 7, 2021</t>
  </si>
  <si>
    <t>https://www.khmertimeskh.com/50835241/online-property-flash-sale-launching-may-6/</t>
  </si>
  <si>
    <t>Get the best prices on the best properties in Cambodian real estate this coming May 2021!</t>
  </si>
  <si>
    <t>Increased supply and decreased demand for serviced apartments</t>
  </si>
  <si>
    <t>https://www.khmertimeskh.com/50835167/increased-supply-and-decreased-demand-for-serviced-apartments/</t>
  </si>
  <si>
    <t>Phnom Penh’s serviced apartments experienced a surge in supply during the second half of 2020, although because of COVID-19 and the resulting drop-off in incoming expatriates, the demand for those units decreased.</t>
  </si>
  <si>
    <t>The ‘gold standard’ for luxurious living in Cambodia</t>
  </si>
  <si>
    <t>https://www.khmertimeskh.com/50835243/the-gold-standard-for-luxurious-living-in-cambodia/</t>
  </si>
  <si>
    <t>Luxurious living and its associated amenities started to appear. Luxury apartments, condos, villas etc sprang up in Phnom Penh, Sihanoukville, Phnom Penh, Kampot, Siem Reap, Kandal and other provinces.</t>
  </si>
  <si>
    <t>New collaboration for Ananda Development in Thailand</t>
  </si>
  <si>
    <t>https://www.khmertimeskh.com/50835282/new-collaboration-for-ananda-development-in-thailand/</t>
  </si>
  <si>
    <t>Ananda Development Public Co Ltd is announcing a new collaboration with Shinyu Real Estate, a one-stop condominium consultant service for investment and for living.</t>
  </si>
  <si>
    <t>Thinking Bangkok? Why not try Thonglor thoroughfare?</t>
  </si>
  <si>
    <t>https://www.khmertimeskh.com/50835283/thinking-bangkok-why-not-try-thonglor-thoroughfare/</t>
  </si>
  <si>
    <t>Thonglor is a prestigious and unique neighbourhood where local and international culture perfectly combine into a sense of community.</t>
  </si>
  <si>
    <t>Sen Sok, Chroy Changvar top choices for Phnom Penh landed properties</t>
  </si>
  <si>
    <t>March 31, 2021</t>
  </si>
  <si>
    <t>https://www.khmertimeskh.com/50832329/sen-sok-chroy-changvar-top-choices-for-phnom-penh-landed-properties/</t>
  </si>
  <si>
    <t>Cambodia’s continuing struggle with its latest COVID-19 wave is keeping most people indoors, and with more people indoors, the fewer people there are in showrooms.</t>
  </si>
  <si>
    <t>The Peak: Standing out above the rest</t>
  </si>
  <si>
    <t>https://www.khmertimeskh.com/50832314/the-peak-standing-out-above-the-rest/</t>
  </si>
  <si>
    <t>In the last few years, Cambodia has been awash with property developments. A booming economy and massive influx of foreign direct investment are fuelling a building boom across the Kingdom.</t>
  </si>
  <si>
    <t>Bangkok condominium demand takes a trip down Sukhumvit</t>
  </si>
  <si>
    <t>https://www.khmertimeskh.com/50832335/bangkok-condominium-demand-takes-a-trip-down-sukhumvit/</t>
  </si>
  <si>
    <t>Condominium demand in Bangkok moved away from the city’s Central Business Districts and towards Sukhumvit’s trendy neighbourhoods last year, research from Dot Property shows.</t>
  </si>
  <si>
    <t>Quarantine-free travel to Phuket and Samui likely to start from October, says ministry</t>
  </si>
  <si>
    <t>https://www.khmertimeskh.com/50832372/quarantine-free-travel-to-phuket-and-samui-likely-to-start-from-october-says-ministry/</t>
  </si>
  <si>
    <t>it appears quarantine-free travel to Phuket and Samui will likely start on Oct 1, assuming each location can reach certain benchmarks.</t>
  </si>
  <si>
    <t>F&amp;B businesses adapt to new wave of COVID-19 outbreak</t>
  </si>
  <si>
    <t>March 24, 2021</t>
  </si>
  <si>
    <t>https://www.khmertimeskh.com/50829279/fb-businesses-adapt-to-new-wave-of-covid-19-outbreak/</t>
  </si>
  <si>
    <t>The February 20 Community Incident, as if posting, raised Cambodia’s total confirmed COVID-19 cases from 484 to 1753 in a span of 4 weeks.</t>
  </si>
  <si>
    <t>Angkor Resources: Prospects for near-term gold discovery increasing</t>
  </si>
  <si>
    <t>https://www.khmertimeskh.com/50829231/angkor-resources-prospects-for-near-term-gold-discovery-increasing/</t>
  </si>
  <si>
    <t>The Canadian company exploring for gold in Cambodia is said to be “close” to making a significant strike under two of its exploration licences (concessions) in the provinces of Mondulkiri and Ratanakiri.</t>
  </si>
  <si>
    <t>UK pubs look to rejuvenate following bitter lockdowns</t>
  </si>
  <si>
    <t>https://www.khmertimeskh.com/50829331/uk-pubs-look-to-rejuvenate-following-bitter-lockdowns/</t>
  </si>
  <si>
    <t>Pots of paint rather than barrels of beer are the order of the day at the Great Northern pub, one year after the UK entered its first COVID-19 lockdown.</t>
  </si>
  <si>
    <t>US existing home sales fall 6.6% in February: Survey</t>
  </si>
  <si>
    <t>https://www.khmertimeskh.com/50829332/us-existing-home-sales-fall-6-6-in-february-survey/</t>
  </si>
  <si>
    <t>Sales of existing homes in the United States fell 6.6 percent in February, the National Association of Realtors (NAR) said, as tightening inventory pushed prices up and kept buyers away.</t>
  </si>
  <si>
    <t>February 20 incident biggest property market disruption yet</t>
  </si>
  <si>
    <t>March 17, 2021</t>
  </si>
  <si>
    <t>https://www.khmertimeskh.com/50825933/february-20-incident-biggest-property-market-disruption-yet/</t>
  </si>
  <si>
    <t>The COVID-19 cases in Cambodia continue to rise stemming from the February 20 Community Incident.</t>
  </si>
  <si>
    <t>Bridge-building frenzy hits Cambodia</t>
  </si>
  <si>
    <t>https://www.khmertimeskh.com/50825932/bridge-building-frenzy-hits-cambodia/</t>
  </si>
  <si>
    <t>It is not only roads, but also new bridges that are being built in Cambodia as the government embarks on an ambitious infrastructure development programme.</t>
  </si>
  <si>
    <t>UK city where Romans bathed now penalising polluting cars</t>
  </si>
  <si>
    <t>https://www.khmertimeskh.com/50825934/uk-city-where-romans-bathed-now-penalising-polluting-cars/</t>
  </si>
  <si>
    <t xml:space="preserve"> Famed as a spa town where the Romans soaked in the waters, the British city of Bath has long been a magnet for the health-conscious visitor.</t>
  </si>
  <si>
    <t>Star Wars fans build Mandalorian spaceship in Siberia as attraction</t>
  </si>
  <si>
    <t>https://www.khmertimeskh.com/50825975/star-wars-fans-build-mandalorian-spaceship-in-siberia-as-attraction/</t>
  </si>
  <si>
    <t xml:space="preserve"> Star Wars fans in Russia have built a giant replica of a spaceship from the spinoff series “The Mandalorian” and installed it in a park in one of the world’s coldest cities.</t>
  </si>
  <si>
    <t>Real estate insiders say Feb 20 incident hurt market</t>
  </si>
  <si>
    <t>March 15, 2021</t>
  </si>
  <si>
    <t>https://www.khmertimeskh.com/50824688/real-estate-insiders-say-feb-20-incident-hurt-market/</t>
  </si>
  <si>
    <t>Real estate insiders say the COVID-19 outbreak from the Feb 20 community incident has affected the Kingdom’s real estate and property sector sales.</t>
  </si>
  <si>
    <t>PropertyGuru Cambodia Property Awards programme open for applications</t>
  </si>
  <si>
    <t>March 12, 2021</t>
  </si>
  <si>
    <t>https://www.khmertimeskh.com/50824190/propertyguru-cambodia-property-awards-programme-open-for-applications/</t>
  </si>
  <si>
    <t>Cambodia’s most prestigious real estate awards programme has officially launched its sixth year</t>
  </si>
  <si>
    <t>Domestic tourists to play vital role in 2021 tourism</t>
  </si>
  <si>
    <t>March 10, 2021</t>
  </si>
  <si>
    <t>https://www.khmertimeskh.com/50822901/domestic-tourists-to-play-vital-role-in-2021-tourism/</t>
  </si>
  <si>
    <t>The past half decade’s influx of international tourists has been the main source of growth for hotels and the highlight of the wider tourism industry in Cambodia.</t>
  </si>
  <si>
    <t>Cambodia in the middle of road-construction frenzy</t>
  </si>
  <si>
    <t>https://www.khmertimeskh.com/50822900/cambodia-in-the-middle-of-road-construction-frenzy/</t>
  </si>
  <si>
    <t>Cambodia is in the middle of a road-construction and rehabilitation frenzy as the country seeks to facilitate faster transportation within and between its provinces.</t>
  </si>
  <si>
    <t>New Yorkers rediscover city’s pandemic-deserted tourist spots</t>
  </si>
  <si>
    <t>https://www.khmertimeskh.com/50822898/new-yorkers-rediscover-citys-pandemic-deserted-tourist-spots/</t>
  </si>
  <si>
    <t>New Yorkers are taking advantage of the absence of tourists during the pandemic to visit iconic sites in the Big Apple that they would normally avoid.</t>
  </si>
  <si>
    <t>San Francisco home to Dropbox sold for $1.08 bn</t>
  </si>
  <si>
    <t>https://www.khmertimeskh.com/50822899/san-francisco-home-to-dropbox-sold-for-1-08-bn/</t>
  </si>
  <si>
    <t xml:space="preserve"> The San Francisco building that file hosting service Dropbox leases as its headquarters is being sold for a whopping $1.08 billion, its owners said.</t>
  </si>
  <si>
    <t>Sen Sok and Chamkarmon, popular areas for mid-tier projects in Phnom Penh</t>
  </si>
  <si>
    <t>March 3, 2021</t>
  </si>
  <si>
    <t>https://www.khmertimeskh.com/50820066/sen-sok-and-chamkarmon-popular-areas-for-mid-tier-projects-in-phnom-penh/</t>
  </si>
  <si>
    <t>Report: mid-tier developments (priced between $1,000 to $2,500 per sqm) in condominiums and boreys account for more than half of the current market.</t>
  </si>
  <si>
    <t>Designer of top Cambodian properties helps preserve the Kingdom’s wildlife</t>
  </si>
  <si>
    <t>https://www.khmertimeskh.com/50820102/designer-of-top-cambodian-properties-helps-preserve-the-kingdoms-wildlife/</t>
  </si>
  <si>
    <t>William “Bill” Bensley is the architect behind more than 200 hotels around the world.</t>
  </si>
  <si>
    <t>Top global oil exporter Saudi Arabia launches car-free city</t>
  </si>
  <si>
    <t>https://www.khmertimeskh.com/50820104/top-global-oil-exporter-saudi-arabia-launches-car-free-city/</t>
  </si>
  <si>
    <t>Saudi Arabia, the world’s top crude exporter, has announced the launch of an eco-city “with zero cars, zero streets and zero carbon emissions” at its futuristic NEOM mega development.</t>
  </si>
  <si>
    <t>Could empty offices help to solve France’s housing crisis?</t>
  </si>
  <si>
    <t>https://www.khmertimeskh.com/50820103/could-empty-offices-help-to-solve-frances-housing-crisis/</t>
  </si>
  <si>
    <t>COVID-19 has emptied office buildings and business districts and with working from home expected to be the norm after the pandemic, some want to convert them to residential use to help solve inner city housing crises.</t>
  </si>
  <si>
    <t>WorldBridge Sport Village – a Unique mixed sports development address in the heart of the capital city of Phnom Penh</t>
  </si>
  <si>
    <t>https://www.khmertimeskh.com/50820105/worldbridge-sport-village-a-unique-mixed-sports-development-address-in-the-heart-of-the-capital-city-of-phnom-penh/</t>
  </si>
  <si>
    <t>When a mammoth integrated Sports Village built specifically for any international level games is announced, investors and buyers often balk at the success of such a project once the games participants are gone.</t>
  </si>
  <si>
    <t>Condominiums top 2020 property searches, landed properties close second</t>
  </si>
  <si>
    <t>February 24, 2021</t>
  </si>
  <si>
    <t>https://www.khmertimeskh.com/50817459/condominiums-top-2020-property-searches-landed-properties-close-second/</t>
  </si>
  <si>
    <t>Outbreak of COVID-19 shifted PP’s property into a local buyer-focused environment.</t>
  </si>
  <si>
    <t>Realestate.com.kh launches annual survey with 2-night holiday prize for lucky winner</t>
  </si>
  <si>
    <t>https://www.khmertimeskh.com/50817460/realestate-com-kh-launches-annual-survey-with-2-night-holiday-prize-for-lucky-winner/</t>
  </si>
  <si>
    <t>Realestate.com.kh launches its annual Real Estate Survey for 2021.</t>
  </si>
  <si>
    <t>Signs of Asia’s property recovery show green shoots</t>
  </si>
  <si>
    <t>https://www.khmertimeskh.com/50817489/signs-of-asias-property-recovery-show-green-shoots/</t>
  </si>
  <si>
    <t>With the news of Asia’s most expensive apartment breaking last week, there are signs that the region’s property market is beginning to recover.</t>
  </si>
  <si>
    <t>Locked-down pub becomes Ireland’s first wildlife hospital</t>
  </si>
  <si>
    <t>https://www.khmertimeskh.com/50817487/locked-down-pub-becomes-irelands-first-wildlife-hospital/</t>
  </si>
  <si>
    <t>A pub that closed its doors during lockdown is now serving a menagerie of very different clientele after transforming into Ireland’s first wildlife hospital.</t>
  </si>
  <si>
    <t>With recovery in sight, property is an investor’s delight</t>
  </si>
  <si>
    <t>February 17, 2021</t>
  </si>
  <si>
    <t>https://www.khmertimeskh.com/50814961/with-recovery-in-sight-property-is-an-investors-delight/</t>
  </si>
  <si>
    <t>It is a buyers’ market for those looking to invest in the capital after property prices reached an unprecedented low since 2019.</t>
  </si>
  <si>
    <t>Food &amp; beverage stores most affected by COVID-19 retail footfall</t>
  </si>
  <si>
    <t>https://www.khmertimeskh.com/50814922/food-beverage-stores-most-affected-by-covid-19-retail-footfall/</t>
  </si>
  <si>
    <t>Food &amp; Beverage stores accounted for 58% of Phnom Penh retail space vacancies recorded by Q4 2020.</t>
  </si>
  <si>
    <t>Saudis push companies to move HQs to kingdom</t>
  </si>
  <si>
    <t>https://www.khmertimeskh.com/50814960/saudis-push-companies-to-move-hqs-to-kingdom/</t>
  </si>
  <si>
    <t xml:space="preserve"> Saudi Arabia on Monday heaped pressure on foreign companies to move their Middle East headquarters to the kingdom, saying it will stop signing contracts with firms with hubs in other countries from 2024.</t>
  </si>
  <si>
    <t>Phnom Penh 1-bedroom condominium median prices slide 20%</t>
  </si>
  <si>
    <t>February 10, 2021</t>
  </si>
  <si>
    <t>https://www.khmertimeskh.com/50812498/phnom-penh-1-bedroom-condominium-median-prices-slide-20/</t>
  </si>
  <si>
    <t>Prices displayed on Market Trends are median prices found across Phnom Penh.</t>
  </si>
  <si>
    <t>Phillip Bank launches 90% home loan for Cambodian buyers</t>
  </si>
  <si>
    <t>https://www.khmertimeskh.com/50812499/phillip-bank-launches-90-home-loan-for-cambodian-buyers/</t>
  </si>
  <si>
    <t>Phillip Bank is currently offering Cambodian property seekers up to 90% financing.</t>
  </si>
  <si>
    <t>Foreign businesses continue to flock to Cambodia amid pandemic</t>
  </si>
  <si>
    <t>https://www.khmertimeskh.com/50812496/foreign-businesses-continue-to-flock-to-cambodia-amid-pandemic/</t>
  </si>
  <si>
    <t>The ongoing Coronavirus pandemic is not deterring foreign businesses from investing in Cambodia.</t>
  </si>
  <si>
    <t>For sale: London’s thinnest house at $1.3 mn</t>
  </si>
  <si>
    <t>https://www.khmertimeskh.com/50812526/for-sale-londons-thinnest-house-at-1-3-mn/</t>
  </si>
  <si>
    <t>Blink and you could easily miss it. Wedged between a doctor’s surgery and a hairdressing salon, London’s thinnest house is only identified by a streak of dark blue paint. But the five-floor house in Shepherd’s Bush – which is just 1.6 metres at its narrowest point – is currently on the market for $1.3 million.</t>
  </si>
  <si>
    <t>Buyer’s market prevails in Phnom Penh property sector</t>
  </si>
  <si>
    <t>February 3, 2021</t>
  </si>
  <si>
    <t>https://www.khmertimeskh.com/50810060/buyers-market-prevails-in-phnom-penh-property-sector/</t>
  </si>
  <si>
    <t>January’s chill appears to have permeated the month’s condominium property market.</t>
  </si>
  <si>
    <t>Siem Reap 38-road project sees progress during tourism lull</t>
  </si>
  <si>
    <t>https://www.khmertimeskh.com/50810061/siem-reap-38-road-project-sees-progress-during-tourism-lull/</t>
  </si>
  <si>
    <t>38-road project in Siem Reap is seeing significant progress since its groundbreaking.</t>
  </si>
  <si>
    <t>Bank loans improving the real estate sector</t>
  </si>
  <si>
    <t>https://www.khmertimeskh.com/50810058/bank-loans-improving-the-real-estate-sector/</t>
  </si>
  <si>
    <t>Customer credit at banks in Cambodia reached $37.3 billion in 2020, a 14.8 percent increase. More than 30 percent of this was allocated to the construction and property sectors, according to a recent National Bank of Cambodia (NBC) report.</t>
  </si>
  <si>
    <t>Is this the end of offices? New York’s business districts face an uncertain future after COVID</t>
  </si>
  <si>
    <t>https://www.khmertimeskh.com/50810090/is-this-the-end-of-offices-new-yorks-business-districts-face-an-uncertain-future-after-covid/</t>
  </si>
  <si>
    <t>Boarded-up stores, shut restaurants and empty office towers: Covid-19 has turned New York’s famous business districts into ghost towns, with companies scrambling to come up with ways to entice workers to return post-pandemic.</t>
  </si>
  <si>
    <t>Believe in Better</t>
  </si>
  <si>
    <t>January 30, 2021</t>
  </si>
  <si>
    <t>https://www.khmertimeskh.com/50808725/believe-in-better/</t>
  </si>
  <si>
    <t>Check out this inspiring video from Urbanland, which captures the spirit of what it means to lead change and make a difference through creating better spaces for people to live, work and play.</t>
  </si>
  <si>
    <t>Boeung Keng Kang district tops property searches in 2020</t>
  </si>
  <si>
    <t>January 27, 2021</t>
  </si>
  <si>
    <t>https://www.khmertimeskh.com/50807565/boeung-keng-kang-district-tops-property-searches-in-2020/</t>
  </si>
  <si>
    <t>Real estate surge certainly slowed down over the height of pandemic fears in 2020.</t>
  </si>
  <si>
    <t>CBRE gives Q4 2020 results</t>
  </si>
  <si>
    <t>https://www.khmertimeskh.com/50807566/cbre-gives-q4-2020-results/</t>
  </si>
  <si>
    <t>The real estate market in the fourth financial quarter remains under pressure from the COVID-19 pandemic.</t>
  </si>
  <si>
    <t>Pompidou Centre – Paris arts ‘machine’ – to close for big refit</t>
  </si>
  <si>
    <t>https://www.khmertimeskh.com/50807567/pompidou-centre-paris-arts-machine-to-close-for-big-refit/</t>
  </si>
  <si>
    <t>The Pompidou Centre in Paris, home of Europe’s biggest contemporary art museum, is to close for four years from 2023 for a massive refit.</t>
  </si>
  <si>
    <t>UK’s Debenhams shuts stores, costing 12,000 jobs</t>
  </si>
  <si>
    <t>https://www.khmertimeskh.com/50807594/uks-debenhams-shuts-stores-costing-12000-jobs/</t>
  </si>
  <si>
    <t>UK department store chain Debenhams is to shut all its outlets, administrators for the collapsed group said, with the loss of around 12,000 jobs.</t>
  </si>
  <si>
    <t>Phnom Penh condominium rental prices down 11% by year-end 2020</t>
  </si>
  <si>
    <t>January 20, 2021</t>
  </si>
  <si>
    <t>https://www.khmertimeskh.com/50805306/phnom-penh-condominium-rental-prices-down-11-by-year-end-2020/</t>
  </si>
  <si>
    <t xml:space="preserve">The year 2020 has been a tumultuous year for Phnom Penh’s property market. </t>
  </si>
  <si>
    <t>Toul Kork to expect 4 more shopping destinations by 2021</t>
  </si>
  <si>
    <t>https://www.khmertimeskh.com/50805307/toul-kork-to-expect-4-more-shopping-destinations-by-2021/</t>
  </si>
  <si>
    <t>The compact area of Toul Kork is expecting 4 additional shopping destinations by 2021.</t>
  </si>
  <si>
    <t>Cambodia’s real estate market ‘to recover by 60 percent this year’’</t>
  </si>
  <si>
    <t>https://www.khmertimeskh.com/50805342/cambodias-real-estate-market-to-recover-by-60-percent-this-year/</t>
  </si>
  <si>
    <t>Managing Director of CBRE Cambodia, Ann Sothida predicted that Cambodia’s real estate market will improve by 60 percent in 2021 compared with 2020, yet expected it to be lower than 2019 baselines.</t>
  </si>
  <si>
    <t>Oldest city in the Americas under threat from squatters</t>
  </si>
  <si>
    <t>https://www.khmertimeskh.com/50805343/oldest-city-in-the-americas-under-threat-from-squatters/</t>
  </si>
  <si>
    <t xml:space="preserve"> Having survived for 5,000 years, the oldest archaeological site in the Americas is under threat from squatters claiming the Coronavirus pandemic has left them with no other option but to occupy the sacred city.</t>
  </si>
  <si>
    <t>7 districts close 2020 with up to 30% lower median condo prices</t>
  </si>
  <si>
    <t>January 13, 2021</t>
  </si>
  <si>
    <t>https://www.khmertimeskh.com/50803234/7-districts-close-2020-with-up-to-30-lower-median-condo-prices/</t>
  </si>
  <si>
    <t>Kingdom’s construction and property sectors have been on a slump for most of 2020.</t>
  </si>
  <si>
    <t>Featured properties of the week</t>
  </si>
  <si>
    <t>https://www.khmertimeskh.com/50803263/featured-properties-of-the-week/</t>
  </si>
  <si>
    <t>Vue Aston is a high-rise residential project in Chbar Ampov district with a great view of the mighty Mekong River.</t>
  </si>
  <si>
    <t>Virus leaves some projects awaiting construction dates, but not The Palms</t>
  </si>
  <si>
    <t>https://www.khmertimeskh.com/50803264/virus-leaves-some-projects-awaiting-construction-dates-but-not-the-palms/</t>
  </si>
  <si>
    <t>MLMUPC approved around 2,500 construction projects in the first six months of 2020.</t>
  </si>
  <si>
    <t>Pandemic’s robot ‘heroes’ highlight their value domestically at top tech virtual show</t>
  </si>
  <si>
    <t>https://www.khmertimeskh.com/50803265/pandemics-robot-heroes-highlight-their-value-domestically-at-top-tech-virtual-show/</t>
  </si>
  <si>
    <t>Robots that helped people survive and stay safe over the past year are touting their value at the tech industry’s annual extravaganza amid a pandemic which has given fresh momentum to the robotics sector.</t>
  </si>
  <si>
    <t>NBC: 4% economic growth in 2021 lays groundwork for property sector recovery</t>
  </si>
  <si>
    <t>January 6, 2021</t>
  </si>
  <si>
    <t>https://www.khmertimeskh.com/50800976/nbc-4-economic-growth-in-2021-lays-groundwork-for-property-sector-recovery/</t>
  </si>
  <si>
    <t>The construction and property sector of Cambodia may see a gradual recovery in 2021.</t>
  </si>
  <si>
    <t>Proposed land management and urban planning law moves forward</t>
  </si>
  <si>
    <t>https://www.khmertimeskh.com/50801014/proposed-land-management-and-urban-planning-law-moves-forward/</t>
  </si>
  <si>
    <t>Property sector is expected to rebound swiftly  once the pandemic is over.</t>
  </si>
  <si>
    <t>Wind powers more than half of UK electricity for first time</t>
  </si>
  <si>
    <t>https://www.khmertimeskh.com/50801011/wind-powers-more-than-half-of-uk-electricity-for-first-time/</t>
  </si>
  <si>
    <t>Wind power accounted for more than half of Britain’s daily generated electricity on Dec 26 in the wake of Storm Bella, warming more homes than ever, according to energy giant Drax.</t>
  </si>
  <si>
    <t>Weekly property feature Hot condominium projects in Phnom Penh</t>
  </si>
  <si>
    <t>https://www.khmertimeskh.com/50801012/weekly-property-feature-hot-condominium-projects-in-phnom-penh/</t>
  </si>
  <si>
    <t>Le Condé BKK1 is the biggest landmark smart home condo in the hot location of BKK1.</t>
  </si>
  <si>
    <t>Residential rental market resilient amid new COVID-19 fears</t>
  </si>
  <si>
    <t>December 30, 2020</t>
  </si>
  <si>
    <t>https://www.khmertimeskh.com/50798775/residential-rental-market-resilient-amid-new-covid-19-fears/</t>
  </si>
  <si>
    <t>Phnom Penh’s rental market remained broadly unaffected.</t>
  </si>
  <si>
    <t>Properties on sale under $70,000 Online Year-End Property Sale</t>
  </si>
  <si>
    <t>https://www.khmertimeskh.com/50798776/properties-on-sale-under-70000-online-year-end-property-sale/</t>
  </si>
  <si>
    <t xml:space="preserve">Stamp duty tax for properties under $70,000 has been extended! </t>
  </si>
  <si>
    <t>Jackson’s Neverland ranch sold to US billionaire at discount</t>
  </si>
  <si>
    <t>https://www.khmertimeskh.com/50798804/jacksons-neverland-ranch-sold-to-us-billionaire-at-discount/</t>
  </si>
  <si>
    <t xml:space="preserve"> Michael Jackson’s former Neverland Ranch in California has sold to US billionaire Ron Burkle, his spokesman said Thursday, reportedly at a steeply discounted price of around $22 million.</t>
  </si>
  <si>
    <t>Food courts adapting to changing times</t>
  </si>
  <si>
    <t>https://www.khmertimeskh.com/50798777/food-courts-adapting-to-changing-times/</t>
  </si>
  <si>
    <t>Food courts are a go-to for many mall-goers and they are one of the magnets that draw in custom. In Phnom Penh, it is common to see food courts packed with families and friends getting together for dinner.</t>
  </si>
  <si>
    <t>Phnom Penh properties ON SALE! Online Year-End Property Sale 2020</t>
  </si>
  <si>
    <t>December 23, 2020</t>
  </si>
  <si>
    <t>https://www.khmertimeskh.com/50796381/phnom-penh-properties-on-sale-online-year-end-property-sale-2020/</t>
  </si>
  <si>
    <t>The Online Year-End Property Sale 2020 is still on-going!</t>
  </si>
  <si>
    <t>Foreign investors remain upbeat over Cambodia</t>
  </si>
  <si>
    <t>https://www.khmertimeskh.com/50796380/foreign-investors-remain-upbeat-over-cambodia/</t>
  </si>
  <si>
    <t>Foreign investors’ interest and confidence on Cambodia has not waned.</t>
  </si>
  <si>
    <t>First local transmission to extend pressure on property market</t>
  </si>
  <si>
    <t>https://www.khmertimeskh.com/50796435/first-local-transmission-to-extend-pressure-on-property-market/</t>
  </si>
  <si>
    <t>The year 2020 has been a tough year for Phnom Penh’s property sector, particularly in the high-end spectrum of the market.</t>
  </si>
  <si>
    <t>Tech stars quit Silicon Valley citing politics and pandemic</t>
  </si>
  <si>
    <t>https://www.khmertimeskh.com/50796379/tech-stars-quit-silicon-valley-citing-politics-and-pandemic/</t>
  </si>
  <si>
    <t>Silicon Valley is seeing departures of some of its high-profile stars as a pandemic-linked shift to remote work and political polarisation has dulled the allure of the key tech industry hub.</t>
  </si>
  <si>
    <t>Reclaimed Mekong riverbank to become satellite city</t>
  </si>
  <si>
    <t>December 21, 2020</t>
  </si>
  <si>
    <t>https://www.khmertimeskh.com/50795480/reclaimed-mekong-riverbank-to-become-satellite-city/</t>
  </si>
  <si>
    <t>Authorities lease +70 hectares to Khun Sea satellite city development site for condos.</t>
  </si>
  <si>
    <t>Meanchey, Chbar Ampov as new shopping hotspots in 2021-2023</t>
  </si>
  <si>
    <t>December 16, 2020</t>
  </si>
  <si>
    <t>https://www.khmertimeskh.com/50793744/meanchey-chbar-ampov-as-new-shopping-hotspots-in-2021-2023/</t>
  </si>
  <si>
    <t>The Kingdom’s shopping scene hit another speed bump as the country grapples with a renewed series of COVID-19 cases.</t>
  </si>
  <si>
    <t>Safety key when arriving in Kingdom</t>
  </si>
  <si>
    <t>https://www.khmertimeskh.com/50793746/safety-key-when-arriving-in-kingdom/</t>
  </si>
  <si>
    <t>Following audits carried out by the Airport Council International (ACI), Phnom Penh, Siem Reap and Sihanoukville airports have received Airport Health accreditations (AHA).</t>
  </si>
  <si>
    <t>China’s Yangtze fishing communities adapt to life on land</t>
  </si>
  <si>
    <t>https://www.khmertimeskh.com/50793745/chinas-yangtze-fishing-communities-adapt-to-life-on-land/</t>
  </si>
  <si>
    <t>Yang Zeqiang’s boat chugs across the Yangtze ferrying a few people and sacks of grain – his new source of income after all fishing was halted along China’s longest river in the name of environmental protection.</t>
  </si>
  <si>
    <t>Great deals on Phnom Penh condos today! Online Year-End Property Sale 2020</t>
  </si>
  <si>
    <t>https://www.khmertimeskh.com/50793769/great-deals-on-phnom-penh-condos-today-online-year-end-property-sale-2020/</t>
  </si>
  <si>
    <t>This week, we’re featuring condominiums in Phnom Penh with great locations; close to big malls, schools, and many more essentials of modern urban living.</t>
  </si>
  <si>
    <t> Local property companies honoured with industry awards</t>
  </si>
  <si>
    <t>December 11, 2020</t>
  </si>
  <si>
    <t>https://www.khmertimeskh.com/50792316/local-property-companies-honoured-with-industry-awards/</t>
  </si>
  <si>
    <t>Two Cambodia companies were among the winners at the PropertyGuru Asia Property Awards Grand Final 2020.</t>
  </si>
  <si>
    <t>Newly thought out strategy for the Mekong</t>
  </si>
  <si>
    <t>December 9, 2020</t>
  </si>
  <si>
    <t>https://www.khmertimeskh.com/50791126/newly-thought-out-strategy-for-the-mekong/</t>
  </si>
  <si>
    <t>Ministerial delegates from MRC Council approve a list of strategic documents.</t>
  </si>
  <si>
    <t>Retail foot traffic drop 25% following November 28 incident</t>
  </si>
  <si>
    <t>https://www.khmertimeskh.com/50791128/retail-foot-traffic-drop-25-following-november-28-incident/</t>
  </si>
  <si>
    <t>Retail and entertainment foot traffic dropped by 25% on November 29-Dec1.</t>
  </si>
  <si>
    <t>US House votes to open US doors to Hong Kong residents to live temporarily</t>
  </si>
  <si>
    <t>https://www.khmertimeskh.com/50791127/us-house-votes-to-open-us-doors-to-hong-kong-residents-to-live-temporarily/</t>
  </si>
  <si>
    <t xml:space="preserve"> The US House of Represen- tatives voted to welcome Hong Kong residents to live temporarily in the United States, vowing to be a beacon for rights as China clamps down in the territory.</t>
  </si>
  <si>
    <t>Limited-time deals on the hottest boreys! Online Year-End Property Sale 2020</t>
  </si>
  <si>
    <t>https://www.khmertimeskh.com/50791147/limited-time-deals-on-the-hottest-boreys-online-year-end-property-sale-2020/</t>
  </si>
  <si>
    <t>If you’re looking for a borey home, the Year-End Property Sale 2020 is your chance to get a good deal on the best boreys in town. Register for free and get your event-exclusive discounts today!</t>
  </si>
  <si>
    <t>Work progressing on Aeon 3 mall</t>
  </si>
  <si>
    <t>December 2, 2020</t>
  </si>
  <si>
    <t>https://www.khmertimeskh.com/50788446/work-progressing-on-aeon-3-mall/</t>
  </si>
  <si>
    <t>Construction is well under way on the new Aeon mall 3 after receiving necessary approvals from the CDC.</t>
  </si>
  <si>
    <t>Sen Sok, Meanchey districts offer lowest median condo sale prices</t>
  </si>
  <si>
    <t>https://www.khmertimeskh.com/50788406/sen-sok-meanchey-districts-offer-lowest-median-condo-sale-prices/</t>
  </si>
  <si>
    <t>The median sale price for Sen Sok apartment/condo properties is at 138,00 USD.</t>
  </si>
  <si>
    <t>Buy property as low as $3xx/month Year End Property Sales Online Expo</t>
  </si>
  <si>
    <t>https://www.khmertimeskh.com/50788447/buy-property-as-low-as-3xx-month-year-end-property-sales-online-expo/</t>
  </si>
  <si>
    <t>These projects are offering the biggest discounts from today until December 31, 2020. Registration is free, sign-up to get a big discount on your dream home today!</t>
  </si>
  <si>
    <t>DoorDash aims to raise more than $2 bn with IPO</t>
  </si>
  <si>
    <t>https://www.khmertimeskh.com/50788368/doordash-aims-to-raise-more-than-2-bn-with-ipo/</t>
  </si>
  <si>
    <t>Food delivery service DoorDash aimed to raise upwards of $2 billion in a stock market debut valuing the startup at more than $25 billion, according to a regulatory filing.</t>
  </si>
  <si>
    <t>Discounts up to 40% Online Year-End Property Sale 2020</t>
  </si>
  <si>
    <t>November 26, 2020</t>
  </si>
  <si>
    <t>https://www.khmertimeskh.com/50786443/discounts-up-to-40-online-year-end-property-sale-2020/</t>
  </si>
  <si>
    <t>Ever dreamed of owning property in the best areas in Cambodia? Then you’re in for a great deal tomorrow!</t>
  </si>
  <si>
    <t>Year-End Property Sale 2020 postponed to help curb COVID-19</t>
  </si>
  <si>
    <t>November 25, 2020</t>
  </si>
  <si>
    <t>https://www.khmertimeskh.com/50785990/year-end-property-sale-2020-postponed-to-help-curb-covid-19/</t>
  </si>
  <si>
    <t>Realestate.com.kh postpones the Year-End Property Sale 2020.</t>
  </si>
  <si>
    <t>Mortgage applications soar by 50% in Q3 2020</t>
  </si>
  <si>
    <t>https://www.khmertimeskh.com/50785991/mortgage-applications-soar-by-50-in-q3-2020/</t>
  </si>
  <si>
    <t>Cambodia’s mortgage applications soar by 50% in Q3 of 2020.</t>
  </si>
  <si>
    <t>In US, booming real estate market highlights rich-poor divide</t>
  </si>
  <si>
    <t>https://www.khmertimeskh.com/50786021/in-us-booming-real-estate-market-highlights-rich-poor-divide/</t>
  </si>
  <si>
    <t>The US real estate market is booming even as the coronavirus crisis intensifies, and the seemingly insatiable appetite for new and older homes has sent prices soaring – meaning more and more families with modest incomes are seeing their dreams of owning property shattered.</t>
  </si>
  <si>
    <t>Demand for real estate remains stable</t>
  </si>
  <si>
    <t>https://www.khmertimeskh.com/50785998/demand-for-real-estate-remains-stable/</t>
  </si>
  <si>
    <t>Despite the global spread of the COVID-19 pandemic and the negative impact it has had on economic growth. The demand for residential units and real estate in Cambodia has continued to go in the right direction this year.</t>
  </si>
  <si>
    <t>International real estate veteran settles on Cambodia</t>
  </si>
  <si>
    <t>November 20, 2020</t>
  </si>
  <si>
    <t>https://www.khmertimeskh.com/50784700/international-real-estate-veteran-settles-on-cambodia/</t>
  </si>
  <si>
    <t>Richard W. Davidson is appointed as the new chairman of Century 21 Cambodia.</t>
  </si>
  <si>
    <t>Realestate.com.kh signs MOU with Fazwaz Cambodia</t>
  </si>
  <si>
    <t>November 18, 2020</t>
  </si>
  <si>
    <t>https://www.khmertimeskh.com/50783944/realestate-com-kh-signs-mou-with-fazwaz-cambodia/</t>
  </si>
  <si>
    <t>A move that is set to be a massive boost for Realestate.com.kh’s existing client base.</t>
  </si>
  <si>
    <t>Phnom Penh shopping destinations to double by 2025</t>
  </si>
  <si>
    <t>https://www.khmertimeskh.com/50783986/phnom-penh-shopping-destinations-to-double-by-2025/</t>
  </si>
  <si>
    <t>Report: Retail spaces in PP are expected to increase to just short of 1 m sqm NLA.</t>
  </si>
  <si>
    <t>Connection of Diamond Island and Koh Norea set to boost land prices</t>
  </si>
  <si>
    <t>https://www.khmertimeskh.com/50783987/connection-of-diamond-island-and-koh-norea-set-to-boost-land-prices/</t>
  </si>
  <si>
    <t xml:space="preserve">According to Du Sangnam, vice-president of Cambodia Overseas China-Cambodia Investment Corp (OCIC), work on the cable bridge connecting Diamond Island and Koh Norea Development Zone officially commenced in October. </t>
  </si>
  <si>
    <t>Airbnb says sharing model proved ‘resilient’ amid Coronavirus pandemic</t>
  </si>
  <si>
    <t>https://www.khmertimeskh.com/50783983/airbnb-says-sharing-model-proved-resilient-amid-coronavirus-pandemic/</t>
  </si>
  <si>
    <t>Airbnb said in its stock market filing that its home-sharing model proved resilient during the global pandemic, as it posted a profit for the just-ended quarter.</t>
  </si>
  <si>
    <t>Introducing FazWaz Cambodia, your partner in real estate since 2020</t>
  </si>
  <si>
    <t>November 11, 2020</t>
  </si>
  <si>
    <t>https://www.khmertimeskh.com/50781730/introducing-fazwaz-cambodia-your-partner-in-real-estate-since-2020/</t>
  </si>
  <si>
    <t>FazWaz to march its sales army into the Kingdom’s new-build property market</t>
  </si>
  <si>
    <t>Cambodian condo prices stabilize as developers meet new local demand</t>
  </si>
  <si>
    <t>https://www.khmertimeskh.com/50781763/cambodian-condo-prices-stabilize-as-developers-meet-new-local-demand/</t>
  </si>
  <si>
    <t>The continuing slump of property prices presents a great opportunity for buyers.</t>
  </si>
  <si>
    <t>Retail space foot traffic shows signs of improvement despite pandemic</t>
  </si>
  <si>
    <t>https://www.khmertimeskh.com/50781764/retail-space-foot-traffic-shows-signs-of-improvement-despite-pandemic/</t>
  </si>
  <si>
    <t>While other parts of the world go into lock down and struggle to contain the COVID-19 pandemic, Cambodia, on the contrary, has done relatively well in managing cases within its borders.</t>
  </si>
  <si>
    <t>Cairo’s ‘City of the Dead’ brought back to life</t>
  </si>
  <si>
    <t>https://www.khmertimeskh.com/50781765/cairos-city-of-the-dead-brought-back-to-life/</t>
  </si>
  <si>
    <t xml:space="preserve"> In Egypt’s “City of the Dead”, centuries-old monuments are being restored and artisanal heritage revived, turning a corner of the vast historical cemetery into a vibrant neighbourhood full of life.</t>
  </si>
  <si>
    <t>LESS THAN 1 MONTH AWAY! Year-End Property Sale 2020 is on Nov 27-28</t>
  </si>
  <si>
    <t>November 4, 2020</t>
  </si>
  <si>
    <t>https://www.khmertimeskh.com/50779451/less-than-1-month-away-year-end-property-sale-2020-is-on-nov-27-28/</t>
  </si>
  <si>
    <t xml:space="preserve">The much-anticipated Year-End Property Sale 2020 is less than 1 month away! </t>
  </si>
  <si>
    <t>How to reduce risks of COVID-19 in your property</t>
  </si>
  <si>
    <t>https://www.khmertimeskh.com/50779468/how-to-reduce-risks-of-covid-19-in-your-property/</t>
  </si>
  <si>
    <t>Prevention of C-19 inside buildings is essential to control the pandemic.</t>
  </si>
  <si>
    <t>Roma mansions in Moldova abandoned in economic exodus</t>
  </si>
  <si>
    <t>https://www.khmertimeskh.com/50779494/roma-mansions-in-moldova-abandoned-in-economic-exodus/</t>
  </si>
  <si>
    <t>Extravagant mansions once owned by wealthy Roma stand in stark contrast to the modest traditional homes of Soroca in northern Moldova.</t>
  </si>
  <si>
    <t>Yemen’s ancient ‘Manhattan of the Desert’ risks collapse</t>
  </si>
  <si>
    <t>https://www.khmertimeskh.com/50779485/yemens-ancient-manhattan-of-the-desert-risks-collapse/</t>
  </si>
  <si>
    <t>Dubbed the “Manhattan of the desert” for its centuries-old skyscrapers, Yemen’s ancient city of Shibam escaped damage in the civil war – but faces collapse from disrepair amid rains and floods.</t>
  </si>
  <si>
    <t>Cambodian market shows the most significant recovery</t>
  </si>
  <si>
    <t>https://www.khmertimeskh.com/50779493/cambodian-market-shows-the-most-significant-recovery/</t>
  </si>
  <si>
    <t>The Phnom Penh Real Estate Market in Q3 of 2020 remains under pressure from the COVID-19 pandemic. However, compared with neighbouring countries, Cambodia now shows the most significant recovery, according to a report from real estate firm CBRE Cambodia.</t>
  </si>
  <si>
    <t>Join YEPS 2020 for a massive marketing boost worth $100,000!</t>
  </si>
  <si>
    <t>October 28, 2020</t>
  </si>
  <si>
    <t>https://www.khmertimeskh.com/50777700/join-yeps-2020-for-a-massive-marketing-boost-worth-100000/</t>
  </si>
  <si>
    <t>Boost your business’ exposure with the most anticipated consumer expo this year!</t>
  </si>
  <si>
    <t>Phnom Penh apartment rental updates – September 2020</t>
  </si>
  <si>
    <t>https://www.khmertimeskh.com/50777727/phnom-penh-apartment-rental-updates-september-2020/</t>
  </si>
  <si>
    <t>Apartment rental prices remain stable as Cambodia stifles C-19 spread in urban centers.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</si>
</sst>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color theme="1"/>
      <name val="Calibri"/>
      <scheme val="minor"/>
    </font>
    <font>
      <u/>
      <sz val="11.0"/>
      <color theme="10"/>
      <name val="Calibri"/>
    </font>
    <font>
      <u/>
      <color rgb="FF0000FF"/>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3" numFmtId="0" xfId="0" applyFont="1"/>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khmertimeskh.com/501081638/policies-in-place-to-help-sustain-chinas-stable-housing-market/" TargetMode="External"/><Relationship Id="rId190" Type="http://schemas.openxmlformats.org/officeDocument/2006/relationships/hyperlink" Target="https://www.khmertimeskh.com/50851581/online-flash-sale-time-extension/" TargetMode="External"/><Relationship Id="rId42" Type="http://schemas.openxmlformats.org/officeDocument/2006/relationships/hyperlink" Target="https://www.khmertimeskh.com/501077347/chroy-changvar-continues-suburban-push-with-3rd-makro-announced/" TargetMode="External"/><Relationship Id="rId41" Type="http://schemas.openxmlformats.org/officeDocument/2006/relationships/hyperlink" Target="https://www.khmertimeskh.com/501081639/rising-prices-interest-rates-cool-us-home-sales/" TargetMode="External"/><Relationship Id="rId44" Type="http://schemas.openxmlformats.org/officeDocument/2006/relationships/hyperlink" Target="https://www.khmertimeskh.com/501077350/biden-announces-new-plan-to-ease-housing-shortage-lower-costs/" TargetMode="External"/><Relationship Id="rId194" Type="http://schemas.openxmlformats.org/officeDocument/2006/relationships/hyperlink" Target="https://www.khmertimeskh.com/50842483/boreys-continue-shift-towards-affordable-housing-q1-2021/" TargetMode="External"/><Relationship Id="rId43" Type="http://schemas.openxmlformats.org/officeDocument/2006/relationships/hyperlink" Target="https://www.khmertimeskh.com/501077352/australias-longest-road-tunnel-to-be-built-in-blue-mountains/" TargetMode="External"/><Relationship Id="rId193" Type="http://schemas.openxmlformats.org/officeDocument/2006/relationships/hyperlink" Target="https://www.khmertimeskh.com/50842484/live-like-an-olympian-in-the-worldbridge-sport-village/" TargetMode="External"/><Relationship Id="rId46" Type="http://schemas.openxmlformats.org/officeDocument/2006/relationships/hyperlink" Target="https://www.khmertimeskh.com/501076471/chestertons-launches-services-in-cambodia/" TargetMode="External"/><Relationship Id="rId192" Type="http://schemas.openxmlformats.org/officeDocument/2006/relationships/hyperlink" Target="https://www.khmertimeskh.com/50842471/condominium-markets-future-uncertain-with-new-lockdowns/" TargetMode="External"/><Relationship Id="rId45" Type="http://schemas.openxmlformats.org/officeDocument/2006/relationships/hyperlink" Target="https://www.khmertimeskh.com/501076977/cambodias-real-estate-sector-main-target-for-chinese-investment/" TargetMode="External"/><Relationship Id="rId191" Type="http://schemas.openxmlformats.org/officeDocument/2006/relationships/hyperlink" Target="https://www.khmertimeskh.com/50847055/industry-insights-opportunities-and-challenges-in-cambodian-realestate-with-cbres-james-hodge/" TargetMode="External"/><Relationship Id="rId48" Type="http://schemas.openxmlformats.org/officeDocument/2006/relationships/hyperlink" Target="https://www.khmertimeskh.com/501073064/cambodias-1-property-show-is-back-real-estate-expo-2022/" TargetMode="External"/><Relationship Id="rId187" Type="http://schemas.openxmlformats.org/officeDocument/2006/relationships/hyperlink" Target="https://www.khmertimeskh.com/858964/industry-insights-what-are-cambodian-property-buyers-looking-for-with-mom-sothavatey/" TargetMode="External"/><Relationship Id="rId47" Type="http://schemas.openxmlformats.org/officeDocument/2006/relationships/hyperlink" Target="https://www.khmertimeskh.com/501075213/siha-property-officially-launch-the-grand-opening-of-siha-gallery-and-siha-residence-project/" TargetMode="External"/><Relationship Id="rId186" Type="http://schemas.openxmlformats.org/officeDocument/2006/relationships/hyperlink" Target="https://www.khmertimeskh.com/50862470/traders-in-limbo-after-escape-from-chinas-shaking-building/" TargetMode="External"/><Relationship Id="rId185" Type="http://schemas.openxmlformats.org/officeDocument/2006/relationships/hyperlink" Target="https://www.khmertimeskh.com/50862445/trusted-development-with-proven-track-record-angkor-grace-residence-and-wellness-resort/" TargetMode="External"/><Relationship Id="rId49" Type="http://schemas.openxmlformats.org/officeDocument/2006/relationships/hyperlink" Target="https://www.khmertimeskh.com/501073066/chinas-property-development-loans-increase-in-q1/" TargetMode="External"/><Relationship Id="rId184" Type="http://schemas.openxmlformats.org/officeDocument/2006/relationships/hyperlink" Target="https://www.khmertimeskh.com/50866546/bkk-district-tops-property-search-area-in-phnom-penh/" TargetMode="External"/><Relationship Id="rId189" Type="http://schemas.openxmlformats.org/officeDocument/2006/relationships/hyperlink" Target="https://www.khmertimeskh.com/50851555/industry-insights-the-state-of-the-cambodian-real-estate-market-on-lockdown-with-cvea-president-chrek-soknim/" TargetMode="External"/><Relationship Id="rId188" Type="http://schemas.openxmlformats.org/officeDocument/2006/relationships/hyperlink" Target="https://www.khmertimeskh.com/50855365/industry-insights-impact-of-the-lockdown-on-the-cambodian-economy-opportunities-in-the-real-estate-market-with-anthony-galliano/" TargetMode="External"/><Relationship Id="rId31" Type="http://schemas.openxmlformats.org/officeDocument/2006/relationships/hyperlink" Target="https://www.khmertimeskh.com/501090915/phnom-penh-attracts-1000-construction-projects-worth-over-2-26-billion/" TargetMode="External"/><Relationship Id="rId30" Type="http://schemas.openxmlformats.org/officeDocument/2006/relationships/hyperlink" Target="https://www.khmertimeskh.com/501094547/oxprop-capital-launches-new-property-financing/" TargetMode="External"/><Relationship Id="rId33" Type="http://schemas.openxmlformats.org/officeDocument/2006/relationships/hyperlink" Target="https://www.khmertimeskh.com/501089506/national-bank-of-cambodia-officially-launches-housing-price-index-in-conjunction-with-nis/" TargetMode="External"/><Relationship Id="rId183" Type="http://schemas.openxmlformats.org/officeDocument/2006/relationships/hyperlink" Target="https://www.khmertimeskh.com/50870841/guide-to-home-loans-as-a-foreigner-in-cambodia/" TargetMode="External"/><Relationship Id="rId32" Type="http://schemas.openxmlformats.org/officeDocument/2006/relationships/hyperlink" Target="https://www.khmertimeskh.com/501090362/phnom-penh-attracts-1000-construction-projects-real-estate-outlook-positive/" TargetMode="External"/><Relationship Id="rId182" Type="http://schemas.openxmlformats.org/officeDocument/2006/relationships/hyperlink" Target="https://www.khmertimeskh.com/50870842/how-difficult-is-property-purchase-for-overseas-citizens-in-thailand/" TargetMode="External"/><Relationship Id="rId35" Type="http://schemas.openxmlformats.org/officeDocument/2006/relationships/hyperlink" Target="https://www.khmertimeskh.com/501087348/clmv-investors-targeted-to-boost-real-estate-market/" TargetMode="External"/><Relationship Id="rId181" Type="http://schemas.openxmlformats.org/officeDocument/2006/relationships/hyperlink" Target="https://www.khmertimeskh.com/50875220/parking-spots-the-new-hot-property-single-space-in-hong-kong-sells-for-astounding-1-3-million/" TargetMode="External"/><Relationship Id="rId34" Type="http://schemas.openxmlformats.org/officeDocument/2006/relationships/hyperlink" Target="https://www.khmertimeskh.com/501089088/house-price-index-launched-to-update-market-prices/" TargetMode="External"/><Relationship Id="rId180" Type="http://schemas.openxmlformats.org/officeDocument/2006/relationships/hyperlink" Target="https://www.khmertimeskh.com/50875221/property-queries-surge-in-chamkarmon-and-sen-sok-after-month-long-lockdown/" TargetMode="External"/><Relationship Id="rId37" Type="http://schemas.openxmlformats.org/officeDocument/2006/relationships/hyperlink" Target="https://www.khmertimeskh.com/501085671/china-leverages-targeted-policies-to-bolster-property-market/" TargetMode="External"/><Relationship Id="rId176" Type="http://schemas.openxmlformats.org/officeDocument/2006/relationships/hyperlink" Target="https://www.khmertimeskh.com/50884023/morakot-island-reopens-as-premier-luxury-getaway-in-sihanoukville/" TargetMode="External"/><Relationship Id="rId297" Type="http://schemas.openxmlformats.org/officeDocument/2006/relationships/hyperlink" Target="https://www.khmertimeskh.com/50779485/yemens-ancient-manhattan-of-the-desert-risks-collapse/" TargetMode="External"/><Relationship Id="rId36" Type="http://schemas.openxmlformats.org/officeDocument/2006/relationships/hyperlink" Target="https://www.khmertimeskh.com/501085663/star5-developers-inks-mou-with-apd-bank-to-provide-affordable-homes/" TargetMode="External"/><Relationship Id="rId175" Type="http://schemas.openxmlformats.org/officeDocument/2006/relationships/hyperlink" Target="https://www.khmertimeskh.com/50888934/expatriate-rents-down-in-bangkok-hanoi-singapore/" TargetMode="External"/><Relationship Id="rId296" Type="http://schemas.openxmlformats.org/officeDocument/2006/relationships/hyperlink" Target="https://www.khmertimeskh.com/50779494/roma-mansions-in-moldova-abandoned-in-economic-exodus/" TargetMode="External"/><Relationship Id="rId39" Type="http://schemas.openxmlformats.org/officeDocument/2006/relationships/hyperlink" Target="https://www.khmertimeskh.com/501081637/chroy-changvar-tops-homebuyer-list-demand-for-cbd-locations-hold/" TargetMode="External"/><Relationship Id="rId174" Type="http://schemas.openxmlformats.org/officeDocument/2006/relationships/hyperlink" Target="https://www.khmertimeskh.com/50888933/koh-norea-satellite-city-pass-30-completion-milestone/" TargetMode="External"/><Relationship Id="rId295" Type="http://schemas.openxmlformats.org/officeDocument/2006/relationships/hyperlink" Target="https://www.khmertimeskh.com/50779468/how-to-reduce-risks-of-covid-19-in-your-property/" TargetMode="External"/><Relationship Id="rId38" Type="http://schemas.openxmlformats.org/officeDocument/2006/relationships/hyperlink" Target="https://www.khmertimeskh.com/501083433/foreign-investors-looking-into-more-real-estate-investment-opportunities-in-cambodia-says-experts/" TargetMode="External"/><Relationship Id="rId173" Type="http://schemas.openxmlformats.org/officeDocument/2006/relationships/hyperlink" Target="https://www.khmertimeskh.com/50888732/bargains-and-tough-times-in-phnom-penhs-real-estate/" TargetMode="External"/><Relationship Id="rId294" Type="http://schemas.openxmlformats.org/officeDocument/2006/relationships/hyperlink" Target="https://www.khmertimeskh.com/50779451/less-than-1-month-away-year-end-property-sale-2020-is-on-nov-27-28/" TargetMode="External"/><Relationship Id="rId179" Type="http://schemas.openxmlformats.org/officeDocument/2006/relationships/hyperlink" Target="https://www.khmertimeskh.com/50879544/modular-hotel-design-demonstrated-at-china-flower-expo/" TargetMode="External"/><Relationship Id="rId178" Type="http://schemas.openxmlformats.org/officeDocument/2006/relationships/hyperlink" Target="https://www.khmertimeskh.com/50879468/mpwt-completes-feasibility-study-on-phnom-penh-monorail-and-subway-project/" TargetMode="External"/><Relationship Id="rId299" Type="http://schemas.openxmlformats.org/officeDocument/2006/relationships/hyperlink" Target="https://www.khmertimeskh.com/50777700/join-yeps-2020-for-a-massive-marketing-boost-worth-100000/" TargetMode="External"/><Relationship Id="rId177" Type="http://schemas.openxmlformats.org/officeDocument/2006/relationships/hyperlink" Target="https://www.khmertimeskh.com/50883076/luxurious-condominium-in-oudong-cambodia-among-nine-unbuilt-projects-submitted-to-archdaily/" TargetMode="External"/><Relationship Id="rId298" Type="http://schemas.openxmlformats.org/officeDocument/2006/relationships/hyperlink" Target="https://www.khmertimeskh.com/50779493/cambodian-market-shows-the-most-significant-recovery/" TargetMode="External"/><Relationship Id="rId20" Type="http://schemas.openxmlformats.org/officeDocument/2006/relationships/hyperlink" Target="https://www.khmertimeskh.com/501107367/expo-2022-revitalizes-cambodia-real-estate-sector-over-12000-attendees-30-million-in-property-sales-over-2-days/" TargetMode="External"/><Relationship Id="rId22" Type="http://schemas.openxmlformats.org/officeDocument/2006/relationships/hyperlink" Target="https://www.khmertimeskh.com/501105276/sluggish-property-development-project-activity-continues-in-cambodia/" TargetMode="External"/><Relationship Id="rId21" Type="http://schemas.openxmlformats.org/officeDocument/2006/relationships/hyperlink" Target="https://www.khmertimeskh.com/501107369/developers-let-chinese-farmers-pay-for-homes-with-watermelons/" TargetMode="External"/><Relationship Id="rId24" Type="http://schemas.openxmlformats.org/officeDocument/2006/relationships/hyperlink" Target="https://www.khmertimeskh.com/501103112/leading-brands-in-cambodia-converge-on-real-estate-expo-2022-on-july-2-to-3/" TargetMode="External"/><Relationship Id="rId23" Type="http://schemas.openxmlformats.org/officeDocument/2006/relationships/hyperlink" Target="https://www.khmertimeskh.com/501103344/construction-project-proposal-approvals-drop-by-6-1-pct-in-q1/" TargetMode="External"/><Relationship Id="rId26" Type="http://schemas.openxmlformats.org/officeDocument/2006/relationships/hyperlink" Target="https://www.khmertimeskh.com/501098698/chinas-home-prices-continue-to-ease-in-may/" TargetMode="External"/><Relationship Id="rId25" Type="http://schemas.openxmlformats.org/officeDocument/2006/relationships/hyperlink" Target="https://www.khmertimeskh.com/501098699/us-needs-more-homes-report/" TargetMode="External"/><Relationship Id="rId28" Type="http://schemas.openxmlformats.org/officeDocument/2006/relationships/hyperlink" Target="https://www.khmertimeskh.com/501094544/new-kampot-international-port-planned-for-1-5-billion/" TargetMode="External"/><Relationship Id="rId27" Type="http://schemas.openxmlformats.org/officeDocument/2006/relationships/hyperlink" Target="https://www.khmertimeskh.com/501098696/real-estate-expo-2022-developers-offer-prices-as-low-as-16990/" TargetMode="External"/><Relationship Id="rId29" Type="http://schemas.openxmlformats.org/officeDocument/2006/relationships/hyperlink" Target="https://www.khmertimeskh.com/501094546/china-details-measures-for-better-use-of-existing-infrastructure-assets/" TargetMode="External"/><Relationship Id="rId11" Type="http://schemas.openxmlformats.org/officeDocument/2006/relationships/hyperlink" Target="https://www.khmertimeskh.com/501120186/why-is-the-world-worried-about-chinas-property-crisis/" TargetMode="External"/><Relationship Id="rId10" Type="http://schemas.openxmlformats.org/officeDocument/2006/relationships/hyperlink" Target="https://www.khmertimeskh.com/501120135/kingdoms-construction-activity-and-home-sales-increase-in-h1-2022/" TargetMode="External"/><Relationship Id="rId13" Type="http://schemas.openxmlformats.org/officeDocument/2006/relationships/hyperlink" Target="https://www.khmertimeskh.com/501116741/immovable-property-transfer-tax-major-contributor-in-h1-revenue/" TargetMode="External"/><Relationship Id="rId12" Type="http://schemas.openxmlformats.org/officeDocument/2006/relationships/hyperlink" Target="https://www.khmertimeskh.com/501118861/real-estate-important-to-kingdoms-economic-growth/" TargetMode="External"/><Relationship Id="rId15" Type="http://schemas.openxmlformats.org/officeDocument/2006/relationships/hyperlink" Target="https://www.khmertimeskh.com/501111580/new-economic-corridor-national-road-71c-reaches-37-completion/" TargetMode="External"/><Relationship Id="rId198" Type="http://schemas.openxmlformats.org/officeDocument/2006/relationships/hyperlink" Target="https://www.khmertimeskh.com/50835241/online-property-flash-sale-launching-may-6/" TargetMode="External"/><Relationship Id="rId14" Type="http://schemas.openxmlformats.org/officeDocument/2006/relationships/hyperlink" Target="https://www.khmertimeskh.com/501116007/key-investment-locations-local-terminologies-in-cambodia/" TargetMode="External"/><Relationship Id="rId197" Type="http://schemas.openxmlformats.org/officeDocument/2006/relationships/hyperlink" Target="https://www.khmertimeskh.com/50838197/land-prices-in-kampot-fall-by-half/" TargetMode="External"/><Relationship Id="rId17" Type="http://schemas.openxmlformats.org/officeDocument/2006/relationships/hyperlink" Target="https://www.khmertimeskh.com/501111309/general-department-of-taxation-issues-date-reminder-on-declaration-of-property-tax-for-2022/" TargetMode="External"/><Relationship Id="rId196" Type="http://schemas.openxmlformats.org/officeDocument/2006/relationships/hyperlink" Target="https://www.khmertimeskh.com/50840013/singapore-based-property-developer-hong-lai-huat-says-property-and-real-estate-division-to-be-affected-by-cambodia-lockdown/" TargetMode="External"/><Relationship Id="rId16" Type="http://schemas.openxmlformats.org/officeDocument/2006/relationships/hyperlink" Target="https://www.khmertimeskh.com/501111587/chinese-banks-to-rein-in-property-bubble-after-mass-protests/" TargetMode="External"/><Relationship Id="rId195" Type="http://schemas.openxmlformats.org/officeDocument/2006/relationships/hyperlink" Target="https://www.khmertimeskh.com/50842549/torn-living-with-top-us-greenhouse-gas-spewing-power-plant/" TargetMode="External"/><Relationship Id="rId19" Type="http://schemas.openxmlformats.org/officeDocument/2006/relationships/hyperlink" Target="https://www.khmertimeskh.com/501107368/housing-sales-in-indian-metros-decline-by-15/" TargetMode="External"/><Relationship Id="rId18" Type="http://schemas.openxmlformats.org/officeDocument/2006/relationships/hyperlink" Target="https://www.khmertimeskh.com/501110572/influx-of-foreign-investment-will-propel-construction-sector-in-2023/" TargetMode="External"/><Relationship Id="rId199" Type="http://schemas.openxmlformats.org/officeDocument/2006/relationships/hyperlink" Target="https://www.khmertimeskh.com/50835167/increased-supply-and-decreased-demand-for-serviced-apartments/" TargetMode="External"/><Relationship Id="rId84" Type="http://schemas.openxmlformats.org/officeDocument/2006/relationships/hyperlink" Target="https://www.khmertimeskh.com/501030097/china-to-boost-new-infrastructure-projects-amid-economic-recovery/" TargetMode="External"/><Relationship Id="rId83" Type="http://schemas.openxmlformats.org/officeDocument/2006/relationships/hyperlink" Target="https://www.khmertimeskh.com/501030094/brazilian-construction-group-odebrecht-graft-trial-begins/" TargetMode="External"/><Relationship Id="rId86" Type="http://schemas.openxmlformats.org/officeDocument/2006/relationships/hyperlink" Target="https://www.khmertimeskh.com/501028451/local-and-canadian-firms-collaborate-in-real-estate-cooperation/" TargetMode="External"/><Relationship Id="rId85" Type="http://schemas.openxmlformats.org/officeDocument/2006/relationships/hyperlink" Target="https://www.khmertimeskh.com/501030095/turkish-residential-property-sales-up-25-1-in-january/" TargetMode="External"/><Relationship Id="rId88" Type="http://schemas.openxmlformats.org/officeDocument/2006/relationships/hyperlink" Target="https://www.khmertimeskh.com/501025956/capital-gains-tax-delayed-for-third-time-to-january-2024/" TargetMode="External"/><Relationship Id="rId150" Type="http://schemas.openxmlformats.org/officeDocument/2006/relationships/hyperlink" Target="https://www.khmertimeskh.com/50935122/eurocham-cambodia-is-launching-real-estate-september-series/" TargetMode="External"/><Relationship Id="rId271" Type="http://schemas.openxmlformats.org/officeDocument/2006/relationships/hyperlink" Target="https://www.khmertimeskh.com/50792316/local-property-companies-honoured-with-industry-awards/" TargetMode="External"/><Relationship Id="rId87" Type="http://schemas.openxmlformats.org/officeDocument/2006/relationships/hyperlink" Target="https://www.khmertimeskh.com/501025989/china-excludes-affordable-rental-housing-from-property-credit-control/" TargetMode="External"/><Relationship Id="rId270" Type="http://schemas.openxmlformats.org/officeDocument/2006/relationships/hyperlink" Target="https://www.khmertimeskh.com/50793769/great-deals-on-phnom-penh-condos-today-online-year-end-property-sale-2020/" TargetMode="External"/><Relationship Id="rId89" Type="http://schemas.openxmlformats.org/officeDocument/2006/relationships/hyperlink" Target="https://www.khmertimeskh.com/501025916/indias-chettinad-mansions-a-testament-to-past-glory/" TargetMode="External"/><Relationship Id="rId80" Type="http://schemas.openxmlformats.org/officeDocument/2006/relationships/hyperlink" Target="https://www.khmertimeskh.com/501034208/china-expects-robust-rigid-housing-demand-aims-to-secure-supply/" TargetMode="External"/><Relationship Id="rId82" Type="http://schemas.openxmlformats.org/officeDocument/2006/relationships/hyperlink" Target="https://www.khmertimeskh.com/501030093/national-road-11-development-drives-land-prices-up-in-prey-veng/" TargetMode="External"/><Relationship Id="rId81" Type="http://schemas.openxmlformats.org/officeDocument/2006/relationships/hyperlink" Target="https://www.khmertimeskh.com/501034212/uk-freezes-putin-lavrov-assets/" TargetMode="External"/><Relationship Id="rId1" Type="http://schemas.openxmlformats.org/officeDocument/2006/relationships/hyperlink" Target="https://www.khmertimeskh.com/501133274/cambodian-property-and-investment-growth-2022-in-perspective/" TargetMode="External"/><Relationship Id="rId2" Type="http://schemas.openxmlformats.org/officeDocument/2006/relationships/hyperlink" Target="https://www.khmertimeskh.com/501129260/across-new-york-renters-desperate-as-soaring-rents-exacerbate-housing-crisis/" TargetMode="External"/><Relationship Id="rId3" Type="http://schemas.openxmlformats.org/officeDocument/2006/relationships/hyperlink" Target="https://www.khmertimeskh.com/501129262/intercity-roads-approach-completion-in-coastal-province-sihanoukville/" TargetMode="External"/><Relationship Id="rId149" Type="http://schemas.openxmlformats.org/officeDocument/2006/relationships/hyperlink" Target="https://www.khmertimeskh.com/50936730/phnom-penh-condo-prices-drop-while-ho-chi-minh-citys-rise/" TargetMode="External"/><Relationship Id="rId4" Type="http://schemas.openxmlformats.org/officeDocument/2006/relationships/hyperlink" Target="https://www.khmertimeskh.com/501127698/working-to-forge-a-win-win-and-innovative-future-together-phnom-penhs-first-6a-grade-intelligent-office-building-presentation/" TargetMode="External"/><Relationship Id="rId148" Type="http://schemas.openxmlformats.org/officeDocument/2006/relationships/hyperlink" Target="https://www.khmertimeskh.com/50937859/picking-experts-is-key-to-making-the-most-from-real-estate-says-rics/" TargetMode="External"/><Relationship Id="rId269" Type="http://schemas.openxmlformats.org/officeDocument/2006/relationships/hyperlink" Target="https://www.khmertimeskh.com/50793745/chinas-yangtze-fishing-communities-adapt-to-life-on-land/" TargetMode="External"/><Relationship Id="rId9" Type="http://schemas.openxmlformats.org/officeDocument/2006/relationships/hyperlink" Target="https://www.khmertimeskh.com/501120138/new-yorkers-face-record-making-rent-in-manhattan/" TargetMode="External"/><Relationship Id="rId143" Type="http://schemas.openxmlformats.org/officeDocument/2006/relationships/hyperlink" Target="https://www.khmertimeskh.com/50943723/phnom-penh-outer-districts-offer-lowest-condo-sale-prices/" TargetMode="External"/><Relationship Id="rId264" Type="http://schemas.openxmlformats.org/officeDocument/2006/relationships/hyperlink" Target="https://www.khmertimeskh.com/50796435/first-local-transmission-to-extend-pressure-on-property-market/" TargetMode="External"/><Relationship Id="rId142" Type="http://schemas.openxmlformats.org/officeDocument/2006/relationships/hyperlink" Target="https://www.khmertimeskh.com/50943525/with-first-4-waves-sold-out-in-pandemic-urban-village-triumphs-at-asia-pacific-property-awards-2021-2022/" TargetMode="External"/><Relationship Id="rId263" Type="http://schemas.openxmlformats.org/officeDocument/2006/relationships/hyperlink" Target="https://www.khmertimeskh.com/50796380/foreign-investors-remain-upbeat-over-cambodia/" TargetMode="External"/><Relationship Id="rId141" Type="http://schemas.openxmlformats.org/officeDocument/2006/relationships/hyperlink" Target="https://www.khmertimeskh.com/50950503/bling-bling-chef-shakes-up-gastro-world-at-paris-palace/" TargetMode="External"/><Relationship Id="rId262" Type="http://schemas.openxmlformats.org/officeDocument/2006/relationships/hyperlink" Target="https://www.khmertimeskh.com/50796381/phnom-penh-properties-on-sale-online-year-end-property-sale-2020/" TargetMode="External"/><Relationship Id="rId140" Type="http://schemas.openxmlformats.org/officeDocument/2006/relationships/hyperlink" Target="https://www.khmertimeskh.com/50950498/reopening-economy-to-boost-property-market-confidence/" TargetMode="External"/><Relationship Id="rId261" Type="http://schemas.openxmlformats.org/officeDocument/2006/relationships/hyperlink" Target="https://www.khmertimeskh.com/50798777/food-courts-adapting-to-changing-times/" TargetMode="External"/><Relationship Id="rId5" Type="http://schemas.openxmlformats.org/officeDocument/2006/relationships/hyperlink" Target="https://www.khmertimeskh.com/501124435/post-covid-demand-for-luxury-housing-in-india-on-the-rise/" TargetMode="External"/><Relationship Id="rId147" Type="http://schemas.openxmlformats.org/officeDocument/2006/relationships/hyperlink" Target="https://www.khmertimeskh.com/50939494/collapse-in-faith-behind-chinese-construction-firm-evergrandes-critical-financial-crunch/" TargetMode="External"/><Relationship Id="rId268" Type="http://schemas.openxmlformats.org/officeDocument/2006/relationships/hyperlink" Target="https://www.khmertimeskh.com/50793746/safety-key-when-arriving-in-kingdom/" TargetMode="External"/><Relationship Id="rId6" Type="http://schemas.openxmlformats.org/officeDocument/2006/relationships/hyperlink" Target="https://www.khmertimeskh.com/501124430/ministry-approved-1679-projects-worth-952-million-in-h1-2022/" TargetMode="External"/><Relationship Id="rId146" Type="http://schemas.openxmlformats.org/officeDocument/2006/relationships/hyperlink" Target="https://www.khmertimeskh.com/50940229/parc-21-residence-celebrates-topping-off-with-special-discount-2/" TargetMode="External"/><Relationship Id="rId267" Type="http://schemas.openxmlformats.org/officeDocument/2006/relationships/hyperlink" Target="https://www.khmertimeskh.com/50793744/meanchey-chbar-ampov-as-new-shopping-hotspots-in-2021-2023/" TargetMode="External"/><Relationship Id="rId7" Type="http://schemas.openxmlformats.org/officeDocument/2006/relationships/hyperlink" Target="https://www.khmertimeskh.com/501124433/asias-richest-woman-lost-half-her-wealth-in-chinas-property-crunch/" TargetMode="External"/><Relationship Id="rId145" Type="http://schemas.openxmlformats.org/officeDocument/2006/relationships/hyperlink" Target="https://www.khmertimeskh.com/50942294/look-to-the-past-to-build-for-the-future-says-green-building-expert/" TargetMode="External"/><Relationship Id="rId266" Type="http://schemas.openxmlformats.org/officeDocument/2006/relationships/hyperlink" Target="https://www.khmertimeskh.com/50795480/reclaimed-mekong-riverbank-to-become-satellite-city/" TargetMode="External"/><Relationship Id="rId8" Type="http://schemas.openxmlformats.org/officeDocument/2006/relationships/hyperlink" Target="https://www.khmertimeskh.com/501123735/62-in-amcham-survey-find-real-estate-good-investment/" TargetMode="External"/><Relationship Id="rId144" Type="http://schemas.openxmlformats.org/officeDocument/2006/relationships/hyperlink" Target="https://www.khmertimeskh.com/50943724/evergrande-fuels-concerns-over-chinas-housing-bubble/" TargetMode="External"/><Relationship Id="rId265" Type="http://schemas.openxmlformats.org/officeDocument/2006/relationships/hyperlink" Target="https://www.khmertimeskh.com/50796379/tech-stars-quit-silicon-valley-citing-politics-and-pandemic/" TargetMode="External"/><Relationship Id="rId73" Type="http://schemas.openxmlformats.org/officeDocument/2006/relationships/hyperlink" Target="https://www.khmertimeskh.com/501041977/prek-pnov-joins-outer-districts-in-land-appreciation/" TargetMode="External"/><Relationship Id="rId72" Type="http://schemas.openxmlformats.org/officeDocument/2006/relationships/hyperlink" Target="https://www.khmertimeskh.com/501042058/scg-home-design-village-opens-its-door-to-provide-modern-home-appliances/" TargetMode="External"/><Relationship Id="rId75" Type="http://schemas.openxmlformats.org/officeDocument/2006/relationships/hyperlink" Target="https://www.khmertimeskh.com/501041442/the-most-awaited-propertyguru-cambodia-property-awards-ceremony-is-back/" TargetMode="External"/><Relationship Id="rId74" Type="http://schemas.openxmlformats.org/officeDocument/2006/relationships/hyperlink" Target="https://www.khmertimeskh.com/501041197/build4people-helps-urban-development-in-phnom-penh/" TargetMode="External"/><Relationship Id="rId77" Type="http://schemas.openxmlformats.org/officeDocument/2006/relationships/hyperlink" Target="https://www.khmertimeskh.com/501038341/location-comparison-buying-in-cbd-vs-suburbs-in-phnom-penh/" TargetMode="External"/><Relationship Id="rId260" Type="http://schemas.openxmlformats.org/officeDocument/2006/relationships/hyperlink" Target="https://www.khmertimeskh.com/50798804/jacksons-neverland-ranch-sold-to-us-billionaire-at-discount/" TargetMode="External"/><Relationship Id="rId76" Type="http://schemas.openxmlformats.org/officeDocument/2006/relationships/hyperlink" Target="https://www.khmertimeskh.com/501039648/real-estate-players-bullish-as-property-demand-soars-again/" TargetMode="External"/><Relationship Id="rId79" Type="http://schemas.openxmlformats.org/officeDocument/2006/relationships/hyperlink" Target="https://www.khmertimeskh.com/501034207/phnom-penh-suburbs-offer-lowest-condo-sale-prices/" TargetMode="External"/><Relationship Id="rId78" Type="http://schemas.openxmlformats.org/officeDocument/2006/relationships/hyperlink" Target="https://www.khmertimeskh.com/501034066/strong-property-sales-in-cambodia-boosts-hong-lai-huat-2021-revenues/" TargetMode="External"/><Relationship Id="rId71" Type="http://schemas.openxmlformats.org/officeDocument/2006/relationships/hyperlink" Target="https://www.khmertimeskh.com/501045317/wewatch-sign-multi-year-agreement-with-meridian-international-holding-cambodia-ltd-to-provide-high-quality-content-and-tv-services-for-its-phnom-penhs-premier-service-residence-apartments/" TargetMode="External"/><Relationship Id="rId70" Type="http://schemas.openxmlformats.org/officeDocument/2006/relationships/hyperlink" Target="https://www.khmertimeskh.com/501046175/warren-buffetts-firm-buying-us-insurance-company-for-11-6b/" TargetMode="External"/><Relationship Id="rId139" Type="http://schemas.openxmlformats.org/officeDocument/2006/relationships/hyperlink" Target="https://www.khmertimeskh.com/50950338/condominium-prices-and-rents-slide-in-q3/" TargetMode="External"/><Relationship Id="rId138" Type="http://schemas.openxmlformats.org/officeDocument/2006/relationships/hyperlink" Target="https://www.khmertimeskh.com/50955103/could-evergrandes-woes-impact-the-cambodian-property-market/" TargetMode="External"/><Relationship Id="rId259" Type="http://schemas.openxmlformats.org/officeDocument/2006/relationships/hyperlink" Target="https://www.khmertimeskh.com/50798776/properties-on-sale-under-70000-online-year-end-property-sale/" TargetMode="External"/><Relationship Id="rId137" Type="http://schemas.openxmlformats.org/officeDocument/2006/relationships/hyperlink" Target="https://www.khmertimeskh.com/50958906/chankiri-palm-creek-marches-towards-a-better-way-of-living/" TargetMode="External"/><Relationship Id="rId258" Type="http://schemas.openxmlformats.org/officeDocument/2006/relationships/hyperlink" Target="https://www.khmertimeskh.com/50798775/residential-rental-market-resilient-amid-new-covid-19-fears/" TargetMode="External"/><Relationship Id="rId132" Type="http://schemas.openxmlformats.org/officeDocument/2006/relationships/hyperlink" Target="https://www.khmertimeskh.com/50964749/demand-for-gated-communities-on-the-rise-creating-workers-shortage/" TargetMode="External"/><Relationship Id="rId253" Type="http://schemas.openxmlformats.org/officeDocument/2006/relationships/hyperlink" Target="https://www.khmertimeskh.com/50803265/pandemics-robot-heroes-highlight-their-value-domestically-at-top-tech-virtual-show/" TargetMode="External"/><Relationship Id="rId131" Type="http://schemas.openxmlformats.org/officeDocument/2006/relationships/hyperlink" Target="https://www.khmertimeskh.com/50967134/phnom-penhs-construction-heralds-dramatic-increase/" TargetMode="External"/><Relationship Id="rId252" Type="http://schemas.openxmlformats.org/officeDocument/2006/relationships/hyperlink" Target="https://www.khmertimeskh.com/50803264/virus-leaves-some-projects-awaiting-construction-dates-but-not-the-palms/" TargetMode="External"/><Relationship Id="rId130" Type="http://schemas.openxmlformats.org/officeDocument/2006/relationships/hyperlink" Target="https://www.khmertimeskh.com/50967927/rental-considerations-for-foreigners-traveling-to-cambodia/" TargetMode="External"/><Relationship Id="rId251" Type="http://schemas.openxmlformats.org/officeDocument/2006/relationships/hyperlink" Target="https://www.khmertimeskh.com/50803263/featured-properties-of-the-week/" TargetMode="External"/><Relationship Id="rId250" Type="http://schemas.openxmlformats.org/officeDocument/2006/relationships/hyperlink" Target="https://www.khmertimeskh.com/50803234/7-districts-close-2020-with-up-to-30-lower-median-condo-prices/" TargetMode="External"/><Relationship Id="rId136" Type="http://schemas.openxmlformats.org/officeDocument/2006/relationships/hyperlink" Target="https://www.khmertimeskh.com/50959721/can-foreigners-own-land-in-the-kingdom/" TargetMode="External"/><Relationship Id="rId257" Type="http://schemas.openxmlformats.org/officeDocument/2006/relationships/hyperlink" Target="https://www.khmertimeskh.com/50801012/weekly-property-feature-hot-condominium-projects-in-phnom-penh/" TargetMode="External"/><Relationship Id="rId135" Type="http://schemas.openxmlformats.org/officeDocument/2006/relationships/hyperlink" Target="https://www.khmertimeskh.com/50959678/entries-now-open-for-cambodia-real-estate-awards-2021-22/" TargetMode="External"/><Relationship Id="rId256" Type="http://schemas.openxmlformats.org/officeDocument/2006/relationships/hyperlink" Target="https://www.khmertimeskh.com/50801011/wind-powers-more-than-half-of-uk-electricity-for-first-time/" TargetMode="External"/><Relationship Id="rId134" Type="http://schemas.openxmlformats.org/officeDocument/2006/relationships/hyperlink" Target="https://www.khmertimeskh.com/50963861/thailand-calls-for-condo-reform-to-lure-foreigners/" TargetMode="External"/><Relationship Id="rId255" Type="http://schemas.openxmlformats.org/officeDocument/2006/relationships/hyperlink" Target="https://www.khmertimeskh.com/50801014/proposed-land-management-and-urban-planning-law-moves-forward/" TargetMode="External"/><Relationship Id="rId133" Type="http://schemas.openxmlformats.org/officeDocument/2006/relationships/hyperlink" Target="https://www.khmertimeskh.com/50963863/key-locations-to-be-developed-in-new-siem-reap-master-plan/" TargetMode="External"/><Relationship Id="rId254" Type="http://schemas.openxmlformats.org/officeDocument/2006/relationships/hyperlink" Target="https://www.khmertimeskh.com/50800976/nbc-4-economic-growth-in-2021-lays-groundwork-for-property-sector-recovery/" TargetMode="External"/><Relationship Id="rId62" Type="http://schemas.openxmlformats.org/officeDocument/2006/relationships/hyperlink" Target="https://www.khmertimeskh.com/501053722/us-housing-market-staring-into-face-of-perfect-storm/" TargetMode="External"/><Relationship Id="rId61" Type="http://schemas.openxmlformats.org/officeDocument/2006/relationships/hyperlink" Target="https://www.khmertimeskh.com/501053721/geodis-to-open-a-new-warehouse-facility-at-brisbane-airport/" TargetMode="External"/><Relationship Id="rId64" Type="http://schemas.openxmlformats.org/officeDocument/2006/relationships/hyperlink" Target="https://www.khmertimeskh.com/501049705/land-remains-top-choice-for-property-investment-condominiums-close-2nd/" TargetMode="External"/><Relationship Id="rId63" Type="http://schemas.openxmlformats.org/officeDocument/2006/relationships/hyperlink" Target="https://www.khmertimeskh.com/501049707/china-goes-for-rental-reductions-on-pandemic-hit-micro-small-businesses/" TargetMode="External"/><Relationship Id="rId66" Type="http://schemas.openxmlformats.org/officeDocument/2006/relationships/hyperlink" Target="https://www.khmertimeskh.com/501048360/notable-uptick-in-cambodian-real-estate-and-construction-sectors-study/" TargetMode="External"/><Relationship Id="rId172" Type="http://schemas.openxmlformats.org/officeDocument/2006/relationships/hyperlink" Target="https://www.khmertimeskh.com/50893428/hong-kongs-urban-farms-sprout-gardens-in-the-sky/" TargetMode="External"/><Relationship Id="rId293" Type="http://schemas.openxmlformats.org/officeDocument/2006/relationships/hyperlink" Target="https://www.khmertimeskh.com/50781765/cairos-city-of-the-dead-brought-back-to-life/" TargetMode="External"/><Relationship Id="rId65" Type="http://schemas.openxmlformats.org/officeDocument/2006/relationships/hyperlink" Target="https://www.khmertimeskh.com/501049808/russia-damaged-property-worth-565-billion-ukraine/" TargetMode="External"/><Relationship Id="rId171" Type="http://schemas.openxmlformats.org/officeDocument/2006/relationships/hyperlink" Target="https://www.khmertimeskh.com/50893425/downward-pressure-on-sale-rental-market-persists-in-phnom-penh/" TargetMode="External"/><Relationship Id="rId292" Type="http://schemas.openxmlformats.org/officeDocument/2006/relationships/hyperlink" Target="https://www.khmertimeskh.com/50781764/retail-space-foot-traffic-shows-signs-of-improvement-despite-pandemic/" TargetMode="External"/><Relationship Id="rId68" Type="http://schemas.openxmlformats.org/officeDocument/2006/relationships/hyperlink" Target="https://www.khmertimeskh.com/501046173/china-property-gaint-evergrande-urges-investor-caution-as-audit-result-delayed/" TargetMode="External"/><Relationship Id="rId170" Type="http://schemas.openxmlformats.org/officeDocument/2006/relationships/hyperlink" Target="https://www.khmertimeskh.com/50897553/urbanland-signs-new-home-loan-agreements-with-trio-of-banks/" TargetMode="External"/><Relationship Id="rId291" Type="http://schemas.openxmlformats.org/officeDocument/2006/relationships/hyperlink" Target="https://www.khmertimeskh.com/50781763/cambodian-condo-prices-stabilize-as-developers-meet-new-local-demand/" TargetMode="External"/><Relationship Id="rId67" Type="http://schemas.openxmlformats.org/officeDocument/2006/relationships/hyperlink" Target="https://www.khmertimeskh.com/501047104/property-tax-qr-code-system-to-strengthen-tax-payment-transparency/" TargetMode="External"/><Relationship Id="rId290" Type="http://schemas.openxmlformats.org/officeDocument/2006/relationships/hyperlink" Target="https://www.khmertimeskh.com/50781730/introducing-fazwaz-cambodia-your-partner-in-real-estate-since-2020/" TargetMode="External"/><Relationship Id="rId60" Type="http://schemas.openxmlformats.org/officeDocument/2006/relationships/hyperlink" Target="https://www.khmertimeskh.com/501055515/a-end-to-endless-construction-ministry-says-that-construction-now-not-permitted-without-permit/" TargetMode="External"/><Relationship Id="rId165" Type="http://schemas.openxmlformats.org/officeDocument/2006/relationships/hyperlink" Target="https://www.khmertimeskh.com/50908199/housing-starts-in-us-jump-year-on-year/" TargetMode="External"/><Relationship Id="rId286" Type="http://schemas.openxmlformats.org/officeDocument/2006/relationships/hyperlink" Target="https://www.khmertimeskh.com/50783944/realestate-com-kh-signs-mou-with-fazwaz-cambodia/" TargetMode="External"/><Relationship Id="rId69" Type="http://schemas.openxmlformats.org/officeDocument/2006/relationships/hyperlink" Target="https://www.khmertimeskh.com/501046171/realestate-com-kh-enters-into-a-strategic-partnership-with-beike-realsee-to-bring-cutting-edge-technology-to-cambodias-property-sector/" TargetMode="External"/><Relationship Id="rId164" Type="http://schemas.openxmlformats.org/officeDocument/2006/relationships/hyperlink" Target="https://www.khmertimeskh.com/50908201/por-senchey-soon-to-be-retail-hub-in-phnom-penh/" TargetMode="External"/><Relationship Id="rId285" Type="http://schemas.openxmlformats.org/officeDocument/2006/relationships/hyperlink" Target="https://www.khmertimeskh.com/50784700/international-real-estate-veteran-settles-on-cambodia/" TargetMode="External"/><Relationship Id="rId163" Type="http://schemas.openxmlformats.org/officeDocument/2006/relationships/hyperlink" Target="https://www.khmertimeskh.com/50908204/uk-housing-hitting-record-price-peaks-on-pandemic-demand/" TargetMode="External"/><Relationship Id="rId284" Type="http://schemas.openxmlformats.org/officeDocument/2006/relationships/hyperlink" Target="https://www.khmertimeskh.com/50785998/demand-for-real-estate-remains-stable/" TargetMode="External"/><Relationship Id="rId162" Type="http://schemas.openxmlformats.org/officeDocument/2006/relationships/hyperlink" Target="https://www.khmertimeskh.com/50911771/oversupply-and-pandemic-concerns-send-condominium-prices-tumbling/" TargetMode="External"/><Relationship Id="rId283" Type="http://schemas.openxmlformats.org/officeDocument/2006/relationships/hyperlink" Target="https://www.khmertimeskh.com/50786021/in-us-booming-real-estate-market-highlights-rich-poor-divide/" TargetMode="External"/><Relationship Id="rId169" Type="http://schemas.openxmlformats.org/officeDocument/2006/relationships/hyperlink" Target="https://www.khmertimeskh.com/50898353/micro-homes-built-for-the-homeless-of-los-angeles/" TargetMode="External"/><Relationship Id="rId168" Type="http://schemas.openxmlformats.org/officeDocument/2006/relationships/hyperlink" Target="https://www.khmertimeskh.com/50898289/silvertown-metropolitan-signs-on-realestate-com-kh-and-fazwaz-cambodia-as-marketing-sales-partners/" TargetMode="External"/><Relationship Id="rId289" Type="http://schemas.openxmlformats.org/officeDocument/2006/relationships/hyperlink" Target="https://www.khmertimeskh.com/50783983/airbnb-says-sharing-model-proved-resilient-amid-coronavirus-pandemic/" TargetMode="External"/><Relationship Id="rId167" Type="http://schemas.openxmlformats.org/officeDocument/2006/relationships/hyperlink" Target="https://www.khmertimeskh.com/50902205/low-prices-in-tough-times-lure-buyers-to-siem-reap/" TargetMode="External"/><Relationship Id="rId288" Type="http://schemas.openxmlformats.org/officeDocument/2006/relationships/hyperlink" Target="https://www.khmertimeskh.com/50783987/connection-of-diamond-island-and-koh-norea-set-to-boost-land-prices/" TargetMode="External"/><Relationship Id="rId166" Type="http://schemas.openxmlformats.org/officeDocument/2006/relationships/hyperlink" Target="https://www.khmertimeskh.com/50903008/opportunities-arise-as-property-market-plays-long-game/" TargetMode="External"/><Relationship Id="rId287" Type="http://schemas.openxmlformats.org/officeDocument/2006/relationships/hyperlink" Target="https://www.khmertimeskh.com/50783986/phnom-penh-shopping-destinations-to-double-by-2025/" TargetMode="External"/><Relationship Id="rId51" Type="http://schemas.openxmlformats.org/officeDocument/2006/relationships/hyperlink" Target="https://www.khmertimeskh.com/501069470/hong-lai-huat-to-sell-50m-worth-of-dseaview-units-to-fabi-capital/" TargetMode="External"/><Relationship Id="rId50" Type="http://schemas.openxmlformats.org/officeDocument/2006/relationships/hyperlink" Target="https://www.khmertimeskh.com/501069282/j-tower-2-condominium-the-new-symbol-of-grand-japanese-architecture-in-phnom-penh/" TargetMode="External"/><Relationship Id="rId53" Type="http://schemas.openxmlformats.org/officeDocument/2006/relationships/hyperlink" Target="https://www.khmertimeskh.com/501067205/amcham-hosts-construction-and-real-estate-networking-event/" TargetMode="External"/><Relationship Id="rId52" Type="http://schemas.openxmlformats.org/officeDocument/2006/relationships/hyperlink" Target="https://www.khmertimeskh.com/501068709/wooden-buildings-touch-new-heights-in-scandinavia/" TargetMode="External"/><Relationship Id="rId55" Type="http://schemas.openxmlformats.org/officeDocument/2006/relationships/hyperlink" Target="https://www.khmertimeskh.com/501064588/turkish-houses-sell-like-hotcakes-amid-high-inflation/" TargetMode="External"/><Relationship Id="rId161" Type="http://schemas.openxmlformats.org/officeDocument/2006/relationships/hyperlink" Target="https://www.khmertimeskh.com/50913370/resales-are-up-new-sales-are-down-with-us-housing-reports-mix-of-messages/" TargetMode="External"/><Relationship Id="rId282" Type="http://schemas.openxmlformats.org/officeDocument/2006/relationships/hyperlink" Target="https://www.khmertimeskh.com/50785991/mortgage-applications-soar-by-50-in-q3-2020/" TargetMode="External"/><Relationship Id="rId54" Type="http://schemas.openxmlformats.org/officeDocument/2006/relationships/hyperlink" Target="https://www.khmertimeskh.com/501064590/over-650-new-projects-approved-in-first-2-months-of-2022/" TargetMode="External"/><Relationship Id="rId160" Type="http://schemas.openxmlformats.org/officeDocument/2006/relationships/hyperlink" Target="https://www.khmertimeskh.com/50913368/july-2021-condominium-market-overview-in-phnom-penh/" TargetMode="External"/><Relationship Id="rId281" Type="http://schemas.openxmlformats.org/officeDocument/2006/relationships/hyperlink" Target="https://www.khmertimeskh.com/50785990/year-end-property-sale-2020-postponed-to-help-curb-covid-19/" TargetMode="External"/><Relationship Id="rId57" Type="http://schemas.openxmlformats.org/officeDocument/2006/relationships/hyperlink" Target="https://www.khmertimeskh.com/501060262/winners-of-the-cambodia-real-estate-awards-2022-officially-announced-at-sofitel-hotel/" TargetMode="External"/><Relationship Id="rId280" Type="http://schemas.openxmlformats.org/officeDocument/2006/relationships/hyperlink" Target="https://www.khmertimeskh.com/50786443/discounts-up-to-40-online-year-end-property-sale-2020/" TargetMode="External"/><Relationship Id="rId56" Type="http://schemas.openxmlformats.org/officeDocument/2006/relationships/hyperlink" Target="https://www.khmertimeskh.com/501064591/china-to-curb-malicious-ipr-related-prosecutions/" TargetMode="External"/><Relationship Id="rId159" Type="http://schemas.openxmlformats.org/officeDocument/2006/relationships/hyperlink" Target="https://www.khmertimeskh.com/50918196/the-intricacies-of-guaranteed-rental-returns-for-investors/" TargetMode="External"/><Relationship Id="rId59" Type="http://schemas.openxmlformats.org/officeDocument/2006/relationships/hyperlink" Target="https://www.khmertimeskh.com/501056230/wewatch-cambodia-to-tie-up-with-one-park-residences-and-serviced-apartments-in-multi-year-contract-to-provide-tv-digital-content-services-for-high-end-serviced-residences-in-phnom-penh/" TargetMode="External"/><Relationship Id="rId154" Type="http://schemas.openxmlformats.org/officeDocument/2006/relationships/hyperlink" Target="https://www.khmertimeskh.com/50931328/freedom-tower-the-skyscraper-symbolising-new-yorks-resilience/" TargetMode="External"/><Relationship Id="rId275" Type="http://schemas.openxmlformats.org/officeDocument/2006/relationships/hyperlink" Target="https://www.khmertimeskh.com/50791147/limited-time-deals-on-the-hottest-boreys-online-year-end-property-sale-2020/" TargetMode="External"/><Relationship Id="rId58" Type="http://schemas.openxmlformats.org/officeDocument/2006/relationships/hyperlink" Target="https://www.khmertimeskh.com/501057098/ocic-named-as-first-hall-of-fame-award-inductee-of-cambodia-real-estate-award-crea-2022/" TargetMode="External"/><Relationship Id="rId153" Type="http://schemas.openxmlformats.org/officeDocument/2006/relationships/hyperlink" Target="https://www.khmertimeskh.com/50931332/property-market-holds-firm-as-quarantine-measures-relax/" TargetMode="External"/><Relationship Id="rId274" Type="http://schemas.openxmlformats.org/officeDocument/2006/relationships/hyperlink" Target="https://www.khmertimeskh.com/50791127/us-house-votes-to-open-us-doors-to-hong-kong-residents-to-live-temporarily/" TargetMode="External"/><Relationship Id="rId152" Type="http://schemas.openxmlformats.org/officeDocument/2006/relationships/hyperlink" Target="https://www.khmertimeskh.com/50935327/chinese-property-giant-evergrande-under-tremendous-pressure-from-heavy-debts/" TargetMode="External"/><Relationship Id="rId273" Type="http://schemas.openxmlformats.org/officeDocument/2006/relationships/hyperlink" Target="https://www.khmertimeskh.com/50791128/retail-foot-traffic-drop-25-following-november-28-incident/" TargetMode="External"/><Relationship Id="rId151" Type="http://schemas.openxmlformats.org/officeDocument/2006/relationships/hyperlink" Target="https://www.khmertimeskh.com/50935330/new-projects-in-phnom-penh-completing-in-2022/" TargetMode="External"/><Relationship Id="rId272" Type="http://schemas.openxmlformats.org/officeDocument/2006/relationships/hyperlink" Target="https://www.khmertimeskh.com/50791126/newly-thought-out-strategy-for-the-mekong/" TargetMode="External"/><Relationship Id="rId158" Type="http://schemas.openxmlformats.org/officeDocument/2006/relationships/hyperlink" Target="https://www.khmertimeskh.com/50922514/high-prices-and-increased-supply-didnt-deter-americans-from-ongoing-home-buying-spree/" TargetMode="External"/><Relationship Id="rId279" Type="http://schemas.openxmlformats.org/officeDocument/2006/relationships/hyperlink" Target="https://www.khmertimeskh.com/50788368/doordash-aims-to-raise-more-than-2-bn-with-ipo/" TargetMode="External"/><Relationship Id="rId157" Type="http://schemas.openxmlformats.org/officeDocument/2006/relationships/hyperlink" Target="https://www.khmertimeskh.com/50922561/downtown-properties-in-phnom-penh-start-offering-10-down-payment/" TargetMode="External"/><Relationship Id="rId278" Type="http://schemas.openxmlformats.org/officeDocument/2006/relationships/hyperlink" Target="https://www.khmertimeskh.com/50788447/buy-property-as-low-as-3xx-month-year-end-property-sales-online-expo/" TargetMode="External"/><Relationship Id="rId156" Type="http://schemas.openxmlformats.org/officeDocument/2006/relationships/hyperlink" Target="https://www.khmertimeskh.com/50927186/oil-rich-gulf-faces-prospect-of-unliveable-heat-as-planet-warms/" TargetMode="External"/><Relationship Id="rId277" Type="http://schemas.openxmlformats.org/officeDocument/2006/relationships/hyperlink" Target="https://www.khmertimeskh.com/50788406/sen-sok-meanchey-districts-offer-lowest-median-condo-sale-prices/" TargetMode="External"/><Relationship Id="rId155" Type="http://schemas.openxmlformats.org/officeDocument/2006/relationships/hyperlink" Target="https://www.khmertimeskh.com/50927185/cambodias-high-vaccination-rate-spells-quicker-economic-recovery/" TargetMode="External"/><Relationship Id="rId276" Type="http://schemas.openxmlformats.org/officeDocument/2006/relationships/hyperlink" Target="https://www.khmertimeskh.com/50788446/work-progressing-on-aeon-3-mall/" TargetMode="External"/><Relationship Id="rId107" Type="http://schemas.openxmlformats.org/officeDocument/2006/relationships/hyperlink" Target="https://www.khmertimeskh.com/50996775/land-prices-skyrocket-in-two-satellite-cities-in-chroy-changvar/" TargetMode="External"/><Relationship Id="rId228" Type="http://schemas.openxmlformats.org/officeDocument/2006/relationships/hyperlink" Target="https://www.khmertimeskh.com/50817489/signs-of-asias-property-recovery-show-green-shoots/" TargetMode="External"/><Relationship Id="rId106" Type="http://schemas.openxmlformats.org/officeDocument/2006/relationships/hyperlink" Target="https://www.khmertimeskh.com/501000862/cambodia-korea-friendship-bridge-to-spike-arey-ksat-area-land-price/" TargetMode="External"/><Relationship Id="rId227" Type="http://schemas.openxmlformats.org/officeDocument/2006/relationships/hyperlink" Target="https://www.khmertimeskh.com/50817460/realestate-com-kh-launches-annual-survey-with-2-night-holiday-prize-for-lucky-winner/" TargetMode="External"/><Relationship Id="rId105" Type="http://schemas.openxmlformats.org/officeDocument/2006/relationships/hyperlink" Target="https://www.khmertimeskh.com/501000814/last-chance-to-enter-cambodia-real-estate-awards-2022-over-40-entries-already-for-the-upcoming-event/" TargetMode="External"/><Relationship Id="rId226" Type="http://schemas.openxmlformats.org/officeDocument/2006/relationships/hyperlink" Target="https://www.khmertimeskh.com/50817459/condominiums-top-2020-property-searches-landed-properties-close-second/" TargetMode="External"/><Relationship Id="rId104" Type="http://schemas.openxmlformats.org/officeDocument/2006/relationships/hyperlink" Target="https://www.khmertimeskh.com/501002826/market-potential-of-real-estates-on-show-with-more-construction-projects-launching/" TargetMode="External"/><Relationship Id="rId225" Type="http://schemas.openxmlformats.org/officeDocument/2006/relationships/hyperlink" Target="https://www.khmertimeskh.com/50820105/worldbridge-sport-village-a-unique-mixed-sports-development-address-in-the-heart-of-the-capital-city-of-phnom-penh/" TargetMode="External"/><Relationship Id="rId109" Type="http://schemas.openxmlformats.org/officeDocument/2006/relationships/hyperlink" Target="https://www.khmertimeskh.com/50995451/4000-construction-projects-registered-in-11-months/" TargetMode="External"/><Relationship Id="rId108" Type="http://schemas.openxmlformats.org/officeDocument/2006/relationships/hyperlink" Target="https://www.khmertimeskh.com/50996819/more-parks-for-phnom-penh-will-help-property-developers-not-hinder-them/" TargetMode="External"/><Relationship Id="rId229" Type="http://schemas.openxmlformats.org/officeDocument/2006/relationships/hyperlink" Target="https://www.khmertimeskh.com/50817487/locked-down-pub-becomes-irelands-first-wildlife-hospital/" TargetMode="External"/><Relationship Id="rId220" Type="http://schemas.openxmlformats.org/officeDocument/2006/relationships/hyperlink" Target="https://www.khmertimeskh.com/50822899/san-francisco-home-to-dropbox-sold-for-1-08-bn/" TargetMode="External"/><Relationship Id="rId103" Type="http://schemas.openxmlformats.org/officeDocument/2006/relationships/hyperlink" Target="https://www.khmertimeskh.com/501003174/construction-and-real-estate-sector-in-cambodia-is-expected-to-grow-slower-this-year/" TargetMode="External"/><Relationship Id="rId224" Type="http://schemas.openxmlformats.org/officeDocument/2006/relationships/hyperlink" Target="https://www.khmertimeskh.com/50820103/could-empty-offices-help-to-solve-frances-housing-crisis/" TargetMode="External"/><Relationship Id="rId102" Type="http://schemas.openxmlformats.org/officeDocument/2006/relationships/hyperlink" Target="https://www.khmertimeskh.com/501005530/bay-area-economic-circle-starting-to-form-in-phnom-penh/" TargetMode="External"/><Relationship Id="rId223" Type="http://schemas.openxmlformats.org/officeDocument/2006/relationships/hyperlink" Target="https://www.khmertimeskh.com/50820104/top-global-oil-exporter-saudi-arabia-launches-car-free-city/" TargetMode="External"/><Relationship Id="rId101" Type="http://schemas.openxmlformats.org/officeDocument/2006/relationships/hyperlink" Target="https://www.khmertimeskh.com/501009633/extensive-property-damage-in-tsunami-struck-tonga/" TargetMode="External"/><Relationship Id="rId222" Type="http://schemas.openxmlformats.org/officeDocument/2006/relationships/hyperlink" Target="https://www.khmertimeskh.com/50820102/designer-of-top-cambodian-properties-helps-preserve-the-kingdoms-wildlife/" TargetMode="External"/><Relationship Id="rId100" Type="http://schemas.openxmlformats.org/officeDocument/2006/relationships/hyperlink" Target="https://www.khmertimeskh.com/501009632/chamkarmon-tops-2021s-most-searched-district-in-phnom-penh/" TargetMode="External"/><Relationship Id="rId221" Type="http://schemas.openxmlformats.org/officeDocument/2006/relationships/hyperlink" Target="https://www.khmertimeskh.com/50820066/sen-sok-and-chamkarmon-popular-areas-for-mid-tier-projects-in-phnom-penh/" TargetMode="External"/><Relationship Id="rId217" Type="http://schemas.openxmlformats.org/officeDocument/2006/relationships/hyperlink" Target="https://www.khmertimeskh.com/50822901/domestic-tourists-to-play-vital-role-in-2021-tourism/" TargetMode="External"/><Relationship Id="rId216" Type="http://schemas.openxmlformats.org/officeDocument/2006/relationships/hyperlink" Target="https://www.khmertimeskh.com/50824190/propertyguru-cambodia-property-awards-programme-open-for-applications/" TargetMode="External"/><Relationship Id="rId215" Type="http://schemas.openxmlformats.org/officeDocument/2006/relationships/hyperlink" Target="https://www.khmertimeskh.com/50824688/real-estate-insiders-say-feb-20-incident-hurt-market/" TargetMode="External"/><Relationship Id="rId214" Type="http://schemas.openxmlformats.org/officeDocument/2006/relationships/hyperlink" Target="https://www.khmertimeskh.com/50825975/star-wars-fans-build-mandalorian-spaceship-in-siberia-as-attraction/" TargetMode="External"/><Relationship Id="rId219" Type="http://schemas.openxmlformats.org/officeDocument/2006/relationships/hyperlink" Target="https://www.khmertimeskh.com/50822898/new-yorkers-rediscover-citys-pandemic-deserted-tourist-spots/" TargetMode="External"/><Relationship Id="rId218" Type="http://schemas.openxmlformats.org/officeDocument/2006/relationships/hyperlink" Target="https://www.khmertimeskh.com/50822900/cambodia-in-the-middle-of-road-construction-frenzy/" TargetMode="External"/><Relationship Id="rId213" Type="http://schemas.openxmlformats.org/officeDocument/2006/relationships/hyperlink" Target="https://www.khmertimeskh.com/50825934/uk-city-where-romans-bathed-now-penalising-polluting-cars/" TargetMode="External"/><Relationship Id="rId212" Type="http://schemas.openxmlformats.org/officeDocument/2006/relationships/hyperlink" Target="https://www.khmertimeskh.com/50825932/bridge-building-frenzy-hits-cambodia/" TargetMode="External"/><Relationship Id="rId211" Type="http://schemas.openxmlformats.org/officeDocument/2006/relationships/hyperlink" Target="https://www.khmertimeskh.com/50825933/february-20-incident-biggest-property-market-disruption-yet/" TargetMode="External"/><Relationship Id="rId210" Type="http://schemas.openxmlformats.org/officeDocument/2006/relationships/hyperlink" Target="https://www.khmertimeskh.com/50829332/us-existing-home-sales-fall-6-6-in-february-survey/" TargetMode="External"/><Relationship Id="rId129" Type="http://schemas.openxmlformats.org/officeDocument/2006/relationships/hyperlink" Target="https://www.khmertimeskh.com/50969728/provision-of-exclusive-internet-service-abolished-in-boreys/" TargetMode="External"/><Relationship Id="rId128" Type="http://schemas.openxmlformats.org/officeDocument/2006/relationships/hyperlink" Target="https://www.khmertimeskh.com/50971504/urbanland-sweeps-property-prizes-for-phnom-penh-project/" TargetMode="External"/><Relationship Id="rId249" Type="http://schemas.openxmlformats.org/officeDocument/2006/relationships/hyperlink" Target="https://www.khmertimeskh.com/50805343/oldest-city-in-the-americas-under-threat-from-squatters/" TargetMode="External"/><Relationship Id="rId127" Type="http://schemas.openxmlformats.org/officeDocument/2006/relationships/hyperlink" Target="https://www.khmertimeskh.com/50972377/m-vision-handles-metaverse-projects-land-trade-management/" TargetMode="External"/><Relationship Id="rId248" Type="http://schemas.openxmlformats.org/officeDocument/2006/relationships/hyperlink" Target="https://www.khmertimeskh.com/50805342/cambodias-real-estate-market-to-recover-by-60-percent-this-year/" TargetMode="External"/><Relationship Id="rId126" Type="http://schemas.openxmlformats.org/officeDocument/2006/relationships/hyperlink" Target="https://www.khmertimeskh.com/50972382/chinese-economy-sustains-sound-recovery-in-october-as-policy-support-pays-off/" TargetMode="External"/><Relationship Id="rId247" Type="http://schemas.openxmlformats.org/officeDocument/2006/relationships/hyperlink" Target="https://www.khmertimeskh.com/50805307/toul-kork-to-expect-4-more-shopping-destinations-by-2021/" TargetMode="External"/><Relationship Id="rId121" Type="http://schemas.openxmlformats.org/officeDocument/2006/relationships/hyperlink" Target="https://www.khmertimeskh.com/50980246/kota-belud-set-for-major-transformation-through-qhazanah-sabah-initiative/" TargetMode="External"/><Relationship Id="rId242" Type="http://schemas.openxmlformats.org/officeDocument/2006/relationships/hyperlink" Target="https://www.khmertimeskh.com/50807565/boeung-keng-kang-district-tops-property-searches-in-2020/" TargetMode="External"/><Relationship Id="rId120" Type="http://schemas.openxmlformats.org/officeDocument/2006/relationships/hyperlink" Target="https://www.khmertimeskh.com/50980248/property-developers-set-eyes-on-price-hikes-in-2022/" TargetMode="External"/><Relationship Id="rId241" Type="http://schemas.openxmlformats.org/officeDocument/2006/relationships/hyperlink" Target="https://www.khmertimeskh.com/50808725/believe-in-better/" TargetMode="External"/><Relationship Id="rId240" Type="http://schemas.openxmlformats.org/officeDocument/2006/relationships/hyperlink" Target="https://www.khmertimeskh.com/50810090/is-this-the-end-of-offices-new-yorks-business-districts-face-an-uncertain-future-after-covid/" TargetMode="External"/><Relationship Id="rId125" Type="http://schemas.openxmlformats.org/officeDocument/2006/relationships/hyperlink" Target="https://www.khmertimeskh.com/50972380/tips-to-save-for-your-first-home-in-your-20s/" TargetMode="External"/><Relationship Id="rId246" Type="http://schemas.openxmlformats.org/officeDocument/2006/relationships/hyperlink" Target="https://www.khmertimeskh.com/50805306/phnom-penh-condominium-rental-prices-down-11-by-year-end-2020/" TargetMode="External"/><Relationship Id="rId124" Type="http://schemas.openxmlformats.org/officeDocument/2006/relationships/hyperlink" Target="https://www.khmertimeskh.com/50976290/loan-to-value-easing-to-accelerate-housing-market-recovery/" TargetMode="External"/><Relationship Id="rId245" Type="http://schemas.openxmlformats.org/officeDocument/2006/relationships/hyperlink" Target="https://www.khmertimeskh.com/50807594/uks-debenhams-shuts-stores-costing-12000-jobs/" TargetMode="External"/><Relationship Id="rId123" Type="http://schemas.openxmlformats.org/officeDocument/2006/relationships/hyperlink" Target="https://www.khmertimeskh.com/50976265/how-foreign-buyers-benefit-from-property-markets-shift-to-local-buyers/" TargetMode="External"/><Relationship Id="rId244" Type="http://schemas.openxmlformats.org/officeDocument/2006/relationships/hyperlink" Target="https://www.khmertimeskh.com/50807567/pompidou-centre-paris-arts-machine-to-close-for-big-refit/" TargetMode="External"/><Relationship Id="rId122" Type="http://schemas.openxmlformats.org/officeDocument/2006/relationships/hyperlink" Target="https://www.khmertimeskh.com/50977507/real-estate-sector-expected-to-recover-in-2022/" TargetMode="External"/><Relationship Id="rId243" Type="http://schemas.openxmlformats.org/officeDocument/2006/relationships/hyperlink" Target="https://www.khmertimeskh.com/50807566/cbre-gives-q4-2020-results/" TargetMode="External"/><Relationship Id="rId95" Type="http://schemas.openxmlformats.org/officeDocument/2006/relationships/hyperlink" Target="https://www.khmertimeskh.com/501014036/tax-delay-may-stimulate-property-sector-experts-say/" TargetMode="External"/><Relationship Id="rId94" Type="http://schemas.openxmlformats.org/officeDocument/2006/relationships/hyperlink" Target="https://www.khmertimeskh.com/501017565/bridge-collapses-in-pittsburgh-just-before-biden-speech/" TargetMode="External"/><Relationship Id="rId97" Type="http://schemas.openxmlformats.org/officeDocument/2006/relationships/hyperlink" Target="https://www.khmertimeskh.com/501013496/evergrande-shares-rise-after-reports-of-government-restructure/" TargetMode="External"/><Relationship Id="rId96" Type="http://schemas.openxmlformats.org/officeDocument/2006/relationships/hyperlink" Target="https://www.khmertimeskh.com/501013442/steady-as-it-goes-for-cambodias-real-estate-construction-in-2022/" TargetMode="External"/><Relationship Id="rId99" Type="http://schemas.openxmlformats.org/officeDocument/2006/relationships/hyperlink" Target="https://www.khmertimeskh.com/501010093/hong-lai-huat-makes-good-progress-in-cambodia/" TargetMode="External"/><Relationship Id="rId98" Type="http://schemas.openxmlformats.org/officeDocument/2006/relationships/hyperlink" Target="https://www.khmertimeskh.com/501013497/turkey-sees-nearly-1-5m-housing-sales-in-2021/" TargetMode="External"/><Relationship Id="rId91" Type="http://schemas.openxmlformats.org/officeDocument/2006/relationships/hyperlink" Target="https://www.khmertimeskh.com/501021541/french-luxury-houses-give-unsold-goods-a-second-chance/" TargetMode="External"/><Relationship Id="rId90" Type="http://schemas.openxmlformats.org/officeDocument/2006/relationships/hyperlink" Target="https://www.khmertimeskh.com/501021540/cambodia-real-estate-awards-2022-set-for-april-7-at-sofitel-phnom-penh/" TargetMode="External"/><Relationship Id="rId93" Type="http://schemas.openxmlformats.org/officeDocument/2006/relationships/hyperlink" Target="https://www.khmertimeskh.com/501017562/chinese-firms-architecture-projects-strengthen-sino-egyptian-ties/" TargetMode="External"/><Relationship Id="rId92" Type="http://schemas.openxmlformats.org/officeDocument/2006/relationships/hyperlink" Target="https://www.khmertimeskh.com/501017560/upcoming-road-projects-to-realize-southern-corridors-economic-prospects/" TargetMode="External"/><Relationship Id="rId118" Type="http://schemas.openxmlformats.org/officeDocument/2006/relationships/hyperlink" Target="https://www.khmertimeskh.com/50984479/price-increases-imminent-buy-now-or-wait/" TargetMode="External"/><Relationship Id="rId239" Type="http://schemas.openxmlformats.org/officeDocument/2006/relationships/hyperlink" Target="https://www.khmertimeskh.com/50810058/bank-loans-improving-the-real-estate-sector/" TargetMode="External"/><Relationship Id="rId117" Type="http://schemas.openxmlformats.org/officeDocument/2006/relationships/hyperlink" Target="https://www.khmertimeskh.com/50985975/property-construction-development-expected-to-pick-up-with-pandemic-on-the-wane/" TargetMode="External"/><Relationship Id="rId238" Type="http://schemas.openxmlformats.org/officeDocument/2006/relationships/hyperlink" Target="https://www.khmertimeskh.com/50810061/siem-reap-38-road-project-sees-progress-during-tourism-lull/" TargetMode="External"/><Relationship Id="rId116" Type="http://schemas.openxmlformats.org/officeDocument/2006/relationships/hyperlink" Target="https://www.khmertimeskh.com/50988518/js-land-receives-stock-listing-approval/" TargetMode="External"/><Relationship Id="rId237" Type="http://schemas.openxmlformats.org/officeDocument/2006/relationships/hyperlink" Target="https://www.khmertimeskh.com/50810060/buyers-market-prevails-in-phnom-penh-property-sector/" TargetMode="External"/><Relationship Id="rId115" Type="http://schemas.openxmlformats.org/officeDocument/2006/relationships/hyperlink" Target="https://www.khmertimeskh.com/50988524/r-targets-ecotourist-market-with-prefabricated-hotels/" TargetMode="External"/><Relationship Id="rId236" Type="http://schemas.openxmlformats.org/officeDocument/2006/relationships/hyperlink" Target="https://www.khmertimeskh.com/50812526/for-sale-londons-thinnest-house-at-1-3-mn/" TargetMode="External"/><Relationship Id="rId119" Type="http://schemas.openxmlformats.org/officeDocument/2006/relationships/hyperlink" Target="https://www.khmertimeskh.com/50984478/abc-workshop-addresses-challenges-of-obtaining-credit-for-smes-and-female-entrepreneurs/" TargetMode="External"/><Relationship Id="rId110" Type="http://schemas.openxmlformats.org/officeDocument/2006/relationships/hyperlink" Target="https://www.khmertimeskh.com/50992939/expat-rental-guide-siem-reap/" TargetMode="External"/><Relationship Id="rId231" Type="http://schemas.openxmlformats.org/officeDocument/2006/relationships/hyperlink" Target="https://www.khmertimeskh.com/50814922/food-beverage-stores-most-affected-by-covid-19-retail-footfall/" TargetMode="External"/><Relationship Id="rId230" Type="http://schemas.openxmlformats.org/officeDocument/2006/relationships/hyperlink" Target="https://www.khmertimeskh.com/50814961/with-recovery-in-sight-property-is-an-investors-delight/" TargetMode="External"/><Relationship Id="rId114" Type="http://schemas.openxmlformats.org/officeDocument/2006/relationships/hyperlink" Target="https://www.khmertimeskh.com/50988530/apac-residential-sector-heats-up-as-markets-transition-to-endemic-phase/" TargetMode="External"/><Relationship Id="rId235" Type="http://schemas.openxmlformats.org/officeDocument/2006/relationships/hyperlink" Target="https://www.khmertimeskh.com/50812496/foreign-businesses-continue-to-flock-to-cambodia-amid-pandemic/" TargetMode="External"/><Relationship Id="rId113" Type="http://schemas.openxmlformats.org/officeDocument/2006/relationships/hyperlink" Target="https://www.khmertimeskh.com/50989279/js-land-hopes-to-raise-3-8-million-to-fund-phnom-penh-condominium/" TargetMode="External"/><Relationship Id="rId234" Type="http://schemas.openxmlformats.org/officeDocument/2006/relationships/hyperlink" Target="https://www.khmertimeskh.com/50812499/phillip-bank-launches-90-home-loan-for-cambodian-buyers/" TargetMode="External"/><Relationship Id="rId112" Type="http://schemas.openxmlformats.org/officeDocument/2006/relationships/hyperlink" Target="https://www.khmertimeskh.com/50992943/economic-watch-china-cuts-one-year-loan-prime-rate/" TargetMode="External"/><Relationship Id="rId233" Type="http://schemas.openxmlformats.org/officeDocument/2006/relationships/hyperlink" Target="https://www.khmertimeskh.com/50812498/phnom-penh-1-bedroom-condominium-median-prices-slide-20/" TargetMode="External"/><Relationship Id="rId111" Type="http://schemas.openxmlformats.org/officeDocument/2006/relationships/hyperlink" Target="https://www.khmertimeskh.com/50992942/shining-a-light-on-the-past/" TargetMode="External"/><Relationship Id="rId232" Type="http://schemas.openxmlformats.org/officeDocument/2006/relationships/hyperlink" Target="https://www.khmertimeskh.com/50814960/saudis-push-companies-to-move-hqs-to-kingdom/" TargetMode="External"/><Relationship Id="rId301" Type="http://schemas.openxmlformats.org/officeDocument/2006/relationships/drawing" Target="../drawings/drawing1.xml"/><Relationship Id="rId300" Type="http://schemas.openxmlformats.org/officeDocument/2006/relationships/hyperlink" Target="https://www.khmertimeskh.com/50777727/phnom-penh-apartment-rental-updates-september-2020/" TargetMode="External"/><Relationship Id="rId206" Type="http://schemas.openxmlformats.org/officeDocument/2006/relationships/hyperlink" Target="https://www.khmertimeskh.com/50832372/quarantine-free-travel-to-phuket-and-samui-likely-to-start-from-october-says-ministry/" TargetMode="External"/><Relationship Id="rId205" Type="http://schemas.openxmlformats.org/officeDocument/2006/relationships/hyperlink" Target="https://www.khmertimeskh.com/50832335/bangkok-condominium-demand-takes-a-trip-down-sukhumvit/" TargetMode="External"/><Relationship Id="rId204" Type="http://schemas.openxmlformats.org/officeDocument/2006/relationships/hyperlink" Target="https://www.khmertimeskh.com/50832314/the-peak-standing-out-above-the-rest/" TargetMode="External"/><Relationship Id="rId203" Type="http://schemas.openxmlformats.org/officeDocument/2006/relationships/hyperlink" Target="https://www.khmertimeskh.com/50832329/sen-sok-chroy-changvar-top-choices-for-phnom-penh-landed-properties/" TargetMode="External"/><Relationship Id="rId209" Type="http://schemas.openxmlformats.org/officeDocument/2006/relationships/hyperlink" Target="https://www.khmertimeskh.com/50829331/uk-pubs-look-to-rejuvenate-following-bitter-lockdowns/" TargetMode="External"/><Relationship Id="rId208" Type="http://schemas.openxmlformats.org/officeDocument/2006/relationships/hyperlink" Target="https://www.khmertimeskh.com/50829231/angkor-resources-prospects-for-near-term-gold-discovery-increasing/" TargetMode="External"/><Relationship Id="rId207" Type="http://schemas.openxmlformats.org/officeDocument/2006/relationships/hyperlink" Target="https://www.khmertimeskh.com/50829279/fb-businesses-adapt-to-new-wave-of-covid-19-outbreak/" TargetMode="External"/><Relationship Id="rId202" Type="http://schemas.openxmlformats.org/officeDocument/2006/relationships/hyperlink" Target="https://www.khmertimeskh.com/50835283/thinking-bangkok-why-not-try-thonglor-thoroughfare/" TargetMode="External"/><Relationship Id="rId201" Type="http://schemas.openxmlformats.org/officeDocument/2006/relationships/hyperlink" Target="https://www.khmertimeskh.com/50835282/new-collaboration-for-ananda-development-in-thailand/" TargetMode="External"/><Relationship Id="rId200" Type="http://schemas.openxmlformats.org/officeDocument/2006/relationships/hyperlink" Target="https://www.khmertimeskh.com/50835243/the-gold-standard-for-luxurious-living-in-cambodi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11.57"/>
    <col customWidth="1" min="6" max="28" width="8.71"/>
  </cols>
  <sheetData>
    <row r="1">
      <c r="B1" s="1" t="s">
        <v>0</v>
      </c>
      <c r="C1" s="1"/>
      <c r="D1" s="1" t="s">
        <v>1</v>
      </c>
      <c r="E1" s="1"/>
      <c r="F1" s="1" t="s">
        <v>2</v>
      </c>
      <c r="G1" s="1" t="s">
        <v>3</v>
      </c>
    </row>
    <row r="2">
      <c r="A2" s="1">
        <v>0.0</v>
      </c>
      <c r="B2" s="2" t="s">
        <v>4</v>
      </c>
      <c r="C2" s="2" t="str">
        <f>IFERROR(__xludf.DUMMYFUNCTION("GOOGLETRANSLATE(B2,""en"",""ko"")"),"캄보디아 재산 및 투자 성장 2022 - 관점에서")</f>
        <v>캄보디아 재산 및 투자 성장 2022 - 관점에서</v>
      </c>
      <c r="D2" s="2" t="s">
        <v>5</v>
      </c>
      <c r="E2" s="2" t="str">
        <f>IFERROR(__xludf.DUMMYFUNCTION("GOOGLETRANSLATE(D2,""en"",""ko"")"),"2022 년 8 월 17 일")</f>
        <v>2022 년 8 월 17 일</v>
      </c>
      <c r="F2" s="3" t="s">
        <v>6</v>
      </c>
      <c r="G2" s="2" t="s">
        <v>7</v>
      </c>
      <c r="H2" s="2" t="str">
        <f>IFERROR(__xludf.DUMMYFUNCTION("GOOGLETRANSLATE(G2,""en"",""ko"")"),"캄보디아는 계속해서 활동을 확장하고 아세안 지역 내에서 시장의 존재를 늘리기위한 투자자, 부동산 개발자 및 기업에게 이상적인 목적지입니다.")</f>
        <v>캄보디아는 계속해서 활동을 확장하고 아세안 지역 내에서 시장의 존재를 늘리기위한 투자자, 부동산 개발자 및 기업에게 이상적인 목적지입니다.</v>
      </c>
    </row>
    <row r="3">
      <c r="A3" s="1">
        <v>1.0</v>
      </c>
      <c r="B3" s="2" t="s">
        <v>8</v>
      </c>
      <c r="C3" s="2" t="str">
        <f>IFERROR(__xludf.DUMMYFUNCTION("GOOGLETRANSLATE(B3,""en"",""ko"")"),"뉴욕 전역에서 임대인이 주택 위기를 악화시켜 급증함에 따라 임차인이 절망적입니다.")</f>
        <v>뉴욕 전역에서 임대인이 주택 위기를 악화시켜 급증함에 따라 임차인이 절망적입니다.</v>
      </c>
      <c r="D3" s="2" t="s">
        <v>9</v>
      </c>
      <c r="E3" s="2" t="str">
        <f>IFERROR(__xludf.DUMMYFUNCTION("GOOGLETRANSLATE(D3,""en"",""ko"")"),"2022 년 8 월 10 일")</f>
        <v>2022 년 8 월 10 일</v>
      </c>
      <c r="F3" s="3" t="s">
        <v>10</v>
      </c>
      <c r="G3" s="2" t="s">
        <v>11</v>
      </c>
      <c r="H3" s="2" t="str">
        <f>IFERROR(__xludf.DUMMYFUNCTION("GOOGLETRANSLATE(G3,""en"",""ko"")"),"5 월 중순, Paula Sevilla와 그녀의 룸메이트는 도시의 분쇄 주택 위기에 따라 많은 뉴욕 주민들과 합류하여 전염병의 깨어나면서 임대료가 급증했습니다.")</f>
        <v>5 월 중순, Paula Sevilla와 그녀의 룸메이트는 도시의 분쇄 주택 위기에 따라 많은 뉴욕 주민들과 합류하여 전염병의 깨어나면서 임대료가 급증했습니다.</v>
      </c>
    </row>
    <row r="4">
      <c r="A4" s="1">
        <v>2.0</v>
      </c>
      <c r="B4" s="2" t="s">
        <v>12</v>
      </c>
      <c r="C4" s="2" t="str">
        <f>IFERROR(__xludf.DUMMYFUNCTION("GOOGLETRANSLATE(B4,""en"",""ko"")"),"해안 도로는 해안 주 시아누크 빌에서 완성됩니다")</f>
        <v>해안 도로는 해안 주 시아누크 빌에서 완성됩니다</v>
      </c>
      <c r="D4" s="2" t="s">
        <v>9</v>
      </c>
      <c r="E4" s="2" t="str">
        <f>IFERROR(__xludf.DUMMYFUNCTION("GOOGLETRANSLATE(D4,""en"",""ko"")"),"2022 년 8 월 10 일")</f>
        <v>2022 년 8 월 10 일</v>
      </c>
      <c r="F4" s="3" t="s">
        <v>13</v>
      </c>
      <c r="G4" s="2" t="s">
        <v>14</v>
      </c>
      <c r="H4" s="2" t="str">
        <f>IFERROR(__xludf.DUMMYFUNCTION("GOOGLETRANSLATE(G4,""en"",""ko"")"),"Preah Sihanouk Intercity Roads는 공공 사업부 교통부 (MPWT)에 따르면 99.81%의 완료에 접근하고 있습니다.")</f>
        <v>Preah Sihanouk Intercity Roads는 공공 사업부 교통부 (MPWT)에 따르면 99.81%의 완료에 접근하고 있습니다.</v>
      </c>
    </row>
    <row r="5">
      <c r="A5" s="1">
        <v>3.0</v>
      </c>
      <c r="B5" s="2" t="s">
        <v>15</v>
      </c>
      <c r="C5" s="2" t="str">
        <f>IFERROR(__xludf.DUMMYFUNCTION("GOOGLETRANSLATE(B5,""en"",""ko"")"),"Win-win과 ""혁신적인""Future를 함께 만들기 위해 Phnom Penh의 첫 6A 등급 지능형 사무실 건물 프레젠테이션")</f>
        <v>Win-win과 "혁신적인"Future를 함께 만들기 위해 Phnom Penh의 첫 6A 등급 지능형 사무실 건물 프레젠테이션</v>
      </c>
      <c r="D5" s="2" t="s">
        <v>16</v>
      </c>
      <c r="E5" s="2" t="str">
        <f>IFERROR(__xludf.DUMMYFUNCTION("GOOGLETRANSLATE(D5,""en"",""ko"")"),"2022 년 8 월 8 일")</f>
        <v>2022 년 8 월 8 일</v>
      </c>
      <c r="F5" s="3" t="s">
        <v>17</v>
      </c>
      <c r="G5" s="2" t="s">
        <v>18</v>
      </c>
      <c r="H5" s="2" t="str">
        <f>IFERROR(__xludf.DUMMYFUNCTION("GOOGLETRANSLATE(G5,""en"",""ko"")"),"8 월 5 일, Lixin CEO Center-Phnom Penh의 첫 6A 등급 지능 사무실 건물의 채널 프리젠 테이션은 마케팅 센터에서 웅장하게 개최되었습니다.")</f>
        <v>8 월 5 일, Lixin CEO Center-Phnom Penh의 첫 6A 등급 지능 사무실 건물의 채널 프리젠 테이션은 마케팅 센터에서 웅장하게 개최되었습니다.</v>
      </c>
    </row>
    <row r="6">
      <c r="A6" s="1">
        <v>4.0</v>
      </c>
      <c r="B6" s="2" t="s">
        <v>19</v>
      </c>
      <c r="C6" s="2" t="str">
        <f>IFERROR(__xludf.DUMMYFUNCTION("GOOGLETRANSLATE(B6,""en"",""ko"")"),"포스트 코비드, 인도의 고급 주택 수요 증가")</f>
        <v>포스트 코비드, 인도의 고급 주택 수요 증가</v>
      </c>
      <c r="D6" s="2" t="s">
        <v>20</v>
      </c>
      <c r="E6" s="2" t="str">
        <f>IFERROR(__xludf.DUMMYFUNCTION("GOOGLETRANSLATE(D6,""en"",""ko"")"),"2022 년 8 월 3 일")</f>
        <v>2022 년 8 월 3 일</v>
      </c>
      <c r="F6" s="3" t="s">
        <v>21</v>
      </c>
      <c r="G6" s="2" t="s">
        <v>22</v>
      </c>
      <c r="H6" s="2" t="str">
        <f>IFERROR(__xludf.DUMMYFUNCTION("GOOGLETRANSLATE(G6,""en"",""ko"")"),"정상의 수익은 더 큰 주택에 대한 수요를 창출하는 것 외에도 부동산 시장에서 구매자의 신뢰를 되찾았습니다.")</f>
        <v>정상의 수익은 더 큰 주택에 대한 수요를 창출하는 것 외에도 부동산 시장에서 구매자의 신뢰를 되찾았습니다.</v>
      </c>
    </row>
    <row r="7">
      <c r="A7" s="1">
        <v>5.0</v>
      </c>
      <c r="B7" s="2" t="s">
        <v>23</v>
      </c>
      <c r="C7" s="2" t="str">
        <f>IFERROR(__xludf.DUMMYFUNCTION("GOOGLETRANSLATE(B7,""en"",""ko"")"),"사역은 H1 2022에서 9 억 9,500 만 달러 상당의 1,679 개의 프로젝트를 승인했습니다.")</f>
        <v>사역은 H1 2022에서 9 억 9,500 만 달러 상당의 1,679 개의 프로젝트를 승인했습니다.</v>
      </c>
      <c r="D7" s="2" t="s">
        <v>20</v>
      </c>
      <c r="E7" s="2" t="str">
        <f>IFERROR(__xludf.DUMMYFUNCTION("GOOGLETRANSLATE(D7,""en"",""ko"")"),"2022 년 8 월 3 일")</f>
        <v>2022 년 8 월 3 일</v>
      </c>
      <c r="F7" s="3" t="s">
        <v>24</v>
      </c>
      <c r="G7" s="2" t="s">
        <v>25</v>
      </c>
      <c r="H7" s="2" t="str">
        <f>IFERROR(__xludf.DUMMYFUNCTION("GOOGLETRANSLATE(G7,""en"",""ko"")"),"1,679 건의 건설 프로젝트의 수는 2022 년 상반기에 토지 관리, 도시 계획 및 건설부로부터 건설 허가를 받았으며, 작년 같은 기간에 비해 150 개의 프로젝트가 하락했습니다.")</f>
        <v>1,679 건의 건설 프로젝트의 수는 2022 년 상반기에 토지 관리, 도시 계획 및 건설부로부터 건설 허가를 받았으며, 작년 같은 기간에 비해 150 개의 프로젝트가 하락했습니다.</v>
      </c>
    </row>
    <row r="8">
      <c r="A8" s="1">
        <v>6.0</v>
      </c>
      <c r="B8" s="2" t="s">
        <v>26</v>
      </c>
      <c r="C8" s="2" t="str">
        <f>IFERROR(__xludf.DUMMYFUNCTION("GOOGLETRANSLATE(B8,""en"",""ko"")"),"아시아의 가장 부유 한 여성은 중국의 부동산 위기에서 부를 잃었습니다.")</f>
        <v>아시아의 가장 부유 한 여성은 중국의 부동산 위기에서 부를 잃었습니다.</v>
      </c>
      <c r="D8" s="2" t="s">
        <v>20</v>
      </c>
      <c r="E8" s="2" t="str">
        <f>IFERROR(__xludf.DUMMYFUNCTION("GOOGLETRANSLATE(D8,""en"",""ko"")"),"2022 년 8 월 3 일")</f>
        <v>2022 년 8 월 3 일</v>
      </c>
      <c r="F8" s="3" t="s">
        <v>27</v>
      </c>
      <c r="G8" s="2" t="s">
        <v>28</v>
      </c>
      <c r="H8" s="2" t="str">
        <f>IFERROR(__xludf.DUMMYFUNCTION("GOOGLETRANSLATE(G8,""en"",""ko"")"),"중국의 부동산 위기가 증가함에 따라 아시아의 가장 부유 한 여성은 올해 거의 240 억 달러에서 부가 1,100 억 달러로 떨어지는 것을 보았다고 언론 보도는 밝혔다.")</f>
        <v>중국의 부동산 위기가 증가함에 따라 아시아의 가장 부유 한 여성은 올해 거의 240 억 달러에서 부가 1,100 억 달러로 떨어지는 것을 보았다고 언론 보도는 밝혔다.</v>
      </c>
    </row>
    <row r="9">
      <c r="A9" s="1">
        <v>7.0</v>
      </c>
      <c r="B9" s="2" t="s">
        <v>29</v>
      </c>
      <c r="C9" s="2" t="str">
        <f>IFERROR(__xludf.DUMMYFUNCTION("GOOGLETRANSLATE(B9,""en"",""ko"")"),"AMCHAM 설문 조사에서 62%가 부동산이 좋은 투자를 찾습니다.")</f>
        <v>AMCHAM 설문 조사에서 62%가 부동산이 좋은 투자를 찾습니다.</v>
      </c>
      <c r="D9" s="2" t="s">
        <v>30</v>
      </c>
      <c r="E9" s="2" t="str">
        <f>IFERROR(__xludf.DUMMYFUNCTION("GOOGLETRANSLATE(D9,""en"",""ko"")"),"2022 년 8 월 2 일")</f>
        <v>2022 년 8 월 2 일</v>
      </c>
      <c r="F9" s="3" t="s">
        <v>31</v>
      </c>
      <c r="G9" s="2" t="s">
        <v>32</v>
      </c>
      <c r="H9" s="2" t="str">
        <f>IFERROR(__xludf.DUMMYFUNCTION("GOOGLETRANSLATE(G9,""en"",""ko"")"),"2 년 넘게 Covid-19의 주문을받은 후, 부동산 시장은 국제 투자자의 증가를보기 시작했습니다.")</f>
        <v>2 년 넘게 Covid-19의 주문을받은 후, 부동산 시장은 국제 투자자의 증가를보기 시작했습니다.</v>
      </c>
    </row>
    <row r="10">
      <c r="A10" s="1">
        <v>8.0</v>
      </c>
      <c r="B10" s="2" t="s">
        <v>33</v>
      </c>
      <c r="C10" s="2" t="str">
        <f>IFERROR(__xludf.DUMMYFUNCTION("GOOGLETRANSLATE(B10,""en"",""ko"")"),"뉴욕 주민들은 맨해튼에서 레코드 제작 임대에 직면 해 있습니다")</f>
        <v>뉴욕 주민들은 맨해튼에서 레코드 제작 임대에 직면 해 있습니다</v>
      </c>
      <c r="D10" s="2" t="s">
        <v>34</v>
      </c>
      <c r="E10" s="2" t="str">
        <f>IFERROR(__xludf.DUMMYFUNCTION("GOOGLETRANSLATE(D10,""en"",""ko"")"),"2022 년 7 월 27 일")</f>
        <v>2022 년 7 월 27 일</v>
      </c>
      <c r="F10" s="3" t="s">
        <v>35</v>
      </c>
      <c r="G10" s="2" t="s">
        <v>36</v>
      </c>
      <c r="H10" s="2" t="str">
        <f>IFERROR(__xludf.DUMMYFUNCTION("GOOGLETRANSLATE(G10,""en"",""ko"")"),"뉴욕시의 임차인은 맨해튼 자치구에서 평균 주거용 임대료가 처음으로 5,000 달러를 초과했기 때문에 저렴한 아파트 또는 주택을 찾는 데 어려움을 겪고 있습니다.")</f>
        <v>뉴욕시의 임차인은 맨해튼 자치구에서 평균 주거용 임대료가 처음으로 5,000 달러를 초과했기 때문에 저렴한 아파트 또는 주택을 찾는 데 어려움을 겪고 있습니다.</v>
      </c>
    </row>
    <row r="11">
      <c r="A11" s="1">
        <v>9.0</v>
      </c>
      <c r="B11" s="2" t="s">
        <v>37</v>
      </c>
      <c r="C11" s="2" t="str">
        <f>IFERROR(__xludf.DUMMYFUNCTION("GOOGLETRANSLATE(B11,""en"",""ko"")"),"H1 2022의 왕국 건설 활동 및 주택 판매 증가")</f>
        <v>H1 2022의 왕국 건설 활동 및 주택 판매 증가</v>
      </c>
      <c r="D11" s="2" t="s">
        <v>34</v>
      </c>
      <c r="E11" s="2" t="str">
        <f>IFERROR(__xludf.DUMMYFUNCTION("GOOGLETRANSLATE(D11,""en"",""ko"")"),"2022 년 7 월 27 일")</f>
        <v>2022 년 7 월 27 일</v>
      </c>
      <c r="F11" s="3" t="s">
        <v>38</v>
      </c>
      <c r="G11" s="2" t="s">
        <v>39</v>
      </c>
      <c r="H11" s="2" t="str">
        <f>IFERROR(__xludf.DUMMYFUNCTION("GOOGLETRANSLATE(G11,""en"",""ko"")"),"캄보디아 부동산 활동은 지속적인 세계적인 완벽한 폭풍에도 불구하고 앞으로 나아갔습니다. 최근 경제 재무부 (MEF)가 발표 한 보고서에 따르면, 부동산 부문은 고급 콘도미니엄 시장의 둔화로 2.5% 증가했습니다.")</f>
        <v>캄보디아 부동산 활동은 지속적인 세계적인 완벽한 폭풍에도 불구하고 앞으로 나아갔습니다. 최근 경제 재무부 (MEF)가 발표 한 보고서에 따르면, 부동산 부문은 고급 콘도미니엄 시장의 둔화로 2.5% 증가했습니다.</v>
      </c>
    </row>
    <row r="12">
      <c r="A12" s="1">
        <v>10.0</v>
      </c>
      <c r="B12" s="2" t="s">
        <v>40</v>
      </c>
      <c r="C12" s="2" t="str">
        <f>IFERROR(__xludf.DUMMYFUNCTION("GOOGLETRANSLATE(B12,""en"",""ko"")"),"세계가 왜 중국의 부동산 위기에 대해 걱정하고 있습니까?")</f>
        <v>세계가 왜 중국의 부동산 위기에 대해 걱정하고 있습니까?</v>
      </c>
      <c r="D12" s="2" t="s">
        <v>34</v>
      </c>
      <c r="E12" s="2" t="str">
        <f>IFERROR(__xludf.DUMMYFUNCTION("GOOGLETRANSLATE(D12,""en"",""ko"")"),"2022 년 7 월 27 일")</f>
        <v>2022 년 7 월 27 일</v>
      </c>
      <c r="F12" s="3" t="s">
        <v>41</v>
      </c>
      <c r="G12" s="2" t="s">
        <v>42</v>
      </c>
      <c r="H12" s="2" t="str">
        <f>IFERROR(__xludf.DUMMYFUNCTION("GOOGLETRANSLATE(G12,""en"",""ko"")")," 중국의 곤경에 처한 부동산 부문은 이번 달에 좌절 된 주택 구매자들이 미완성 프로젝트에서 유닛에 대한 모기지 지불을 중단하면서 또 다른 타격을 입었습니다.")</f>
        <v> 중국의 곤경에 처한 부동산 부문은 이번 달에 좌절 된 주택 구매자들이 미완성 프로젝트에서 유닛에 대한 모기지 지불을 중단하면서 또 다른 타격을 입었습니다.</v>
      </c>
    </row>
    <row r="13">
      <c r="A13" s="1">
        <v>11.0</v>
      </c>
      <c r="B13" s="2" t="s">
        <v>43</v>
      </c>
      <c r="C13" s="2" t="str">
        <f>IFERROR(__xludf.DUMMYFUNCTION("GOOGLETRANSLATE(B13,""en"",""ko"")"),"왕국의 경제 성장에 중요한 부동산")</f>
        <v>왕국의 경제 성장에 중요한 부동산</v>
      </c>
      <c r="D13" s="2" t="s">
        <v>44</v>
      </c>
      <c r="E13" s="2" t="str">
        <f>IFERROR(__xludf.DUMMYFUNCTION("GOOGLETRANSLATE(D13,""en"",""ko"")"),"2022 년 7 월 25 일")</f>
        <v>2022 년 7 월 25 일</v>
      </c>
      <c r="F13" s="3" t="s">
        <v>45</v>
      </c>
      <c r="G13" s="2" t="s">
        <v>46</v>
      </c>
      <c r="H13" s="2" t="str">
        <f>IFERROR(__xludf.DUMMYFUNCTION("GOOGLETRANSLATE(G13,""en"",""ko"")"),"프놈펜 (Phnom Penh) 부국장 인 Keut Chhe는 부동산 부문이 캄보디아의 경제 성장의 중요한 부분이라고 말했습니다.")</f>
        <v>프놈펜 (Phnom Penh) 부국장 인 Keut Chhe는 부동산 부문이 캄보디아의 경제 성장의 중요한 부분이라고 말했습니다.</v>
      </c>
    </row>
    <row r="14">
      <c r="A14" s="1">
        <v>12.0</v>
      </c>
      <c r="B14" s="2" t="s">
        <v>47</v>
      </c>
      <c r="C14" s="2" t="str">
        <f>IFERROR(__xludf.DUMMYFUNCTION("GOOGLETRANSLATE(B14,""en"",""ko"")"),"H1 수익의 부동산 이체 세금 전공 기부자")</f>
        <v>H1 수익의 부동산 이체 세금 전공 기부자</v>
      </c>
      <c r="D14" s="2" t="s">
        <v>48</v>
      </c>
      <c r="E14" s="2" t="str">
        <f>IFERROR(__xludf.DUMMYFUNCTION("GOOGLETRANSLATE(D14,""en"",""ko"")"),"2022 년 7 월 21 일")</f>
        <v>2022 년 7 월 21 일</v>
      </c>
      <c r="F14" s="3" t="s">
        <v>49</v>
      </c>
      <c r="G14" s="2" t="s">
        <v>50</v>
      </c>
      <c r="H14" s="2" t="str">
        <f>IFERROR(__xludf.DUMMYFUNCTION("GOOGLETRANSLATE(G14,""en"",""ko"")"),"경제 재무부 (MEF)의 GDT의 보도 자료에 따르면, 움직일 수없는 부동산 양도에 대한 도장 세금은 올해 상반기 총세 국 (GDT)의 총 세금 수입에 가장 기여했다.")</f>
        <v>경제 재무부 (MEF)의 GDT의 보도 자료에 따르면, 움직일 수없는 부동산 양도에 대한 도장 세금은 올해 상반기 총세 국 (GDT)의 총 세금 수입에 가장 기여했다.</v>
      </c>
    </row>
    <row r="15">
      <c r="A15" s="1">
        <v>13.0</v>
      </c>
      <c r="B15" s="2" t="s">
        <v>51</v>
      </c>
      <c r="C15" s="2" t="str">
        <f>IFERROR(__xludf.DUMMYFUNCTION("GOOGLETRANSLATE(B15,""en"",""ko"")"),"캄보디아의 주요 투자 위치 및 지역 용어")</f>
        <v>캄보디아의 주요 투자 위치 및 지역 용어</v>
      </c>
      <c r="D15" s="2" t="s">
        <v>52</v>
      </c>
      <c r="E15" s="2" t="str">
        <f>IFERROR(__xludf.DUMMYFUNCTION("GOOGLETRANSLATE(D15,""en"",""ko"")"),"2022 년 7 월 20 일")</f>
        <v>2022 년 7 월 20 일</v>
      </c>
      <c r="F15" s="3" t="s">
        <v>53</v>
      </c>
      <c r="G15" s="2" t="s">
        <v>54</v>
      </c>
      <c r="H15" s="2" t="str">
        <f>IFERROR(__xludf.DUMMYFUNCTION("GOOGLETRANSLATE(G15,""en"",""ko"")"),"우선, 캄보디아에서 위치가 어떻게 작동하는지 이해해 봅시다. 위치는 세 가지 주요 용어로 정의됩니다.")</f>
        <v>우선, 캄보디아에서 위치가 어떻게 작동하는지 이해해 봅시다. 위치는 세 가지 주요 용어로 정의됩니다.</v>
      </c>
    </row>
    <row r="16">
      <c r="A16" s="1">
        <v>14.0</v>
      </c>
      <c r="B16" s="2" t="s">
        <v>55</v>
      </c>
      <c r="C16" s="2" t="str">
        <f>IFERROR(__xludf.DUMMYFUNCTION("GOOGLETRANSLATE(B16,""en"",""ko"")"),"새로운 경제 회랑 : National Road 71C는 37% 완료에 도달합니다.")</f>
        <v>새로운 경제 회랑 : National Road 71C는 37% 완료에 도달합니다.</v>
      </c>
      <c r="D16" s="2" t="s">
        <v>56</v>
      </c>
      <c r="E16" s="2" t="str">
        <f>IFERROR(__xludf.DUMMYFUNCTION("GOOGLETRANSLATE(D16,""en"",""ko"")"),"2022 년 7 월 13 일")</f>
        <v>2022 년 7 월 13 일</v>
      </c>
      <c r="F16" s="3" t="s">
        <v>57</v>
      </c>
      <c r="G16" s="2" t="s">
        <v>58</v>
      </c>
      <c r="H16" s="2" t="str">
        <f>IFERROR(__xludf.DUMMYFUNCTION("GOOGLETRANSLATE(G16,""en"",""ko"")"),"National Road No. 21C의 건설 프로젝트는 2022 년 6 월 말 현재 37%의 완료에 도달합니다.")</f>
        <v>National Road No. 21C의 건설 프로젝트는 2022 년 6 월 말 현재 37%의 완료에 도달합니다.</v>
      </c>
    </row>
    <row r="17">
      <c r="A17" s="1">
        <v>15.0</v>
      </c>
      <c r="B17" s="2" t="s">
        <v>59</v>
      </c>
      <c r="C17" s="2" t="str">
        <f>IFERROR(__xludf.DUMMYFUNCTION("GOOGLETRANSLATE(B17,""en"",""ko"")"),"대량 항의 후 재산 거품에 고양되는 중국 은행")</f>
        <v>대량 항의 후 재산 거품에 고양되는 중국 은행</v>
      </c>
      <c r="D17" s="2" t="s">
        <v>56</v>
      </c>
      <c r="E17" s="2" t="str">
        <f>IFERROR(__xludf.DUMMYFUNCTION("GOOGLETRANSLATE(D17,""en"",""ko"")"),"2022 년 7 월 13 일")</f>
        <v>2022 년 7 월 13 일</v>
      </c>
      <c r="F17" s="3" t="s">
        <v>60</v>
      </c>
      <c r="G17" s="2" t="s">
        <v>61</v>
      </c>
      <c r="H17" s="2" t="str">
        <f>IFERROR(__xludf.DUMMYFUNCTION("GOOGLETRANSLATE(G17,""en"",""ko"")"),"규제 당국은 주말 동안 드문 항의에서 예금자들이 당국과 충돌 한 후 금요일 금요일에 철수 한 농촌 중국 은행의 고객이 금요일에 돈을 돌려 받기 시작할 것이라고 말했다.")</f>
        <v>규제 당국은 주말 동안 드문 항의에서 예금자들이 당국과 충돌 한 후 금요일 금요일에 철수 한 농촌 중국 은행의 고객이 금요일에 돈을 돌려 받기 시작할 것이라고 말했다.</v>
      </c>
    </row>
    <row r="18">
      <c r="A18" s="1">
        <v>16.0</v>
      </c>
      <c r="B18" s="2" t="s">
        <v>62</v>
      </c>
      <c r="C18" s="2" t="str">
        <f>IFERROR(__xludf.DUMMYFUNCTION("GOOGLETRANSLATE(B18,""en"",""ko"")"),"세무서 문제 2022 년 재산세 선언에 대한 날짜 상기")</f>
        <v>세무서 문제 2022 년 재산세 선언에 대한 날짜 상기</v>
      </c>
      <c r="D18" s="2" t="s">
        <v>63</v>
      </c>
      <c r="E18" s="2" t="str">
        <f>IFERROR(__xludf.DUMMYFUNCTION("GOOGLETRANSLATE(D18,""en"",""ko"")"),"2022 년 7 월 12 일")</f>
        <v>2022 년 7 월 12 일</v>
      </c>
      <c r="F18" s="3" t="s">
        <v>64</v>
      </c>
      <c r="G18" s="2" t="s">
        <v>65</v>
      </c>
      <c r="H18" s="2" t="str">
        <f>IFERROR(__xludf.DUMMYFUNCTION("GOOGLETRANSLATE(G18,""en"",""ko"")"),"지금까지 총세 국은 일부 부동산 소유자가 아직 세금 선언 의무를 이행하지 않았다는 것을 관찰했습니다.")</f>
        <v>지금까지 총세 국은 일부 부동산 소유자가 아직 세금 선언 의무를 이행하지 않았다는 것을 관찰했습니다.</v>
      </c>
    </row>
    <row r="19">
      <c r="A19" s="1">
        <v>17.0</v>
      </c>
      <c r="B19" s="2" t="s">
        <v>66</v>
      </c>
      <c r="C19" s="2" t="str">
        <f>IFERROR(__xludf.DUMMYFUNCTION("GOOGLETRANSLATE(B19,""en"",""ko"")"),"외국인 투자 유입은 2023 년에 건설 부문을 추진할 것입니다.")</f>
        <v>외국인 투자 유입은 2023 년에 건설 부문을 추진할 것입니다.</v>
      </c>
      <c r="D19" s="2" t="s">
        <v>67</v>
      </c>
      <c r="E19" s="2" t="str">
        <f>IFERROR(__xludf.DUMMYFUNCTION("GOOGLETRANSLATE(D19,""en"",""ko"")"),"2022 년 7 월 11 일")</f>
        <v>2022 년 7 월 11 일</v>
      </c>
      <c r="F19" s="3" t="s">
        <v>68</v>
      </c>
      <c r="G19" s="2" t="s">
        <v>69</v>
      </c>
      <c r="H19" s="2" t="str">
        <f>IFERROR(__xludf.DUMMYFUNCTION("GOOGLETRANSLATE(G19,""en"",""ko"")"),"캄보디아 건설 부문은 2023 년에 외국인 투자의 유입으로 인해 계속 회복 될 것으로 예상됩니다.")</f>
        <v>캄보디아 건설 부문은 2023 년에 외국인 투자의 유입으로 인해 계속 회복 될 것으로 예상됩니다.</v>
      </c>
    </row>
    <row r="20">
      <c r="A20" s="1">
        <v>18.0</v>
      </c>
      <c r="B20" s="2" t="s">
        <v>70</v>
      </c>
      <c r="C20" s="2" t="str">
        <f>IFERROR(__xludf.DUMMYFUNCTION("GOOGLETRANSLATE(B20,""en"",""ko"")"),"인도 대도시의 주택 판매는 15% 감소")</f>
        <v>인도 대도시의 주택 판매는 15% 감소</v>
      </c>
      <c r="D20" s="2" t="s">
        <v>71</v>
      </c>
      <c r="E20" s="2" t="str">
        <f>IFERROR(__xludf.DUMMYFUNCTION("GOOGLETRANSLATE(D20,""en"",""ko"")"),"2022 년 7 월 6 일")</f>
        <v>2022 년 7 월 6 일</v>
      </c>
      <c r="F20" s="3" t="s">
        <v>72</v>
      </c>
      <c r="G20" s="2" t="s">
        <v>73</v>
      </c>
      <c r="H20" s="2" t="str">
        <f>IFERROR(__xludf.DUMMYFUNCTION("GOOGLETRANSLATE(G20,""en"",""ko"")")," RBI와 여러 국내 은행의 부동산 가격 상승 및 대출 금리 인상의 주요 하락에서 인도의 상위 7 개 도시는 현재 2022 년부터 4 월에서 6 월까지의 2 분기 동안 주택 판매에서 15 %의 중재를 보았습니다. 부동산 컨설턴트 Anarock은 말했다.")</f>
        <v> RBI와 여러 국내 은행의 부동산 가격 상승 및 대출 금리 인상의 주요 하락에서 인도의 상위 7 개 도시는 현재 2022 년부터 4 월에서 6 월까지의 2 분기 동안 주택 판매에서 15 %의 중재를 보았습니다. 부동산 컨설턴트 Anarock은 말했다.</v>
      </c>
    </row>
    <row r="21" ht="15.75" customHeight="1">
      <c r="A21" s="1">
        <v>19.0</v>
      </c>
      <c r="B21" s="2" t="s">
        <v>74</v>
      </c>
      <c r="C21" s="2" t="str">
        <f>IFERROR(__xludf.DUMMYFUNCTION("GOOGLETRANSLATE(B21,""en"",""ko"")"),"Expo 2022는 캄보디아 부동산 부문, 12,000 명 이상의 참석자 및 2 일 동안 부동산 매출을 활성화합니다.")</f>
        <v>Expo 2022는 캄보디아 부동산 부문, 12,000 명 이상의 참석자 및 2 일 동안 부동산 매출을 활성화합니다.</v>
      </c>
      <c r="D21" s="2" t="s">
        <v>71</v>
      </c>
      <c r="E21" s="2" t="str">
        <f>IFERROR(__xludf.DUMMYFUNCTION("GOOGLETRANSLATE(D21,""en"",""ko"")"),"2022 년 7 월 6 일")</f>
        <v>2022 년 7 월 6 일</v>
      </c>
      <c r="F21" s="3" t="s">
        <v>75</v>
      </c>
      <c r="G21" s="2" t="s">
        <v>76</v>
      </c>
      <c r="H21" s="2" t="str">
        <f>IFERROR(__xludf.DUMMYFUNCTION("GOOGLETRANSLATE(G21,""en"",""ko"")"),"캄보디아의 가장 큰 브랜드, 개발자, 대행사, 은행 및 보험 회사 중 100 개가 넘는 올해의 가장 큰 부동산 쇼를 위해 모여 지난 7 월 2 일부터 3 일까지 최고의 센터 Sen Sok에서 개최되었습니다.")</f>
        <v>캄보디아의 가장 큰 브랜드, 개발자, 대행사, 은행 및 보험 회사 중 100 개가 넘는 올해의 가장 큰 부동산 쇼를 위해 모여 지난 7 월 2 일부터 3 일까지 최고의 센터 Sen Sok에서 개최되었습니다.</v>
      </c>
    </row>
    <row r="22" ht="15.75" customHeight="1">
      <c r="A22" s="1">
        <v>20.0</v>
      </c>
      <c r="B22" s="2" t="s">
        <v>77</v>
      </c>
      <c r="C22" s="2" t="str">
        <f>IFERROR(__xludf.DUMMYFUNCTION("GOOGLETRANSLATE(B22,""en"",""ko"")"),"개발자들은 중국 농민들이 수박으로 집에 돈을 지불하게합니다")</f>
        <v>개발자들은 중국 농민들이 수박으로 집에 돈을 지불하게합니다</v>
      </c>
      <c r="D22" s="2" t="s">
        <v>71</v>
      </c>
      <c r="E22" s="2" t="str">
        <f>IFERROR(__xludf.DUMMYFUNCTION("GOOGLETRANSLATE(D22,""en"",""ko"")"),"2022 년 7 월 6 일")</f>
        <v>2022 년 7 월 6 일</v>
      </c>
      <c r="F22" s="3" t="s">
        <v>78</v>
      </c>
      <c r="G22" s="2" t="s">
        <v>79</v>
      </c>
      <c r="H22" s="2" t="str">
        <f>IFERROR(__xludf.DUMMYFUNCTION("GOOGLETRANSLATE(G22,""en"",""ko"")"),"중국의 어려움을 겪고있는 개발자들은 부동산 시장의 슬럼프로 구매자를 유혹하려고 시도하면서 수박, 복숭아 및 기타 농산물에서 주택에 대한 지불을 시작했습니다.")</f>
        <v>중국의 어려움을 겪고있는 개발자들은 부동산 시장의 슬럼프로 구매자를 유혹하려고 시도하면서 수박, 복숭아 및 기타 농산물에서 주택에 대한 지불을 시작했습니다.</v>
      </c>
    </row>
    <row r="23" ht="15.75" customHeight="1">
      <c r="A23" s="1">
        <v>21.0</v>
      </c>
      <c r="B23" s="2" t="s">
        <v>80</v>
      </c>
      <c r="C23" s="2" t="str">
        <f>IFERROR(__xludf.DUMMYFUNCTION("GOOGLETRANSLATE(B23,""en"",""ko"")"),"부진한 부동산 개발 프로젝트 활동은 캄보디아에서 계속됩니다")</f>
        <v>부진한 부동산 개발 프로젝트 활동은 캄보디아에서 계속됩니다</v>
      </c>
      <c r="D23" s="2" t="s">
        <v>81</v>
      </c>
      <c r="E23" s="2" t="str">
        <f>IFERROR(__xludf.DUMMYFUNCTION("GOOGLETRANSLATE(D23,""en"",""ko"")"),"2022 년 7 월 2 일")</f>
        <v>2022 년 7 월 2 일</v>
      </c>
      <c r="F23" s="3" t="s">
        <v>82</v>
      </c>
      <c r="G23" s="2" t="s">
        <v>83</v>
      </c>
      <c r="H23" s="2" t="str">
        <f>IFERROR(__xludf.DUMMYFUNCTION("GOOGLETRANSLATE(G23,""en"",""ko"")"),"캄보디아에 대한 보고서에서 세계 은행은 COVD-19 Pandemic 히트가 주거 건설 활동이 특히 어려움을 겪고 건설 산업에 크게 타격을 입었다 고 밝혔다.")</f>
        <v>캄보디아에 대한 보고서에서 세계 은행은 COVD-19 Pandemic 히트가 주거 건설 활동이 특히 어려움을 겪고 건설 산업에 크게 타격을 입었다 고 밝혔다.</v>
      </c>
    </row>
    <row r="24" ht="15.75" customHeight="1">
      <c r="A24" s="1">
        <v>22.0</v>
      </c>
      <c r="B24" s="2" t="s">
        <v>84</v>
      </c>
      <c r="C24" s="2" t="str">
        <f>IFERROR(__xludf.DUMMYFUNCTION("GOOGLETRANSLATE(B24,""en"",""ko"")"),"건설 프로젝트 제안 승인은 Q1에서 6.1 PCT에 의해 하락합니다.")</f>
        <v>건설 프로젝트 제안 승인은 Q1에서 6.1 PCT에 의해 하락합니다.</v>
      </c>
      <c r="D24" s="2" t="s">
        <v>85</v>
      </c>
      <c r="E24" s="2" t="str">
        <f>IFERROR(__xludf.DUMMYFUNCTION("GOOGLETRANSLATE(D24,""en"",""ko"")"),"2022 년 6 월 29 일")</f>
        <v>2022 년 6 월 29 일</v>
      </c>
      <c r="F24" s="3" t="s">
        <v>86</v>
      </c>
      <c r="G24" s="2" t="s">
        <v>87</v>
      </c>
      <c r="H24" s="2" t="str">
        <f>IFERROR(__xludf.DUMMYFUNCTION("GOOGLETRANSLATE(G24,""en"",""ko"")"),"경제 및 재무 보고서에 따르면 2022 년 1 분기 현재 건설 프로젝트 제안의 승인은 2021 년 같은 기간에 비해 6.1 % 감소했다.")</f>
        <v>경제 및 재무 보고서에 따르면 2022 년 1 분기 현재 건설 프로젝트 제안의 승인은 2021 년 같은 기간에 비해 6.1 % 감소했다.</v>
      </c>
    </row>
    <row r="25" ht="15.75" customHeight="1">
      <c r="A25" s="1">
        <v>23.0</v>
      </c>
      <c r="B25" s="2" t="s">
        <v>88</v>
      </c>
      <c r="C25" s="2" t="str">
        <f>IFERROR(__xludf.DUMMYFUNCTION("GOOGLETRANSLATE(B25,""en"",""ko"")"),"캄보디아의 주요 브랜드는 7 월 2 일 ~ 3 일 부동산 엑스포 2022에 수렴")</f>
        <v>캄보디아의 주요 브랜드는 7 월 2 일 ~ 3 일 부동산 엑스포 2022에 수렴</v>
      </c>
      <c r="D25" s="2" t="s">
        <v>85</v>
      </c>
      <c r="E25" s="2" t="str">
        <f>IFERROR(__xludf.DUMMYFUNCTION("GOOGLETRANSLATE(D25,""en"",""ko"")"),"2022 년 6 월 29 일")</f>
        <v>2022 년 6 월 29 일</v>
      </c>
      <c r="F25" s="3" t="s">
        <v>89</v>
      </c>
      <c r="G25" s="2" t="s">
        <v>90</v>
      </c>
      <c r="H25" s="2" t="str">
        <f>IFERROR(__xludf.DUMMYFUNCTION("GOOGLETRANSLATE(G25,""en"",""ko"")"),"캄보디아 시장에서 가장 큰 브랜드는 올해의 프리미어 부동산 쇼인 The Real Estate Expo 2022를 위해 수집하고 있습니다.")</f>
        <v>캄보디아 시장에서 가장 큰 브랜드는 올해의 프리미어 부동산 쇼인 The Real Estate Expo 2022를 위해 수집하고 있습니다.</v>
      </c>
    </row>
    <row r="26" ht="15.75" customHeight="1">
      <c r="A26" s="1">
        <v>24.0</v>
      </c>
      <c r="B26" s="2" t="s">
        <v>91</v>
      </c>
      <c r="C26" s="2" t="str">
        <f>IFERROR(__xludf.DUMMYFUNCTION("GOOGLETRANSLATE(B26,""en"",""ko"")"),"우리는 더 많은 집이 필요합니다 : 보고서")</f>
        <v>우리는 더 많은 집이 필요합니다 : 보고서</v>
      </c>
      <c r="D26" s="2" t="s">
        <v>92</v>
      </c>
      <c r="E26" s="2" t="str">
        <f>IFERROR(__xludf.DUMMYFUNCTION("GOOGLETRANSLATE(D26,""en"",""ko"")"),"2022 년 6 월 22 일")</f>
        <v>2022 년 6 월 22 일</v>
      </c>
      <c r="F26" s="3" t="s">
        <v>93</v>
      </c>
      <c r="G26" s="2" t="s">
        <v>94</v>
      </c>
      <c r="H26" s="2" t="str">
        <f>IFERROR(__xludf.DUMMYFUNCTION("GOOGLETRANSLATE(G26,""en"",""ko"")"),"금리 상승과 기록 주택 가격 상승은 많은 미국인들이 주택을 사는 것을 불가능하게 만들고 있으며, 이는 수요일에 NPR (National Public Radio)에 따르면 건축업자가 집을 짓면 주택을 판매 할 수 있다고 확신 할 수있게 해줍니다. .")</f>
        <v>금리 상승과 기록 주택 가격 상승은 많은 미국인들이 주택을 사는 것을 불가능하게 만들고 있으며, 이는 수요일에 NPR (National Public Radio)에 따르면 건축업자가 집을 짓면 주택을 판매 할 수 있다고 확신 할 수있게 해줍니다. .</v>
      </c>
    </row>
    <row r="27" ht="15.75" customHeight="1">
      <c r="A27" s="1">
        <v>25.0</v>
      </c>
      <c r="B27" s="2" t="s">
        <v>95</v>
      </c>
      <c r="C27" s="2" t="str">
        <f>IFERROR(__xludf.DUMMYFUNCTION("GOOGLETRANSLATE(B27,""en"",""ko"")"),"중국의 주택 가격은 5 월에 계속 편해지고 있습니다")</f>
        <v>중국의 주택 가격은 5 월에 계속 편해지고 있습니다</v>
      </c>
      <c r="D27" s="2" t="s">
        <v>92</v>
      </c>
      <c r="E27" s="2" t="str">
        <f>IFERROR(__xludf.DUMMYFUNCTION("GOOGLETRANSLATE(D27,""en"",""ko"")"),"2022 년 6 월 22 일")</f>
        <v>2022 년 6 월 22 일</v>
      </c>
      <c r="F27" s="3" t="s">
        <v>96</v>
      </c>
      <c r="G27" s="2" t="s">
        <v>97</v>
      </c>
      <c r="H27" s="2" t="str">
        <f>IFERROR(__xludf.DUMMYFUNCTION("GOOGLETRANSLATE(G27,""en"",""ko"")"),"70 대 중간 크기의 중국에서 중국의 주택 가격은 5 월에 하락 추세를 계속했지만 감소의 속도는 둔화되었다고 NBS (National Bureau of Statistics)는 목요일 밝혔다.")</f>
        <v>70 대 중간 크기의 중국에서 중국의 주택 가격은 5 월에 하락 추세를 계속했지만 감소의 속도는 둔화되었다고 NBS (National Bureau of Statistics)는 목요일 밝혔다.</v>
      </c>
    </row>
    <row r="28" ht="15.75" customHeight="1">
      <c r="A28" s="1">
        <v>26.0</v>
      </c>
      <c r="B28" s="2" t="s">
        <v>98</v>
      </c>
      <c r="C28" s="2" t="str">
        <f>IFERROR(__xludf.DUMMYFUNCTION("GOOGLETRANSLATE(B28,""en"",""ko"")"),"부동산 엑스포 2022 개발자는 $ 16,990의 최저 가격을 제공합니다.")</f>
        <v>부동산 엑스포 2022 개발자는 $ 16,990의 최저 가격을 제공합니다.</v>
      </c>
      <c r="D28" s="2" t="s">
        <v>92</v>
      </c>
      <c r="E28" s="2" t="str">
        <f>IFERROR(__xludf.DUMMYFUNCTION("GOOGLETRANSLATE(D28,""en"",""ko"")"),"2022 년 6 월 22 일")</f>
        <v>2022 년 6 월 22 일</v>
      </c>
      <c r="F28" s="3" t="s">
        <v>99</v>
      </c>
      <c r="G28" s="2" t="s">
        <v>100</v>
      </c>
      <c r="H28" s="2" t="str">
        <f>IFERROR(__xludf.DUMMYFUNCTION("GOOGLETRANSLATE(G28,""en"",""ko"")"),"Realestate.com.kh가 조직 한 부동산 엑스포 2022는 캄보디아와 전 세계의 개발자들을 모으고 있습니다.")</f>
        <v>Realestate.com.kh가 조직 한 부동산 엑스포 2022는 캄보디아와 전 세계의 개발자들을 모으고 있습니다.</v>
      </c>
    </row>
    <row r="29" ht="15.75" customHeight="1">
      <c r="A29" s="1">
        <v>27.0</v>
      </c>
      <c r="B29" s="2" t="s">
        <v>101</v>
      </c>
      <c r="C29" s="2" t="str">
        <f>IFERROR(__xludf.DUMMYFUNCTION("GOOGLETRANSLATE(B29,""en"",""ko"")"),"New Kampot International Port는 15 억 달러를 계획했습니다")</f>
        <v>New Kampot International Port는 15 억 달러를 계획했습니다</v>
      </c>
      <c r="D29" s="2" t="s">
        <v>102</v>
      </c>
      <c r="E29" s="2" t="str">
        <f>IFERROR(__xludf.DUMMYFUNCTION("GOOGLETRANSLATE(D29,""en"",""ko"")"),"2022 년 6 월 15 일")</f>
        <v>2022 년 6 월 15 일</v>
      </c>
      <c r="F29" s="3" t="s">
        <v>103</v>
      </c>
      <c r="G29" s="2" t="s">
        <v>104</v>
      </c>
      <c r="H29" s="2" t="str">
        <f>IFERROR(__xludf.DUMMYFUNCTION("GOOGLETRANSLATE(G29,""en"",""ko"")"),"BOKOR, KAMPOT - 졸린 마을의 Kampot은 15 억 달러의 새로운 대형 항구 시작 개발로 국제 시장에 개방 될 예정입니다.")</f>
        <v>BOKOR, KAMPOT - 졸린 마을의 Kampot은 15 억 달러의 새로운 대형 항구 시작 개발로 국제 시장에 개방 될 예정입니다.</v>
      </c>
    </row>
    <row r="30" ht="15.75" customHeight="1">
      <c r="A30" s="1">
        <v>28.0</v>
      </c>
      <c r="B30" s="2" t="s">
        <v>105</v>
      </c>
      <c r="C30" s="2" t="str">
        <f>IFERROR(__xludf.DUMMYFUNCTION("GOOGLETRANSLATE(B30,""en"",""ko"")"),"중국 세부 사항 기존 인프라, 자산의 더 나은 사용을위한 조치")</f>
        <v>중국 세부 사항 기존 인프라, 자산의 더 나은 사용을위한 조치</v>
      </c>
      <c r="D30" s="2" t="s">
        <v>102</v>
      </c>
      <c r="E30" s="2" t="str">
        <f>IFERROR(__xludf.DUMMYFUNCTION("GOOGLETRANSLATE(D30,""en"",""ko"")"),"2022 년 6 월 15 일")</f>
        <v>2022 년 6 월 15 일</v>
      </c>
      <c r="F30" s="3" t="s">
        <v>106</v>
      </c>
      <c r="G30" s="2" t="s">
        <v>107</v>
      </c>
      <c r="H30" s="2" t="str">
        <f>IFERROR(__xludf.DUMMYFUNCTION("GOOGLETRANSLATE(G30,""en"",""ko"")")," 중국은 효과적인 투자를 늘리고 정부 부채 위험을 줄이기위한 노력의 일환으로 인프라 및 기타 기존 자산을 더 잘 사용할 수 있도록 상세한 조치를 취하고 있습니다.")</f>
        <v> 중국은 효과적인 투자를 늘리고 정부 부채 위험을 줄이기위한 노력의 일환으로 인프라 및 기타 기존 자산을 더 잘 사용할 수 있도록 상세한 조치를 취하고 있습니다.</v>
      </c>
    </row>
    <row r="31" ht="15.75" customHeight="1">
      <c r="A31" s="1">
        <v>29.0</v>
      </c>
      <c r="B31" s="2" t="s">
        <v>108</v>
      </c>
      <c r="C31" s="2" t="str">
        <f>IFERROR(__xludf.DUMMYFUNCTION("GOOGLETRANSLATE(B31,""en"",""ko"")"),"Oxprop Capital은 새로운 부동산 파이낸싱을 시작합니다")</f>
        <v>Oxprop Capital은 새로운 부동산 파이낸싱을 시작합니다</v>
      </c>
      <c r="D31" s="2" t="s">
        <v>102</v>
      </c>
      <c r="E31" s="2" t="str">
        <f>IFERROR(__xludf.DUMMYFUNCTION("GOOGLETRANSLATE(D31,""en"",""ko"")"),"2022 년 6 월 15 일")</f>
        <v>2022 년 6 월 15 일</v>
      </c>
      <c r="F31" s="3" t="s">
        <v>109</v>
      </c>
      <c r="G31" s="2" t="s">
        <v>110</v>
      </c>
      <c r="H31" s="2" t="str">
        <f>IFERROR(__xludf.DUMMYFUNCTION("GOOGLETRANSLATE(G31,""en"",""ko"")")," 파이낸싱 스타트 업 Oxprop Capital은 중소기업의 운영 자본 요구를 해결하고 소외된 싱가포르 인들에게 기술 중심의 신용 솔루션을 제공하기 위해 새로운 부동산 파이낸싱 오퍼링을 시작할 것이라고 발표했습니다.")</f>
        <v> 파이낸싱 스타트 업 Oxprop Capital은 중소기업의 운영 자본 요구를 해결하고 소외된 싱가포르 인들에게 기술 중심의 신용 솔루션을 제공하기 위해 새로운 부동산 파이낸싱 오퍼링을 시작할 것이라고 발표했습니다.</v>
      </c>
    </row>
    <row r="32" ht="15.75" customHeight="1">
      <c r="A32" s="1">
        <v>30.0</v>
      </c>
      <c r="B32" s="2" t="s">
        <v>111</v>
      </c>
      <c r="C32" s="2" t="str">
        <f>IFERROR(__xludf.DUMMYFUNCTION("GOOGLETRANSLATE(B32,""en"",""ko"")"),"Phnom Penh")</f>
        <v>Phnom Penh</v>
      </c>
      <c r="D32" s="2" t="s">
        <v>112</v>
      </c>
      <c r="E32" s="2" t="str">
        <f>IFERROR(__xludf.DUMMYFUNCTION("GOOGLETRANSLATE(D32,""en"",""ko"")"),"2022 년 6 월 9 일")</f>
        <v>2022 년 6 월 9 일</v>
      </c>
      <c r="F32" s="3" t="s">
        <v>113</v>
      </c>
      <c r="G32" s="2" t="s">
        <v>114</v>
      </c>
      <c r="H32" s="2" t="str">
        <f>IFERROR(__xludf.DUMMYFUNCTION("GOOGLETRANSLATE(G32,""en"",""ko"")"),"Phnom Penh는 지금까지 463 백만 평방 미터의 건설 면적을 포괄하는 약 1,000 개의 새로운 투자 프로젝트를 유치했으며, 투자 자본은 26 억 달러가 넘습니다.")</f>
        <v>Phnom Penh는 지금까지 463 백만 평방 미터의 건설 면적을 포괄하는 약 1,000 개의 새로운 투자 프로젝트를 유치했으며, 투자 자본은 26 억 달러가 넘습니다.</v>
      </c>
    </row>
    <row r="33" ht="15.75" customHeight="1">
      <c r="A33" s="1">
        <v>31.0</v>
      </c>
      <c r="B33" s="2" t="s">
        <v>115</v>
      </c>
      <c r="C33" s="2" t="str">
        <f>IFERROR(__xludf.DUMMYFUNCTION("GOOGLETRANSLATE(B33,""en"",""ko"")"),"Phnom Penh는 1,000 건의 건설 프로젝트를 유치하고 부동산 전망 긍정적")</f>
        <v>Phnom Penh는 1,000 건의 건설 프로젝트를 유치하고 부동산 전망 긍정적</v>
      </c>
      <c r="D33" s="2" t="s">
        <v>116</v>
      </c>
      <c r="E33" s="2" t="str">
        <f>IFERROR(__xludf.DUMMYFUNCTION("GOOGLETRANSLATE(D33,""en"",""ko"")"),"2022 년 6 월 8 일")</f>
        <v>2022 년 6 월 8 일</v>
      </c>
      <c r="F33" s="3" t="s">
        <v>117</v>
      </c>
      <c r="G33" s="2" t="s">
        <v>118</v>
      </c>
      <c r="H33" s="2" t="str">
        <f>IFERROR(__xludf.DUMMYFUNCTION("GOOGLETRANSLATE(G33,""en"",""ko"")"),"프놈펜 주지사 H.E. Khuong Sreng은 Phnom Penh는 지금까지 463 백만 평방 미터의 건설 지역을 포괄하는 약 1,000 개의 새로운 투자 프로젝트를 유치했으며 투자 자본은 미화 26 억 달러가 넘는 투자 자본을 유치했다고 밝혔다.")</f>
        <v>프놈펜 주지사 H.E. Khuong Sreng은 Phnom Penh는 지금까지 463 백만 평방 미터의 건설 지역을 포괄하는 약 1,000 개의 새로운 투자 프로젝트를 유치했으며 투자 자본은 미화 26 억 달러가 넘는 투자 자본을 유치했다고 밝혔다.</v>
      </c>
    </row>
    <row r="34" ht="15.75" customHeight="1">
      <c r="A34" s="1">
        <v>32.0</v>
      </c>
      <c r="B34" s="2" t="s">
        <v>119</v>
      </c>
      <c r="C34" s="2" t="str">
        <f>IFERROR(__xludf.DUMMYFUNCTION("GOOGLETRANSLATE(B34,""en"",""ko"")"),"캄보디아 국립 은행은 공식적으로 NIS와 함께 주택 가격 지수를 시작합니다.")</f>
        <v>캄보디아 국립 은행은 공식적으로 NIS와 함께 주택 가격 지수를 시작합니다.</v>
      </c>
      <c r="D34" s="2" t="s">
        <v>120</v>
      </c>
      <c r="E34" s="2" t="str">
        <f>IFERROR(__xludf.DUMMYFUNCTION("GOOGLETRANSLATE(D34,""en"",""ko"")"),"2022 년 6 월 7 일")</f>
        <v>2022 년 6 월 7 일</v>
      </c>
      <c r="F34" s="3" t="s">
        <v>121</v>
      </c>
      <c r="G34" s="2" t="s">
        <v>122</v>
      </c>
      <c r="H34" s="2" t="str">
        <f>IFERROR(__xludf.DUMMYFUNCTION("GOOGLETRANSLATE(G34,""en"",""ko"")"),"캄보디아 국립 은행과 계획부 통계 연구소는 어제 주택 가격 지수를 공식적으로 시작했습니다.")</f>
        <v>캄보디아 국립 은행과 계획부 통계 연구소는 어제 주택 가격 지수를 공식적으로 시작했습니다.</v>
      </c>
    </row>
    <row r="35" ht="15.75" customHeight="1">
      <c r="A35" s="1">
        <v>33.0</v>
      </c>
      <c r="B35" s="2" t="s">
        <v>123</v>
      </c>
      <c r="C35" s="2" t="str">
        <f>IFERROR(__xludf.DUMMYFUNCTION("GOOGLETRANSLATE(B35,""en"",""ko"")"),"주택 가격 지수는 시장 가격을 업데이트하기 위해 시작되었습니다")</f>
        <v>주택 가격 지수는 시장 가격을 업데이트하기 위해 시작되었습니다</v>
      </c>
      <c r="D35" s="2" t="s">
        <v>120</v>
      </c>
      <c r="E35" s="2" t="str">
        <f>IFERROR(__xludf.DUMMYFUNCTION("GOOGLETRANSLATE(D35,""en"",""ko"")"),"2022 년 6 월 7 일")</f>
        <v>2022 년 6 월 7 일</v>
      </c>
      <c r="F35" s="3" t="s">
        <v>124</v>
      </c>
      <c r="G35" s="2" t="s">
        <v>125</v>
      </c>
      <c r="H35" s="2" t="str">
        <f>IFERROR(__xludf.DUMMYFUNCTION("GOOGLETRANSLATE(G35,""en"",""ko"")"),"캄보디아 국립 은행과 국립 통계 연구소는 부동산 부문의 주택 가격 지수를 시작하여 주거용 부동산을 평가하는 데 도움이 될 것입니다.")</f>
        <v>캄보디아 국립 은행과 국립 통계 연구소는 부동산 부문의 주택 가격 지수를 시작하여 주거용 부동산을 평가하는 데 도움이 될 것입니다.</v>
      </c>
    </row>
    <row r="36" ht="15.75" customHeight="1">
      <c r="A36" s="1">
        <v>34.0</v>
      </c>
      <c r="B36" s="2" t="s">
        <v>126</v>
      </c>
      <c r="C36" s="2" t="str">
        <f>IFERROR(__xludf.DUMMYFUNCTION("GOOGLETRANSLATE(B36,""en"",""ko"")"),"CLMV 투자자들은 부동산 시장을 늘릴 것을 목표로했습니다")</f>
        <v>CLMV 투자자들은 부동산 시장을 늘릴 것을 목표로했습니다</v>
      </c>
      <c r="D36" s="2" t="s">
        <v>127</v>
      </c>
      <c r="E36" s="2" t="str">
        <f>IFERROR(__xludf.DUMMYFUNCTION("GOOGLETRANSLATE(D36,""en"",""ko"")"),"2022 년 6 월 3 일")</f>
        <v>2022 년 6 월 3 일</v>
      </c>
      <c r="F36" s="3" t="s">
        <v>128</v>
      </c>
      <c r="G36" s="2" t="s">
        <v>129</v>
      </c>
      <c r="H36" s="2" t="str">
        <f>IFERROR(__xludf.DUMMYFUNCTION("GOOGLETRANSLATE(G36,""en"",""ko"")"),"태국 엘리트 카드 운영자 인 태국 Privilege Card Co (TPC)는 CLMV (Cambodia, Laos, Myanmar 및 Vietnam), 특히 귀화 한 중국 사업가의 투자자를 목표로 삼고 있습니다.")</f>
        <v>태국 엘리트 카드 운영자 인 태국 Privilege Card Co (TPC)는 CLMV (Cambodia, Laos, Myanmar 및 Vietnam), 특히 귀화 한 중국 사업가의 투자자를 목표로 삼고 있습니다.</v>
      </c>
    </row>
    <row r="37" ht="15.75" customHeight="1">
      <c r="A37" s="1">
        <v>35.0</v>
      </c>
      <c r="B37" s="2" t="s">
        <v>130</v>
      </c>
      <c r="C37" s="2" t="str">
        <f>IFERROR(__xludf.DUMMYFUNCTION("GOOGLETRANSLATE(B37,""en"",""ko"")"),"Star5 개발자는 APD 은행과 함께 저렴한 주택을 제공하기 위해 MOU를 잉크")</f>
        <v>Star5 개발자는 APD 은행과 함께 저렴한 주택을 제공하기 위해 MOU를 잉크</v>
      </c>
      <c r="D37" s="2" t="s">
        <v>131</v>
      </c>
      <c r="E37" s="2" t="str">
        <f>IFERROR(__xludf.DUMMYFUNCTION("GOOGLETRANSLATE(D37,""en"",""ko"")"),"2022 년 6 월 1 일")</f>
        <v>2022 년 6 월 1 일</v>
      </c>
      <c r="F37" s="3" t="s">
        <v>132</v>
      </c>
      <c r="G37" s="2" t="s">
        <v>133</v>
      </c>
      <c r="H37" s="2" t="str">
        <f>IFERROR(__xludf.DUMMYFUNCTION("GOOGLETRANSLATE(G37,""en"",""ko"")"),"Star5 개발자들은 공장 노동자, 소규모 비즈니스 시장 판매자, 과일 공급 업체 및 한 달에 $ 1000 이상의 소득을 가진 가족을 위해 National Road No 4의 Kampong Speu Province의 Prey Pdao에서 저렴한 주택을 개발하고 있습니다.")</f>
        <v>Star5 개발자들은 공장 노동자, 소규모 비즈니스 시장 판매자, 과일 공급 업체 및 한 달에 $ 1000 이상의 소득을 가진 가족을 위해 National Road No 4의 Kampong Speu Province의 Prey Pdao에서 저렴한 주택을 개발하고 있습니다.</v>
      </c>
    </row>
    <row r="38" ht="15.75" customHeight="1">
      <c r="A38" s="1">
        <v>36.0</v>
      </c>
      <c r="B38" s="2" t="s">
        <v>134</v>
      </c>
      <c r="C38" s="2" t="str">
        <f>IFERROR(__xludf.DUMMYFUNCTION("GOOGLETRANSLATE(B38,""en"",""ko"")"),"중국은 대상 정책을 활용하여 부동산 시장을 강화합니다")</f>
        <v>중국은 대상 정책을 활용하여 부동산 시장을 강화합니다</v>
      </c>
      <c r="D38" s="2" t="s">
        <v>131</v>
      </c>
      <c r="E38" s="2" t="str">
        <f>IFERROR(__xludf.DUMMYFUNCTION("GOOGLETRANSLATE(D38,""en"",""ko"")"),"2022 년 6 월 1 일")</f>
        <v>2022 년 6 월 1 일</v>
      </c>
      <c r="F38" s="3" t="s">
        <v>135</v>
      </c>
      <c r="G38" s="2" t="s">
        <v>136</v>
      </c>
      <c r="H38" s="2" t="str">
        <f>IFERROR(__xludf.DUMMYFUNCTION("GOOGLETRANSLATE(G38,""en"",""ko"")"),"중국의 부동산 산업은 10 조 위안 (1 조 1 조 달러) 인 중국의 부동산 산업에는 공급망 전체의 수많은 하위 부문이 포함됩니다.")</f>
        <v>중국의 부동산 산업은 10 조 위안 (1 조 1 조 달러) 인 중국의 부동산 산업에는 공급망 전체의 수많은 하위 부문이 포함됩니다.</v>
      </c>
    </row>
    <row r="39" ht="15.75" customHeight="1">
      <c r="A39" s="1">
        <v>37.0</v>
      </c>
      <c r="B39" s="2" t="s">
        <v>137</v>
      </c>
      <c r="C39" s="2" t="str">
        <f>IFERROR(__xludf.DUMMYFUNCTION("GOOGLETRANSLATE(B39,""en"",""ko"")"),"캄보디아에서 더 많은 부동산 투자 기회를 찾는 외국인 투자자")</f>
        <v>캄보디아에서 더 많은 부동산 투자 기회를 찾는 외국인 투자자</v>
      </c>
      <c r="D39" s="2" t="s">
        <v>138</v>
      </c>
      <c r="E39" s="2" t="str">
        <f>IFERROR(__xludf.DUMMYFUNCTION("GOOGLETRANSLATE(D39,""en"",""ko"")"),"2022 년 5 월 27 일")</f>
        <v>2022 년 5 월 27 일</v>
      </c>
      <c r="F39" s="3" t="s">
        <v>139</v>
      </c>
      <c r="G39" s="2" t="s">
        <v>140</v>
      </c>
      <c r="H39" s="2" t="str">
        <f>IFERROR(__xludf.DUMMYFUNCTION("GOOGLETRANSLATE(G39,""en"",""ko"")"),"글로벌 부동산 협회 (Global Real Estate Association)의 회장 인 로르 비치 (Lor Vichet)는 외국 투자자들이 사회 경제적 환경이 재개 된 후 캄보디아에 더 많은 투자 기회를 찾고 있다고 주장했다.")</f>
        <v>글로벌 부동산 협회 (Global Real Estate Association)의 회장 인 로르 비치 (Lor Vichet)는 외국 투자자들이 사회 경제적 환경이 재개 된 후 캄보디아에 더 많은 투자 기회를 찾고 있다고 주장했다.</v>
      </c>
    </row>
    <row r="40" ht="15.75" customHeight="1">
      <c r="A40" s="1">
        <v>38.0</v>
      </c>
      <c r="B40" s="2" t="s">
        <v>141</v>
      </c>
      <c r="C40" s="2" t="str">
        <f>IFERROR(__xludf.DUMMYFUNCTION("GOOGLETRANSLATE(B40,""en"",""ko"")"),"Changvar Tops Homebuyer 목록, CBD 위치에 대한 수요")</f>
        <v>Changvar Tops Homebuyer 목록, CBD 위치에 대한 수요</v>
      </c>
      <c r="D40" s="2" t="s">
        <v>142</v>
      </c>
      <c r="E40" s="2" t="str">
        <f>IFERROR(__xludf.DUMMYFUNCTION("GOOGLETRANSLATE(D40,""en"",""ko"")"),"2022 년 5 월 25 일")</f>
        <v>2022 년 5 월 25 일</v>
      </c>
      <c r="F40" s="3" t="s">
        <v>143</v>
      </c>
      <c r="G40" s="2" t="s">
        <v>144</v>
      </c>
      <c r="H40" s="2" t="str">
        <f>IFERROR(__xludf.DUMMYFUNCTION("GOOGLETRANSLATE(G40,""en"",""ko"")"),"프놈펜의 주택 수요는 캄보디아의 귀환 경제 전망으로 계속 성장하고 있습니다.")</f>
        <v>프놈펜의 주택 수요는 캄보디아의 귀환 경제 전망으로 계속 성장하고 있습니다.</v>
      </c>
    </row>
    <row r="41" ht="15.75" customHeight="1">
      <c r="A41" s="1">
        <v>39.0</v>
      </c>
      <c r="B41" s="2" t="s">
        <v>145</v>
      </c>
      <c r="C41" s="2" t="str">
        <f>IFERROR(__xludf.DUMMYFUNCTION("GOOGLETRANSLATE(B41,""en"",""ko"")"),"중국의 안정적인 주택 시장을 유지하는 데 도움이되는 정책")</f>
        <v>중국의 안정적인 주택 시장을 유지하는 데 도움이되는 정책</v>
      </c>
      <c r="D41" s="2" t="s">
        <v>142</v>
      </c>
      <c r="E41" s="2" t="str">
        <f>IFERROR(__xludf.DUMMYFUNCTION("GOOGLETRANSLATE(D41,""en"",""ko"")"),"2022 년 5 월 25 일")</f>
        <v>2022 년 5 월 25 일</v>
      </c>
      <c r="F41" s="3" t="s">
        <v>146</v>
      </c>
      <c r="G41" s="2" t="s">
        <v>147</v>
      </c>
      <c r="H41" s="2" t="str">
        <f>IFERROR(__xludf.DUMMYFUNCTION("GOOGLETRANSLATE(G41,""en"",""ko"")")," 중국은 주택 시장이 역풍에 대항하여 견고하게 유지되는 데 도움이되는 합리적인 주택 구매 요구를 강화하기위한 정책을 출시하고 있습니다.")</f>
        <v> 중국은 주택 시장이 역풍에 대항하여 견고하게 유지되는 데 도움이되는 합리적인 주택 구매 요구를 강화하기위한 정책을 출시하고 있습니다.</v>
      </c>
    </row>
    <row r="42" ht="15.75" customHeight="1">
      <c r="A42" s="1">
        <v>40.0</v>
      </c>
      <c r="B42" s="2" t="s">
        <v>148</v>
      </c>
      <c r="C42" s="2" t="str">
        <f>IFERROR(__xludf.DUMMYFUNCTION("GOOGLETRANSLATE(B42,""en"",""ko"")"),"가격 상승, 금리는 미국 주택 판매를 냉담합니다")</f>
        <v>가격 상승, 금리는 미국 주택 판매를 냉담합니다</v>
      </c>
      <c r="D42" s="2" t="s">
        <v>142</v>
      </c>
      <c r="E42" s="2" t="str">
        <f>IFERROR(__xludf.DUMMYFUNCTION("GOOGLETRANSLATE(D42,""en"",""ko"")"),"2022 년 5 월 25 일")</f>
        <v>2022 년 5 월 25 일</v>
      </c>
      <c r="F42" s="3" t="s">
        <v>149</v>
      </c>
      <c r="G42" s="2" t="s">
        <v>150</v>
      </c>
      <c r="H42" s="2" t="str">
        <f>IFERROR(__xludf.DUMMYFUNCTION("GOOGLETRANSLATE(G42,""en"",""ko"")")," 업계 조사에 따르면 가격 상승과 모기지 금리가 상승하면 4 월 3 월 연속 주택 매출이 둔화되었다.")</f>
        <v> 업계 조사에 따르면 가격 상승과 모기지 금리가 상승하면 4 월 3 월 연속 주택 매출이 둔화되었다.</v>
      </c>
    </row>
    <row r="43" ht="15.75" customHeight="1">
      <c r="A43" s="1">
        <v>41.0</v>
      </c>
      <c r="B43" s="2" t="s">
        <v>151</v>
      </c>
      <c r="C43" s="2" t="str">
        <f>IFERROR(__xludf.DUMMYFUNCTION("GOOGLETRANSLATE(B43,""en"",""ko"")"),"Changvar Changvar는 3 번째 Makro와 함께 교외 푸시를 계속합니다")</f>
        <v>Changvar Changvar는 3 번째 Makro와 함께 교외 푸시를 계속합니다</v>
      </c>
      <c r="D43" s="2" t="s">
        <v>152</v>
      </c>
      <c r="E43" s="2" t="str">
        <f>IFERROR(__xludf.DUMMYFUNCTION("GOOGLETRANSLATE(D43,""en"",""ko"")"),"2022 년 5 월 18 일")</f>
        <v>2022 년 5 월 18 일</v>
      </c>
      <c r="F43" s="3" t="s">
        <v>153</v>
      </c>
      <c r="G43" s="2" t="s">
        <v>154</v>
      </c>
      <c r="H43" s="2" t="str">
        <f>IFERROR(__xludf.DUMMYFUNCTION("GOOGLETRANSLATE(G43,""en"",""ko"")"),"Changvar Changvar는 수년간 부동산 구직자와 개발자의 시선을 사로 잡았습니다. 반도 지구는 최근에 인기가 폭발 한 현대 고층 콘도뿐만 아니라 보니 개발의 온상이었습니다.")</f>
        <v>Changvar Changvar는 수년간 부동산 구직자와 개발자의 시선을 사로 잡았습니다. 반도 지구는 최근에 인기가 폭발 한 현대 고층 콘도뿐만 아니라 보니 개발의 온상이었습니다.</v>
      </c>
    </row>
    <row r="44" ht="15.75" customHeight="1">
      <c r="A44" s="1">
        <v>42.0</v>
      </c>
      <c r="B44" s="2" t="s">
        <v>155</v>
      </c>
      <c r="C44" s="2" t="str">
        <f>IFERROR(__xludf.DUMMYFUNCTION("GOOGLETRANSLATE(B44,""en"",""ko"")"),"블루 마운틴에 지어진 호주에서 가장 긴 도로 터널")</f>
        <v>블루 마운틴에 지어진 호주에서 가장 긴 도로 터널</v>
      </c>
      <c r="D44" s="2" t="s">
        <v>152</v>
      </c>
      <c r="E44" s="2" t="str">
        <f>IFERROR(__xludf.DUMMYFUNCTION("GOOGLETRANSLATE(D44,""en"",""ko"")"),"2022 년 5 월 18 일")</f>
        <v>2022 년 5 월 18 일</v>
      </c>
      <c r="F44" s="3" t="s">
        <v>156</v>
      </c>
      <c r="G44" s="2" t="s">
        <v>157</v>
      </c>
      <c r="H44" s="2" t="str">
        <f>IFERROR(__xludf.DUMMYFUNCTION("GOOGLETRANSLATE(G44,""en"",""ko"")"),"호주 뉴 사우스 웨일즈 (New South Wales) 주 정부 (NSW)는 시드니 서부 엣지의 블루 마운틴을 가로 질러 뻗어있는 미국에서 가장 긴 도로 터널을 건설하기 위해 노력했습니다.")</f>
        <v>호주 뉴 사우스 웨일즈 (New South Wales) 주 정부 (NSW)는 시드니 서부 엣지의 블루 마운틴을 가로 질러 뻗어있는 미국에서 가장 긴 도로 터널을 건설하기 위해 노력했습니다.</v>
      </c>
    </row>
    <row r="45" ht="15.75" customHeight="1">
      <c r="A45" s="1">
        <v>43.0</v>
      </c>
      <c r="B45" s="2" t="s">
        <v>158</v>
      </c>
      <c r="C45" s="2" t="str">
        <f>IFERROR(__xludf.DUMMYFUNCTION("GOOGLETRANSLATE(B45,""en"",""ko"")"),"Biden은 주택 부족, 비용 절감을 완화하기위한 새로운 계획을 발표했습니다.")</f>
        <v>Biden은 주택 부족, 비용 절감을 완화하기위한 새로운 계획을 발표했습니다.</v>
      </c>
      <c r="D45" s="2" t="s">
        <v>152</v>
      </c>
      <c r="E45" s="2" t="str">
        <f>IFERROR(__xludf.DUMMYFUNCTION("GOOGLETRANSLATE(D45,""en"",""ko"")"),"2022 년 5 월 18 일")</f>
        <v>2022 년 5 월 18 일</v>
      </c>
      <c r="F45" s="3" t="s">
        <v>159</v>
      </c>
      <c r="G45" s="2" t="s">
        <v>160</v>
      </c>
      <c r="H45" s="2" t="str">
        <f>IFERROR(__xludf.DUMMYFUNCTION("GOOGLETRANSLATE(G45,""en"",""ko"")"),"가격과 임대료를 높이는 주택 부족에 직면 한 Joe Biden의 백악관은 월요일에 주택 공급과 경제성을 개선하기위한 계획을 공개했습니다.")</f>
        <v>가격과 임대료를 높이는 주택 부족에 직면 한 Joe Biden의 백악관은 월요일에 주택 공급과 경제성을 개선하기위한 계획을 공개했습니다.</v>
      </c>
    </row>
    <row r="46" ht="15.75" customHeight="1">
      <c r="A46" s="1">
        <v>44.0</v>
      </c>
      <c r="B46" s="2" t="s">
        <v>161</v>
      </c>
      <c r="C46" s="2" t="str">
        <f>IFERROR(__xludf.DUMMYFUNCTION("GOOGLETRANSLATE(B46,""en"",""ko"")"),"캄보디아의 부동산 부문 중국 투자의 주요 목표")</f>
        <v>캄보디아의 부동산 부문 중국 투자의 주요 목표</v>
      </c>
      <c r="D46" s="2" t="s">
        <v>162</v>
      </c>
      <c r="E46" s="2" t="str">
        <f>IFERROR(__xludf.DUMMYFUNCTION("GOOGLETRANSLATE(D46,""en"",""ko"")"),"2022 년 5 월 17 일")</f>
        <v>2022 년 5 월 17 일</v>
      </c>
      <c r="F46" s="3" t="s">
        <v>163</v>
      </c>
      <c r="G46" s="2" t="s">
        <v>164</v>
      </c>
      <c r="H46" s="2" t="str">
        <f>IFERROR(__xludf.DUMMYFUNCTION("GOOGLETRANSLATE(G46,""en"",""ko"")"),"전문가들은 캄보디아가 COVID-19 상황에 대한 통제를 되찾고 사회 경제적 정규화를 재개 한 후 부동산 부문이 다시 중국 투자의 우선 순위 대상이 될 것이라고 말했습니다.")</f>
        <v>전문가들은 캄보디아가 COVID-19 상황에 대한 통제를 되찾고 사회 경제적 정규화를 재개 한 후 부동산 부문이 다시 중국 투자의 우선 순위 대상이 될 것이라고 말했습니다.</v>
      </c>
    </row>
    <row r="47" ht="15.75" customHeight="1">
      <c r="A47" s="1">
        <v>45.0</v>
      </c>
      <c r="B47" s="2" t="s">
        <v>165</v>
      </c>
      <c r="C47" s="2" t="str">
        <f>IFERROR(__xludf.DUMMYFUNCTION("GOOGLETRANSLATE(B47,""en"",""ko"")"),"Chestertons는 캄보디아에서 서비스를 시작합니다")</f>
        <v>Chestertons는 캄보디아에서 서비스를 시작합니다</v>
      </c>
      <c r="D47" s="2" t="s">
        <v>162</v>
      </c>
      <c r="E47" s="2" t="str">
        <f>IFERROR(__xludf.DUMMYFUNCTION("GOOGLETRANSLATE(D47,""en"",""ko"")"),"2022 년 5 월 17 일")</f>
        <v>2022 년 5 월 17 일</v>
      </c>
      <c r="F47" s="3" t="s">
        <v>166</v>
      </c>
      <c r="G47" s="2" t="s">
        <v>167</v>
      </c>
      <c r="H47" s="2" t="str">
        <f>IFERROR(__xludf.DUMMYFUNCTION("GOOGLETRANSLATE(G47,""en"",""ko"")"),"영국에 본사를 둔 글로벌 부동산 기관인 체스터 턴스 (Chestertons)는 공식적으로 캄보디아에 사무실을 시작하여 최근 몇 년 동안 부문이 버섯으로 인해 주거 및 상업용 건물 관리의 수요가 증가함에 따라 대응했습니다.")</f>
        <v>영국에 본사를 둔 글로벌 부동산 기관인 체스터 턴스 (Chestertons)는 공식적으로 캄보디아에 사무실을 시작하여 최근 몇 년 동안 부문이 버섯으로 인해 주거 및 상업용 건물 관리의 수요가 증가함에 따라 대응했습니다.</v>
      </c>
    </row>
    <row r="48" ht="15.75" customHeight="1">
      <c r="A48" s="1">
        <v>46.0</v>
      </c>
      <c r="B48" s="2" t="s">
        <v>168</v>
      </c>
      <c r="C48" s="2" t="str">
        <f>IFERROR(__xludf.DUMMYFUNCTION("GOOGLETRANSLATE(B48,""en"",""ko"")"),"Siha Property는 공식적으로 Siha Gallery 및 Siha Residence Project의 그랜드 오프닝을 시작합니다.")</f>
        <v>Siha Property는 공식적으로 Siha Gallery 및 Siha Residence Project의 그랜드 오프닝을 시작합니다.</v>
      </c>
      <c r="D48" s="2" t="s">
        <v>169</v>
      </c>
      <c r="E48" s="2" t="str">
        <f>IFERROR(__xludf.DUMMYFUNCTION("GOOGLETRANSLATE(D48,""en"",""ko"")"),"2022 년 5 월 13 일")</f>
        <v>2022 년 5 월 13 일</v>
      </c>
      <c r="F48" s="3" t="s">
        <v>170</v>
      </c>
      <c r="G48" s="2" t="s">
        <v>171</v>
      </c>
      <c r="H48" s="2" t="str">
        <f>IFERROR(__xludf.DUMMYFUNCTION("GOOGLETRANSLATE(G48,""en"",""ko"")"),"Siha Property Co., Ltd.는 오늘 Dongkor District의 Samdach Techo Hun Sen Boulevard의 60m Road에 위치한 Siha Gallery 및 Siha Residence Project의 공식 그랜드 오프닝을 발표했습니다. 프놈펜.")</f>
        <v>Siha Property Co., Ltd.는 오늘 Dongkor District의 Samdach Techo Hun Sen Boulevard의 60m Road에 위치한 Siha Gallery 및 Siha Residence Project의 공식 그랜드 오프닝을 발표했습니다. 프놈펜.</v>
      </c>
    </row>
    <row r="49" ht="15.75" customHeight="1">
      <c r="A49" s="1">
        <v>47.0</v>
      </c>
      <c r="B49" s="2" t="s">
        <v>172</v>
      </c>
      <c r="C49" s="2" t="str">
        <f>IFERROR(__xludf.DUMMYFUNCTION("GOOGLETRANSLATE(B49,""en"",""ko"")"),"Cambodia의 #1 Property Show is Back : 부동산 엑스포 2022")</f>
        <v>Cambodia의 #1 Property Show is Back : 부동산 엑스포 2022</v>
      </c>
      <c r="D49" s="2" t="s">
        <v>173</v>
      </c>
      <c r="E49" s="2" t="str">
        <f>IFERROR(__xludf.DUMMYFUNCTION("GOOGLETRANSLATE(D49,""en"",""ko"")"),"2022 년 5 월 11 일")</f>
        <v>2022 년 5 월 11 일</v>
      </c>
      <c r="F49" s="3" t="s">
        <v>174</v>
      </c>
      <c r="G49" s="2" t="s">
        <v>175</v>
      </c>
      <c r="H49" s="2" t="str">
        <f>IFERROR(__xludf.DUMMYFUNCTION("GOOGLETRANSLATE(G49,""en"",""ko"")"),"2 년이 지난 후 마침내 돌아 왔습니다! Realestate.com.kh Expo 2022는 2022 년 7 월 (2nd &amp; 3)가오고 있으며 캄보디아의 주요 Borey &amp; Condo 개발자, 은행, 보험 및 가정의 요구에 대한 많은 서비스로부터 독점적 인 거래와 프로모션을 제공하고 있습니다!")</f>
        <v>2 년이 지난 후 마침내 돌아 왔습니다! Realestate.com.kh Expo 2022는 2022 년 7 월 (2nd &amp; 3)가오고 있으며 캄보디아의 주요 Borey &amp; Condo 개발자, 은행, 보험 및 가정의 요구에 대한 많은 서비스로부터 독점적 인 거래와 프로모션을 제공하고 있습니다!</v>
      </c>
    </row>
    <row r="50" ht="15.75" customHeight="1">
      <c r="A50" s="1">
        <v>48.0</v>
      </c>
      <c r="B50" s="2" t="s">
        <v>176</v>
      </c>
      <c r="C50" s="2" t="str">
        <f>IFERROR(__xludf.DUMMYFUNCTION("GOOGLETRANSLATE(B50,""en"",""ko"")"),"중국의 부동산 개발 대출은 1 분기에 증가합니다")</f>
        <v>중국의 부동산 개발 대출은 1 분기에 증가합니다</v>
      </c>
      <c r="D50" s="2" t="s">
        <v>173</v>
      </c>
      <c r="E50" s="2" t="str">
        <f>IFERROR(__xludf.DUMMYFUNCTION("GOOGLETRANSLATE(D50,""en"",""ko"")"),"2022 년 5 월 11 일")</f>
        <v>2022 년 5 월 11 일</v>
      </c>
      <c r="F50" s="3" t="s">
        <v>177</v>
      </c>
      <c r="G50" s="2" t="s">
        <v>178</v>
      </c>
      <c r="H50" s="2" t="str">
        <f>IFERROR(__xludf.DUMMYFUNCTION("GOOGLETRANSLATE(G50,""en"",""ko"")"),"중국의 부동산 개발자들은 2022 년 1 분기에 은행으로부터 더 많은 돈을 빌렸다.")</f>
        <v>중국의 부동산 개발자들은 2022 년 1 분기에 은행으로부터 더 많은 돈을 빌렸다.</v>
      </c>
    </row>
    <row r="51" ht="15.75" customHeight="1">
      <c r="A51" s="1">
        <v>49.0</v>
      </c>
      <c r="B51" s="2" t="s">
        <v>179</v>
      </c>
      <c r="C51" s="2" t="str">
        <f>IFERROR(__xludf.DUMMYFUNCTION("GOOGLETRANSLATE(B51,""en"",""ko"")"),"J Tower 2 Condominium : Phnom Penh의 Grand Japanese Architecture의 새로운 상징")</f>
        <v>J Tower 2 Condominium : Phnom Penh의 Grand Japanese Architecture의 새로운 상징</v>
      </c>
      <c r="D51" s="2" t="s">
        <v>180</v>
      </c>
      <c r="E51" s="2" t="str">
        <f>IFERROR(__xludf.DUMMYFUNCTION("GOOGLETRANSLATE(D51,""en"",""ko"")"),"2022 년 5 월 5 일")</f>
        <v>2022 년 5 월 5 일</v>
      </c>
      <c r="F51" s="3" t="s">
        <v>181</v>
      </c>
      <c r="G51" s="2" t="s">
        <v>182</v>
      </c>
      <c r="H51" s="2" t="str">
        <f>IFERROR(__xludf.DUMMYFUNCTION("GOOGLETRANSLATE(G51,""en"",""ko"")"),"43 층 및 228 개 유닛 J 타워 2 콘도미니엄은 지금까지 가장 위대하며 수도의 심장부에서 눈길을 끄는 랜드 마크로 서서 수많은 가정에 고급 및 고급스러운 라이프 스타일을 제공합니다.")</f>
        <v>43 층 및 228 개 유닛 J 타워 2 콘도미니엄은 지금까지 가장 위대하며 수도의 심장부에서 눈길을 끄는 랜드 마크로 서서 수많은 가정에 고급 및 고급스러운 라이프 스타일을 제공합니다.</v>
      </c>
    </row>
    <row r="52" ht="15.75" customHeight="1">
      <c r="A52" s="1">
        <v>50.0</v>
      </c>
      <c r="B52" s="2" t="s">
        <v>183</v>
      </c>
      <c r="C52" s="2" t="str">
        <f>IFERROR(__xludf.DUMMYFUNCTION("GOOGLETRANSLATE(B52,""en"",""ko"")"),"Hong Lai Huat는 Fabi Capital에 5 천만 달러 상당의 D 'Seaview Units를 판매합니다.")</f>
        <v>Hong Lai Huat는 Fabi Capital에 5 천만 달러 상당의 D 'Seaview Units를 판매합니다.</v>
      </c>
      <c r="D52" s="2" t="s">
        <v>180</v>
      </c>
      <c r="E52" s="2" t="str">
        <f>IFERROR(__xludf.DUMMYFUNCTION("GOOGLETRANSLATE(D52,""en"",""ko"")"),"2022 년 5 월 5 일")</f>
        <v>2022 년 5 월 5 일</v>
      </c>
      <c r="F52" s="3" t="s">
        <v>184</v>
      </c>
      <c r="G52" s="2" t="s">
        <v>185</v>
      </c>
      <c r="H52" s="2" t="str">
        <f>IFERROR(__xludf.DUMMYFUNCTION("GOOGLETRANSLATE(G52,""en"",""ko"")"),"Hong Lai Huat Group Limited는 화요일 Sihanoukville의 고급 혼합 개발 프로젝트 인 D 'Seaview에 최대 5 천만 달러 상당의 주거 및 상업용 부대를 판매하기 위해 Fabi Capital Limited와 기간에 서명했다고 발표했습니다.")</f>
        <v>Hong Lai Huat Group Limited는 화요일 Sihanoukville의 고급 혼합 개발 프로젝트 인 D 'Seaview에 최대 5 천만 달러 상당의 주거 및 상업용 부대를 판매하기 위해 Fabi Capital Limited와 기간에 서명했다고 발표했습니다.</v>
      </c>
    </row>
    <row r="53" ht="15.75" customHeight="1">
      <c r="A53" s="1">
        <v>51.0</v>
      </c>
      <c r="B53" s="2" t="s">
        <v>186</v>
      </c>
      <c r="C53" s="2" t="str">
        <f>IFERROR(__xludf.DUMMYFUNCTION("GOOGLETRANSLATE(B53,""en"",""ko"")"),"목조 건물은 스칸디나비아의 새로운 높이에 닿습니다")</f>
        <v>목조 건물은 스칸디나비아의 새로운 높이에 닿습니다</v>
      </c>
      <c r="D53" s="2" t="s">
        <v>187</v>
      </c>
      <c r="E53" s="2" t="str">
        <f>IFERROR(__xludf.DUMMYFUNCTION("GOOGLETRANSLATE(D53,""en"",""ko"")"),"2022 년 5 월 4 일")</f>
        <v>2022 년 5 월 4 일</v>
      </c>
      <c r="F53" s="3" t="s">
        <v>188</v>
      </c>
      <c r="G53" s="2" t="s">
        <v>189</v>
      </c>
      <c r="H53" s="2" t="str">
        <f>IFERROR(__xludf.DUMMYFUNCTION("GOOGLETRANSLATE(G53,""en"",""ko"")")," Scandinavia가 목재 자원을 활용하여 친환경 고층 건립을 향한 세계적인 트렌드를 이끌어 내기 때문에 햇빛에 모래색의 타워가 햇빛에 빛나고 스웨덴 마을 Skelleftea의 스카이 라인을 지배합니다.")</f>
        <v> Scandinavia가 목재 자원을 활용하여 친환경 고층 건립을 향한 세계적인 트렌드를 이끌어 내기 때문에 햇빛에 모래색의 타워가 햇빛에 빛나고 스웨덴 마을 Skelleftea의 스카이 라인을 지배합니다.</v>
      </c>
    </row>
    <row r="54" ht="15.75" customHeight="1">
      <c r="A54" s="1">
        <v>52.0</v>
      </c>
      <c r="B54" s="2" t="s">
        <v>190</v>
      </c>
      <c r="C54" s="2" t="str">
        <f>IFERROR(__xludf.DUMMYFUNCTION("GOOGLETRANSLATE(B54,""en"",""ko"")"),"Amcham은 건설 및 부동산 네트워킹 이벤트를 주최합니다")</f>
        <v>Amcham은 건설 및 부동산 네트워킹 이벤트를 주최합니다</v>
      </c>
      <c r="D54" s="2" t="s">
        <v>191</v>
      </c>
      <c r="E54" s="2" t="str">
        <f>IFERROR(__xludf.DUMMYFUNCTION("GOOGLETRANSLATE(D54,""en"",""ko"")"),"2022 년 5 월 2 일")</f>
        <v>2022 년 5 월 2 일</v>
      </c>
      <c r="F54" s="3" t="s">
        <v>192</v>
      </c>
      <c r="G54" s="2" t="s">
        <v>193</v>
      </c>
      <c r="H54" s="2" t="str">
        <f>IFERROR(__xludf.DUMMYFUNCTION("GOOGLETRANSLATE(G54,""en"",""ko"")"),"1996 년에 설립 된 미국 상공 회의소 (AMCHAM)는 이후 왕국 전용 지원과 옹호를 통해 미국 및 캄보디아 비즈니스 영역을 연결하고 통합 해 왔습니다.")</f>
        <v>1996 년에 설립 된 미국 상공 회의소 (AMCHAM)는 이후 왕국 전용 지원과 옹호를 통해 미국 및 캄보디아 비즈니스 영역을 연결하고 통합 해 왔습니다.</v>
      </c>
    </row>
    <row r="55" ht="15.75" customHeight="1">
      <c r="A55" s="1">
        <v>53.0</v>
      </c>
      <c r="B55" s="2" t="s">
        <v>194</v>
      </c>
      <c r="C55" s="2" t="str">
        <f>IFERROR(__xludf.DUMMYFUNCTION("GOOGLETRANSLATE(B55,""en"",""ko"")"),"2022 년 첫 2 개월에 승인 된 650 개가 넘는 새로운 부동산 프로젝트")</f>
        <v>2022 년 첫 2 개월에 승인 된 650 개가 넘는 새로운 부동산 프로젝트</v>
      </c>
      <c r="D55" s="2" t="s">
        <v>195</v>
      </c>
      <c r="E55" s="2" t="str">
        <f>IFERROR(__xludf.DUMMYFUNCTION("GOOGLETRANSLATE(D55,""en"",""ko"")"),"2022 년 4 월 27 일")</f>
        <v>2022 년 4 월 27 일</v>
      </c>
      <c r="F55" s="3" t="s">
        <v>196</v>
      </c>
      <c r="G55" s="2" t="s">
        <v>197</v>
      </c>
      <c r="H55" s="2" t="str">
        <f>IFERROR(__xludf.DUMMYFUNCTION("GOOGLETRANSLATE(G55,""en"",""ko"")"),"Covid-19 Pandemic이 많은 기업이 어려움을 겪고 있었지만 부동산 투자자들은 번성했습니다.")</f>
        <v>Covid-19 Pandemic이 많은 기업이 어려움을 겪고 있었지만 부동산 투자자들은 번성했습니다.</v>
      </c>
    </row>
    <row r="56" ht="15.75" customHeight="1">
      <c r="A56" s="1">
        <v>54.0</v>
      </c>
      <c r="B56" s="2" t="s">
        <v>198</v>
      </c>
      <c r="C56" s="2" t="str">
        <f>IFERROR(__xludf.DUMMYFUNCTION("GOOGLETRANSLATE(B56,""en"",""ko"")"),"터키 주택은 높은 인플레이션 속에서 핫케익처럼 판매됩니다")</f>
        <v>터키 주택은 높은 인플레이션 속에서 핫케익처럼 판매됩니다</v>
      </c>
      <c r="D56" s="2" t="s">
        <v>195</v>
      </c>
      <c r="E56" s="2" t="str">
        <f>IFERROR(__xludf.DUMMYFUNCTION("GOOGLETRANSLATE(D56,""en"",""ko"")"),"2022 년 4 월 27 일")</f>
        <v>2022 년 4 월 27 일</v>
      </c>
      <c r="F56" s="3" t="s">
        <v>199</v>
      </c>
      <c r="G56" s="2" t="s">
        <v>200</v>
      </c>
      <c r="H56" s="2" t="str">
        <f>IFERROR(__xludf.DUMMYFUNCTION("GOOGLETRANSLATE(G56,""en"",""ko"")"),"가구는 집을 사는 것이 집을 구입하는 것이 급격한 인플레이션에 대한 건전한 투자라고 생각함에 따라 터키에서 주거용 부동산 판매가 급증하고 있다고 전문가들은 말했다.")</f>
        <v>가구는 집을 사는 것이 집을 구입하는 것이 급격한 인플레이션에 대한 건전한 투자라고 생각함에 따라 터키에서 주거용 부동산 판매가 급증하고 있다고 전문가들은 말했다.</v>
      </c>
    </row>
    <row r="57" ht="15.75" customHeight="1">
      <c r="A57" s="1">
        <v>55.0</v>
      </c>
      <c r="B57" s="2" t="s">
        <v>201</v>
      </c>
      <c r="C57" s="2" t="str">
        <f>IFERROR(__xludf.DUMMYFUNCTION("GOOGLETRANSLATE(B57,""en"",""ko"")"),"악의적 인 IPR 관련 기소를 억제하는 중국")</f>
        <v>악의적 인 IPR 관련 기소를 억제하는 중국</v>
      </c>
      <c r="D57" s="2" t="s">
        <v>195</v>
      </c>
      <c r="E57" s="2" t="str">
        <f>IFERROR(__xludf.DUMMYFUNCTION("GOOGLETRANSLATE(D57,""en"",""ko"")"),"2022 년 4 월 27 일")</f>
        <v>2022 년 4 월 27 일</v>
      </c>
      <c r="F57" s="3" t="s">
        <v>202</v>
      </c>
      <c r="G57" s="2" t="s">
        <v>203</v>
      </c>
      <c r="H57" s="2" t="str">
        <f>IFERROR(__xludf.DUMMYFUNCTION("GOOGLETRANSLATE(G57,""en"",""ko"")"),"중국의 지적 재산권 관리 (NIPA)의 고위 관리인은 중국은 지적 재산권 (IPR)과 관련된 악의적 인 기소를 단속 할 것이라고 밝혔다.")</f>
        <v>중국의 지적 재산권 관리 (NIPA)의 고위 관리인은 중국은 지적 재산권 (IPR)과 관련된 악의적 인 기소를 단속 할 것이라고 밝혔다.</v>
      </c>
    </row>
    <row r="58" ht="15.75" customHeight="1">
      <c r="A58" s="1">
        <v>56.0</v>
      </c>
      <c r="B58" s="2" t="s">
        <v>204</v>
      </c>
      <c r="C58" s="2" t="str">
        <f>IFERROR(__xludf.DUMMYFUNCTION("GOOGLETRANSLATE(B58,""en"",""ko"")"),"Sofitel Hotel에서 공식적으로 발표 된 Cambodia Real Estate Awards 2022 수상자")</f>
        <v>Sofitel Hotel에서 공식적으로 발표 된 Cambodia Real Estate Awards 2022 수상자</v>
      </c>
      <c r="D58" s="2" t="s">
        <v>205</v>
      </c>
      <c r="E58" s="2" t="str">
        <f>IFERROR(__xludf.DUMMYFUNCTION("GOOGLETRANSLATE(D58,""en"",""ko"")"),"2022 년 4 월 20 일")</f>
        <v>2022 년 4 월 20 일</v>
      </c>
      <c r="F58" s="3" t="s">
        <v>206</v>
      </c>
      <c r="G58" s="2" t="s">
        <v>207</v>
      </c>
      <c r="H58" s="2" t="str">
        <f>IFERROR(__xludf.DUMMYFUNCTION("GOOGLETRANSLATE(G58,""en"",""ko"")"),"연례 캄보디아 Real Awards 2022 (Crea)는 2022 년 4 월 7 일 (목요일) 소피텔 프놈펜 포키 에트라에서 열렸습니다.")</f>
        <v>연례 캄보디아 Real Awards 2022 (Crea)는 2022 년 4 월 7 일 (목요일) 소피텔 프놈펜 포키 에트라에서 열렸습니다.</v>
      </c>
    </row>
    <row r="59" ht="15.75" customHeight="1">
      <c r="A59" s="1">
        <v>57.0</v>
      </c>
      <c r="B59" s="2" t="s">
        <v>208</v>
      </c>
      <c r="C59" s="2" t="str">
        <f>IFERROR(__xludf.DUMMYFUNCTION("GOOGLETRANSLATE(B59,""en"",""ko"")"),"OCIC, Cambodia Real Estate Award (Crea) 2022의 First Hall of Fame Award 인덕터로 선정되었습니다.")</f>
        <v>OCIC, Cambodia Real Estate Award (Crea) 2022의 First Hall of Fame Award 인덕터로 선정되었습니다.</v>
      </c>
      <c r="D59" s="2" t="s">
        <v>209</v>
      </c>
      <c r="E59" s="2" t="str">
        <f>IFERROR(__xludf.DUMMYFUNCTION("GOOGLETRANSLATE(D59,""en"",""ko"")"),"2022 년 4 월 12 일")</f>
        <v>2022 년 4 월 12 일</v>
      </c>
      <c r="F59" s="3" t="s">
        <v>210</v>
      </c>
      <c r="G59" s="2" t="s">
        <v>211</v>
      </c>
      <c r="H59" s="2" t="str">
        <f>IFERROR(__xludf.DUMMYFUNCTION("GOOGLETRANSLATE(G59,""en"",""ko"")"),"해외 캄보디아 투자 회사 (OCIC)는 목요일 Sofitel Phnom Penh에서 열린 Cambodia Real Estate Awards 2022 Gala에서 최초의 명예의 전당 상을 수상했습니다.")</f>
        <v>해외 캄보디아 투자 회사 (OCIC)는 목요일 Sofitel Phnom Penh에서 열린 Cambodia Real Estate Awards 2022 Gala에서 최초의 명예의 전당 상을 수상했습니다.</v>
      </c>
    </row>
    <row r="60" ht="15.75" customHeight="1">
      <c r="A60" s="1">
        <v>58.0</v>
      </c>
      <c r="B60" s="2" t="s">
        <v>212</v>
      </c>
      <c r="C60" s="2" t="str">
        <f>IFERROR(__xludf.DUMMYFUNCTION("GOOGLETRANSLATE(B60,""en"",""ko"")"),"Wewatch 캄보디아는 Phnom Penh의 고급 서비스 거주지를위한 TV 및 디지털 컨텐츠 서비스를 제공하기 위해 1 개의 공원 거주지 및 서비스 아파트와 연계하기 위해 다년 계약을 맺습니다.")</f>
        <v>Wewatch 캄보디아는 Phnom Penh의 고급 서비스 거주지를위한 TV 및 디지털 컨텐츠 서비스를 제공하기 위해 1 개의 공원 거주지 및 서비스 아파트와 연계하기 위해 다년 계약을 맺습니다.</v>
      </c>
      <c r="D60" s="2" t="s">
        <v>213</v>
      </c>
      <c r="E60" s="2" t="str">
        <f>IFERROR(__xludf.DUMMYFUNCTION("GOOGLETRANSLATE(D60,""en"",""ko"")"),"2022 년 4 월 11 일")</f>
        <v>2022 년 4 월 11 일</v>
      </c>
      <c r="F60" s="3" t="s">
        <v>214</v>
      </c>
      <c r="G60" s="2" t="s">
        <v>215</v>
      </c>
      <c r="H60" s="2" t="str">
        <f>IFERROR(__xludf.DUMMYFUNCTION("GOOGLETRANSLATE(G60,""en"",""ko"")"),"싱가포르의 주요 TV 서비스 플랫폼 및 컨텐츠 제공 업체 인 Wewatch Pte Ltd의 캄보디아 자회사 인 Wewatch Co. Ltd는 캄보디아의 주요 주거용 부동산 인 Soladia International Co. Ltd와의 최신 제휴를 발표했습니다. Phnom Penh 시내에 위치한 One Park의 콘텐츠 서비스.")</f>
        <v>싱가포르의 주요 TV 서비스 플랫폼 및 컨텐츠 제공 업체 인 Wewatch Pte Ltd의 캄보디아 자회사 인 Wewatch Co. Ltd는 캄보디아의 주요 주거용 부동산 인 Soladia International Co. Ltd와의 최신 제휴를 발표했습니다. Phnom Penh 시내에 위치한 One Park의 콘텐츠 서비스.</v>
      </c>
    </row>
    <row r="61" ht="15.75" customHeight="1">
      <c r="A61" s="1">
        <v>59.0</v>
      </c>
      <c r="B61" s="2" t="s">
        <v>216</v>
      </c>
      <c r="C61" s="2" t="str">
        <f>IFERROR(__xludf.DUMMYFUNCTION("GOOGLETRANSLATE(B61,""en"",""ko"")"),"끝없는 건축의 끝? 사역은 현재 건설이 허가없이 허용되지 않는다고 말합니다")</f>
        <v>끝없는 건축의 끝? 사역은 현재 건설이 허가없이 허용되지 않는다고 말합니다</v>
      </c>
      <c r="D61" s="2" t="s">
        <v>217</v>
      </c>
      <c r="E61" s="2" t="str">
        <f>IFERROR(__xludf.DUMMYFUNCTION("GOOGLETRANSLATE(D61,""en"",""ko"")"),"2022 년 4 월 8 일")</f>
        <v>2022 년 4 월 8 일</v>
      </c>
      <c r="F61" s="3" t="s">
        <v>218</v>
      </c>
      <c r="G61" s="2" t="s">
        <v>219</v>
      </c>
      <c r="H61" s="2" t="str">
        <f>IFERROR(__xludf.DUMMYFUNCTION("GOOGLETRANSLATE(G61,""en"",""ko"")"),"프놈펜에 사는 사람들과 캄보디아의 다른 곳에 사는 사람들에게는 종종 무단으로 건축의 소리와 효과가 삶의 끊임없는 특징입니다.")</f>
        <v>프놈펜에 사는 사람들과 캄보디아의 다른 곳에 사는 사람들에게는 종종 무단으로 건축의 소리와 효과가 삶의 끊임없는 특징입니다.</v>
      </c>
    </row>
    <row r="62" ht="15.75" customHeight="1">
      <c r="A62" s="1">
        <v>60.0</v>
      </c>
      <c r="B62" s="2" t="s">
        <v>220</v>
      </c>
      <c r="C62" s="2" t="str">
        <f>IFERROR(__xludf.DUMMYFUNCTION("GOOGLETRANSLATE(B62,""en"",""ko"")"),"브리즈번 공항에 새로운 창고 시설을 오픈하는 Geodis")</f>
        <v>브리즈번 공항에 새로운 창고 시설을 오픈하는 Geodis</v>
      </c>
      <c r="D62" s="2" t="s">
        <v>221</v>
      </c>
      <c r="E62" s="2" t="str">
        <f>IFERROR(__xludf.DUMMYFUNCTION("GOOGLETRANSLATE(D62,""en"",""ko"")"),"2022 년 4 월 6 일")</f>
        <v>2022 년 4 월 6 일</v>
      </c>
      <c r="F62" s="3" t="s">
        <v>222</v>
      </c>
      <c r="G62" s="2" t="s">
        <v>223</v>
      </c>
      <c r="H62" s="2" t="str">
        <f>IFERROR(__xludf.DUMMYFUNCTION("GOOGLETRANSLATE(G62,""en"",""ko"")")," 새로운 시설에서 글로벌 최고의 운송 및 물류 서비스 제공 업체 인 Geodis는 자동차 및 FMCG를 포함한 광범위한 시장 부문에서 항공화물, 해양화물, 계약 물류 및 세관 중개 솔루션을 제공 할 것입니다.")</f>
        <v> 새로운 시설에서 글로벌 최고의 운송 및 물류 서비스 제공 업체 인 Geodis는 자동차 및 FMCG를 포함한 광범위한 시장 부문에서 항공화물, 해양화물, 계약 물류 및 세관 중개 솔루션을 제공 할 것입니다.</v>
      </c>
    </row>
    <row r="63" ht="15.75" customHeight="1">
      <c r="A63" s="1">
        <v>61.0</v>
      </c>
      <c r="B63" s="2" t="s">
        <v>224</v>
      </c>
      <c r="C63" s="2" t="str">
        <f>IFERROR(__xludf.DUMMYFUNCTION("GOOGLETRANSLATE(B63,""en"",""ko"")"),"미국 주택 시장은 완벽한 폭풍을 쳐다보고 있습니다")</f>
        <v>미국 주택 시장은 완벽한 폭풍을 쳐다보고 있습니다</v>
      </c>
      <c r="D63" s="2" t="s">
        <v>221</v>
      </c>
      <c r="E63" s="2" t="str">
        <f>IFERROR(__xludf.DUMMYFUNCTION("GOOGLETRANSLATE(D63,""en"",""ko"")"),"2022 년 4 월 6 일")</f>
        <v>2022 년 4 월 6 일</v>
      </c>
      <c r="F63" s="3" t="s">
        <v>225</v>
      </c>
      <c r="G63" s="2" t="s">
        <v>226</v>
      </c>
      <c r="H63" s="2" t="str">
        <f>IFERROR(__xludf.DUMMYFUNCTION("GOOGLETRANSLATE(G63,""en"",""ko"")")," 미국 주택 시장은 현재“완벽한 폭풍의 얼굴을 쳐다보고있다”고 금요일 미국 경제에 대한“나쁜 신호”인 Fox Business는 전국 주택 건축업자 협회 CEO 인 Jerry Howard를 인용했다.")</f>
        <v> 미국 주택 시장은 현재“완벽한 폭풍의 얼굴을 쳐다보고있다”고 금요일 미국 경제에 대한“나쁜 신호”인 Fox Business는 전국 주택 건축업자 협회 CEO 인 Jerry Howard를 인용했다.</v>
      </c>
    </row>
    <row r="64" ht="15.75" customHeight="1">
      <c r="A64" s="1">
        <v>62.0</v>
      </c>
      <c r="B64" s="2" t="s">
        <v>227</v>
      </c>
      <c r="C64" s="2" t="str">
        <f>IFERROR(__xludf.DUMMYFUNCTION("GOOGLETRANSLATE(B64,""en"",""ko"")"),"중국은 전염병 히트 마이크로, 소기업에 대한 임대 감소를 위해 간다")</f>
        <v>중국은 전염병 히트 마이크로, 소기업에 대한 임대 감소를 위해 간다</v>
      </c>
      <c r="D64" s="2" t="s">
        <v>228</v>
      </c>
      <c r="E64" s="2" t="str">
        <f>IFERROR(__xludf.DUMMYFUNCTION("GOOGLETRANSLATE(D64,""en"",""ko"")"),"2022 년 3 월 30 일")</f>
        <v>2022 년 3 월 30 일</v>
      </c>
      <c r="F64" s="3" t="s">
        <v>229</v>
      </c>
      <c r="G64" s="2" t="s">
        <v>230</v>
      </c>
      <c r="H64" s="2" t="str">
        <f>IFERROR(__xludf.DUMMYFUNCTION("GOOGLETRANSLATE(G64,""en"",""ko"")")," 중국은 운영 비용을 절감하고 국가 경제를 강화하기 위해 COVID-19 Pandemic의 외부 영향을받는 개별 비즈니스 및 산업뿐만 아니라 소규모 및 소규모 기업의 월요일 임대 감축 또는 면제에 대해 발표했다.")</f>
        <v> 중국은 운영 비용을 절감하고 국가 경제를 강화하기 위해 COVID-19 Pandemic의 외부 영향을받는 개별 비즈니스 및 산업뿐만 아니라 소규모 및 소규모 기업의 월요일 임대 감축 또는 면제에 대해 발표했다.</v>
      </c>
    </row>
    <row r="65" ht="15.75" customHeight="1">
      <c r="A65" s="1">
        <v>63.0</v>
      </c>
      <c r="B65" s="2" t="s">
        <v>231</v>
      </c>
      <c r="C65" s="2" t="str">
        <f>IFERROR(__xludf.DUMMYFUNCTION("GOOGLETRANSLATE(B65,""en"",""ko"")"),"토지는 부동산 투자를위한 최고의 선택, 콘도 마감 2 위")</f>
        <v>토지는 부동산 투자를위한 최고의 선택, 콘도 마감 2 위</v>
      </c>
      <c r="D65" s="2" t="s">
        <v>228</v>
      </c>
      <c r="E65" s="2" t="str">
        <f>IFERROR(__xludf.DUMMYFUNCTION("GOOGLETRANSLATE(D65,""en"",""ko"")"),"2022 년 3 월 30 일")</f>
        <v>2022 년 3 월 30 일</v>
      </c>
      <c r="F65" s="3" t="s">
        <v>232</v>
      </c>
      <c r="G65" s="2" t="s">
        <v>233</v>
      </c>
      <c r="H65" s="2" t="str">
        <f>IFERROR(__xludf.DUMMYFUNCTION("GOOGLETRANSLATE(G65,""en"",""ko"")"),"Phnom Penh의 부동산 시장은 지역 및 해외 부동산 구매자의 새로운 신뢰로 수령하고 있습니다.")</f>
        <v>Phnom Penh의 부동산 시장은 지역 및 해외 부동산 구매자의 새로운 신뢰로 수령하고 있습니다.</v>
      </c>
    </row>
    <row r="66" ht="15.75" customHeight="1">
      <c r="A66" s="1">
        <v>64.0</v>
      </c>
      <c r="B66" s="2" t="s">
        <v>234</v>
      </c>
      <c r="C66" s="2" t="str">
        <f>IFERROR(__xludf.DUMMYFUNCTION("GOOGLETRANSLATE(B66,""en"",""ko"")"),"러시아는 5,650 억 달러의 부동산 손상 : 우크라이나")</f>
        <v>러시아는 5,650 억 달러의 부동산 손상 : 우크라이나</v>
      </c>
      <c r="D66" s="2" t="s">
        <v>228</v>
      </c>
      <c r="E66" s="2" t="str">
        <f>IFERROR(__xludf.DUMMYFUNCTION("GOOGLETRANSLATE(D66,""en"",""ko"")"),"2022 년 3 월 30 일")</f>
        <v>2022 년 3 월 30 일</v>
      </c>
      <c r="F66" s="3" t="s">
        <v>235</v>
      </c>
      <c r="G66" s="2" t="s">
        <v>236</v>
      </c>
      <c r="H66" s="2" t="str">
        <f>IFERROR(__xludf.DUMMYFUNCTION("GOOGLETRANSLATE(G66,""en"",""ko"")")," 우크라이나 정부는 월요일에 러시아 침공으로 인한 경제적 손해 손실이 1 개월 만에 거의 5,500 억 달러에 이르렀다.")</f>
        <v> 우크라이나 정부는 월요일에 러시아 침공으로 인한 경제적 손해 손실이 1 개월 만에 거의 5,500 억 달러에 이르렀다.</v>
      </c>
    </row>
    <row r="67" ht="15.75" customHeight="1">
      <c r="A67" s="1">
        <v>65.0</v>
      </c>
      <c r="B67" s="2" t="s">
        <v>237</v>
      </c>
      <c r="C67" s="2" t="str">
        <f>IFERROR(__xludf.DUMMYFUNCTION("GOOGLETRANSLATE(B67,""en"",""ko"")"),"캄보디아 부동산 및 건설 부문의‘주목할만한 상승’: 연구")</f>
        <v>캄보디아 부동산 및 건설 부문의‘주목할만한 상승’: 연구</v>
      </c>
      <c r="D67" s="2" t="s">
        <v>238</v>
      </c>
      <c r="E67" s="2" t="str">
        <f>IFERROR(__xludf.DUMMYFUNCTION("GOOGLETRANSLATE(D67,""en"",""ko"")"),"2022 년 3 월 28 일")</f>
        <v>2022 년 3 월 28 일</v>
      </c>
      <c r="F67" s="3" t="s">
        <v>239</v>
      </c>
      <c r="G67" s="2" t="s">
        <v>240</v>
      </c>
      <c r="H67" s="2" t="str">
        <f>IFERROR(__xludf.DUMMYFUNCTION("GOOGLETRANSLATE(G67,""en"",""ko"")"),"2021 년 하반기 Knight Frank의 캄보디아 부동산 하이라이트는 2022 년 5.5 % 경제 성장을 예측했습니다.")</f>
        <v>2021 년 하반기 Knight Frank의 캄보디아 부동산 하이라이트는 2022 년 5.5 % 경제 성장을 예측했습니다.</v>
      </c>
    </row>
    <row r="68" ht="15.75" customHeight="1">
      <c r="A68" s="1">
        <v>66.0</v>
      </c>
      <c r="B68" s="2" t="s">
        <v>241</v>
      </c>
      <c r="C68" s="2" t="str">
        <f>IFERROR(__xludf.DUMMYFUNCTION("GOOGLETRANSLATE(B68,""en"",""ko"")"),"세금 지불 투명성을 강화하기위한 재산세 QR 코드 시스템")</f>
        <v>세금 지불 투명성을 강화하기위한 재산세 QR 코드 시스템</v>
      </c>
      <c r="D68" s="2" t="s">
        <v>242</v>
      </c>
      <c r="E68" s="2" t="str">
        <f>IFERROR(__xludf.DUMMYFUNCTION("GOOGLETRANSLATE(D68,""en"",""ko"")"),"2022 년 3 월 25 일")</f>
        <v>2022 년 3 월 25 일</v>
      </c>
      <c r="F68" s="3" t="s">
        <v>243</v>
      </c>
      <c r="G68" s="2" t="s">
        <v>244</v>
      </c>
      <c r="H68" s="2" t="str">
        <f>IFERROR(__xludf.DUMMYFUNCTION("GOOGLETRANSLATE(G68,""en"",""ko"")"),"경제 재무부 총세 국은 부동산 부문의 세금 지불 투명성을 강화하기 위해 세금 지불금 부동산을 라벨링하는 시스템을 구축하고 있습니다.")</f>
        <v>경제 재무부 총세 국은 부동산 부문의 세금 지불 투명성을 강화하기 위해 세금 지불금 부동산을 라벨링하는 시스템을 구축하고 있습니다.</v>
      </c>
    </row>
    <row r="69" ht="15.75" customHeight="1">
      <c r="A69" s="1">
        <v>67.0</v>
      </c>
      <c r="B69" s="2" t="s">
        <v>245</v>
      </c>
      <c r="C69" s="2" t="str">
        <f>IFERROR(__xludf.DUMMYFUNCTION("GOOGLETRANSLATE(B69,""en"",""ko"")"),"중국 부동산 게인트 에버 그란데는 감사 결과가 지연됨에 따라 투자자 '주의'를 촉구합니다.")</f>
        <v>중국 부동산 게인트 에버 그란데는 감사 결과가 지연됨에 따라 투자자 '주의'를 촉구합니다.</v>
      </c>
      <c r="D69" s="2" t="s">
        <v>246</v>
      </c>
      <c r="E69" s="2" t="str">
        <f>IFERROR(__xludf.DUMMYFUNCTION("GOOGLETRANSLATE(D69,""en"",""ko"")"),"2022 년 3 월 23 일")</f>
        <v>2022 년 3 월 23 일</v>
      </c>
      <c r="F69" s="3" t="s">
        <v>247</v>
      </c>
      <c r="G69" s="2" t="s">
        <v>248</v>
      </c>
      <c r="H69" s="2" t="str">
        <f>IFERROR(__xludf.DUMMYFUNCTION("GOOGLETRANSLATE(G69,""en"",""ko"")"),"화요일에 빚진 중국 부동산 개발자 인 Giant Evergrande는 투자자들에게 홍콩에서 무역을 중단 한 후 하루에 2021 년 감사 결과의 출시를 연기 할 것이라고 발표하면서“운동”을 경고했다.")</f>
        <v>화요일에 빚진 중국 부동산 개발자 인 Giant Evergrande는 투자자들에게 홍콩에서 무역을 중단 한 후 하루에 2021 년 감사 결과의 출시를 연기 할 것이라고 발표하면서“운동”을 경고했다.</v>
      </c>
    </row>
    <row r="70" ht="15.75" customHeight="1">
      <c r="A70" s="1">
        <v>68.0</v>
      </c>
      <c r="B70" s="2" t="s">
        <v>249</v>
      </c>
      <c r="C70" s="4" t="str">
        <f>IFERROR(__xludf.DUMMYFUNCTION("GOOGLETRANSLATE(B70,""en"",""ko"")"),"realestate.com.kh")</f>
        <v>realestate.com.kh</v>
      </c>
      <c r="D70" s="2" t="s">
        <v>246</v>
      </c>
      <c r="E70" s="2" t="str">
        <f>IFERROR(__xludf.DUMMYFUNCTION("GOOGLETRANSLATE(D70,""en"",""ko"")"),"2022 년 3 월 23 일")</f>
        <v>2022 년 3 월 23 일</v>
      </c>
      <c r="F70" s="3" t="s">
        <v>250</v>
      </c>
      <c r="G70" s="2" t="s">
        <v>251</v>
      </c>
      <c r="H70" s="2" t="str">
        <f>IFERROR(__xludf.DUMMYFUNCTION("GOOGLETRANSLATE(G70,""en"",""ko"")"),"Cambodia의 주요 부동산 플랫폼 Realestate.com.kh의 회사 인 호주 기반 Digital Classifieds Group (DCG)은 세계 최대의 부동산 기술 회사 인 Ke Holdings Inc. (Biike)와 전략적 파트너십을 체결했습니다.")</f>
        <v>Cambodia의 주요 부동산 플랫폼 Realestate.com.kh의 회사 인 호주 기반 Digital Classifieds Group (DCG)은 세계 최대의 부동산 기술 회사 인 Ke Holdings Inc. (Biike)와 전략적 파트너십을 체결했습니다.</v>
      </c>
    </row>
    <row r="71" ht="15.75" customHeight="1">
      <c r="A71" s="1">
        <v>69.0</v>
      </c>
      <c r="B71" s="2" t="s">
        <v>252</v>
      </c>
      <c r="C71" s="2" t="str">
        <f>IFERROR(__xludf.DUMMYFUNCTION("GOOGLETRANSLATE(B71,""en"",""ko"")"),"Warren Buffett의 회사 구매 US Insurance Company $ 11.6B")</f>
        <v>Warren Buffett의 회사 구매 US Insurance Company $ 11.6B</v>
      </c>
      <c r="D71" s="2" t="s">
        <v>246</v>
      </c>
      <c r="E71" s="2" t="str">
        <f>IFERROR(__xludf.DUMMYFUNCTION("GOOGLETRANSLATE(D71,""en"",""ko"")"),"2022 년 3 월 23 일")</f>
        <v>2022 년 3 월 23 일</v>
      </c>
      <c r="F71" s="3" t="s">
        <v>253</v>
      </c>
      <c r="G71" s="2" t="s">
        <v>254</v>
      </c>
      <c r="H71" s="2" t="str">
        <f>IFERROR(__xludf.DUMMYFUNCTION("GOOGLETRANSLATE(G71,""en"",""ko"")"),"미국 비즈니스 거대 워렌 버핏의 대기업 버크셔 해서웨이 (Berkshire Hathaway)는 월요일에 미국 보험 회사 인 Alleghany를 116 억 달러에 구매하기로 합의했다고 발표했다.")</f>
        <v>미국 비즈니스 거대 워렌 버핏의 대기업 버크셔 해서웨이 (Berkshire Hathaway)는 월요일에 미국 보험 회사 인 Alleghany를 116 억 달러에 구매하기로 합의했다고 발표했다.</v>
      </c>
    </row>
    <row r="72" ht="15.75" customHeight="1">
      <c r="A72" s="1">
        <v>70.0</v>
      </c>
      <c r="B72" s="2" t="s">
        <v>255</v>
      </c>
      <c r="C72" s="2" t="str">
        <f>IFERROR(__xludf.DUMMYFUNCTION("GOOGLETRANSLATE(B72,""en"",""ko"")"),"Wewatch Sign Meridian International Holding (Cambodia) Ltd와의 다년간 계약을 통해 Phnom Penh의 최고의 서비스 거주지 아파트를위한 고품질 컨텐츠 및 TV 서비스를 제공합니다.")</f>
        <v>Wewatch Sign Meridian International Holding (Cambodia) Ltd와의 다년간 계약을 통해 Phnom Penh의 최고의 서비스 거주지 아파트를위한 고품질 컨텐츠 및 TV 서비스를 제공합니다.</v>
      </c>
      <c r="D72" s="2" t="s">
        <v>256</v>
      </c>
      <c r="E72" s="2" t="str">
        <f>IFERROR(__xludf.DUMMYFUNCTION("GOOGLETRANSLATE(D72,""en"",""ko"")"),"2022 년 3 월 22 일")</f>
        <v>2022 년 3 월 22 일</v>
      </c>
      <c r="F72" s="3" t="s">
        <v>257</v>
      </c>
      <c r="G72" s="2" t="s">
        <v>258</v>
      </c>
      <c r="H72" s="2" t="str">
        <f>IFERROR(__xludf.DUMMYFUNCTION("GOOGLETRANSLATE(G72,""en"",""ko"")"),"Meridian의 Flatiron은 Frenom Penh City Center의 중심부에 자리 잡은 Freehold Grade A Office Cum Brended Serviced Residences Development입니다.")</f>
        <v>Meridian의 Flatiron은 Frenom Penh City Center의 중심부에 자리 잡은 Freehold Grade A Office Cum Brended Serviced Residences Development입니다.</v>
      </c>
    </row>
    <row r="73" ht="15.75" customHeight="1">
      <c r="A73" s="1">
        <v>71.0</v>
      </c>
      <c r="B73" s="2" t="s">
        <v>259</v>
      </c>
      <c r="C73" s="2" t="str">
        <f>IFERROR(__xludf.DUMMYFUNCTION("GOOGLETRANSLATE(B73,""en"",""ko"")"),"Scg Home Design Village는 현대식 가전 제품을 제공하기 위해 문을 엽니 다.")</f>
        <v>Scg Home Design Village는 현대식 가전 제품을 제공하기 위해 문을 엽니 다.</v>
      </c>
      <c r="D73" s="2" t="s">
        <v>260</v>
      </c>
      <c r="E73" s="2" t="str">
        <f>IFERROR(__xludf.DUMMYFUNCTION("GOOGLETRANSLATE(D73,""en"",""ko"")"),"2022 년 3 월 16 일")</f>
        <v>2022 년 3 월 16 일</v>
      </c>
      <c r="F73" s="3" t="s">
        <v>261</v>
      </c>
      <c r="G73" s="2" t="s">
        <v>262</v>
      </c>
      <c r="H73" s="2" t="str">
        <f>IFERROR(__xludf.DUMMYFUNCTION("GOOGLETRANSLATE(G73,""en"",""ko"")"),"현대식 홈 어플라이언스 공급 상점 인 Scg Home Design Village는 월요일에 Phnom Penh의 Sen Sok District에서 문을 엽니 다.")</f>
        <v>현대식 홈 어플라이언스 공급 상점 인 Scg Home Design Village는 월요일에 Phnom Penh의 Sen Sok District에서 문을 엽니 다.</v>
      </c>
    </row>
    <row r="74" ht="15.75" customHeight="1">
      <c r="A74" s="1">
        <v>72.0</v>
      </c>
      <c r="B74" s="2" t="s">
        <v>263</v>
      </c>
      <c r="C74" s="2" t="str">
        <f>IFERROR(__xludf.DUMMYFUNCTION("GOOGLETRANSLATE(B74,""en"",""ko"")"),"Prek Pnov는 토지 감사에서 외부 지역에 합류했습니다")</f>
        <v>Prek Pnov는 토지 감사에서 외부 지역에 합류했습니다</v>
      </c>
      <c r="D74" s="2" t="s">
        <v>260</v>
      </c>
      <c r="E74" s="2" t="str">
        <f>IFERROR(__xludf.DUMMYFUNCTION("GOOGLETRANSLATE(D74,""en"",""ko"")"),"2022 년 3 월 16 일")</f>
        <v>2022 년 3 월 16 일</v>
      </c>
      <c r="F74" s="3" t="s">
        <v>264</v>
      </c>
      <c r="G74" s="2" t="s">
        <v>265</v>
      </c>
      <c r="H74" s="2" t="str">
        <f>IFERROR(__xludf.DUMMYFUNCTION("GOOGLETRANSLATE(G74,""en"",""ko"")"),"캄보디아 최대의 부동산 분류 포털 인 realestate.com.kh에 따르면, 지난 2 년간의 슬럼프에도 불구하고 캄보디아 최대의 부동산 분류 포털, Changvar 및 Por Sen Chey 부동산 가격은 상승하고 있습니다.")</f>
        <v>캄보디아 최대의 부동산 분류 포털 인 realestate.com.kh에 따르면, 지난 2 년간의 슬럼프에도 불구하고 캄보디아 최대의 부동산 분류 포털, Changvar 및 Por Sen Chey 부동산 가격은 상승하고 있습니다.</v>
      </c>
    </row>
    <row r="75" ht="15.75" customHeight="1">
      <c r="A75" s="1">
        <v>73.0</v>
      </c>
      <c r="B75" s="2" t="s">
        <v>266</v>
      </c>
      <c r="C75" s="2" t="str">
        <f>IFERROR(__xludf.DUMMYFUNCTION("GOOGLETRANSLATE(B75,""en"",""ko"")"),"Build4people은 프놈펜의 도시 발전을 돕습니다")</f>
        <v>Build4people은 프놈펜의 도시 발전을 돕습니다</v>
      </c>
      <c r="D75" s="2" t="s">
        <v>267</v>
      </c>
      <c r="E75" s="2" t="str">
        <f>IFERROR(__xludf.DUMMYFUNCTION("GOOGLETRANSLATE(D75,""en"",""ko"")"),"2022 년 3 월 15 일")</f>
        <v>2022 년 3 월 15 일</v>
      </c>
      <c r="F75" s="3" t="s">
        <v>268</v>
      </c>
      <c r="G75" s="2" t="s">
        <v>269</v>
      </c>
      <c r="H75" s="2" t="str">
        <f>IFERROR(__xludf.DUMMYFUNCTION("GOOGLETRANSLATE(G75,""en"",""ko"")"),"Phnom Penh Municipality는 독일 정부가 자금을 지원하는 조직 Build4people과 협력하여 지역 주민의 삶의 질을 변화시키고 있습니다.")</f>
        <v>Phnom Penh Municipality는 독일 정부가 자금을 지원하는 조직 Build4people과 협력하여 지역 주민의 삶의 질을 변화시키고 있습니다.</v>
      </c>
    </row>
    <row r="76" ht="15.75" customHeight="1">
      <c r="A76" s="1">
        <v>74.0</v>
      </c>
      <c r="B76" s="2" t="s">
        <v>270</v>
      </c>
      <c r="C76" s="2" t="str">
        <f>IFERROR(__xludf.DUMMYFUNCTION("GOOGLETRANSLATE(B76,""en"",""ko"")"),"가장 기다려온 'Propertyguru Cambodia Property Awards'행사가 돌아 왔습니다.")</f>
        <v>가장 기다려온 'Propertyguru Cambodia Property Awards'행사가 돌아 왔습니다.</v>
      </c>
      <c r="D76" s="2" t="s">
        <v>267</v>
      </c>
      <c r="E76" s="2" t="str">
        <f>IFERROR(__xludf.DUMMYFUNCTION("GOOGLETRANSLATE(D76,""en"",""ko"")"),"2022 년 3 월 15 일")</f>
        <v>2022 년 3 월 15 일</v>
      </c>
      <c r="F76" s="3" t="s">
        <v>271</v>
      </c>
      <c r="G76" s="2" t="s">
        <v>272</v>
      </c>
      <c r="H76" s="2" t="str">
        <f>IFERROR(__xludf.DUMMYFUNCTION("GOOGLETRANSLATE(G76,""en"",""ko"")"),"2021 년은 왕국 전역의 대부분의 부문뿐만 아니라 부동산 산업에서 매우 어려운 해였습니다.")</f>
        <v>2021 년은 왕국 전역의 대부분의 부문뿐만 아니라 부동산 산업에서 매우 어려운 해였습니다.</v>
      </c>
    </row>
    <row r="77" ht="15.75" customHeight="1">
      <c r="A77" s="1">
        <v>75.0</v>
      </c>
      <c r="B77" s="2" t="s">
        <v>273</v>
      </c>
      <c r="C77" s="2" t="str">
        <f>IFERROR(__xludf.DUMMYFUNCTION("GOOGLETRANSLATE(B77,""en"",""ko"")"),"부동산 플레이어는 재산 수요가 다시 급증함에 따라 강세입니다")</f>
        <v>부동산 플레이어는 재산 수요가 다시 급증함에 따라 강세입니다</v>
      </c>
      <c r="D77" s="2" t="s">
        <v>274</v>
      </c>
      <c r="E77" s="2" t="str">
        <f>IFERROR(__xludf.DUMMYFUNCTION("GOOGLETRANSLATE(D77,""en"",""ko"")"),"2022 년 3 월 11 일")</f>
        <v>2022 년 3 월 11 일</v>
      </c>
      <c r="F77" s="3" t="s">
        <v>275</v>
      </c>
      <c r="G77" s="2" t="s">
        <v>276</v>
      </c>
      <c r="H77" s="2" t="str">
        <f>IFERROR(__xludf.DUMMYFUNCTION("GOOGLETRANSLATE(G77,""en"",""ko"")"),"국제 학교와 Tuol Tumpong 근처의 상점 줄 사이에있는 좁은 골목에는 최소 37 개의 스튜디오 형 아파트와 1 베드룸 아파트가있는 8 층 건물이 있습니다.")</f>
        <v>국제 학교와 Tuol Tumpong 근처의 상점 줄 사이에있는 좁은 골목에는 최소 37 개의 스튜디오 형 아파트와 1 베드룸 아파트가있는 8 층 건물이 있습니다.</v>
      </c>
    </row>
    <row r="78" ht="15.75" customHeight="1">
      <c r="A78" s="1">
        <v>76.0</v>
      </c>
      <c r="B78" s="2" t="s">
        <v>277</v>
      </c>
      <c r="C78" s="2" t="str">
        <f>IFERROR(__xludf.DUMMYFUNCTION("GOOGLETRANSLATE(B78,""en"",""ko"")"),"위치 비교 : CBD에서 구매 대 교외 구매 Prnom Penh")</f>
        <v>위치 비교 : CBD에서 구매 대 교외 구매 Prnom Penh</v>
      </c>
      <c r="D78" s="2" t="s">
        <v>278</v>
      </c>
      <c r="E78" s="2" t="str">
        <f>IFERROR(__xludf.DUMMYFUNCTION("GOOGLETRANSLATE(D78,""en"",""ko"")"),"2022 년 3 월 9 일")</f>
        <v>2022 년 3 월 9 일</v>
      </c>
      <c r="F78" s="3" t="s">
        <v>279</v>
      </c>
      <c r="G78" s="2" t="s">
        <v>280</v>
      </c>
      <c r="H78" s="2" t="str">
        <f>IFERROR(__xludf.DUMMYFUNCTION("GOOGLETRANSLATE(G78,""en"",""ko"")"),"Phnom Penh는 핵심 지구가 고층 빌딩으로 형성되는 지점에 있으며 외부 지역은 현지에서 Boreys로 알려진 대단한 성문 커뮤니티로 덮여 있습니다.")</f>
        <v>Phnom Penh는 핵심 지구가 고층 빌딩으로 형성되는 지점에 있으며 외부 지역은 현지에서 Boreys로 알려진 대단한 성문 커뮤니티로 덮여 있습니다.</v>
      </c>
    </row>
    <row r="79" ht="15.75" customHeight="1">
      <c r="A79" s="1">
        <v>77.0</v>
      </c>
      <c r="B79" s="2" t="s">
        <v>281</v>
      </c>
      <c r="C79" s="2" t="str">
        <f>IFERROR(__xludf.DUMMYFUNCTION("GOOGLETRANSLATE(B79,""en"",""ko"")"),"캄보디아의 강력한 부동산 판매는 홍들 라이 huat 2021 수익을 늘리기")</f>
        <v>캄보디아의 강력한 부동산 판매는 홍들 라이 huat 2021 수익을 늘리기</v>
      </c>
      <c r="D79" s="2" t="s">
        <v>282</v>
      </c>
      <c r="E79" s="2" t="str">
        <f>IFERROR(__xludf.DUMMYFUNCTION("GOOGLETRANSLATE(D79,""en"",""ko"")"),"2022 년 3 월 2 일")</f>
        <v>2022 년 3 월 2 일</v>
      </c>
      <c r="F79" s="3" t="s">
        <v>283</v>
      </c>
      <c r="G79" s="2" t="s">
        <v>284</v>
      </c>
      <c r="H79" s="2" t="str">
        <f>IFERROR(__xludf.DUMMYFUNCTION("GOOGLETRANSLATE(G79,""en"",""ko"")"),"왕국은 중간 소득 인구가 증가하는이 지역에서 가장 빠르게 성장하는 국가 중 하나입니다 : 그룹 CEO")</f>
        <v>왕국은 중간 소득 인구가 증가하는이 지역에서 가장 빠르게 성장하는 국가 중 하나입니다 : 그룹 CEO</v>
      </c>
    </row>
    <row r="80" ht="15.75" customHeight="1">
      <c r="A80" s="1">
        <v>78.0</v>
      </c>
      <c r="B80" s="2" t="s">
        <v>285</v>
      </c>
      <c r="C80" s="2" t="str">
        <f>IFERROR(__xludf.DUMMYFUNCTION("GOOGLETRANSLATE(B80,""en"",""ko"")"),"프놈펜 교외는 가장 낮은 콘도 판매 가격을 제공합니다")</f>
        <v>프놈펜 교외는 가장 낮은 콘도 판매 가격을 제공합니다</v>
      </c>
      <c r="D80" s="2" t="s">
        <v>282</v>
      </c>
      <c r="E80" s="2" t="str">
        <f>IFERROR(__xludf.DUMMYFUNCTION("GOOGLETRANSLATE(D80,""en"",""ko"")"),"2022 년 3 월 2 일")</f>
        <v>2022 년 3 월 2 일</v>
      </c>
      <c r="F80" s="3" t="s">
        <v>286</v>
      </c>
      <c r="G80" s="2" t="s">
        <v>287</v>
      </c>
      <c r="H80" s="2" t="str">
        <f>IFERROR(__xludf.DUMMYFUNCTION("GOOGLETRANSLATE(G80,""en"",""ko"")"),"프놈펜 교외의 발전은 전염병 이전 오래 전에 도시의 도시 계획가, 개발자 및 기타 투자자들에게 지속적인 노력을 기울였습니다.")</f>
        <v>프놈펜 교외의 발전은 전염병 이전 오래 전에 도시의 도시 계획가, 개발자 및 기타 투자자들에게 지속적인 노력을 기울였습니다.</v>
      </c>
    </row>
    <row r="81" ht="15.75" customHeight="1">
      <c r="A81" s="1">
        <v>79.0</v>
      </c>
      <c r="B81" s="2" t="s">
        <v>288</v>
      </c>
      <c r="C81" s="2" t="str">
        <f>IFERROR(__xludf.DUMMYFUNCTION("GOOGLETRANSLATE(B81,""en"",""ko"")"),"중국은 강력한 엄격한 주택 수요를 기대하고 공급을 확보하는 것을 목표로합니다.")</f>
        <v>중국은 강력한 엄격한 주택 수요를 기대하고 공급을 확보하는 것을 목표로합니다.</v>
      </c>
      <c r="D81" s="2" t="s">
        <v>282</v>
      </c>
      <c r="E81" s="2" t="str">
        <f>IFERROR(__xludf.DUMMYFUNCTION("GOOGLETRANSLATE(D81,""en"",""ko"")"),"2022 년 3 월 2 일")</f>
        <v>2022 년 3 월 2 일</v>
      </c>
      <c r="F81" s="3" t="s">
        <v>289</v>
      </c>
      <c r="G81" s="2" t="s">
        <v>290</v>
      </c>
      <c r="H81" s="2" t="str">
        <f>IFERROR(__xludf.DUMMYFUNCTION("GOOGLETRANSLATE(G81,""en"",""ko"")")," 중국의 주택 규제 기관은 목요일에 주택에 대한 강력한 수요가 예상된다고 목요일에 이민자들이 도시 지역으로 유입되고 더 나은 주택에 대한 사람들의 욕구로 인해이 부문의 수요가 증가함에 따라 밝혔다.")</f>
        <v> 중국의 주택 규제 기관은 목요일에 주택에 대한 강력한 수요가 예상된다고 목요일에 이민자들이 도시 지역으로 유입되고 더 나은 주택에 대한 사람들의 욕구로 인해이 부문의 수요가 증가함에 따라 밝혔다.</v>
      </c>
    </row>
    <row r="82" ht="15.75" customHeight="1">
      <c r="A82" s="1">
        <v>80.0</v>
      </c>
      <c r="B82" s="2" t="s">
        <v>291</v>
      </c>
      <c r="C82" s="2" t="str">
        <f>IFERROR(__xludf.DUMMYFUNCTION("GOOGLETRANSLATE(B82,""en"",""ko"")"),"영국은 푸틴, 라브 로프 자산을 동결시킨다")</f>
        <v>영국은 푸틴, 라브 로프 자산을 동결시킨다</v>
      </c>
      <c r="D82" s="2" t="s">
        <v>282</v>
      </c>
      <c r="E82" s="2" t="str">
        <f>IFERROR(__xludf.DUMMYFUNCTION("GOOGLETRANSLATE(D82,""en"",""ko"")"),"2022 년 3 월 2 일")</f>
        <v>2022 년 3 월 2 일</v>
      </c>
      <c r="F82" s="3" t="s">
        <v>292</v>
      </c>
      <c r="G82" s="2" t="s">
        <v>293</v>
      </c>
      <c r="H82" s="2" t="str">
        <f>IFERROR(__xludf.DUMMYFUNCTION("GOOGLETRANSLATE(G82,""en"",""ko"")"),"영국 정부는 금요일 블라디미르 푸틴 대통령과 그의 세로이 라브 로프 외무 장관의 모든 자산이 러시아의 우크라이나 침공에 대해 얼어 붙은 모든 자산을 명령했다.")</f>
        <v>영국 정부는 금요일 블라디미르 푸틴 대통령과 그의 세로이 라브 로프 외무 장관의 모든 자산이 러시아의 우크라이나 침공에 대해 얼어 붙은 모든 자산을 명령했다.</v>
      </c>
    </row>
    <row r="83" ht="15.75" customHeight="1">
      <c r="A83" s="1">
        <v>81.0</v>
      </c>
      <c r="B83" s="2" t="s">
        <v>294</v>
      </c>
      <c r="C83" s="2" t="str">
        <f>IFERROR(__xludf.DUMMYFUNCTION("GOOGLETRANSLATE(B83,""en"",""ko"")"),"National Road 11 Development는 Prey Veng에서 토지 가격을 이끌어냅니다.")</f>
        <v>National Road 11 Development는 Prey Veng에서 토지 가격을 이끌어냅니다.</v>
      </c>
      <c r="D83" s="2" t="s">
        <v>295</v>
      </c>
      <c r="E83" s="2" t="str">
        <f>IFERROR(__xludf.DUMMYFUNCTION("GOOGLETRANSLATE(D83,""en"",""ko"")"),"2022 년 2 월 23 일")</f>
        <v>2022 년 2 월 23 일</v>
      </c>
      <c r="F83" s="3" t="s">
        <v>296</v>
      </c>
      <c r="G83" s="2" t="s">
        <v>297</v>
      </c>
      <c r="H83" s="2" t="str">
        <f>IFERROR(__xludf.DUMMYFUNCTION("GOOGLETRANSLATE(G83,""en"",""ko"")"),"인프라 프로젝트는 종종 세대의 노력입니다. 즉, 프로젝트가 오늘 시작되면 전체 혜택이 한두 세대 후에 만 ​​실현 될 수 있음을 의미합니다. 그러나 캄보디아는 전염병에도 불구하고 전국 인프라에서 계속 발전하고 있으며 혜택을 거두는 데 달력을 높이고 있습니다.")</f>
        <v>인프라 프로젝트는 종종 세대의 노력입니다. 즉, 프로젝트가 오늘 시작되면 전체 혜택이 한두 세대 후에 만 ​​실현 될 수 있음을 의미합니다. 그러나 캄보디아는 전염병에도 불구하고 전국 인프라에서 계속 발전하고 있으며 혜택을 거두는 데 달력을 높이고 있습니다.</v>
      </c>
    </row>
    <row r="84" ht="15.75" customHeight="1">
      <c r="A84" s="1">
        <v>82.0</v>
      </c>
      <c r="B84" s="2" t="s">
        <v>298</v>
      </c>
      <c r="C84" s="2" t="str">
        <f>IFERROR(__xludf.DUMMYFUNCTION("GOOGLETRANSLATE(B84,""en"",""ko"")"),"브라질 건설 그룹 ODEBRECHT 이식 시험이 시작됩니다")</f>
        <v>브라질 건설 그룹 ODEBRECHT 이식 시험이 시작됩니다</v>
      </c>
      <c r="D84" s="2" t="s">
        <v>295</v>
      </c>
      <c r="E84" s="2" t="str">
        <f>IFERROR(__xludf.DUMMYFUNCTION("GOOGLETRANSLATE(D84,""en"",""ko"")"),"2022 년 2 월 23 일")</f>
        <v>2022 년 2 월 23 일</v>
      </c>
      <c r="F84" s="3" t="s">
        <v>299</v>
      </c>
      <c r="G84" s="2" t="s">
        <v>300</v>
      </c>
      <c r="H84" s="2" t="str">
        <f>IFERROR(__xludf.DUMMYFUNCTION("GOOGLETRANSLATE(G84,""en"",""ko"")"),"월요일 Ollanta Humala는 페루의 첫 번째 전 대통령이되어 브라질 건설 그룹 인 Odebrecht와 정치인들에게 지불 된 뇌물과 관련된 광범위한 부패 사건으로 재판을 시작했습니다.")</f>
        <v>월요일 Ollanta Humala는 페루의 첫 번째 전 대통령이되어 브라질 건설 그룹 인 Odebrecht와 정치인들에게 지불 된 뇌물과 관련된 광범위한 부패 사건으로 재판을 시작했습니다.</v>
      </c>
    </row>
    <row r="85" ht="15.75" customHeight="1">
      <c r="A85" s="1">
        <v>83.0</v>
      </c>
      <c r="B85" s="2" t="s">
        <v>301</v>
      </c>
      <c r="C85" s="2" t="str">
        <f>IFERROR(__xludf.DUMMYFUNCTION("GOOGLETRANSLATE(B85,""en"",""ko"")"),"경제 회복 속에서 새로운 인프라 프로젝트를 늘리는 중국")</f>
        <v>경제 회복 속에서 새로운 인프라 프로젝트를 늘리는 중국</v>
      </c>
      <c r="D85" s="2" t="s">
        <v>295</v>
      </c>
      <c r="E85" s="2" t="str">
        <f>IFERROR(__xludf.DUMMYFUNCTION("GOOGLETRANSLATE(D85,""en"",""ko"")"),"2022 년 2 월 23 일")</f>
        <v>2022 년 2 월 23 일</v>
      </c>
      <c r="F85" s="3" t="s">
        <v>302</v>
      </c>
      <c r="G85" s="2" t="s">
        <v>303</v>
      </c>
      <c r="H85" s="2" t="str">
        <f>IFERROR(__xludf.DUMMYFUNCTION("GOOGLETRANSLATE(G85,""en"",""ko"")"),"금요일에 발표 된 원형에 따르면 중국은 새로운 인프라 프로젝트의 건설을 가속화하고 통신 사업자가 5G 건설 속도를 높이고 산업 기업이 디지털 혁신을 발전시킬 수 있도록 지원할 것입니다.")</f>
        <v>금요일에 발표 된 원형에 따르면 중국은 새로운 인프라 프로젝트의 건설을 가속화하고 통신 사업자가 5G 건설 속도를 높이고 산업 기업이 디지털 혁신을 발전시킬 수 있도록 지원할 것입니다.</v>
      </c>
    </row>
    <row r="86" ht="15.75" customHeight="1">
      <c r="A86" s="1">
        <v>84.0</v>
      </c>
      <c r="B86" s="2" t="s">
        <v>304</v>
      </c>
      <c r="C86" s="2" t="str">
        <f>IFERROR(__xludf.DUMMYFUNCTION("GOOGLETRANSLATE(B86,""en"",""ko"")"),"터키 주거용 부동산 매출은 1 월에 25.1% 증가했습니다")</f>
        <v>터키 주거용 부동산 매출은 1 월에 25.1% 증가했습니다</v>
      </c>
      <c r="D86" s="2" t="s">
        <v>295</v>
      </c>
      <c r="E86" s="2" t="str">
        <f>IFERROR(__xludf.DUMMYFUNCTION("GOOGLETRANSLATE(D86,""en"",""ko"")"),"2022 년 2 월 23 일")</f>
        <v>2022 년 2 월 23 일</v>
      </c>
      <c r="F86" s="3" t="s">
        <v>305</v>
      </c>
      <c r="G86" s="2" t="s">
        <v>306</v>
      </c>
      <c r="H86" s="2" t="str">
        <f>IFERROR(__xludf.DUMMYFUNCTION("GOOGLETRANSLATE(G86,""en"",""ko"")")," 터키의 주거용 부동산 판매는 1 월에 전년 대비 25.1% 증가했다고 금요일에 통계 당국은 밝혔다.")</f>
        <v> 터키의 주거용 부동산 판매는 1 월에 전년 대비 25.1% 증가했다고 금요일에 통계 당국은 밝혔다.</v>
      </c>
    </row>
    <row r="87" ht="15.75" customHeight="1">
      <c r="A87" s="1">
        <v>85.0</v>
      </c>
      <c r="B87" s="2" t="s">
        <v>307</v>
      </c>
      <c r="C87" s="2" t="str">
        <f>IFERROR(__xludf.DUMMYFUNCTION("GOOGLETRANSLATE(B87,""en"",""ko"")"),"지역 및 캐나다 기업은 부동산 협력에서 협력합니다")</f>
        <v>지역 및 캐나다 기업은 부동산 협력에서 협력합니다</v>
      </c>
      <c r="D87" s="2" t="s">
        <v>308</v>
      </c>
      <c r="E87" s="2" t="str">
        <f>IFERROR(__xludf.DUMMYFUNCTION("GOOGLETRANSLATE(D87,""en"",""ko"")"),"2022 년 2 월 21 일")</f>
        <v>2022 년 2 월 21 일</v>
      </c>
      <c r="F87" s="3" t="s">
        <v>309</v>
      </c>
      <c r="G87" s="2" t="s">
        <v>310</v>
      </c>
      <c r="H87" s="2" t="str">
        <f>IFERROR(__xludf.DUMMYFUNCTION("GOOGLETRANSLATE(G87,""en"",""ko"")"),"캐나다와 포르투갈에 본사를 둔 지역 부동산 및 외국 부동산 회사는 5 개 회사간에 자금을 동원하기 위해 전략적 협력을 창출하는 동시에 유럽 연합 회원 인 캄보디아 및 포르투갈에 대한 부동산 투자를 촉구하는 파트너십을 시작했습니다.")</f>
        <v>캐나다와 포르투갈에 본사를 둔 지역 부동산 및 외국 부동산 회사는 5 개 회사간에 자금을 동원하기 위해 전략적 협력을 창출하는 동시에 유럽 연합 회원 인 캄보디아 및 포르투갈에 대한 부동산 투자를 촉구하는 파트너십을 시작했습니다.</v>
      </c>
    </row>
    <row r="88" ht="15.75" customHeight="1">
      <c r="A88" s="1">
        <v>86.0</v>
      </c>
      <c r="B88" s="2" t="s">
        <v>311</v>
      </c>
      <c r="C88" s="2" t="str">
        <f>IFERROR(__xludf.DUMMYFUNCTION("GOOGLETRANSLATE(B88,""en"",""ko"")"),"중국은 부동산 신용 통제에서 저렴한 임대 주택을 제외합니다")</f>
        <v>중국은 부동산 신용 통제에서 저렴한 임대 주택을 제외합니다</v>
      </c>
      <c r="D88" s="2" t="s">
        <v>312</v>
      </c>
      <c r="E88" s="2" t="str">
        <f>IFERROR(__xludf.DUMMYFUNCTION("GOOGLETRANSLATE(D88,""en"",""ko"")"),"2022 년 2 월 16 일")</f>
        <v>2022 년 2 월 16 일</v>
      </c>
      <c r="F88" s="3" t="s">
        <v>313</v>
      </c>
      <c r="G88" s="2" t="s">
        <v>314</v>
      </c>
      <c r="H88" s="2" t="str">
        <f>IFERROR(__xludf.DUMMYFUNCTION("GOOGLETRANSLATE(G88,""en"",""ko"")"),"중국은 은행에 따르면 중국은 부동산 대출에 대한 상한을 설정하는 경영 시스템에 저렴한 임대 주택 대출을 포함하지 않을 것이라고 화요일 밝혔다.")</f>
        <v>중국은 은행에 따르면 중국은 부동산 대출에 대한 상한을 설정하는 경영 시스템에 저렴한 임대 주택 대출을 포함하지 않을 것이라고 화요일 밝혔다.</v>
      </c>
    </row>
    <row r="89" ht="15.75" customHeight="1">
      <c r="A89" s="1">
        <v>87.0</v>
      </c>
      <c r="B89" s="2" t="s">
        <v>315</v>
      </c>
      <c r="C89" s="2" t="str">
        <f>IFERROR(__xludf.DUMMYFUNCTION("GOOGLETRANSLATE(B89,""en"",""ko"")"),"2024 년 1 월까지 세 번째로 자본 이득세 지연")</f>
        <v>2024 년 1 월까지 세 번째로 자본 이득세 지연</v>
      </c>
      <c r="D89" s="2" t="s">
        <v>312</v>
      </c>
      <c r="E89" s="2" t="str">
        <f>IFERROR(__xludf.DUMMYFUNCTION("GOOGLETRANSLATE(D89,""en"",""ko"")"),"2022 년 2 월 16 일")</f>
        <v>2022 년 2 월 16 일</v>
      </c>
      <c r="F89" s="3" t="s">
        <v>316</v>
      </c>
      <c r="G89" s="2" t="s">
        <v>317</v>
      </c>
      <c r="H89" s="2" t="str">
        <f>IFERROR(__xludf.DUMMYFUNCTION("GOOGLETRANSLATE(G89,""en"",""ko"")"),"캄보디아의 자본 이득세 (CGT)는 2024 년으로 3 번째로 지연됩니다.")</f>
        <v>캄보디아의 자본 이득세 (CGT)는 2024 년으로 3 번째로 지연됩니다.</v>
      </c>
    </row>
    <row r="90" ht="15.75" customHeight="1">
      <c r="A90" s="1">
        <v>88.0</v>
      </c>
      <c r="B90" s="2" t="s">
        <v>318</v>
      </c>
      <c r="C90" s="2" t="str">
        <f>IFERROR(__xludf.DUMMYFUNCTION("GOOGLETRANSLATE(B90,""en"",""ko"")"),"인도의 체티 나드 저택 과거의 영광에 대한 증거")</f>
        <v>인도의 체티 나드 저택 과거의 영광에 대한 증거</v>
      </c>
      <c r="D90" s="2" t="s">
        <v>312</v>
      </c>
      <c r="E90" s="2" t="str">
        <f>IFERROR(__xludf.DUMMYFUNCTION("GOOGLETRANSLATE(D90,""en"",""ko"")"),"2022 년 2 월 16 일")</f>
        <v>2022 년 2 월 16 일</v>
      </c>
      <c r="F90" s="3" t="s">
        <v>319</v>
      </c>
      <c r="G90" s="2" t="s">
        <v>320</v>
      </c>
      <c r="H90" s="2" t="str">
        <f>IFERROR(__xludf.DUMMYFUNCTION("GOOGLETRANSLATE(G90,""en"",""ko"")")," 인도의 외딴 구석에있는 수천 명의 저택이 한때 미국에서 가장 부유 한 은행가와 상인 중 일부를 수용했지만 한 세기 후 대부분은 버려진 거짓말을하고, 그들의 황량은 부서진 부서에 대한 음소거 된 증거로 남아 있습니다.")</f>
        <v> 인도의 외딴 구석에있는 수천 명의 저택이 한때 미국에서 가장 부유 한 은행가와 상인 중 일부를 수용했지만 한 세기 후 대부분은 버려진 거짓말을하고, 그들의 황량은 부서진 부서에 대한 음소거 된 증거로 남아 있습니다.</v>
      </c>
    </row>
    <row r="91" ht="15.75" customHeight="1">
      <c r="A91" s="1">
        <v>89.0</v>
      </c>
      <c r="B91" s="2" t="s">
        <v>321</v>
      </c>
      <c r="C91" s="2" t="str">
        <f>IFERROR(__xludf.DUMMYFUNCTION("GOOGLETRANSLATE(B91,""en"",""ko"")"),"Cambodia Real Estate Awards 2022 Sofitel Phnom Penh에서 4 월 7 일에 설정했습니다.")</f>
        <v>Cambodia Real Estate Awards 2022 Sofitel Phnom Penh에서 4 월 7 일에 설정했습니다.</v>
      </c>
      <c r="D91" s="2" t="s">
        <v>322</v>
      </c>
      <c r="E91" s="2" t="str">
        <f>IFERROR(__xludf.DUMMYFUNCTION("GOOGLETRANSLATE(D91,""en"",""ko"")"),"2022 년 2 월 9 일")</f>
        <v>2022 년 2 월 9 일</v>
      </c>
      <c r="F91" s="3" t="s">
        <v>323</v>
      </c>
      <c r="G91" s="2" t="s">
        <v>324</v>
      </c>
      <c r="H91" s="2" t="str">
        <f>IFERROR(__xludf.DUMMYFUNCTION("GOOGLETRANSLATE(G91,""en"",""ko"")"),"CVEA (Cambodian Valuers and Estate Agent Association) 및 부동산 사업 규제 기관 (경제 재무부)과 파트너십을 맺고 Realestate.com.kh가 주최 한 Cambodia Real Estate Awards 2022 (Crea)는이 다가올 예정입니다. 2022 년 4 월 7 일 Sofitel Phnom Penh Phokeethra에서.")</f>
        <v>CVEA (Cambodian Valuers and Estate Agent Association) 및 부동산 사업 규제 기관 (경제 재무부)과 파트너십을 맺고 Realestate.com.kh가 주최 한 Cambodia Real Estate Awards 2022 (Crea)는이 다가올 예정입니다. 2022 년 4 월 7 일 Sofitel Phnom Penh Phokeethra에서.</v>
      </c>
    </row>
    <row r="92" ht="15.75" customHeight="1">
      <c r="A92" s="1">
        <v>90.0</v>
      </c>
      <c r="B92" s="2" t="s">
        <v>325</v>
      </c>
      <c r="C92" s="2" t="str">
        <f>IFERROR(__xludf.DUMMYFUNCTION("GOOGLETRANSLATE(B92,""en"",""ko"")"),"프랑스 럭셔리 하우스는 미지급 제품을 두 번째 기회로 제공합니다")</f>
        <v>프랑스 럭셔리 하우스는 미지급 제품을 두 번째 기회로 제공합니다</v>
      </c>
      <c r="D92" s="2" t="s">
        <v>322</v>
      </c>
      <c r="E92" s="2" t="str">
        <f>IFERROR(__xludf.DUMMYFUNCTION("GOOGLETRANSLATE(D92,""en"",""ko"")"),"2022 년 2 월 9 일")</f>
        <v>2022 년 2 월 9 일</v>
      </c>
      <c r="F92" s="3" t="s">
        <v>326</v>
      </c>
      <c r="G92" s="2" t="s">
        <v>327</v>
      </c>
      <c r="H92" s="2" t="str">
        <f>IFERROR(__xludf.DUMMYFUNCTION("GOOGLETRANSLATE(G92,""en"",""ko"")"),"프랑스 럭셔리 산업의 사치스러운 세계에서 브랜드는 고가의 제품을 할인하여 고가의 제품을 제공하는 대신 미지의 상품을 파괴하는 것을 선호하는 데 사용되었습니다.")</f>
        <v>프랑스 럭셔리 산업의 사치스러운 세계에서 브랜드는 고가의 제품을 할인하여 고가의 제품을 제공하는 대신 미지의 상품을 파괴하는 것을 선호하는 데 사용되었습니다.</v>
      </c>
    </row>
    <row r="93" ht="15.75" customHeight="1">
      <c r="A93" s="1">
        <v>91.0</v>
      </c>
      <c r="B93" s="2" t="s">
        <v>328</v>
      </c>
      <c r="C93" s="2" t="str">
        <f>IFERROR(__xludf.DUMMYFUNCTION("GOOGLETRANSLATE(B93,""en"",""ko"")"),"Southern Corridor의 경제 전망을 실현하기위한 다가오는 도로 프로젝트")</f>
        <v>Southern Corridor의 경제 전망을 실현하기위한 다가오는 도로 프로젝트</v>
      </c>
      <c r="D93" s="2" t="s">
        <v>329</v>
      </c>
      <c r="E93" s="2" t="str">
        <f>IFERROR(__xludf.DUMMYFUNCTION("GOOGLETRANSLATE(D93,""en"",""ko"")"),"2022 년 2 월 2 일")</f>
        <v>2022 년 2 월 2 일</v>
      </c>
      <c r="F93" s="3" t="s">
        <v>330</v>
      </c>
      <c r="G93" s="2" t="s">
        <v>331</v>
      </c>
      <c r="H93" s="2" t="str">
        <f>IFERROR(__xludf.DUMMYFUNCTION("GOOGLETRANSLATE(G93,""en"",""ko"")"),"Southern Economic Corridor를위한 캄보디아의 국가 인프라 개발은 2022 년부터 시작된 주요 프로젝트와 또 다른 리노베이션 프로젝트와 함께 잘 진행되고 있습니다.")</f>
        <v>Southern Economic Corridor를위한 캄보디아의 국가 인프라 개발은 2022 년부터 시작된 주요 프로젝트와 또 다른 리노베이션 프로젝트와 함께 잘 진행되고 있습니다.</v>
      </c>
    </row>
    <row r="94" ht="15.75" customHeight="1">
      <c r="A94" s="1">
        <v>92.0</v>
      </c>
      <c r="B94" s="2" t="s">
        <v>332</v>
      </c>
      <c r="C94" s="2" t="str">
        <f>IFERROR(__xludf.DUMMYFUNCTION("GOOGLETRANSLATE(B94,""en"",""ko"")"),"중국 기업의 건축 프로젝트는 시노 이집트의 유대를 강화합니다")</f>
        <v>중국 기업의 건축 프로젝트는 시노 이집트의 유대를 강화합니다</v>
      </c>
      <c r="D94" s="2" t="s">
        <v>329</v>
      </c>
      <c r="E94" s="2" t="str">
        <f>IFERROR(__xludf.DUMMYFUNCTION("GOOGLETRANSLATE(D94,""en"",""ko"")"),"2022 년 2 월 2 일")</f>
        <v>2022 년 2 월 2 일</v>
      </c>
      <c r="F94" s="3" t="s">
        <v>333</v>
      </c>
      <c r="G94" s="2" t="s">
        <v>334</v>
      </c>
      <c r="H94" s="2" t="str">
        <f>IFERROR(__xludf.DUMMYFUNCTION("GOOGLETRANSLATE(G94,""en"",""ko"")"),"중국 회사 CSCEC가 발표 한 최근 보고서에 따르면 이집트에있는 중국 주 건설 공학 공사 (CSCEC)의 건축 프로젝트는 중국과 이집트 간의 우정과 협력을 강화했다고 밝혔다.")</f>
        <v>중국 회사 CSCEC가 발표 한 최근 보고서에 따르면 이집트에있는 중국 주 건설 공학 공사 (CSCEC)의 건축 프로젝트는 중국과 이집트 간의 우정과 협력을 강화했다고 밝혔다.</v>
      </c>
    </row>
    <row r="95" ht="15.75" customHeight="1">
      <c r="A95" s="1">
        <v>93.0</v>
      </c>
      <c r="B95" s="2" t="s">
        <v>335</v>
      </c>
      <c r="C95" s="2" t="str">
        <f>IFERROR(__xludf.DUMMYFUNCTION("GOOGLETRANSLATE(B95,""en"",""ko"")"),"Biden 연설 직전 피츠버그에서 다리가 무너집니다")</f>
        <v>Biden 연설 직전 피츠버그에서 다리가 무너집니다</v>
      </c>
      <c r="D95" s="2" t="s">
        <v>329</v>
      </c>
      <c r="E95" s="2" t="str">
        <f>IFERROR(__xludf.DUMMYFUNCTION("GOOGLETRANSLATE(D95,""en"",""ko"")"),"2022 년 2 월 2 일")</f>
        <v>2022 년 2 월 2 일</v>
      </c>
      <c r="F95" s="3" t="s">
        <v>336</v>
      </c>
      <c r="G95" s="2" t="s">
        <v>337</v>
      </c>
      <c r="H95" s="2" t="str">
        <f>IFERROR(__xludf.DUMMYFUNCTION("GOOGLETRANSLATE(G95,""en"",""ko"")")," 피츠버그에서 금요일 이른 금요일 조이 비덴 (Joe Biden) 미국 대통령이 도시에서 미국의 닳은 인프라를 수리하려는 1 조 달러의 계획을 발표하기 시작하기 몇 시간 전에 다리가 무너졌다.")</f>
        <v> 피츠버그에서 금요일 이른 금요일 조이 비덴 (Joe Biden) 미국 대통령이 도시에서 미국의 닳은 인프라를 수리하려는 1 조 달러의 계획을 발표하기 시작하기 몇 시간 전에 다리가 무너졌다.</v>
      </c>
    </row>
    <row r="96" ht="15.75" customHeight="1">
      <c r="A96" s="1">
        <v>94.0</v>
      </c>
      <c r="B96" s="2" t="s">
        <v>338</v>
      </c>
      <c r="C96" s="2" t="str">
        <f>IFERROR(__xludf.DUMMYFUNCTION("GOOGLETRANSLATE(B96,""en"",""ko"")"),"세금 지연은 부동산 부문을 자극 할 수 있다고 전문가들은 말한다")</f>
        <v>세금 지연은 부동산 부문을 자극 할 수 있다고 전문가들은 말한다</v>
      </c>
      <c r="D96" s="2" t="s">
        <v>339</v>
      </c>
      <c r="E96" s="2" t="str">
        <f>IFERROR(__xludf.DUMMYFUNCTION("GOOGLETRANSLATE(D96,""en"",""ko"")"),"2022 년 1 월 27 일")</f>
        <v>2022 년 1 월 27 일</v>
      </c>
      <c r="F96" s="3" t="s">
        <v>340</v>
      </c>
      <c r="G96" s="2" t="s">
        <v>341</v>
      </c>
      <c r="H96" s="2" t="str">
        <f>IFERROR(__xludf.DUMMYFUNCTION("GOOGLETRANSLATE(G96,""en"",""ko"")"),"세금 및 부동산 전문가에 따르면 캄보디아가 2 년 동안 CGT (Capital Gains Tax)의 시작을 철회하면 부동산 부문이 가장 큰 수혜자 일 가능성이 높습니다.")</f>
        <v>세금 및 부동산 전문가에 따르면 캄보디아가 2 년 동안 CGT (Capital Gains Tax)의 시작을 철회하면 부동산 부문이 가장 큰 수혜자 일 가능성이 높습니다.</v>
      </c>
    </row>
    <row r="97" ht="15.75" customHeight="1">
      <c r="A97" s="1">
        <v>95.0</v>
      </c>
      <c r="B97" s="2" t="s">
        <v>342</v>
      </c>
      <c r="C97" s="2" t="str">
        <f>IFERROR(__xludf.DUMMYFUNCTION("GOOGLETRANSLATE(B97,""en"",""ko"")"),"2022 년 캄보디아의 부동산 및 건설에 대한“Steady at It Goed”")</f>
        <v>2022 년 캄보디아의 부동산 및 건설에 대한“Steady at It Goed”</v>
      </c>
      <c r="D97" s="2" t="s">
        <v>343</v>
      </c>
      <c r="E97" s="2" t="str">
        <f>IFERROR(__xludf.DUMMYFUNCTION("GOOGLETRANSLATE(D97,""en"",""ko"")"),"2022 년 1 월 26 일")</f>
        <v>2022 년 1 월 26 일</v>
      </c>
      <c r="F97" s="3" t="s">
        <v>344</v>
      </c>
      <c r="G97" s="2" t="s">
        <v>345</v>
      </c>
      <c r="H97" s="2" t="str">
        <f>IFERROR(__xludf.DUMMYFUNCTION("GOOGLETRANSLATE(G97,""en"",""ko"")"),"캄보디아의 건설 및 부동산 부문은 2022 년에 낙관론의 더 나은 원인을 가질 수 있습니다. 1 월 초, NBC (National Bank of Cambodia)는 은행 부문의 거시 경제 진전과 2022 년 전망에 대한 보고서를 발표했습니다.")</f>
        <v>캄보디아의 건설 및 부동산 부문은 2022 년에 낙관론의 더 나은 원인을 가질 수 있습니다. 1 월 초, NBC (National Bank of Cambodia)는 은행 부문의 거시 경제 진전과 2022 년 전망에 대한 보고서를 발표했습니다.</v>
      </c>
    </row>
    <row r="98" ht="15.75" customHeight="1">
      <c r="A98" s="1">
        <v>96.0</v>
      </c>
      <c r="B98" s="2" t="s">
        <v>346</v>
      </c>
      <c r="C98" s="2" t="str">
        <f>IFERROR(__xludf.DUMMYFUNCTION("GOOGLETRANSLATE(B98,""en"",""ko"")"),"Evergrande는 정부 구조 조정에 대한보고 후 상승을 공유합니다")</f>
        <v>Evergrande는 정부 구조 조정에 대한보고 후 상승을 공유합니다</v>
      </c>
      <c r="D98" s="2" t="s">
        <v>343</v>
      </c>
      <c r="E98" s="2" t="str">
        <f>IFERROR(__xludf.DUMMYFUNCTION("GOOGLETRANSLATE(D98,""en"",""ko"")"),"2022 년 1 월 26 일")</f>
        <v>2022 년 1 월 26 일</v>
      </c>
      <c r="F98" s="3" t="s">
        <v>347</v>
      </c>
      <c r="G98" s="2" t="s">
        <v>348</v>
      </c>
      <c r="H98" s="2" t="str">
        <f>IFERROR(__xludf.DUMMYFUNCTION("GOOGLETRANSLATE(G98,""en"",""ko"")")," 주 회사 공무원이 이사회에 임명되어 정부 구조 계획의 길을 열어 주면서 주 회사 공무원이 이사회에 임명 된 후 월요일에 부채가 부여한 중국 부동산 거인 에버 그란 데의 주식.")</f>
        <v> 주 회사 공무원이 이사회에 임명되어 정부 구조 계획의 길을 열어 주면서 주 회사 공무원이 이사회에 임명 된 후 월요일에 부채가 부여한 중국 부동산 거인 에버 그란 데의 주식.</v>
      </c>
    </row>
    <row r="99" ht="15.75" customHeight="1">
      <c r="A99" s="1">
        <v>97.0</v>
      </c>
      <c r="B99" s="2" t="s">
        <v>349</v>
      </c>
      <c r="C99" s="2" t="str">
        <f>IFERROR(__xludf.DUMMYFUNCTION("GOOGLETRANSLATE(B99,""en"",""ko"")"),"터키는 2021 년에 약 150 만 주 주택 판매를보고 있습니다")</f>
        <v>터키는 2021 년에 약 150 만 주 주택 판매를보고 있습니다</v>
      </c>
      <c r="D99" s="2" t="s">
        <v>343</v>
      </c>
      <c r="E99" s="2" t="str">
        <f>IFERROR(__xludf.DUMMYFUNCTION("GOOGLETRANSLATE(D99,""en"",""ko"")"),"2022 년 1 월 26 일")</f>
        <v>2022 년 1 월 26 일</v>
      </c>
      <c r="F99" s="3" t="s">
        <v>350</v>
      </c>
      <c r="G99" s="2" t="s">
        <v>351</v>
      </c>
      <c r="H99" s="2" t="str">
        <f>IFERROR(__xludf.DUMMYFUNCTION("GOOGLETRANSLATE(G99,""en"",""ko"")"),"이 나라의 통계 당국은 지난해 터키에서 총 149 만 주 거주지가 판매되었다고 밝혔다.")</f>
        <v>이 나라의 통계 당국은 지난해 터키에서 총 149 만 주 거주지가 판매되었다고 밝혔다.</v>
      </c>
    </row>
    <row r="100" ht="15.75" customHeight="1">
      <c r="A100" s="1">
        <v>98.0</v>
      </c>
      <c r="B100" s="2" t="s">
        <v>352</v>
      </c>
      <c r="C100" s="2" t="str">
        <f>IFERROR(__xludf.DUMMYFUNCTION("GOOGLETRANSLATE(B100,""en"",""ko"")"),"Hong Lai Huat는 캄보디아에서 좋은 진전을 이룹니다")</f>
        <v>Hong Lai Huat는 캄보디아에서 좋은 진전을 이룹니다</v>
      </c>
      <c r="D100" s="2" t="s">
        <v>353</v>
      </c>
      <c r="E100" s="2" t="str">
        <f>IFERROR(__xludf.DUMMYFUNCTION("GOOGLETRANSLATE(D100,""en"",""ko"")"),"2022 년 1 월 20 일")</f>
        <v>2022 년 1 월 20 일</v>
      </c>
      <c r="F100" s="3" t="s">
        <v>354</v>
      </c>
      <c r="G100" s="2" t="s">
        <v>355</v>
      </c>
      <c r="H100" s="2" t="str">
        <f>IFERROR(__xludf.DUMMYFUNCTION("GOOGLETRANSLATE(G100,""en"",""ko"")"),"Hong Lai Huat는 캄보디아의 Royal Platinum 및 D 'Seaview 프로젝트 유닛의 판매 및 진보가 Capital Phnom Penh의 틈새 구매자들 사이에 관심을 불러 일으켰기 때문에 낙관적입니다.")</f>
        <v>Hong Lai Huat는 캄보디아의 Royal Platinum 및 D 'Seaview 프로젝트 유닛의 판매 및 진보가 Capital Phnom Penh의 틈새 구매자들 사이에 관심을 불러 일으켰기 때문에 낙관적입니다.</v>
      </c>
    </row>
    <row r="101" ht="15.75" customHeight="1">
      <c r="A101" s="1">
        <v>99.0</v>
      </c>
      <c r="B101" s="2" t="s">
        <v>356</v>
      </c>
      <c r="C101" s="2" t="str">
        <f>IFERROR(__xludf.DUMMYFUNCTION("GOOGLETRANSLATE(B101,""en"",""ko"")"),"Chamkarmon Tops 2021에서 Phnom Penh에서 가장 수색 된 지구")</f>
        <v>Chamkarmon Tops 2021에서 Phnom Penh에서 가장 수색 된 지구</v>
      </c>
      <c r="D101" s="2" t="s">
        <v>357</v>
      </c>
      <c r="E101" s="2" t="str">
        <f>IFERROR(__xludf.DUMMYFUNCTION("GOOGLETRANSLATE(D101,""en"",""ko"")"),"2022 년 1 월 19 일")</f>
        <v>2022 년 1 월 19 일</v>
      </c>
      <c r="F101" s="3" t="s">
        <v>358</v>
      </c>
      <c r="G101" s="2" t="s">
        <v>359</v>
      </c>
      <c r="H101" s="2" t="str">
        <f>IFERROR(__xludf.DUMMYFUNCTION("GOOGLETRANSLATE(G101,""en"",""ko"")"),"부동산 시장의 대부분은 2021 년보다 더 나은 날을 보았다는 데 동의 할 것입니다. 그 해는 사건에서 유일한 주요 스파이크를 표시했으며, 많은 국가, 특히 프놈펜을 강제로 강요했습니다.")</f>
        <v>부동산 시장의 대부분은 2021 년보다 더 나은 날을 보았다는 데 동의 할 것입니다. 그 해는 사건에서 유일한 주요 스파이크를 표시했으며, 많은 국가, 특히 프놈펜을 강제로 강요했습니다.</v>
      </c>
    </row>
    <row r="102" ht="15.75" customHeight="1">
      <c r="A102" s="1">
        <v>100.0</v>
      </c>
      <c r="B102" s="2" t="s">
        <v>360</v>
      </c>
      <c r="C102" s="2" t="str">
        <f>IFERROR(__xludf.DUMMYFUNCTION("GOOGLETRANSLATE(B102,""en"",""ko"")"),"쓰나미 스트리트 통가의 광범위한 재산 피해")</f>
        <v>쓰나미 스트리트 통가의 광범위한 재산 피해</v>
      </c>
      <c r="D102" s="2" t="s">
        <v>357</v>
      </c>
      <c r="E102" s="2" t="str">
        <f>IFERROR(__xludf.DUMMYFUNCTION("GOOGLETRANSLATE(D102,""en"",""ko"")"),"2022 년 1 월 19 일")</f>
        <v>2022 년 1 월 19 일</v>
      </c>
      <c r="F102" s="3" t="s">
        <v>361</v>
      </c>
      <c r="G102" s="2" t="s">
        <v>362</v>
      </c>
      <c r="H102" s="2" t="str">
        <f>IFERROR(__xludf.DUMMYFUNCTION("GOOGLETRANSLATE(G102,""en"",""ko"")"),"원조 기관은 화요일에 총 화산 폭발과 쓰나미에 이어 태평양 섬 국가에서“광범위한 피해”를보고했다.")</f>
        <v>원조 기관은 화요일에 총 화산 폭발과 쓰나미에 이어 태평양 섬 국가에서“광범위한 피해”를보고했다.</v>
      </c>
    </row>
    <row r="103" ht="15.75" customHeight="1">
      <c r="A103" s="1">
        <v>101.0</v>
      </c>
      <c r="B103" s="2" t="s">
        <v>363</v>
      </c>
      <c r="C103" s="2" t="str">
        <f>IFERROR(__xludf.DUMMYFUNCTION("GOOGLETRANSLATE(B103,""en"",""ko"")"),"프놈펜에서 형성되기 시작한“베이 지역 경제 원”")</f>
        <v>프놈펜에서 형성되기 시작한“베이 지역 경제 원”</v>
      </c>
      <c r="D103" s="2" t="s">
        <v>364</v>
      </c>
      <c r="E103" s="2" t="str">
        <f>IFERROR(__xludf.DUMMYFUNCTION("GOOGLETRANSLATE(D103,""en"",""ko"")"),"2022 년 1 월 12 일")</f>
        <v>2022 년 1 월 12 일</v>
      </c>
      <c r="F103" s="3" t="s">
        <v>365</v>
      </c>
      <c r="G103" s="2" t="s">
        <v>366</v>
      </c>
      <c r="H103" s="2" t="str">
        <f>IFERROR(__xludf.DUMMYFUNCTION("GOOGLETRANSLATE(G103,""en"",""ko"")"),"2022 년 1 월 3 일, 한국 캄보디아 박 대양 대사, 박하 쿄 (Park Heung-kyeong)는 전국 도로 48 번 획기적인 행사에서 헌 센 총리에 합류했다.")</f>
        <v>2022 년 1 월 3 일, 한국 캄보디아 박 대양 대사, 박하 쿄 (Park Heung-kyeong)는 전국 도로 48 번 획기적인 행사에서 헌 센 총리에 합류했다.</v>
      </c>
    </row>
    <row r="104" ht="15.75" customHeight="1">
      <c r="A104" s="1">
        <v>102.0</v>
      </c>
      <c r="B104" s="2" t="s">
        <v>367</v>
      </c>
      <c r="C104" s="2" t="str">
        <f>IFERROR(__xludf.DUMMYFUNCTION("GOOGLETRANSLATE(B104,""en"",""ko"")"),"캄보디아의 건설 및 부동산 부문은 올해 느리게 성장할 것으로 예상됩니다.")</f>
        <v>캄보디아의 건설 및 부동산 부문은 올해 느리게 성장할 것으로 예상됩니다.</v>
      </c>
      <c r="D104" s="2" t="s">
        <v>368</v>
      </c>
      <c r="E104" s="2" t="str">
        <f>IFERROR(__xludf.DUMMYFUNCTION("GOOGLETRANSLATE(D104,""en"",""ko"")"),"2022 년 1 월 8 일")</f>
        <v>2022 년 1 월 8 일</v>
      </c>
      <c r="F104" s="3" t="s">
        <v>369</v>
      </c>
      <c r="G104" s="2" t="s">
        <v>370</v>
      </c>
      <c r="H104" s="2" t="str">
        <f>IFERROR(__xludf.DUMMYFUNCTION("GOOGLETRANSLATE(G104,""en"",""ko"")"),"건설 및 부동산 부문은 2022 년에 점차 성장할 것으로 예상되며, 캄보디아에 대한 국내 수입과 투자 유입으로 인해 지원됩니다.")</f>
        <v>건설 및 부동산 부문은 2022 년에 점차 성장할 것으로 예상되며, 캄보디아에 대한 국내 수입과 투자 유입으로 인해 지원됩니다.</v>
      </c>
    </row>
    <row r="105" ht="15.75" customHeight="1">
      <c r="A105" s="1">
        <v>103.0</v>
      </c>
      <c r="B105" s="2" t="s">
        <v>371</v>
      </c>
      <c r="C105" s="2" t="str">
        <f>IFERROR(__xludf.DUMMYFUNCTION("GOOGLETRANSLATE(B105,""en"",""ko"")"),"더 많은 건설 프로젝트가 시작되는 실제 부동산의 시장 잠재력")</f>
        <v>더 많은 건설 프로젝트가 시작되는 실제 부동산의 시장 잠재력</v>
      </c>
      <c r="D105" s="2" t="s">
        <v>372</v>
      </c>
      <c r="E105" s="2" t="str">
        <f>IFERROR(__xludf.DUMMYFUNCTION("GOOGLETRANSLATE(D105,""en"",""ko"")"),"2022 년 1 월 7 일")</f>
        <v>2022 년 1 월 7 일</v>
      </c>
      <c r="F105" s="3" t="s">
        <v>373</v>
      </c>
      <c r="G105" s="2" t="s">
        <v>374</v>
      </c>
      <c r="H105" s="2" t="str">
        <f>IFERROR(__xludf.DUMMYFUNCTION("GOOGLETRANSLATE(G105,""en"",""ko"")"),"2 월 20 일 커뮤니티 이벤트가 끝나고 캄보디아의 경제 회복 선언으로 부동산 시장은 계속해서 잠재력을 보여줍니다.")</f>
        <v>2 월 20 일 커뮤니티 이벤트가 끝나고 캄보디아의 경제 회복 선언으로 부동산 시장은 계속해서 잠재력을 보여줍니다.</v>
      </c>
    </row>
    <row r="106" ht="15.75" customHeight="1">
      <c r="A106" s="1">
        <v>104.0</v>
      </c>
      <c r="B106" s="2" t="s">
        <v>375</v>
      </c>
      <c r="C106" s="2" t="str">
        <f>IFERROR(__xludf.DUMMYFUNCTION("GOOGLETRANSLATE(B106,""en"",""ko"")"),"마지막 이벤트를 위해 벌써 40 개가 넘는 캄보디아 부동산 어워드에 참가할 수있는 마지막 기회")</f>
        <v>마지막 이벤트를 위해 벌써 40 개가 넘는 캄보디아 부동산 어워드에 참가할 수있는 마지막 기회</v>
      </c>
      <c r="D106" s="2" t="s">
        <v>376</v>
      </c>
      <c r="E106" s="2" t="str">
        <f>IFERROR(__xludf.DUMMYFUNCTION("GOOGLETRANSLATE(D106,""en"",""ko"")"),"2022 년 1 월 5 일")</f>
        <v>2022 년 1 월 5 일</v>
      </c>
      <c r="F106" s="3" t="s">
        <v>377</v>
      </c>
      <c r="G106" s="2" t="s">
        <v>378</v>
      </c>
      <c r="H106" s="2" t="str">
        <f>IFERROR(__xludf.DUMMYFUNCTION("GOOGLETRANSLATE(G106,""en"",""ko"")"),"전국의 부동산 업계에서 우수성에 대한 최고의 인정으로 간주되는 캄보디아 부동산 어워드 (Crea 2022)는 부동산 중개인 및 대행사, 시바이즈 및 부동산 개발자에 걸쳐 40 개가 넘는 출품작으로 빠르게 다가오고 있습니다.")</f>
        <v>전국의 부동산 업계에서 우수성에 대한 최고의 인정으로 간주되는 캄보디아 부동산 어워드 (Crea 2022)는 부동산 중개인 및 대행사, 시바이즈 및 부동산 개발자에 걸쳐 40 개가 넘는 출품작으로 빠르게 다가오고 있습니다.</v>
      </c>
    </row>
    <row r="107" ht="15.75" customHeight="1">
      <c r="A107" s="1">
        <v>105.0</v>
      </c>
      <c r="B107" s="2" t="s">
        <v>379</v>
      </c>
      <c r="C107" s="2" t="str">
        <f>IFERROR(__xludf.DUMMYFUNCTION("GOOGLETRANSLATE(B107,""en"",""ko"")"),"캄보디아-코레아 우정 교량 스파이크에 대한 브리지 arey ksat 지역 토지 가격")</f>
        <v>캄보디아-코레아 우정 교량 스파이크에 대한 브리지 arey ksat 지역 토지 가격</v>
      </c>
      <c r="D107" s="2" t="s">
        <v>376</v>
      </c>
      <c r="E107" s="2" t="str">
        <f>IFERROR(__xludf.DUMMYFUNCTION("GOOGLETRANSLATE(D107,""en"",""ko"")"),"2022 년 1 월 5 일")</f>
        <v>2022 년 1 월 5 일</v>
      </c>
      <c r="F107" s="3" t="s">
        <v>380</v>
      </c>
      <c r="G107" s="2" t="s">
        <v>381</v>
      </c>
      <c r="H107" s="2" t="str">
        <f>IFERROR(__xludf.DUMMYFUNCTION("GOOGLETRANSLATE(G107,""en"",""ko"")"),"한국의 프놈펜을 Arey Ksat에 연결하는 메콩 강을 가로 지르는 캄보디아-코레아 우정 교량의 제안 된 건설은 Arey Ksat 지역에서 토지 가격의 상당한 인상을 목격 할 것입니다. 완료되면이 지역은 잠재적 인 도시로 변할 것입니다.")</f>
        <v>한국의 프놈펜을 Arey Ksat에 연결하는 메콩 강을 가로 지르는 캄보디아-코레아 우정 교량의 제안 된 건설은 Arey Ksat 지역에서 토지 가격의 상당한 인상을 목격 할 것입니다. 완료되면이 지역은 잠재적 인 도시로 변할 것입니다.</v>
      </c>
    </row>
    <row r="108" ht="15.75" customHeight="1">
      <c r="A108" s="1">
        <v>106.0</v>
      </c>
      <c r="B108" s="2" t="s">
        <v>382</v>
      </c>
      <c r="C108" s="2" t="str">
        <f>IFERROR(__xludf.DUMMYFUNCTION("GOOGLETRANSLATE(B108,""en"",""ko"")"),"Chroy Changvar의 두 위성 도시에서 토지 가격이 급등")</f>
        <v>Chroy Changvar의 두 위성 도시에서 토지 가격이 급등</v>
      </c>
      <c r="D108" s="2" t="s">
        <v>383</v>
      </c>
      <c r="E108" s="2" t="str">
        <f>IFERROR(__xludf.DUMMYFUNCTION("GOOGLETRANSLATE(D108,""en"",""ko"")"),"2021 년 12 월 29 일")</f>
        <v>2021 년 12 월 29 일</v>
      </c>
      <c r="F108" s="3" t="s">
        <v>384</v>
      </c>
      <c r="G108" s="2" t="s">
        <v>385</v>
      </c>
      <c r="H108" s="2" t="str">
        <f>IFERROR(__xludf.DUMMYFUNCTION("GOOGLETRANSLATE(G108,""en"",""ko"")"),"Covid-19의 우울한 영향에도 불구하고, 토지 가격은 미터 광장 당 800 달러에서 2500 달러 사이의 현지 투자 회사가 도시를 현대화하기 위해 10 억 달러를 투자했습니다.")</f>
        <v>Covid-19의 우울한 영향에도 불구하고, 토지 가격은 미터 광장 당 800 달러에서 2500 달러 사이의 현지 투자 회사가 도시를 현대화하기 위해 10 억 달러를 투자했습니다.</v>
      </c>
    </row>
    <row r="109" ht="15.75" customHeight="1">
      <c r="A109" s="1">
        <v>107.0</v>
      </c>
      <c r="B109" s="2" t="s">
        <v>386</v>
      </c>
      <c r="C109" s="2" t="str">
        <f>IFERROR(__xludf.DUMMYFUNCTION("GOOGLETRANSLATE(B109,""en"",""ko"")"),"프놈펜을위한 더 많은 공원은 부동산 개발자에게 도움이 될 것입니다.")</f>
        <v>프놈펜을위한 더 많은 공원은 부동산 개발자에게 도움이 될 것입니다.</v>
      </c>
      <c r="D109" s="2" t="s">
        <v>383</v>
      </c>
      <c r="E109" s="2" t="str">
        <f>IFERROR(__xludf.DUMMYFUNCTION("GOOGLETRANSLATE(D109,""en"",""ko"")"),"2021 년 12 월 29 일")</f>
        <v>2021 년 12 월 29 일</v>
      </c>
      <c r="F109" s="3" t="s">
        <v>387</v>
      </c>
      <c r="G109" s="2" t="s">
        <v>388</v>
      </c>
      <c r="H109" s="2" t="str">
        <f>IFERROR(__xludf.DUMMYFUNCTION("GOOGLETRANSLATE(G109,""en"",""ko"")"),"UNDP가 발표 한 최근 Phnom Penh의 평가에 따르면 Phnom Penh의 공공 우주 비율은 2014 년 1 인당 1.1 평방 미터에서 2020 년에 1 인당 0.67 평방 미터로 떨어졌습니다.")</f>
        <v>UNDP가 발표 한 최근 Phnom Penh의 평가에 따르면 Phnom Penh의 공공 우주 비율은 2014 년 1 인당 1.1 평방 미터에서 2020 년에 1 인당 0.67 평방 미터로 떨어졌습니다.</v>
      </c>
    </row>
    <row r="110" ht="15.75" customHeight="1">
      <c r="A110" s="1">
        <v>108.0</v>
      </c>
      <c r="B110" s="2" t="s">
        <v>389</v>
      </c>
      <c r="C110" s="2" t="str">
        <f>IFERROR(__xludf.DUMMYFUNCTION("GOOGLETRANSLATE(B110,""en"",""ko"")"),"11 개월 안에 4,000 건의 건설 프로젝트가 등록되었습니다")</f>
        <v>11 개월 안에 4,000 건의 건설 프로젝트가 등록되었습니다</v>
      </c>
      <c r="D110" s="2" t="s">
        <v>390</v>
      </c>
      <c r="E110" s="2" t="str">
        <f>IFERROR(__xludf.DUMMYFUNCTION("GOOGLETRANSLATE(D110,""en"",""ko"")"),"2021 년 12 월 27 일")</f>
        <v>2021 년 12 월 27 일</v>
      </c>
      <c r="F110" s="3" t="s">
        <v>391</v>
      </c>
      <c r="G110" s="2" t="s">
        <v>392</v>
      </c>
      <c r="H110" s="2" t="str">
        <f>IFERROR(__xludf.DUMMYFUNCTION("GOOGLETRANSLATE(G110,""en"",""ko"")"),"승인 된 건설 프로젝트의 대부분을 구성하는 캄보디아의 한때 '레이징'부동산 붐이 곧 돌아올 수 있으며, 국가는 코비드 -19의 부작용에서 서서히 회복됩니다.")</f>
        <v>승인 된 건설 프로젝트의 대부분을 구성하는 캄보디아의 한때 '레이징'부동산 붐이 곧 돌아올 수 있으며, 국가는 코비드 -19의 부작용에서 서서히 회복됩니다.</v>
      </c>
    </row>
    <row r="111" ht="15.75" customHeight="1">
      <c r="A111" s="1">
        <v>109.0</v>
      </c>
      <c r="B111" s="2" t="s">
        <v>393</v>
      </c>
      <c r="C111" s="2" t="str">
        <f>IFERROR(__xludf.DUMMYFUNCTION("GOOGLETRANSLATE(B111,""en"",""ko"")"),"국외 거주 렌탈 가이드 : Siem Reap")</f>
        <v>국외 거주 렌탈 가이드 : Siem Reap</v>
      </c>
      <c r="D111" s="2" t="s">
        <v>394</v>
      </c>
      <c r="E111" s="2" t="str">
        <f>IFERROR(__xludf.DUMMYFUNCTION("GOOGLETRANSLATE(D111,""en"",""ko"")"),"2021 년 12 월 22 일")</f>
        <v>2021 년 12 월 22 일</v>
      </c>
      <c r="F111" s="3" t="s">
        <v>395</v>
      </c>
      <c r="G111" s="2" t="s">
        <v>396</v>
      </c>
      <c r="H111" s="2" t="str">
        <f>IFERROR(__xludf.DUMMYFUNCTION("GOOGLETRANSLATE(G111,""en"",""ko"")"),"Siem Reap은 역사로 가득 찬 캄보디아의 놀라운 지역입니다. 많은 국외 거주자가 왕국에 도착했을 때 이곳으로 이사하기로 결정한 것은 놀라운 일이 아닙니다.")</f>
        <v>Siem Reap은 역사로 가득 찬 캄보디아의 놀라운 지역입니다. 많은 국외 거주자가 왕국에 도착했을 때 이곳으로 이사하기로 결정한 것은 놀라운 일이 아닙니다.</v>
      </c>
    </row>
    <row r="112" ht="15.75" customHeight="1">
      <c r="A112" s="1">
        <v>110.0</v>
      </c>
      <c r="B112" s="2" t="s">
        <v>397</v>
      </c>
      <c r="C112" s="2" t="str">
        <f>IFERROR(__xludf.DUMMYFUNCTION("GOOGLETRANSLATE(B112,""en"",""ko"")"),"과거에 빛을 비추고 있습니다")</f>
        <v>과거에 빛을 비추고 있습니다</v>
      </c>
      <c r="D112" s="2" t="s">
        <v>394</v>
      </c>
      <c r="E112" s="2" t="str">
        <f>IFERROR(__xludf.DUMMYFUNCTION("GOOGLETRANSLATE(D112,""en"",""ko"")"),"2021 년 12 월 22 일")</f>
        <v>2021 년 12 월 22 일</v>
      </c>
      <c r="F112" s="3" t="s">
        <v>398</v>
      </c>
      <c r="G112" s="2" t="s">
        <v>399</v>
      </c>
      <c r="H112" s="2" t="str">
        <f>IFERROR(__xludf.DUMMYFUNCTION("GOOGLETRANSLATE(G112,""en"",""ko"")"),"역사적 구조의 재개발은 잘 완료되면 경제 및 사회적 배당금을 지불 할 수 있습니다.")</f>
        <v>역사적 구조의 재개발은 잘 완료되면 경제 및 사회적 배당금을 지불 할 수 있습니다.</v>
      </c>
    </row>
    <row r="113" ht="15.75" customHeight="1">
      <c r="A113" s="1">
        <v>111.0</v>
      </c>
      <c r="B113" s="2" t="s">
        <v>400</v>
      </c>
      <c r="C113" s="2" t="str">
        <f>IFERROR(__xludf.DUMMYFUNCTION("GOOGLETRANSLATE(B113,""en"",""ko"")"),"경제적 인 시계 : 중국은 1 년 대출 주요 요금을 인하합니다")</f>
        <v>경제적 인 시계 : 중국은 1 년 대출 주요 요금을 인하합니다</v>
      </c>
      <c r="D113" s="2" t="s">
        <v>394</v>
      </c>
      <c r="E113" s="2" t="str">
        <f>IFERROR(__xludf.DUMMYFUNCTION("GOOGLETRANSLATE(D113,""en"",""ko"")"),"2021 년 12 월 22 일")</f>
        <v>2021 년 12 월 22 일</v>
      </c>
      <c r="F113" s="3" t="s">
        <v>401</v>
      </c>
      <c r="G113" s="2" t="s">
        <v>402</v>
      </c>
      <c r="H113" s="2" t="str">
        <f>IFERROR(__xludf.DUMMYFUNCTION("GOOGLETRANSLATE(G113,""en"",""ko"")")," 월요일에 중국은 20 개월 만에 처음으로 1 년 대출 총리 (LPR)를 낮추 었으며,이 나라는 실제 경제를 더욱 강화하기위한 단계입니다.")</f>
        <v> 월요일에 중국은 20 개월 만에 처음으로 1 년 대출 총리 (LPR)를 낮추 었으며,이 나라는 실제 경제를 더욱 강화하기위한 단계입니다.</v>
      </c>
    </row>
    <row r="114" ht="15.75" customHeight="1">
      <c r="A114" s="1">
        <v>112.0</v>
      </c>
      <c r="B114" s="2" t="s">
        <v>403</v>
      </c>
      <c r="C114" s="2" t="str">
        <f>IFERROR(__xludf.DUMMYFUNCTION("GOOGLETRANSLATE(B114,""en"",""ko"")"),"JS Land는 프놈펜 콘도미니엄에 자금을 지원하기 위해 380 만 달러를 모금하기를 희망합니다.")</f>
        <v>JS Land는 프놈펜 콘도미니엄에 자금을 지원하기 위해 380 만 달러를 모금하기를 희망합니다.</v>
      </c>
      <c r="D114" s="2" t="s">
        <v>404</v>
      </c>
      <c r="E114" s="2" t="str">
        <f>IFERROR(__xludf.DUMMYFUNCTION("GOOGLETRANSLATE(D114,""en"",""ko"")"),"2021 년 12 월 16 일")</f>
        <v>2021 년 12 월 16 일</v>
      </c>
      <c r="F114" s="3" t="s">
        <v>405</v>
      </c>
      <c r="G114" s="2" t="s">
        <v>406</v>
      </c>
      <c r="H114" s="2" t="str">
        <f>IFERROR(__xludf.DUMMYFUNCTION("GOOGLETRANSLATE(G114,""en"",""ko"")"),"JS Land (JSL)는 캄보디아 증권 거래소 (CSX)에 계획된 상장에서 380 만 달러를 모금하기를 희망하고 있습니다.")</f>
        <v>JS Land (JSL)는 캄보디아 증권 거래소 (CSX)에 계획된 상장에서 380 만 달러를 모금하기를 희망하고 있습니다.</v>
      </c>
    </row>
    <row r="115" ht="15.75" customHeight="1">
      <c r="A115" s="1">
        <v>113.0</v>
      </c>
      <c r="B115" s="2" t="s">
        <v>407</v>
      </c>
      <c r="C115" s="2" t="str">
        <f>IFERROR(__xludf.DUMMYFUNCTION("GOOGLETRANSLATE(B115,""en"",""ko"")"),"APAC 주거 부문은 시장이 풍토 단계로 전환함에 따라 가열됩니다.")</f>
        <v>APAC 주거 부문은 시장이 풍토 단계로 전환함에 따라 가열됩니다.</v>
      </c>
      <c r="D115" s="2" t="s">
        <v>408</v>
      </c>
      <c r="E115" s="2" t="str">
        <f>IFERROR(__xludf.DUMMYFUNCTION("GOOGLETRANSLATE(D115,""en"",""ko"")"),"2021 년 12 월 15 일")</f>
        <v>2021 년 12 월 15 일</v>
      </c>
      <c r="F115" s="3" t="s">
        <v>409</v>
      </c>
      <c r="G115" s="2" t="s">
        <v>410</v>
      </c>
      <c r="H115" s="2" t="str">
        <f>IFERROR(__xludf.DUMMYFUNCTION("GOOGLETRANSLATE(G115,""en"",""ko"")"),"글로벌 부동산 컨설팅 회사 인 기사 프랭크 (Knight Frank)는 최근 아시아 태평양 전망 보고서 2022와 함께 나왔고 Covid-19에서 나올 수있는 변화와 트렌드에 대한 전망을 공유했습니다.")</f>
        <v>글로벌 부동산 컨설팅 회사 인 기사 프랭크 (Knight Frank)는 최근 아시아 태평양 전망 보고서 2022와 함께 나왔고 Covid-19에서 나올 수있는 변화와 트렌드에 대한 전망을 공유했습니다.</v>
      </c>
    </row>
    <row r="116" ht="15.75" customHeight="1">
      <c r="A116" s="1">
        <v>114.0</v>
      </c>
      <c r="B116" s="2" t="s">
        <v>411</v>
      </c>
      <c r="C116" s="2" t="str">
        <f>IFERROR(__xludf.DUMMYFUNCTION("GOOGLETRANSLATE(B116,""en"",""ko"")"),"R+는 조립식 호텔로 Ecotourist 시장을 대상으로합니다")</f>
        <v>R+는 조립식 호텔로 Ecotourist 시장을 대상으로합니다</v>
      </c>
      <c r="D116" s="2" t="s">
        <v>408</v>
      </c>
      <c r="E116" s="2" t="str">
        <f>IFERROR(__xludf.DUMMYFUNCTION("GOOGLETRANSLATE(D116,""en"",""ko"")"),"2021 년 12 월 15 일")</f>
        <v>2021 년 12 월 15 일</v>
      </c>
      <c r="F116" s="3" t="s">
        <v>412</v>
      </c>
      <c r="G116" s="2" t="s">
        <v>413</v>
      </c>
      <c r="H116" s="2" t="str">
        <f>IFERROR(__xludf.DUMMYFUNCTION("GOOGLETRANSLATE(G116,""en"",""ko"")"),"싱가포르 부동산 개발자는 성장하는 캄보디아 생태 관광 시장을 빠르게 건설하고 충격적인 조립식 호텔로 활용하기를 희망하고 있습니다.")</f>
        <v>싱가포르 부동산 개발자는 성장하는 캄보디아 생태 관광 시장을 빠르게 건설하고 충격적인 조립식 호텔로 활용하기를 희망하고 있습니다.</v>
      </c>
    </row>
    <row r="117" ht="15.75" customHeight="1">
      <c r="A117" s="1">
        <v>115.0</v>
      </c>
      <c r="B117" s="2" t="s">
        <v>414</v>
      </c>
      <c r="C117" s="2" t="str">
        <f>IFERROR(__xludf.DUMMYFUNCTION("GOOGLETRANSLATE(B117,""en"",""ko"")"),"JS 토지는 주식 상장 승인을받습니다")</f>
        <v>JS 토지는 주식 상장 승인을받습니다</v>
      </c>
      <c r="D117" s="2" t="s">
        <v>408</v>
      </c>
      <c r="E117" s="2" t="str">
        <f>IFERROR(__xludf.DUMMYFUNCTION("GOOGLETRANSLATE(D117,""en"",""ko"")"),"2021 년 12 월 15 일")</f>
        <v>2021 년 12 월 15 일</v>
      </c>
      <c r="F117" s="3" t="s">
        <v>415</v>
      </c>
      <c r="G117" s="2" t="s">
        <v>416</v>
      </c>
      <c r="H117" s="2" t="str">
        <f>IFERROR(__xludf.DUMMYFUNCTION("GOOGLETRANSLATE(G117,""en"",""ko"")"),"주택 개발자 인 JS Land Plc는 비은행 금융 서비스 당국으로부터 캄보디아 증권 거래소 (CSX) 상장 승인을 받았습니다.")</f>
        <v>주택 개발자 인 JS Land Plc는 비은행 금융 서비스 당국으로부터 캄보디아 증권 거래소 (CSX) 상장 승인을 받았습니다.</v>
      </c>
    </row>
    <row r="118" ht="15.75" customHeight="1">
      <c r="A118" s="1">
        <v>116.0</v>
      </c>
      <c r="B118" s="2" t="s">
        <v>417</v>
      </c>
      <c r="C118" s="2" t="str">
        <f>IFERROR(__xludf.DUMMYFUNCTION("GOOGLETRANSLATE(B118,""en"",""ko"")"),"부동산 건설, 개발에 대한 유행성으로 '픽업'할 것으로 예상됩니다.")</f>
        <v>부동산 건설, 개발에 대한 유행성으로 '픽업'할 것으로 예상됩니다.</v>
      </c>
      <c r="D118" s="2" t="s">
        <v>418</v>
      </c>
      <c r="E118" s="2" t="str">
        <f>IFERROR(__xludf.DUMMYFUNCTION("GOOGLETRANSLATE(D118,""en"",""ko"")"),"2021 년 12 월 10 일")</f>
        <v>2021 년 12 월 10 일</v>
      </c>
      <c r="F118" s="3" t="s">
        <v>419</v>
      </c>
      <c r="G118" s="2" t="s">
        <v>420</v>
      </c>
      <c r="H118" s="2" t="str">
        <f>IFERROR(__xludf.DUMMYFUNCTION("GOOGLETRANSLATE(G118,""en"",""ko"")"),"캄보디아의 '격렬한'부동산 붐은 곧 돌아올 수 있었고,이 나라는 Covid-19 Pandemic의 부작용에서 서서히 회복되었습니다.")</f>
        <v>캄보디아의 '격렬한'부동산 붐은 곧 돌아올 수 있었고,이 나라는 Covid-19 Pandemic의 부작용에서 서서히 회복되었습니다.</v>
      </c>
    </row>
    <row r="119" ht="15.75" customHeight="1">
      <c r="A119" s="1">
        <v>117.0</v>
      </c>
      <c r="B119" s="2" t="s">
        <v>421</v>
      </c>
      <c r="C119" s="2" t="str">
        <f>IFERROR(__xludf.DUMMYFUNCTION("GOOGLETRANSLATE(B119,""en"",""ko"")"),"가격이 상승합니다 : 지금 구매하거나 기다리십니까?")</f>
        <v>가격이 상승합니다 : 지금 구매하거나 기다리십니까?</v>
      </c>
      <c r="D119" s="2" t="s">
        <v>422</v>
      </c>
      <c r="E119" s="2" t="str">
        <f>IFERROR(__xludf.DUMMYFUNCTION("GOOGLETRANSLATE(D119,""en"",""ko"")"),"2021 년 12 월 8 일")</f>
        <v>2021 년 12 월 8 일</v>
      </c>
      <c r="F119" s="3" t="s">
        <v>423</v>
      </c>
      <c r="G119" s="2" t="s">
        <v>424</v>
      </c>
      <c r="H119" s="2" t="str">
        <f>IFERROR(__xludf.DUMMYFUNCTION("GOOGLETRANSLATE(G119,""en"",""ko"")"),"캄보디아의 재개는 2021 년 10 월에서 11 월 이후 잘 진행되었습니다. 특히 부동산 여러 부문이 이미 왕국의 경제 반등을위한 자리를 차지하고 있습니다.")</f>
        <v>캄보디아의 재개는 2021 년 10 월에서 11 월 이후 잘 진행되었습니다. 특히 부동산 여러 부문이 이미 왕국의 경제 반등을위한 자리를 차지하고 있습니다.</v>
      </c>
    </row>
    <row r="120" ht="15.75" customHeight="1">
      <c r="A120" s="1">
        <v>118.0</v>
      </c>
      <c r="B120" s="2" t="s">
        <v>425</v>
      </c>
      <c r="C120" s="2" t="str">
        <f>IFERROR(__xludf.DUMMYFUNCTION("GOOGLETRANSLATE(B120,""en"",""ko"")"),"ABC 워크숍은 중소기업 및 여성 기업가를위한 크림을 얻는 문제를 해결합니다.")</f>
        <v>ABC 워크숍은 중소기업 및 여성 기업가를위한 크림을 얻는 문제를 해결합니다.</v>
      </c>
      <c r="D120" s="2" t="s">
        <v>422</v>
      </c>
      <c r="E120" s="2" t="str">
        <f>IFERROR(__xludf.DUMMYFUNCTION("GOOGLETRANSLATE(D120,""en"",""ko"")"),"2021 년 12 월 8 일")</f>
        <v>2021 년 12 월 8 일</v>
      </c>
      <c r="F120" s="3" t="s">
        <v>426</v>
      </c>
      <c r="G120" s="2" t="s">
        <v>427</v>
      </c>
      <c r="H120" s="2" t="str">
        <f>IFERROR(__xludf.DUMMYFUNCTION("GOOGLETRANSLATE(G120,""en"",""ko"")"),"캄보디아 은행 협회 (ABC)는 소규모와 메디움 크기의 기업, 특히 여성 기업가들에게 크림에 쉽게 접근 할 수있는 방법을 찾고 있습니다.")</f>
        <v>캄보디아 은행 협회 (ABC)는 소규모와 메디움 크기의 기업, 특히 여성 기업가들에게 크림에 쉽게 접근 할 수있는 방법을 찾고 있습니다.</v>
      </c>
    </row>
    <row r="121" ht="15.75" customHeight="1">
      <c r="A121" s="1">
        <v>119.0</v>
      </c>
      <c r="B121" s="2" t="s">
        <v>428</v>
      </c>
      <c r="C121" s="2" t="str">
        <f>IFERROR(__xludf.DUMMYFUNCTION("GOOGLETRANSLATE(B121,""en"",""ko"")"),"부동산 개발자는 2022 년 가격 인상을 주시했습니다")</f>
        <v>부동산 개발자는 2022 년 가격 인상을 주시했습니다</v>
      </c>
      <c r="D121" s="2" t="s">
        <v>429</v>
      </c>
      <c r="E121" s="2" t="str">
        <f>IFERROR(__xludf.DUMMYFUNCTION("GOOGLETRANSLATE(D121,""en"",""ko"")"),"2021 년 12 월 1 일")</f>
        <v>2021 년 12 월 1 일</v>
      </c>
      <c r="F121" s="3" t="s">
        <v>430</v>
      </c>
      <c r="G121" s="2" t="s">
        <v>431</v>
      </c>
      <c r="H121" s="2" t="str">
        <f>IFERROR(__xludf.DUMMYFUNCTION("GOOGLETRANSLATE(G121,""en"",""ko"")"),"부동산 개발자들은 경제 재개 후 향후 12 개월 동안 점차적으로 가격을 인상하려고합니다.")</f>
        <v>부동산 개발자들은 경제 재개 후 향후 12 개월 동안 점차적으로 가격을 인상하려고합니다.</v>
      </c>
    </row>
    <row r="122" ht="15.75" customHeight="1">
      <c r="A122" s="1">
        <v>120.0</v>
      </c>
      <c r="B122" s="2" t="s">
        <v>432</v>
      </c>
      <c r="C122" s="2" t="str">
        <f>IFERROR(__xludf.DUMMYFUNCTION("GOOGLETRANSLATE(B122,""en"",""ko"")"),"Kota Belud는 Qhazanah Sabah 이니셔티브를 통한 주요 변화를 설정했습니다.")</f>
        <v>Kota Belud는 Qhazanah Sabah 이니셔티브를 통한 주요 변화를 설정했습니다.</v>
      </c>
      <c r="D122" s="2" t="s">
        <v>429</v>
      </c>
      <c r="E122" s="2" t="str">
        <f>IFERROR(__xludf.DUMMYFUNCTION("GOOGLETRANSLATE(D122,""en"",""ko"")"),"2021 년 12 월 1 일")</f>
        <v>2021 년 12 월 1 일</v>
      </c>
      <c r="F122" s="3" t="s">
        <v>433</v>
      </c>
      <c r="G122" s="2" t="s">
        <v>434</v>
      </c>
      <c r="H122" s="2" t="str">
        <f>IFERROR(__xludf.DUMMYFUNCTION("GOOGLETRANSLATE(G122,""en"",""ko"")"),"Kota Belud는 Qhazanah Sabah Bhd (QSB)가 시작한 새로운 정보 및 통신 기술 중심 위성 타운을 통해 조용한 북부 마을에서 현대적이고 번잡 한 도시 센터로의 전환을 겪게되었습니다.")</f>
        <v>Kota Belud는 Qhazanah Sabah Bhd (QSB)가 시작한 새로운 정보 및 통신 기술 중심 위성 타운을 통해 조용한 북부 마을에서 현대적이고 번잡 한 도시 센터로의 전환을 겪게되었습니다.</v>
      </c>
    </row>
    <row r="123" ht="15.75" customHeight="1">
      <c r="A123" s="1">
        <v>121.0</v>
      </c>
      <c r="B123" s="2" t="s">
        <v>435</v>
      </c>
      <c r="C123" s="2" t="str">
        <f>IFERROR(__xludf.DUMMYFUNCTION("GOOGLETRANSLATE(B123,""en"",""ko"")"),"부동산 부문은 2022 년에 회복 될 것으로 예상됩니다")</f>
        <v>부동산 부문은 2022 년에 회복 될 것으로 예상됩니다</v>
      </c>
      <c r="D123" s="2" t="s">
        <v>436</v>
      </c>
      <c r="E123" s="2" t="str">
        <f>IFERROR(__xludf.DUMMYFUNCTION("GOOGLETRANSLATE(D123,""en"",""ko"")"),"2021 년 11 월 26 일")</f>
        <v>2021 년 11 월 26 일</v>
      </c>
      <c r="F123" s="3" t="s">
        <v>437</v>
      </c>
      <c r="G123" s="2" t="s">
        <v>438</v>
      </c>
      <c r="H123" s="2" t="str">
        <f>IFERROR(__xludf.DUMMYFUNCTION("GOOGLETRANSLATE(G123,""en"",""ko"")"),"캄보디아의 부동산 부문은 외국인 투자 유입이 점진적으로 증가함에 따라 회복 될 것으로 예상되는 반면, 국내 투자와 저가 및 중간 비용 부동산 단위에 대한 수요가 증가하고 있습니다.")</f>
        <v>캄보디아의 부동산 부문은 외국인 투자 유입이 점진적으로 증가함에 따라 회복 될 것으로 예상되는 반면, 국내 투자와 저가 및 중간 비용 부동산 단위에 대한 수요가 증가하고 있습니다.</v>
      </c>
    </row>
    <row r="124" ht="15.75" customHeight="1">
      <c r="A124" s="1">
        <v>122.0</v>
      </c>
      <c r="B124" s="2" t="s">
        <v>439</v>
      </c>
      <c r="C124" s="2" t="str">
        <f>IFERROR(__xludf.DUMMYFUNCTION("GOOGLETRANSLATE(B124,""en"",""ko"")"),"외국 구매자가 부동산 시장이 현지 구매자로의 전환으로 이익을 얻는 방법")</f>
        <v>외국 구매자가 부동산 시장이 현지 구매자로의 전환으로 이익을 얻는 방법</v>
      </c>
      <c r="D124" s="2" t="s">
        <v>440</v>
      </c>
      <c r="E124" s="2" t="str">
        <f>IFERROR(__xludf.DUMMYFUNCTION("GOOGLETRANSLATE(D124,""en"",""ko"")"),"2021 년 11 월 24 일")</f>
        <v>2021 년 11 월 24 일</v>
      </c>
      <c r="F124" s="3" t="s">
        <v>441</v>
      </c>
      <c r="G124" s="2" t="s">
        <v>442</v>
      </c>
      <c r="H124" s="2" t="str">
        <f>IFERROR(__xludf.DUMMYFUNCTION("GOOGLETRANSLATE(G124,""en"",""ko"")"),"평방 미터당 가격은 전염병이 시작된 이후의 모습에 따라 한 자리에서 20%로 떨어졌습니다.")</f>
        <v>평방 미터당 가격은 전염병이 시작된 이후의 모습에 따라 한 자리에서 20%로 떨어졌습니다.</v>
      </c>
    </row>
    <row r="125" ht="15.75" customHeight="1">
      <c r="A125" s="1">
        <v>123.0</v>
      </c>
      <c r="B125" s="2" t="s">
        <v>443</v>
      </c>
      <c r="C125" s="2" t="str">
        <f>IFERROR(__xludf.DUMMYFUNCTION("GOOGLETRANSLATE(B125,""en"",""ko"")"),"주택 시장 복구를 가속화하기위한 가치 완화 대출")</f>
        <v>주택 시장 복구를 가속화하기위한 가치 완화 대출</v>
      </c>
      <c r="D125" s="2" t="s">
        <v>440</v>
      </c>
      <c r="E125" s="2" t="str">
        <f>IFERROR(__xludf.DUMMYFUNCTION("GOOGLETRANSLATE(D125,""en"",""ko"")"),"2021 년 11 월 24 일")</f>
        <v>2021 년 11 월 24 일</v>
      </c>
      <c r="F125" s="3" t="s">
        <v>444</v>
      </c>
      <c r="G125" s="2" t="s">
        <v>445</v>
      </c>
      <c r="H125" s="2" t="str">
        <f>IFERROR(__xludf.DUMMYFUNCTION("GOOGLETRANSLATE(G125,""en"",""ko"")"),"REIC (Real Estate Information Center)는 내년에 대한 주택 시장 예측을 개정했으며 2023 년에 예상되는 사전 코비드 수준으로 회복되었습니다.")</f>
        <v>REIC (Real Estate Information Center)는 내년에 대한 주택 시장 예측을 개정했으며 2023 년에 예상되는 사전 코비드 수준으로 회복되었습니다.</v>
      </c>
    </row>
    <row r="126" ht="15.75" customHeight="1">
      <c r="A126" s="1">
        <v>124.0</v>
      </c>
      <c r="B126" s="2" t="s">
        <v>446</v>
      </c>
      <c r="C126" s="2" t="str">
        <f>IFERROR(__xludf.DUMMYFUNCTION("GOOGLETRANSLATE(B126,""en"",""ko"")"),"20 대 첫 집을 위해 저축하기위한 팁")</f>
        <v>20 대 첫 집을 위해 저축하기위한 팁</v>
      </c>
      <c r="D126" s="2" t="s">
        <v>447</v>
      </c>
      <c r="E126" s="2" t="str">
        <f>IFERROR(__xludf.DUMMYFUNCTION("GOOGLETRANSLATE(D126,""en"",""ko"")"),"2021 년 11 월 17 일")</f>
        <v>2021 년 11 월 17 일</v>
      </c>
      <c r="F126" s="3" t="s">
        <v>448</v>
      </c>
      <c r="G126" s="2" t="s">
        <v>449</v>
      </c>
      <c r="H126" s="2" t="str">
        <f>IFERROR(__xludf.DUMMYFUNCTION("GOOGLETRANSLATE(G126,""en"",""ko"")"),"20 대에있는 것은 아마도 당신이 가질 수있는 가장 좋은시기 중 하나 일 것입니다. 그것은 당신이 나중에 인생에서 얻지 못할 것이라는 많은 시간과 기회를 줄 수있는 시간입니다.")</f>
        <v>20 대에있는 것은 아마도 당신이 가질 수있는 가장 좋은시기 중 하나 일 것입니다. 그것은 당신이 나중에 인생에서 얻지 못할 것이라는 많은 시간과 기회를 줄 수있는 시간입니다.</v>
      </c>
    </row>
    <row r="127" ht="15.75" customHeight="1">
      <c r="A127" s="1">
        <v>125.0</v>
      </c>
      <c r="B127" s="2" t="s">
        <v>450</v>
      </c>
      <c r="C127" s="2" t="str">
        <f>IFERROR(__xludf.DUMMYFUNCTION("GOOGLETRANSLATE(B127,""en"",""ko"")"),"중국 경제는 정책 지원이 지불되면서 10 월에 건전한 회복을 유지합니다.")</f>
        <v>중국 경제는 정책 지원이 지불되면서 10 월에 건전한 회복을 유지합니다.</v>
      </c>
      <c r="D127" s="2" t="s">
        <v>447</v>
      </c>
      <c r="E127" s="2" t="str">
        <f>IFERROR(__xludf.DUMMYFUNCTION("GOOGLETRANSLATE(D127,""en"",""ko"")"),"2021 년 11 월 17 일")</f>
        <v>2021 년 11 월 17 일</v>
      </c>
      <c r="F127" s="3" t="s">
        <v>451</v>
      </c>
      <c r="G127" s="2" t="s">
        <v>452</v>
      </c>
      <c r="H127" s="2" t="str">
        <f>IFERROR(__xludf.DUMMYFUNCTION("GOOGLETRANSLATE(G127,""en"",""ko"")"),"Covid-199의 통제 및 경제 발전을 조정하는 정책이 성과를 거두면서 중국 경제는 건전한 회복을 유지해 왔으며, 단기 역풍이 사망하기 시작했다고 공식 데이터는 월요일에 밝혀졌다.")</f>
        <v>Covid-199의 통제 및 경제 발전을 조정하는 정책이 성과를 거두면서 중국 경제는 건전한 회복을 유지해 왔으며, 단기 역풍이 사망하기 시작했다고 공식 데이터는 월요일에 밝혀졌다.</v>
      </c>
    </row>
    <row r="128" ht="15.75" customHeight="1">
      <c r="A128" s="1">
        <v>126.0</v>
      </c>
      <c r="B128" s="2" t="s">
        <v>453</v>
      </c>
      <c r="C128" s="2" t="str">
        <f>IFERROR(__xludf.DUMMYFUNCTION("GOOGLETRANSLATE(B128,""en"",""ko"")"),"M 비전은 Metaverse Project의 토지 무역 관리를 처리합니다")</f>
        <v>M 비전은 Metaverse Project의 토지 무역 관리를 처리합니다</v>
      </c>
      <c r="D128" s="2" t="s">
        <v>447</v>
      </c>
      <c r="E128" s="2" t="str">
        <f>IFERROR(__xludf.DUMMYFUNCTION("GOOGLETRANSLATE(D128,""en"",""ko"")"),"2021 년 11 월 17 일")</f>
        <v>2021 년 11 월 17 일</v>
      </c>
      <c r="F128" s="3" t="s">
        <v>454</v>
      </c>
      <c r="G128" s="2" t="s">
        <v>455</v>
      </c>
      <c r="H128" s="2" t="str">
        <f>IFERROR(__xludf.DUMMYFUNCTION("GOOGLETRANSLATE(G128,""en"",""ko"")"),"태국 모바일 엑스포의 주최자 인 M Vision Plc는 가상 토지를 구매, 거래 및 개발할 수있는 Metaverse Thailand Project의 마케팅 및 토지 무역 관리를 처리하기 위해 싱가포르 파트너와 협력하여 메타 버스 기회를 포착하고 있습니다.")</f>
        <v>태국 모바일 엑스포의 주최자 인 M Vision Plc는 가상 토지를 구매, 거래 및 개발할 수있는 Metaverse Thailand Project의 마케팅 및 토지 무역 관리를 처리하기 위해 싱가포르 파트너와 협력하여 메타 버스 기회를 포착하고 있습니다.</v>
      </c>
    </row>
    <row r="129" ht="15.75" customHeight="1">
      <c r="A129" s="1">
        <v>127.0</v>
      </c>
      <c r="B129" s="2" t="s">
        <v>456</v>
      </c>
      <c r="C129" s="2" t="str">
        <f>IFERROR(__xludf.DUMMYFUNCTION("GOOGLETRANSLATE(B129,""en"",""ko"")"),"Urbanland는 Phnom Penh Project의 부동산 상을 청소합니다")</f>
        <v>Urbanland는 Phnom Penh Project의 부동산 상을 청소합니다</v>
      </c>
      <c r="D129" s="2" t="s">
        <v>457</v>
      </c>
      <c r="E129" s="2" t="str">
        <f>IFERROR(__xludf.DUMMYFUNCTION("GOOGLETRANSLATE(D129,""en"",""ko"")"),"2021 년 11 월 16 일")</f>
        <v>2021 년 11 월 16 일</v>
      </c>
      <c r="F129" s="3" t="s">
        <v>458</v>
      </c>
      <c r="G129" s="2" t="s">
        <v>459</v>
      </c>
      <c r="H129" s="2" t="str">
        <f>IFERROR(__xludf.DUMMYFUNCTION("GOOGLETRANSLATE(G129,""en"",""ko"")"),"캄보디아 투자자들은 약 3 년간의 최저점으로 주식 시장이 가득 차면서 투자에 대한 더 나은 수익을 위해 상륙 부동산을 찾고 있습니다.")</f>
        <v>캄보디아 투자자들은 약 3 년간의 최저점으로 주식 시장이 가득 차면서 투자에 대한 더 나은 수익을 위해 상륙 부동산을 찾고 있습니다.</v>
      </c>
    </row>
    <row r="130" ht="15.75" customHeight="1">
      <c r="A130" s="1">
        <v>128.0</v>
      </c>
      <c r="B130" s="2" t="s">
        <v>460</v>
      </c>
      <c r="C130" s="2" t="str">
        <f>IFERROR(__xludf.DUMMYFUNCTION("GOOGLETRANSLATE(B130,""en"",""ko"")"),"Boreys에서 독점 인터넷 서비스 제공")</f>
        <v>Boreys에서 독점 인터넷 서비스 제공</v>
      </c>
      <c r="D130" s="2" t="s">
        <v>461</v>
      </c>
      <c r="E130" s="2" t="str">
        <f>IFERROR(__xludf.DUMMYFUNCTION("GOOGLETRANSLATE(D130,""en"",""ko"")"),"2021 년 11 월 12 일")</f>
        <v>2021 년 11 월 12 일</v>
      </c>
      <c r="F130" s="3" t="s">
        <v>462</v>
      </c>
      <c r="G130" s="2" t="s">
        <v>463</v>
      </c>
      <c r="H130" s="2" t="str">
        <f>IFERROR(__xludf.DUMMYFUNCTION("GOOGLETRANSLATE(G130,""en"",""ko"")"),"Boreys의 임차인과 임대인은 이제 게시물 및 통신부가 '독점 인터넷 서비스'를 폐지 한 후 자체 ISP를 선택할 권리가 있습니다. 이는 이전에 ISP를 선택할 수 없었지만 사전 선택된 것을 사용해야했다는 것을 의미했습니다.")</f>
        <v>Boreys의 임차인과 임대인은 이제 게시물 및 통신부가 '독점 인터넷 서비스'를 폐지 한 후 자체 ISP를 선택할 권리가 있습니다. 이는 이전에 ISP를 선택할 수 없었지만 사전 선택된 것을 사용해야했다는 것을 의미했습니다.</v>
      </c>
    </row>
    <row r="131" ht="15.75" customHeight="1">
      <c r="A131" s="1">
        <v>129.0</v>
      </c>
      <c r="B131" s="2" t="s">
        <v>464</v>
      </c>
      <c r="C131" s="2" t="str">
        <f>IFERROR(__xludf.DUMMYFUNCTION("GOOGLETRANSLATE(B131,""en"",""ko"")"),"캄보디아로 여행하는 외국인을위한 임대 고려 사항")</f>
        <v>캄보디아로 여행하는 외국인을위한 임대 고려 사항</v>
      </c>
      <c r="D131" s="2" t="s">
        <v>465</v>
      </c>
      <c r="E131" s="2" t="str">
        <f>IFERROR(__xludf.DUMMYFUNCTION("GOOGLETRANSLATE(D131,""en"",""ko"")"),"2021 년 11 월 10 일")</f>
        <v>2021 년 11 월 10 일</v>
      </c>
      <c r="F131" s="3" t="s">
        <v>466</v>
      </c>
      <c r="G131" s="2" t="s">
        <v>467</v>
      </c>
      <c r="H131" s="2" t="str">
        <f>IFERROR(__xludf.DUMMYFUNCTION("GOOGLETRANSLATE(G131,""en"",""ko"")"),"캄보디아는 다시 국제 여행에 개방되어 있으며, 관광객과 외국인이 프놈펜의 많은 임대 공간에서 공석을 채우기 시작하기까지는 시간 문제 일뿐입니다.")</f>
        <v>캄보디아는 다시 국제 여행에 개방되어 있으며, 관광객과 외국인이 프놈펜의 많은 임대 공간에서 공석을 채우기 시작하기까지는 시간 문제 일뿐입니다.</v>
      </c>
    </row>
    <row r="132" ht="15.75" customHeight="1">
      <c r="A132" s="1">
        <v>130.0</v>
      </c>
      <c r="B132" s="2" t="s">
        <v>468</v>
      </c>
      <c r="C132" s="2" t="str">
        <f>IFERROR(__xludf.DUMMYFUNCTION("GOOGLETRANSLATE(B132,""en"",""ko"")"),"프놈펜의 건축은 극적인 증가를 예고합니다")</f>
        <v>프놈펜의 건축은 극적인 증가를 예고합니다</v>
      </c>
      <c r="D132" s="2" t="s">
        <v>469</v>
      </c>
      <c r="E132" s="2" t="str">
        <f>IFERROR(__xludf.DUMMYFUNCTION("GOOGLETRANSLATE(D132,""en"",""ko"")"),"2021 년 11 월 9 일")</f>
        <v>2021 년 11 월 9 일</v>
      </c>
      <c r="F132" s="3" t="s">
        <v>470</v>
      </c>
      <c r="G132" s="2" t="s">
        <v>471</v>
      </c>
      <c r="H132" s="2" t="str">
        <f>IFERROR(__xludf.DUMMYFUNCTION("GOOGLETRANSLATE(G132,""en"",""ko"")"),"프놈펜 수도의 건설 프로젝트는 크게 증가하여 도시와 교외의 확장으로 이어졌습니다.")</f>
        <v>프놈펜 수도의 건설 프로젝트는 크게 증가하여 도시와 교외의 확장으로 이어졌습니다.</v>
      </c>
    </row>
    <row r="133" ht="15.75" customHeight="1">
      <c r="A133" s="1">
        <v>131.0</v>
      </c>
      <c r="B133" s="2" t="s">
        <v>472</v>
      </c>
      <c r="C133" s="2" t="str">
        <f>IFERROR(__xludf.DUMMYFUNCTION("GOOGLETRANSLATE(B133,""en"",""ko"")"),"증가중인 게이트 커뮤니티에 대한 수요, 근로자 부족 창출")</f>
        <v>증가중인 게이트 커뮤니티에 대한 수요, 근로자 부족 창출</v>
      </c>
      <c r="D133" s="2" t="s">
        <v>473</v>
      </c>
      <c r="E133" s="2" t="str">
        <f>IFERROR(__xludf.DUMMYFUNCTION("GOOGLETRANSLATE(D133,""en"",""ko"")"),"2021 년 11 월 4 일")</f>
        <v>2021 년 11 월 4 일</v>
      </c>
      <c r="F133" s="3" t="s">
        <v>474</v>
      </c>
      <c r="G133" s="2" t="s">
        <v>475</v>
      </c>
      <c r="H133" s="2" t="str">
        <f>IFERROR(__xludf.DUMMYFUNCTION("GOOGLETRANSLATE(G133,""en"",""ko"")"),"건설 부문은 대규모 시추공 건설 프로젝트 (게이트 커뮤니티)와 수도에서 발생하는 기타 작업으로 인해 근로자의 큰 부족에 직면 해 있습니다.")</f>
        <v>건설 부문은 대규모 시추공 건설 프로젝트 (게이트 커뮤니티)와 수도에서 발생하는 기타 작업으로 인해 근로자의 큰 부족에 직면 해 있습니다.</v>
      </c>
    </row>
    <row r="134" ht="15.75" customHeight="1">
      <c r="A134" s="1">
        <v>132.0</v>
      </c>
      <c r="B134" s="2" t="s">
        <v>476</v>
      </c>
      <c r="C134" s="2" t="str">
        <f>IFERROR(__xludf.DUMMYFUNCTION("GOOGLETRANSLATE(B134,""en"",""ko"")"),"New Siem Reap 마스터 플랜에서 개발 될 주요 위치")</f>
        <v>New Siem Reap 마스터 플랜에서 개발 될 주요 위치</v>
      </c>
      <c r="D134" s="2" t="s">
        <v>477</v>
      </c>
      <c r="E134" s="2" t="str">
        <f>IFERROR(__xludf.DUMMYFUNCTION("GOOGLETRANSLATE(D134,""en"",""ko"")"),"2021 년 11 월 3 일")</f>
        <v>2021 년 11 월 3 일</v>
      </c>
      <c r="F134" s="3" t="s">
        <v>478</v>
      </c>
      <c r="G134" s="2" t="s">
        <v>479</v>
      </c>
      <c r="H134" s="2" t="str">
        <f>IFERROR(__xludf.DUMMYFUNCTION("GOOGLETRANSLATE(G134,""en"",""ko"")"),"캄보디아를 재개 할 계획은 공식적으로 Siem Reap의 마스터 플랜 2021-2035를 공식적으로 시작하는 경제부와 함께 계속 전개되고 있습니다.")</f>
        <v>캄보디아를 재개 할 계획은 공식적으로 Siem Reap의 마스터 플랜 2021-2035를 공식적으로 시작하는 경제부와 함께 계속 전개되고 있습니다.</v>
      </c>
    </row>
    <row r="135" ht="15.75" customHeight="1">
      <c r="A135" s="1">
        <v>133.0</v>
      </c>
      <c r="B135" s="2" t="s">
        <v>480</v>
      </c>
      <c r="C135" s="2" t="str">
        <f>IFERROR(__xludf.DUMMYFUNCTION("GOOGLETRANSLATE(B135,""en"",""ko"")"),"태국은 외국인을 유혹하기 위해 콘도 개혁을 요구합니다")</f>
        <v>태국은 외국인을 유혹하기 위해 콘도 개혁을 요구합니다</v>
      </c>
      <c r="D135" s="2" t="s">
        <v>477</v>
      </c>
      <c r="E135" s="2" t="str">
        <f>IFERROR(__xludf.DUMMYFUNCTION("GOOGLETRANSLATE(D135,""en"",""ko"")"),"2021 년 11 월 3 일")</f>
        <v>2021 년 11 월 3 일</v>
      </c>
      <c r="F135" s="3" t="s">
        <v>481</v>
      </c>
      <c r="G135" s="2" t="s">
        <v>482</v>
      </c>
      <c r="H135" s="2" t="str">
        <f>IFERROR(__xludf.DUMMYFUNCTION("GOOGLETRANSLATE(G135,""en"",""ko"")")," 정부는 외국 재산 소유권을 통해 국가가 경제를 늘리기를 원한다면 자금 양도를 단순화하고 더 많은 의료진에게 부유 한 연금 수급자를 지원할 것을 촉구했다.")</f>
        <v> 정부는 외국 재산 소유권을 통해 국가가 경제를 늘리기를 원한다면 자금 양도를 단순화하고 더 많은 의료진에게 부유 한 연금 수급자를 지원할 것을 촉구했다.</v>
      </c>
    </row>
    <row r="136" ht="15.75" customHeight="1">
      <c r="A136" s="1">
        <v>134.0</v>
      </c>
      <c r="B136" s="2" t="s">
        <v>483</v>
      </c>
      <c r="C136" s="2" t="str">
        <f>IFERROR(__xludf.DUMMYFUNCTION("GOOGLETRANSLATE(B136,""en"",""ko"")"),"캄보디아 부동산 상 2021-'22에 대한 출품작!")</f>
        <v>캄보디아 부동산 상 2021-'22에 대한 출품작!</v>
      </c>
      <c r="D136" s="2" t="s">
        <v>484</v>
      </c>
      <c r="E136" s="2" t="str">
        <f>IFERROR(__xludf.DUMMYFUNCTION("GOOGLETRANSLATE(D136,""en"",""ko"")"),"2021 년 10 월 27 일")</f>
        <v>2021 년 10 월 27 일</v>
      </c>
      <c r="F136" s="3" t="s">
        <v>485</v>
      </c>
      <c r="G136" s="2" t="s">
        <v>486</v>
      </c>
      <c r="H136" s="2" t="str">
        <f>IFERROR(__xludf.DUMMYFUNCTION("GOOGLETRANSLATE(G136,""en"",""ko"")"),"Realestate.com.kh는 CVEA 및 경제 재무부 (MEF)와 함께 캄보디아 부동산 어워드 2021-22의 출시를 발표하게 된 것을 자랑스럽게 생각합니다.")</f>
        <v>Realestate.com.kh는 CVEA 및 경제 재무부 (MEF)와 함께 캄보디아 부동산 어워드 2021-22의 출시를 발표하게 된 것을 자랑스럽게 생각합니다.</v>
      </c>
    </row>
    <row r="137" ht="15.75" customHeight="1">
      <c r="A137" s="1">
        <v>135.0</v>
      </c>
      <c r="B137" s="2" t="s">
        <v>487</v>
      </c>
      <c r="C137" s="2" t="str">
        <f>IFERROR(__xludf.DUMMYFUNCTION("GOOGLETRANSLATE(B137,""en"",""ko"")"),"외국인들은 왕국에서 땅을 소유 할 수 있습니까?")</f>
        <v>외국인들은 왕국에서 땅을 소유 할 수 있습니까?</v>
      </c>
      <c r="D137" s="2" t="s">
        <v>484</v>
      </c>
      <c r="E137" s="2" t="str">
        <f>IFERROR(__xludf.DUMMYFUNCTION("GOOGLETRANSLATE(D137,""en"",""ko"")"),"2021 년 10 월 27 일")</f>
        <v>2021 년 10 월 27 일</v>
      </c>
      <c r="F137" s="3" t="s">
        <v>488</v>
      </c>
      <c r="G137" s="2" t="s">
        <v>489</v>
      </c>
      <c r="H137" s="2" t="str">
        <f>IFERROR(__xludf.DUMMYFUNCTION("GOOGLETRANSLATE(G137,""en"",""ko"")"),"캄보디아의 부동산 산업에서 외국인이 국가의 토지 재산을 소유 할 수 없다는 것은 일반적인 지식입니다.")</f>
        <v>캄보디아의 부동산 산업에서 외국인이 국가의 토지 재산을 소유 할 수 없다는 것은 일반적인 지식입니다.</v>
      </c>
    </row>
    <row r="138" ht="15.75" customHeight="1">
      <c r="A138" s="1">
        <v>136.0</v>
      </c>
      <c r="B138" s="2" t="s">
        <v>490</v>
      </c>
      <c r="C138" s="2" t="str">
        <f>IFERROR(__xludf.DUMMYFUNCTION("GOOGLETRANSLATE(B138,""en"",""ko"")"),"Chankiri Palm Creek‘더 나은 생활 방식을 향해 행진’")</f>
        <v>Chankiri Palm Creek‘더 나은 생활 방식을 향해 행진’</v>
      </c>
      <c r="D138" s="2" t="s">
        <v>491</v>
      </c>
      <c r="E138" s="2" t="str">
        <f>IFERROR(__xludf.DUMMYFUNCTION("GOOGLETRANSLATE(D138,""en"",""ko"")"),"2021 년 10 월 26 일")</f>
        <v>2021 년 10 월 26 일</v>
      </c>
      <c r="F138" s="3" t="s">
        <v>492</v>
      </c>
      <c r="G138" s="2" t="s">
        <v>493</v>
      </c>
      <c r="H138" s="2" t="str">
        <f>IFERROR(__xludf.DUMMYFUNCTION("GOOGLETRANSLATE(G138,""en"",""ko"")"),"수상 경력에 빛나는 부동산 개발자 Urbanland는 10 월 29-31 일 사이에 새로운 유형의 주택을 특징으로하는 Phnom Penh의 Chankiri Palm Creek의 새로운 단계 개발을 공식적으로 시작하기 위해 또 다른 획기적인 행사를 개최하고 있습니다.")</f>
        <v>수상 경력에 빛나는 부동산 개발자 Urbanland는 10 월 29-31 일 사이에 새로운 유형의 주택을 특징으로하는 Phnom Penh의 Chankiri Palm Creek의 새로운 단계 개발을 공식적으로 시작하기 위해 또 다른 획기적인 행사를 개최하고 있습니다.</v>
      </c>
    </row>
    <row r="139" ht="15.75" customHeight="1">
      <c r="A139" s="1">
        <v>137.0</v>
      </c>
      <c r="B139" s="2" t="s">
        <v>494</v>
      </c>
      <c r="C139" s="2" t="str">
        <f>IFERROR(__xludf.DUMMYFUNCTION("GOOGLETRANSLATE(B139,""en"",""ko"")"),"Evergrande의 고민이 캄보디아 부동산 시장에 영향을 줄 수 있습니까?")</f>
        <v>Evergrande의 고민이 캄보디아 부동산 시장에 영향을 줄 수 있습니까?</v>
      </c>
      <c r="D139" s="2" t="s">
        <v>495</v>
      </c>
      <c r="E139" s="2" t="str">
        <f>IFERROR(__xludf.DUMMYFUNCTION("GOOGLETRANSLATE(D139,""en"",""ko"")"),"2021 년 10 월 20 일")</f>
        <v>2021 년 10 월 20 일</v>
      </c>
      <c r="F139" s="3" t="s">
        <v>496</v>
      </c>
      <c r="G139" s="2" t="s">
        <v>497</v>
      </c>
      <c r="H139" s="2" t="str">
        <f>IFERROR(__xludf.DUMMYFUNCTION("GOOGLETRANSLATE(G139,""en"",""ko"")"),"2021 년 9 월 말, 중국 개발 거인 에버 그란 데 (Evergrande)는 상환 의무를 충족시키지 못했을 때 글로벌 부동산 시장에서 물결을 일으켰으며, 개발자는 대출을 3 천억 달러 이상으로 서비스 할 수 없다는 것이 분명합니다.")</f>
        <v>2021 년 9 월 말, 중국 개발 거인 에버 그란 데 (Evergrande)는 상환 의무를 충족시키지 못했을 때 글로벌 부동산 시장에서 물결을 일으켰으며, 개발자는 대출을 3 천억 달러 이상으로 서비스 할 수 없다는 것이 분명합니다.</v>
      </c>
    </row>
    <row r="140" ht="15.75" customHeight="1">
      <c r="A140" s="1">
        <v>138.0</v>
      </c>
      <c r="B140" s="2" t="s">
        <v>498</v>
      </c>
      <c r="C140" s="2" t="str">
        <f>IFERROR(__xludf.DUMMYFUNCTION("GOOGLETRANSLATE(B140,""en"",""ko"")"),"콘도미니엄 가격과 임대료‘Q3의 슬라이드’")</f>
        <v>콘도미니엄 가격과 임대료‘Q3의 슬라이드’</v>
      </c>
      <c r="D140" s="2" t="s">
        <v>499</v>
      </c>
      <c r="E140" s="2" t="str">
        <f>IFERROR(__xludf.DUMMYFUNCTION("GOOGLETRANSLATE(D140,""en"",""ko"")"),"2021 년 10 월 13 일")</f>
        <v>2021 년 10 월 13 일</v>
      </c>
      <c r="F140" s="3" t="s">
        <v>500</v>
      </c>
      <c r="G140" s="2" t="s">
        <v>501</v>
      </c>
      <c r="H140" s="2" t="str">
        <f>IFERROR(__xludf.DUMMYFUNCTION("GOOGLETRANSLATE(G140,""en"",""ko"")"),"세계 최대의 부동산 회사의 현지 ARM에 따르면, 공급 과제와 외국 구매자 부족은 프놈펜에서 저렴한 범위에서 저렴한 가격으로 콘도미니엄 가격을 낮추고 많은 개발자들이 프로젝트를 지연시키고 재배치 할 수있게하고 있습니다.")</f>
        <v>세계 최대의 부동산 회사의 현지 ARM에 따르면, 공급 과제와 외국 구매자 부족은 프놈펜에서 저렴한 범위에서 저렴한 가격으로 콘도미니엄 가격을 낮추고 많은 개발자들이 프로젝트를 지연시키고 재배치 할 수있게하고 있습니다.</v>
      </c>
    </row>
    <row r="141" ht="15.75" customHeight="1">
      <c r="A141" s="1">
        <v>139.0</v>
      </c>
      <c r="B141" s="2" t="s">
        <v>502</v>
      </c>
      <c r="C141" s="2" t="str">
        <f>IFERROR(__xludf.DUMMYFUNCTION("GOOGLETRANSLATE(B141,""en"",""ko"")"),"부동산 시장 신뢰를 높이기 위해 경제 재개")</f>
        <v>부동산 시장 신뢰를 높이기 위해 경제 재개</v>
      </c>
      <c r="D141" s="2" t="s">
        <v>499</v>
      </c>
      <c r="E141" s="2" t="str">
        <f>IFERROR(__xludf.DUMMYFUNCTION("GOOGLETRANSLATE(D141,""en"",""ko"")"),"2021 년 10 월 13 일")</f>
        <v>2021 년 10 월 13 일</v>
      </c>
      <c r="F141" s="3" t="s">
        <v>503</v>
      </c>
      <c r="G141" s="2" t="s">
        <v>504</v>
      </c>
      <c r="H141" s="2" t="str">
        <f>IFERROR(__xludf.DUMMYFUNCTION("GOOGLETRANSLATE(G141,""en"",""ko"")"),"Covid-19 상황과 싸우는 캄보디아의 끊임없는 노력은 10 만 명이 넘는 감염과 약 2,500 명의 사망으로 2 년이 지났습니다.")</f>
        <v>Covid-19 상황과 싸우는 캄보디아의 끊임없는 노력은 10 만 명이 넘는 감염과 약 2,500 명의 사망으로 2 년이 지났습니다.</v>
      </c>
    </row>
    <row r="142" ht="15.75" customHeight="1">
      <c r="A142" s="1">
        <v>140.0</v>
      </c>
      <c r="B142" s="2" t="s">
        <v>505</v>
      </c>
      <c r="C142" s="2" t="str">
        <f>IFERROR(__xludf.DUMMYFUNCTION("GOOGLETRANSLATE(B142,""en"",""ko"")"),"‘블링 블링’요리사는 파리 팰리스에서 Gastro World를 흔든다")</f>
        <v>‘블링 블링’요리사는 파리 팰리스에서 Gastro World를 흔든다</v>
      </c>
      <c r="D142" s="2" t="s">
        <v>499</v>
      </c>
      <c r="E142" s="2" t="str">
        <f>IFERROR(__xludf.DUMMYFUNCTION("GOOGLETRANSLATE(D142,""en"",""ko"")"),"2021 년 10 월 13 일")</f>
        <v>2021 년 10 월 13 일</v>
      </c>
      <c r="F142" s="3" t="s">
        <v>506</v>
      </c>
      <c r="G142" s="2" t="s">
        <v>507</v>
      </c>
      <c r="H142" s="2" t="str">
        <f>IFERROR(__xludf.DUMMYFUNCTION("GOOGLETRANSLATE(G142,""en"",""ko"")")," Jean Imbert는 프랑스에서 가장 까다로운 일자리 중 하나를 보유하고 있습니다. 가장 멋진 레스토랑 중 하나에서 가장 장식 된 요리사를 인수 할뿐만 아니라 지구상에서 가장 끔찍한 음식 비평가들에게도 자신을 증명합니다.")</f>
        <v> Jean Imbert는 프랑스에서 가장 까다로운 일자리 중 하나를 보유하고 있습니다. 가장 멋진 레스토랑 중 하나에서 가장 장식 된 요리사를 인수 할뿐만 아니라 지구상에서 가장 끔찍한 음식 비평가들에게도 자신을 증명합니다.</v>
      </c>
    </row>
    <row r="143" ht="15.75" customHeight="1">
      <c r="A143" s="1">
        <v>141.0</v>
      </c>
      <c r="B143" s="2" t="s">
        <v>508</v>
      </c>
      <c r="C143" s="2" t="str">
        <f>IFERROR(__xludf.DUMMYFUNCTION("GOOGLETRANSLATE(B143,""en"",""ko"")"),"Asia Pacific Property Awards 2021-2022에서 Urban Village Triumps, Pandemic에서 처음 4 개의 파도가 매진되었습니다.")</f>
        <v>Asia Pacific Property Awards 2021-2022에서 Urban Village Triumps, Pandemic에서 처음 4 개의 파도가 매진되었습니다.</v>
      </c>
      <c r="D143" s="2" t="s">
        <v>509</v>
      </c>
      <c r="E143" s="2" t="str">
        <f>IFERROR(__xludf.DUMMYFUNCTION("GOOGLETRANSLATE(D143,""en"",""ko"")"),"2021 년 9 월 29 일")</f>
        <v>2021 년 9 월 29 일</v>
      </c>
      <c r="F143" s="3" t="s">
        <v>510</v>
      </c>
      <c r="G143" s="2" t="s">
        <v>511</v>
      </c>
      <c r="H143" s="2" t="str">
        <f>IFERROR(__xludf.DUMMYFUNCTION("GOOGLETRANSLATE(G143,""en"",""ko"")"),"캄보디아에서 가장 큰 혼합 홍콩-스탠드 개발 인 Urban Village와 Factory Phnom Penh는 두 개의 권위있는 상을 수상 하여이 지역의 모든 주요 부동산 선수들을 다시 놀라게했습니다.")</f>
        <v>캄보디아에서 가장 큰 혼합 홍콩-스탠드 개발 인 Urban Village와 Factory Phnom Penh는 두 개의 권위있는 상을 수상 하여이 지역의 모든 주요 부동산 선수들을 다시 놀라게했습니다.</v>
      </c>
    </row>
    <row r="144" ht="15.75" customHeight="1">
      <c r="A144" s="1">
        <v>142.0</v>
      </c>
      <c r="B144" s="2" t="s">
        <v>512</v>
      </c>
      <c r="C144" s="2" t="str">
        <f>IFERROR(__xludf.DUMMYFUNCTION("GOOGLETRANSLATE(B144,""en"",""ko"")"),"프놈펜 외부 지구는 가장 낮은 콘도 판매 가격을 제공합니다")</f>
        <v>프놈펜 외부 지구는 가장 낮은 콘도 판매 가격을 제공합니다</v>
      </c>
      <c r="D144" s="2" t="s">
        <v>509</v>
      </c>
      <c r="E144" s="2" t="str">
        <f>IFERROR(__xludf.DUMMYFUNCTION("GOOGLETRANSLATE(D144,""en"",""ko"")"),"2021 년 9 월 29 일")</f>
        <v>2021 년 9 월 29 일</v>
      </c>
      <c r="F144" s="3" t="s">
        <v>513</v>
      </c>
      <c r="G144" s="2" t="s">
        <v>514</v>
      </c>
      <c r="H144" s="2" t="str">
        <f>IFERROR(__xludf.DUMMYFUNCTION("GOOGLETRANSLATE(G144,""en"",""ko"")"),"Phnom Penh의 외부 확장은 Covid-19에도 불구하고 계속됩니다. 다행스럽게도 구매자에게는 외부 지역의 개발이 전염병 이전과 마찬가지로 가격이 급격히 급등하지 않았습니다.")</f>
        <v>Phnom Penh의 외부 확장은 Covid-19에도 불구하고 계속됩니다. 다행스럽게도 구매자에게는 외부 지역의 개발이 전염병 이전과 마찬가지로 가격이 급격히 급등하지 않았습니다.</v>
      </c>
    </row>
    <row r="145" ht="15.75" customHeight="1">
      <c r="A145" s="1">
        <v>143.0</v>
      </c>
      <c r="B145" s="2" t="s">
        <v>515</v>
      </c>
      <c r="C145" s="2" t="str">
        <f>IFERROR(__xludf.DUMMYFUNCTION("GOOGLETRANSLATE(B145,""en"",""ko"")"),"Evergrande는 중국의 주택 거품에 대한 우려를 불러 일으킨다")</f>
        <v>Evergrande는 중국의 주택 거품에 대한 우려를 불러 일으킨다</v>
      </c>
      <c r="D145" s="2" t="s">
        <v>509</v>
      </c>
      <c r="E145" s="2" t="str">
        <f>IFERROR(__xludf.DUMMYFUNCTION("GOOGLETRANSLATE(D145,""en"",""ko"")"),"2021 년 9 월 29 일")</f>
        <v>2021 년 9 월 29 일</v>
      </c>
      <c r="F145" s="3" t="s">
        <v>516</v>
      </c>
      <c r="G145" s="2" t="s">
        <v>517</v>
      </c>
      <c r="H145" s="2" t="str">
        <f>IFERROR(__xludf.DUMMYFUNCTION("GOOGLETRANSLATE(G145,""en"",""ko"")"),"중국의 거대한 부동산 시장에 대한 국가 단속은 가장 큰 개발자 중 한 명이 붕괴 위기로 보내는 데 도움이되었으며 애널리스트들은 낙진이 20 년 이상 건물을 쌓아온 거품이 터질 수 있다고 경고했다.")</f>
        <v>중국의 거대한 부동산 시장에 대한 국가 단속은 가장 큰 개발자 중 한 명이 붕괴 위기로 보내는 데 도움이되었으며 애널리스트들은 낙진이 20 년 이상 건물을 쌓아온 거품이 터질 수 있다고 경고했다.</v>
      </c>
    </row>
    <row r="146" ht="15.75" customHeight="1">
      <c r="A146" s="1">
        <v>144.0</v>
      </c>
      <c r="B146" s="2" t="s">
        <v>518</v>
      </c>
      <c r="C146" s="2" t="str">
        <f>IFERROR(__xludf.DUMMYFUNCTION("GOOGLETRANSLATE(B146,""en"",""ko"")"),"그린 빌딩 전문가는 말한다.")</f>
        <v>그린 빌딩 전문가는 말한다.</v>
      </c>
      <c r="D146" s="2" t="s">
        <v>519</v>
      </c>
      <c r="E146" s="2" t="str">
        <f>IFERROR(__xludf.DUMMYFUNCTION("GOOGLETRANSLATE(D146,""en"",""ko"")"),"2021 년 9 월 27 일")</f>
        <v>2021 년 9 월 27 일</v>
      </c>
      <c r="F146" s="3" t="s">
        <v>520</v>
      </c>
      <c r="G146" s="2" t="s">
        <v>521</v>
      </c>
      <c r="H146" s="2" t="str">
        <f>IFERROR(__xludf.DUMMYFUNCTION("GOOGLETRANSLATE(G146,""en"",""ko"")"),"Susanne Bodach에 따르면 캄보디아는 미래의 건물을 설계하고 건설 할 때 과거를 살펴 봐야합니다.")</f>
        <v>Susanne Bodach에 따르면 캄보디아는 미래의 건물을 설계하고 건설 할 때 과거를 살펴 봐야합니다.</v>
      </c>
    </row>
    <row r="147" ht="15.75" customHeight="1">
      <c r="A147" s="1">
        <v>145.0</v>
      </c>
      <c r="B147" s="2" t="s">
        <v>522</v>
      </c>
      <c r="C147" s="2" t="str">
        <f>IFERROR(__xludf.DUMMYFUNCTION("GOOGLETRANSLATE(B147,""en"",""ko"")"),"Parc 21 Residence는 특별 할인으로 토핑을 축하합니다")</f>
        <v>Parc 21 Residence는 특별 할인으로 토핑을 축하합니다</v>
      </c>
      <c r="D147" s="2" t="s">
        <v>523</v>
      </c>
      <c r="E147" s="2" t="str">
        <f>IFERROR(__xludf.DUMMYFUNCTION("GOOGLETRANSLATE(D147,""en"",""ko"")"),"2021 년 9 월 23 일")</f>
        <v>2021 년 9 월 23 일</v>
      </c>
      <c r="F147" s="3" t="s">
        <v>524</v>
      </c>
      <c r="G147" s="2" t="s">
        <v>525</v>
      </c>
      <c r="H147" s="2" t="str">
        <f>IFERROR(__xludf.DUMMYFUNCTION("GOOGLETRANSLATE(G147,""en"",""ko"")"),"Phnom Penh의 개발자들은 전반적인 활동의 둔화로 진행 상황을 계속보고 있습니다. 지난 몇 달 동안, 프놈펜의 몇몇 개발자들은 완성 단계에 있으며, Parc 21 거주지는 가장 최근의 프로젝트에 추가되었습니다.")</f>
        <v>Phnom Penh의 개발자들은 전반적인 활동의 둔화로 진행 상황을 계속보고 있습니다. 지난 몇 달 동안, 프놈펜의 몇몇 개발자들은 완성 단계에 있으며, Parc 21 거주지는 가장 최근의 프로젝트에 추가되었습니다.</v>
      </c>
    </row>
    <row r="148" ht="15.75" customHeight="1">
      <c r="A148" s="1">
        <v>146.0</v>
      </c>
      <c r="B148" s="2" t="s">
        <v>526</v>
      </c>
      <c r="C148" s="2" t="str">
        <f>IFERROR(__xludf.DUMMYFUNCTION("GOOGLETRANSLATE(B148,""en"",""ko"")"),"신앙 붕괴 : 중국 건설 회사의 비평")</f>
        <v>신앙 붕괴 : 중국 건설 회사의 비평</v>
      </c>
      <c r="D148" s="2" t="s">
        <v>527</v>
      </c>
      <c r="E148" s="2" t="str">
        <f>IFERROR(__xludf.DUMMYFUNCTION("GOOGLETRANSLATE(D148,""en"",""ko"")"),"2021 년 9 월 22 일")</f>
        <v>2021 년 9 월 22 일</v>
      </c>
      <c r="F148" s="3" t="s">
        <v>528</v>
      </c>
      <c r="G148" s="2" t="s">
        <v>529</v>
      </c>
      <c r="H148" s="2" t="str">
        <f>IFERROR(__xludf.DUMMYFUNCTION("GOOGLETRANSLATE(G148,""en"",""ko"")"),"불안한 투자자, 직원 및 공급 업체는 유동성 위기를 극복하는 데 어려움을 겪고있는 대중의 신뢰를 흔드는 위기에서 중국의 부동산 거인 에버 그란데 (Giant Evergrande) 내부의 출격을 묘사합니다.")</f>
        <v>불안한 투자자, 직원 및 공급 업체는 유동성 위기를 극복하는 데 어려움을 겪고있는 대중의 신뢰를 흔드는 위기에서 중국의 부동산 거인 에버 그란데 (Giant Evergrande) 내부의 출격을 묘사합니다.</v>
      </c>
    </row>
    <row r="149" ht="15.75" customHeight="1">
      <c r="A149" s="1">
        <v>147.0</v>
      </c>
      <c r="B149" s="2" t="s">
        <v>530</v>
      </c>
      <c r="C149" s="2" t="str">
        <f>IFERROR(__xludf.DUMMYFUNCTION("GOOGLETRANSLATE(B149,""en"",""ko"")"),"RICS는 픽업 전문가가 부동산에서 최대한 활용하는 데 중요하다고 말합니다.")</f>
        <v>RICS는 픽업 전문가가 부동산에서 최대한 활용하는 데 중요하다고 말합니다.</v>
      </c>
      <c r="D149" s="2" t="s">
        <v>531</v>
      </c>
      <c r="E149" s="2" t="str">
        <f>IFERROR(__xludf.DUMMYFUNCTION("GOOGLETRANSLATE(D149,""en"",""ko"")"),"2021 년 9 월 20 일")</f>
        <v>2021 년 9 월 20 일</v>
      </c>
      <c r="F149" s="3" t="s">
        <v>532</v>
      </c>
      <c r="G149" s="2" t="s">
        <v>533</v>
      </c>
      <c r="H149" s="2" t="str">
        <f>IFERROR(__xludf.DUMMYFUNCTION("GOOGLETRANSLATE(G149,""en"",""ko"")"),"캄보디아는 당신이 할 수 있고 구축 할 수없는 것과 그것을 구축 할 수있는 곳에 대한 많은 법과 규정을 가지고 있습니다.")</f>
        <v>캄보디아는 당신이 할 수 있고 구축 할 수없는 것과 그것을 구축 할 수있는 곳에 대한 많은 법과 규정을 가지고 있습니다.</v>
      </c>
    </row>
    <row r="150" ht="15.75" customHeight="1">
      <c r="A150" s="1">
        <v>148.0</v>
      </c>
      <c r="B150" s="2" t="s">
        <v>534</v>
      </c>
      <c r="C150" s="2" t="str">
        <f>IFERROR(__xludf.DUMMYFUNCTION("GOOGLETRANSLATE(B150,""en"",""ko"")"),"Ho Chi Minh City의 상승과 함께 Phnom Penh Condo 가격 하락")</f>
        <v>Ho Chi Minh City의 상승과 함께 Phnom Penh Condo 가격 하락</v>
      </c>
      <c r="D150" s="2" t="s">
        <v>535</v>
      </c>
      <c r="E150" s="2" t="str">
        <f>IFERROR(__xludf.DUMMYFUNCTION("GOOGLETRANSLATE(D150,""en"",""ko"")"),"2021 년 9 월 17 일")</f>
        <v>2021 년 9 월 17 일</v>
      </c>
      <c r="F150" s="3" t="s">
        <v>536</v>
      </c>
      <c r="G150" s="2" t="s">
        <v>537</v>
      </c>
      <c r="H150" s="2" t="str">
        <f>IFERROR(__xludf.DUMMYFUNCTION("GOOGLETRANSLATE(G150,""en"",""ko"")"),"코로나 바이러스 사망과 도시 전체의 폐쇄에도 불구하고 베트남에서 가장 큰 도시에서 콘도 가격이 상승하고 있습니다.")</f>
        <v>코로나 바이러스 사망과 도시 전체의 폐쇄에도 불구하고 베트남에서 가장 큰 도시에서 콘도 가격이 상승하고 있습니다.</v>
      </c>
    </row>
    <row r="151" ht="15.75" customHeight="1">
      <c r="A151" s="1">
        <v>149.0</v>
      </c>
      <c r="B151" s="2" t="s">
        <v>538</v>
      </c>
      <c r="C151" s="2" t="str">
        <f>IFERROR(__xludf.DUMMYFUNCTION("GOOGLETRANSLATE(B151,""en"",""ko"")"),"Eurocham Cambodia는 9 월 부동산 시리즈를 시작합니다")</f>
        <v>Eurocham Cambodia는 9 월 부동산 시리즈를 시작합니다</v>
      </c>
      <c r="D151" s="2" t="s">
        <v>539</v>
      </c>
      <c r="E151" s="2" t="str">
        <f>IFERROR(__xludf.DUMMYFUNCTION("GOOGLETRANSLATE(D151,""en"",""ko"")"),"2021 년 9 월 15 일")</f>
        <v>2021 년 9 월 15 일</v>
      </c>
      <c r="F151" s="3" t="s">
        <v>540</v>
      </c>
      <c r="G151" s="2" t="s">
        <v>541</v>
      </c>
      <c r="H151" s="2" t="str">
        <f>IFERROR(__xludf.DUMMYFUNCTION("GOOGLETRANSLATE(G151,""en"",""ko"")"),"Eurocham Cambodia는 2021 년 9 월 16 일, 22 일, 27 일에 3 개의 웹 세미나 인“Real Estate 9 월”을 시작합니다. 3 개의 3 개의 웹 세미나는“지속 가능한 미래를위한 양질의 부동산”달성을 중심으로 진행됩니다.")</f>
        <v>Eurocham Cambodia는 2021 년 9 월 16 일, 22 일, 27 일에 3 개의 웹 세미나 인“Real Estate 9 월”을 시작합니다. 3 개의 3 개의 웹 세미나는“지속 가능한 미래를위한 양질의 부동산”달성을 중심으로 진행됩니다.</v>
      </c>
    </row>
    <row r="152" ht="15.75" customHeight="1">
      <c r="A152" s="1">
        <v>150.0</v>
      </c>
      <c r="B152" s="2" t="s">
        <v>542</v>
      </c>
      <c r="C152" s="2" t="str">
        <f>IFERROR(__xludf.DUMMYFUNCTION("GOOGLETRANSLATE(B152,""en"",""ko"")"),"프놈펜의 새로운 프로젝트는 2022 년에 완료되었습니다")</f>
        <v>프놈펜의 새로운 프로젝트는 2022 년에 완료되었습니다</v>
      </c>
      <c r="D152" s="2" t="s">
        <v>539</v>
      </c>
      <c r="E152" s="2" t="str">
        <f>IFERROR(__xludf.DUMMYFUNCTION("GOOGLETRANSLATE(D152,""en"",""ko"")"),"2021 년 9 월 15 일")</f>
        <v>2021 년 9 월 15 일</v>
      </c>
      <c r="F152" s="3" t="s">
        <v>543</v>
      </c>
      <c r="G152" s="2" t="s">
        <v>544</v>
      </c>
      <c r="H152" s="2" t="str">
        <f>IFERROR(__xludf.DUMMYFUNCTION("GOOGLETRANSLATE(G152,""en"",""ko"")"),"Phnom Penh의 건설 및 부동산 시장은 지난 2 년간 혼란의 비율 이상을 보았습니다. 어려움에도 불구하고, 전염병 이전에 발표 된 몇 가지 상징적이고 인기있는 프로젝트가 곧 온라인으로 나올 것입니다.")</f>
        <v>Phnom Penh의 건설 및 부동산 시장은 지난 2 년간 혼란의 비율 이상을 보았습니다. 어려움에도 불구하고, 전염병 이전에 발표 된 몇 가지 상징적이고 인기있는 프로젝트가 곧 온라인으로 나올 것입니다.</v>
      </c>
    </row>
    <row r="153" ht="15.75" customHeight="1">
      <c r="A153" s="1">
        <v>151.0</v>
      </c>
      <c r="B153" s="2" t="s">
        <v>545</v>
      </c>
      <c r="C153" s="2" t="str">
        <f>IFERROR(__xludf.DUMMYFUNCTION("GOOGLETRANSLATE(B153,""en"",""ko"")"),"중국 부동산의 거대한 부채로 인한 '엄청난 압력'에 따라")</f>
        <v>중국 부동산의 거대한 부채로 인한 '엄청난 압력'에 따라</v>
      </c>
      <c r="D153" s="2" t="s">
        <v>539</v>
      </c>
      <c r="E153" s="2" t="str">
        <f>IFERROR(__xludf.DUMMYFUNCTION("GOOGLETRANSLATE(D153,""en"",""ko"")"),"2021 년 9 월 15 일")</f>
        <v>2021 년 9 월 15 일</v>
      </c>
      <c r="F153" s="3" t="s">
        <v>546</v>
      </c>
      <c r="G153" s="2" t="s">
        <v>547</v>
      </c>
      <c r="H153" s="2" t="str">
        <f>IFERROR(__xludf.DUMMYFUNCTION("GOOGLETRANSLATE(G153,""en"",""ko"")"),"어제 중국 부동산의 거인 에버 그란 데 (Giant Evergrande)는“엄청난 압력”을 받고 있다고 인정했다. 하루 만에 많은 두려움이 세계 2 명 경제에 큰 영향을 줄 수 있다는 파산을 피할 것이라고 주장했다.")</f>
        <v>어제 중국 부동산의 거인 에버 그란 데 (Giant Evergrande)는“엄청난 압력”을 받고 있다고 인정했다. 하루 만에 많은 두려움이 세계 2 명 경제에 큰 영향을 줄 수 있다는 파산을 피할 것이라고 주장했다.</v>
      </c>
    </row>
    <row r="154" ht="15.75" customHeight="1">
      <c r="A154" s="1">
        <v>152.0</v>
      </c>
      <c r="B154" s="2" t="s">
        <v>548</v>
      </c>
      <c r="C154" s="2" t="str">
        <f>IFERROR(__xludf.DUMMYFUNCTION("GOOGLETRANSLATE(B154,""en"",""ko"")"),"검역소 측정이 완화됨에 따라 부동산 시장은 확고하게 유지됩니다")</f>
        <v>검역소 측정이 완화됨에 따라 부동산 시장은 확고하게 유지됩니다</v>
      </c>
      <c r="D154" s="2" t="s">
        <v>549</v>
      </c>
      <c r="E154" s="2" t="str">
        <f>IFERROR(__xludf.DUMMYFUNCTION("GOOGLETRANSLATE(D154,""en"",""ko"")"),"2021 년 9 월 8 일")</f>
        <v>2021 년 9 월 8 일</v>
      </c>
      <c r="F154" s="3" t="s">
        <v>550</v>
      </c>
      <c r="G154" s="2" t="s">
        <v>551</v>
      </c>
      <c r="H154" s="2" t="str">
        <f>IFERROR(__xludf.DUMMYFUNCTION("GOOGLETRANSLATE(G154,""en"",""ko"")"),"2021 년 8 월 Phnom Penh의 부동산 시장은 2021 년 7 월에 도시의 새로보고 된 델타 변형 사례에서 몇 가지 도로 충돌과 도시 전체의 검역 조치의 간략한 재 도입으로 경험이 많은 재판의 연속을 보았습니다.")</f>
        <v>2021 년 8 월 Phnom Penh의 부동산 시장은 2021 년 7 월에 도시의 새로보고 된 델타 변형 사례에서 몇 가지 도로 충돌과 도시 전체의 검역 조치의 간략한 재 도입으로 경험이 많은 재판의 연속을 보았습니다.</v>
      </c>
    </row>
    <row r="155" ht="15.75" customHeight="1">
      <c r="A155" s="1">
        <v>153.0</v>
      </c>
      <c r="B155" s="2" t="s">
        <v>552</v>
      </c>
      <c r="C155" s="2" t="str">
        <f>IFERROR(__xludf.DUMMYFUNCTION("GOOGLETRANSLATE(B155,""en"",""ko"")"),"‘자유 타워’ - 뉴욕의 탄력성을 상징하는 마천루")</f>
        <v>‘자유 타워’ - 뉴욕의 탄력성을 상징하는 마천루</v>
      </c>
      <c r="D155" s="2" t="s">
        <v>549</v>
      </c>
      <c r="E155" s="2" t="str">
        <f>IFERROR(__xludf.DUMMYFUNCTION("GOOGLETRANSLATE(D155,""en"",""ko"")"),"2021 년 9 월 8 일")</f>
        <v>2021 년 9 월 8 일</v>
      </c>
      <c r="F155" s="3" t="s">
        <v>553</v>
      </c>
      <c r="G155" s="2" t="s">
        <v>554</v>
      </c>
      <c r="H155" s="2" t="str">
        <f>IFERROR(__xludf.DUMMYFUNCTION("GOOGLETRANSLATE(G155,""en"",""ko"")")," 뉴욕의 스카이 라인의 트윈 타워를 대체 한 마천루입니다. 2014 년에 시작된 One World Trade Center는 9/11의 공포 이후 회복력의 상징이되었습니다.")</f>
        <v> 뉴욕의 스카이 라인의 트윈 타워를 대체 한 마천루입니다. 2014 년에 시작된 One World Trade Center는 9/11의 공포 이후 회복력의 상징이되었습니다.</v>
      </c>
    </row>
    <row r="156" ht="15.75" customHeight="1">
      <c r="A156" s="1">
        <v>154.0</v>
      </c>
      <c r="B156" s="2" t="s">
        <v>555</v>
      </c>
      <c r="C156" s="2" t="str">
        <f>IFERROR(__xludf.DUMMYFUNCTION("GOOGLETRANSLATE(B156,""en"",""ko"")"),"캄보디아의 높은 백신 접종률은 더 빠른 경제 회복을 철자합니다")</f>
        <v>캄보디아의 높은 백신 접종률은 더 빠른 경제 회복을 철자합니다</v>
      </c>
      <c r="D156" s="2" t="s">
        <v>556</v>
      </c>
      <c r="E156" s="2" t="str">
        <f>IFERROR(__xludf.DUMMYFUNCTION("GOOGLETRANSLATE(D156,""en"",""ko"")"),"2021 년 9 월 1 일")</f>
        <v>2021 년 9 월 1 일</v>
      </c>
      <c r="F156" s="3" t="s">
        <v>557</v>
      </c>
      <c r="G156" s="2" t="s">
        <v>558</v>
      </c>
      <c r="H156" s="2" t="str">
        <f>IFERROR(__xludf.DUMMYFUNCTION("GOOGLETRANSLATE(G156,""en"",""ko"")"),"Covid-19가 언제 서지 않을 때 대부분의 국가는 여전히 불확실하지만 캄보디아 왕국은 축하 할 것이있을 수 있습니다.")</f>
        <v>Covid-19가 언제 서지 않을 때 대부분의 국가는 여전히 불확실하지만 캄보디아 왕국은 축하 할 것이있을 수 있습니다.</v>
      </c>
    </row>
    <row r="157" ht="15.75" customHeight="1">
      <c r="A157" s="1">
        <v>155.0</v>
      </c>
      <c r="B157" s="2" t="s">
        <v>559</v>
      </c>
      <c r="C157" s="2" t="str">
        <f>IFERROR(__xludf.DUMMYFUNCTION("GOOGLETRANSLATE(B157,""en"",""ko"")"),"기름이 풍부한 걸프는 행성이 따뜻해지면서 무의미한 열의 전망에 직면")</f>
        <v>기름이 풍부한 걸프는 행성이 따뜻해지면서 무의미한 열의 전망에 직면</v>
      </c>
      <c r="D157" s="2" t="s">
        <v>556</v>
      </c>
      <c r="E157" s="2" t="str">
        <f>IFERROR(__xludf.DUMMYFUNCTION("GOOGLETRANSLATE(D157,""en"",""ko"")"),"2021 년 9 월 1 일")</f>
        <v>2021 년 9 월 1 일</v>
      </c>
      <c r="F157" s="3" t="s">
        <v>560</v>
      </c>
      <c r="G157" s="2" t="s">
        <v>561</v>
      </c>
      <c r="H157" s="2" t="str">
        <f>IFERROR(__xludf.DUMMYFUNCTION("GOOGLETRANSLATE(G157,""en"",""ko"")"),"두바이와 같은 걸프 도시는 성가신 여름으로 유명하지만 전문가들은 기후 변화가 곧 화석 연료가 풍부한 지역의 일부를 인간에게 무효화 할 수 있다고 경고합니다.")</f>
        <v>두바이와 같은 걸프 도시는 성가신 여름으로 유명하지만 전문가들은 기후 변화가 곧 화석 연료가 풍부한 지역의 일부를 인간에게 무효화 할 수 있다고 경고합니다.</v>
      </c>
    </row>
    <row r="158" ht="15.75" customHeight="1">
      <c r="A158" s="1">
        <v>156.0</v>
      </c>
      <c r="B158" s="2" t="s">
        <v>562</v>
      </c>
      <c r="C158" s="2" t="str">
        <f>IFERROR(__xludf.DUMMYFUNCTION("GOOGLETRANSLATE(B158,""en"",""ko"")"),"Phnom Penh의 다운타운 부동산은 10% 계약금을 제공하기 시작합니다.")</f>
        <v>Phnom Penh의 다운타운 부동산은 10% 계약금을 제공하기 시작합니다.</v>
      </c>
      <c r="D158" s="2" t="s">
        <v>563</v>
      </c>
      <c r="E158" s="2" t="str">
        <f>IFERROR(__xludf.DUMMYFUNCTION("GOOGLETRANSLATE(D158,""en"",""ko"")"),"2021 년 8 월 25 일")</f>
        <v>2021 년 8 월 25 일</v>
      </c>
      <c r="F158" s="3" t="s">
        <v>564</v>
      </c>
      <c r="G158" s="2" t="s">
        <v>565</v>
      </c>
      <c r="H158" s="2" t="str">
        <f>IFERROR(__xludf.DUMMYFUNCTION("GOOGLETRANSLATE(G158,""en"",""ko"")"),"프놈펜의 부동산 시장은 속도가 느려질 수 있지만, 그렇다고해서 덜 가치가 있다는 것은 아닙니다.")</f>
        <v>프놈펜의 부동산 시장은 속도가 느려질 수 있지만, 그렇다고해서 덜 가치가 있다는 것은 아닙니다.</v>
      </c>
    </row>
    <row r="159" ht="15.75" customHeight="1">
      <c r="A159" s="1">
        <v>157.0</v>
      </c>
      <c r="B159" s="2" t="s">
        <v>566</v>
      </c>
      <c r="C159" s="2" t="str">
        <f>IFERROR(__xludf.DUMMYFUNCTION("GOOGLETRANSLATE(B159,""en"",""ko"")"),"높은 가격과 공급 증가는 미국인들이 지속적인 주택 구매 행위를 막지 못했습니다.")</f>
        <v>높은 가격과 공급 증가는 미국인들이 지속적인 주택 구매 행위를 막지 못했습니다.</v>
      </c>
      <c r="D159" s="2" t="s">
        <v>563</v>
      </c>
      <c r="E159" s="2" t="str">
        <f>IFERROR(__xludf.DUMMYFUNCTION("GOOGLETRANSLATE(D159,""en"",""ko"")"),"2021 년 8 월 25 일")</f>
        <v>2021 년 8 월 25 일</v>
      </c>
      <c r="F159" s="3" t="s">
        <v>567</v>
      </c>
      <c r="G159" s="2" t="s">
        <v>568</v>
      </c>
      <c r="H159" s="2" t="str">
        <f>IFERROR(__xludf.DUMMYFUNCTION("GOOGLETRANSLATE(G159,""en"",""ko"")"),"미국 주택은 7 월에 공급이 부족하고 비용이 많이 들었지만 미국인들은 계속 구매를했다.")</f>
        <v>미국 주택은 7 월에 공급이 부족하고 비용이 많이 들었지만 미국인들은 계속 구매를했다.</v>
      </c>
    </row>
    <row r="160" ht="15.75" customHeight="1">
      <c r="A160" s="1">
        <v>158.0</v>
      </c>
      <c r="B160" s="2" t="s">
        <v>569</v>
      </c>
      <c r="C160" s="2" t="str">
        <f>IFERROR(__xludf.DUMMYFUNCTION("GOOGLETRANSLATE(B160,""en"",""ko"")"),"투자자에 대한 보장 된 임대 수익의 복잡성")</f>
        <v>투자자에 대한 보장 된 임대 수익의 복잡성</v>
      </c>
      <c r="D160" s="2" t="s">
        <v>570</v>
      </c>
      <c r="E160" s="2" t="str">
        <f>IFERROR(__xludf.DUMMYFUNCTION("GOOGLETRANSLATE(D160,""en"",""ko"")"),"2021 년 8 월 18 일")</f>
        <v>2021 년 8 월 18 일</v>
      </c>
      <c r="F160" s="3" t="s">
        <v>571</v>
      </c>
      <c r="G160" s="2" t="s">
        <v>572</v>
      </c>
      <c r="H160" s="2" t="str">
        <f>IFERROR(__xludf.DUMMYFUNCTION("GOOGLETRANSLATE(G160,""en"",""ko"")"),"캄보디아의 부동산 시장은 지난 10 년 동안 엄청난 성장과 변화를 보였습니다.")</f>
        <v>캄보디아의 부동산 시장은 지난 10 년 동안 엄청난 성장과 변화를 보였습니다.</v>
      </c>
    </row>
    <row r="161" ht="15.75" customHeight="1">
      <c r="A161" s="1">
        <v>159.0</v>
      </c>
      <c r="B161" s="2" t="s">
        <v>573</v>
      </c>
      <c r="C161" s="2" t="str">
        <f>IFERROR(__xludf.DUMMYFUNCTION("GOOGLETRANSLATE(B161,""en"",""ko"")"),"2021 년 7 월 Condominium 시장 개요. Phnom Penh")</f>
        <v>2021 년 7 월 Condominium 시장 개요. Phnom Penh</v>
      </c>
      <c r="D161" s="2" t="s">
        <v>574</v>
      </c>
      <c r="E161" s="2" t="str">
        <f>IFERROR(__xludf.DUMMYFUNCTION("GOOGLETRANSLATE(D161,""en"",""ko"")"),"2021 년 8 월 11 일")</f>
        <v>2021 년 8 월 11 일</v>
      </c>
      <c r="F161" s="3" t="s">
        <v>575</v>
      </c>
      <c r="G161" s="2" t="s">
        <v>576</v>
      </c>
      <c r="H161" s="2" t="str">
        <f>IFERROR(__xludf.DUMMYFUNCTION("GOOGLETRANSLATE(G161,""en"",""ko"")"),"캄보디아의 부동산 시장은 2021 년 7 월에 부동산에 대한 온라인 검색에 충돌을 일으키고 할인 및 유연한 지불 조건을 계속 마케팅하는 프로젝트에 대한 후속 문의에 대한 순간을 보았습니다.")</f>
        <v>캄보디아의 부동산 시장은 2021 년 7 월에 부동산에 대한 온라인 검색에 충돌을 일으키고 할인 및 유연한 지불 조건을 계속 마케팅하는 프로젝트에 대한 후속 문의에 대한 순간을 보았습니다.</v>
      </c>
    </row>
    <row r="162" ht="15.75" customHeight="1">
      <c r="A162" s="1">
        <v>160.0</v>
      </c>
      <c r="B162" s="2" t="s">
        <v>577</v>
      </c>
      <c r="C162" s="2" t="str">
        <f>IFERROR(__xludf.DUMMYFUNCTION("GOOGLETRANSLATE(B162,""en"",""ko"")"),"재판매가 증가하고, 새로운 판매가 미국과 함께 감소했습니다.")</f>
        <v>재판매가 증가하고, 새로운 판매가 미국과 함께 감소했습니다.</v>
      </c>
      <c r="D162" s="2" t="s">
        <v>574</v>
      </c>
      <c r="E162" s="2" t="str">
        <f>IFERROR(__xludf.DUMMYFUNCTION("GOOGLETRANSLATE(D162,""en"",""ko"")"),"2021 년 8 월 11 일")</f>
        <v>2021 년 8 월 11 일</v>
      </c>
      <c r="F162" s="3" t="s">
        <v>578</v>
      </c>
      <c r="G162" s="2" t="s">
        <v>579</v>
      </c>
      <c r="H162" s="2" t="str">
        <f>IFERROR(__xludf.DUMMYFUNCTION("GOOGLETRANSLATE(G162,""en"",""ko"")"),"지난 달 미국에서 기존 주택의 판매가 증가했으며, 목요일에 발표 된 산업 데이터는 새로운 기록이 상승함에 따라 4 개월의 하락을 겪었다 고 말했다.")</f>
        <v>지난 달 미국에서 기존 주택의 판매가 증가했으며, 목요일에 발표 된 산업 데이터는 새로운 기록이 상승함에 따라 4 개월의 하락을 겪었다 고 말했다.</v>
      </c>
    </row>
    <row r="163" ht="15.75" customHeight="1">
      <c r="A163" s="1">
        <v>161.0</v>
      </c>
      <c r="B163" s="2" t="s">
        <v>580</v>
      </c>
      <c r="C163" s="2" t="str">
        <f>IFERROR(__xludf.DUMMYFUNCTION("GOOGLETRANSLATE(B163,""en"",""ko"")"),"공급 과제 및 전염병 문제는 콘도 가격이 소집됩니다")</f>
        <v>공급 과제 및 전염병 문제는 콘도 가격이 소집됩니다</v>
      </c>
      <c r="D163" s="2" t="s">
        <v>581</v>
      </c>
      <c r="E163" s="2" t="str">
        <f>IFERROR(__xludf.DUMMYFUNCTION("GOOGLETRANSLATE(D163,""en"",""ko"")"),"2021 년 8 월 9 일")</f>
        <v>2021 년 8 월 9 일</v>
      </c>
      <c r="F163" s="3" t="s">
        <v>582</v>
      </c>
      <c r="G163" s="2" t="s">
        <v>583</v>
      </c>
      <c r="H163" s="2" t="str">
        <f>IFERROR(__xludf.DUMMYFUNCTION("GOOGLETRANSLATE(G163,""en"",""ko"")"),"캄보디아의 콘도미니엄 가격을 슬라이드하면 개발자가 감소하는 구매자를 쫓아 현지인들에게 더 저렴한 주택으로 이어질 수 있습니다.")</f>
        <v>캄보디아의 콘도미니엄 가격을 슬라이드하면 개발자가 감소하는 구매자를 쫓아 현지인들에게 더 저렴한 주택으로 이어질 수 있습니다.</v>
      </c>
    </row>
    <row r="164" ht="15.75" customHeight="1">
      <c r="A164" s="1">
        <v>162.0</v>
      </c>
      <c r="B164" s="2" t="s">
        <v>584</v>
      </c>
      <c r="C164" s="2" t="str">
        <f>IFERROR(__xludf.DUMMYFUNCTION("GOOGLETRANSLATE(B164,""en"",""ko"")"),"영국 주택은 전염병 수요에 대한 기록적인 가격 절정에 도달했습니다")</f>
        <v>영국 주택은 전염병 수요에 대한 기록적인 가격 절정에 도달했습니다</v>
      </c>
      <c r="D164" s="2" t="s">
        <v>585</v>
      </c>
      <c r="E164" s="2" t="str">
        <f>IFERROR(__xludf.DUMMYFUNCTION("GOOGLETRANSLATE(D164,""en"",""ko"")"),"2021 년 8 월 4 일")</f>
        <v>2021 년 8 월 4 일</v>
      </c>
      <c r="F164" s="3" t="s">
        <v>586</v>
      </c>
      <c r="G164" s="2" t="s">
        <v>587</v>
      </c>
      <c r="H164" s="2" t="str">
        <f>IFERROR(__xludf.DUMMYFUNCTION("GOOGLETRANSLATE(G164,""en"",""ko"")"),"영국의 부동산 가격은 이번 여름에 영국인들이 임시 세금 감면에 의해 자극 된 수요로 인해 유행성 남아있는 공간을 찾기 때문에 기록적인 최고점에 도달하고있다.")</f>
        <v>영국의 부동산 가격은 이번 여름에 영국인들이 임시 세금 감면에 의해 자극 된 수요로 인해 유행성 남아있는 공간을 찾기 때문에 기록적인 최고점에 도달하고있다.</v>
      </c>
    </row>
    <row r="165" ht="15.75" customHeight="1">
      <c r="A165" s="1">
        <v>163.0</v>
      </c>
      <c r="B165" s="2" t="s">
        <v>588</v>
      </c>
      <c r="C165" s="2" t="str">
        <f>IFERROR(__xludf.DUMMYFUNCTION("GOOGLETRANSLATE(B165,""en"",""ko"")"),"PHNOM PENH의 곧 소매 허브")</f>
        <v>PHNOM PENH의 곧 소매 허브</v>
      </c>
      <c r="D165" s="2" t="s">
        <v>585</v>
      </c>
      <c r="E165" s="2" t="str">
        <f>IFERROR(__xludf.DUMMYFUNCTION("GOOGLETRANSLATE(D165,""en"",""ko"")"),"2021 년 8 월 4 일")</f>
        <v>2021 년 8 월 4 일</v>
      </c>
      <c r="F165" s="3" t="s">
        <v>589</v>
      </c>
      <c r="G165" s="2" t="s">
        <v>590</v>
      </c>
      <c r="H165" s="2" t="str">
        <f>IFERROR(__xludf.DUMMYFUNCTION("GOOGLETRANSLATE(G165,""en"",""ko"")"),"프놈펜 교외 지역은 부동산 시장의 외부 확장을 계속보고 있습니다.")</f>
        <v>프놈펜 교외 지역은 부동산 시장의 외부 확장을 계속보고 있습니다.</v>
      </c>
    </row>
    <row r="166" ht="15.75" customHeight="1">
      <c r="A166" s="1">
        <v>164.0</v>
      </c>
      <c r="B166" s="2" t="s">
        <v>591</v>
      </c>
      <c r="C166" s="2" t="str">
        <f>IFERROR(__xludf.DUMMYFUNCTION("GOOGLETRANSLATE(B166,""en"",""ko"")"),"주택은 해마다 뛰어 내린다")</f>
        <v>주택은 해마다 뛰어 내린다</v>
      </c>
      <c r="D166" s="2" t="s">
        <v>585</v>
      </c>
      <c r="E166" s="2" t="str">
        <f>IFERROR(__xludf.DUMMYFUNCTION("GOOGLETRANSLATE(D166,""en"",""ko"")"),"2021 년 8 월 4 일")</f>
        <v>2021 년 8 월 4 일</v>
      </c>
      <c r="F166" s="3" t="s">
        <v>592</v>
      </c>
      <c r="G166" s="2" t="s">
        <v>593</v>
      </c>
      <c r="H166" s="2" t="str">
        <f>IFERROR(__xludf.DUMMYFUNCTION("GOOGLETRANSLATE(G166,""en"",""ko"")"),"최근 정부 데이터에 따르면 미국 주택 시장에서 시작된 건설 프로젝트는 6 월에 급격히 증가했으며, 최근 정부 데이터에 따르면 더 많은 주택이 시장에 출시되고 공급 위기가 완화 될 것입니다.")</f>
        <v>최근 정부 데이터에 따르면 미국 주택 시장에서 시작된 건설 프로젝트는 6 월에 급격히 증가했으며, 최근 정부 데이터에 따르면 더 많은 주택이 시장에 출시되고 공급 위기가 완화 될 것입니다.</v>
      </c>
    </row>
    <row r="167" ht="15.75" customHeight="1">
      <c r="A167" s="1">
        <v>165.0</v>
      </c>
      <c r="B167" s="2" t="s">
        <v>594</v>
      </c>
      <c r="C167" s="2" t="str">
        <f>IFERROR(__xludf.DUMMYFUNCTION("GOOGLETRANSLATE(B167,""en"",""ko"")"),"부동산 시장이 긴 게임을하면서 기회가 발생합니다")</f>
        <v>부동산 시장이 긴 게임을하면서 기회가 발생합니다</v>
      </c>
      <c r="D167" s="2" t="s">
        <v>595</v>
      </c>
      <c r="E167" s="2" t="str">
        <f>IFERROR(__xludf.DUMMYFUNCTION("GOOGLETRANSLATE(D167,""en"",""ko"")"),"2021 년 7 월 28 일")</f>
        <v>2021 년 7 월 28 일</v>
      </c>
      <c r="F167" s="3" t="s">
        <v>596</v>
      </c>
      <c r="G167" s="2" t="s">
        <v>597</v>
      </c>
      <c r="H167" s="2" t="str">
        <f>IFERROR(__xludf.DUMMYFUNCTION("GOOGLETRANSLATE(G167,""en"",""ko"")"),"Covid-19의 끈기는 캄보디아의 부동산 시장의 골수로 남아 있으며,이 왕국에서 처음 발견 된 지 18 개월이 지났습니다.")</f>
        <v>Covid-19의 끈기는 캄보디아의 부동산 시장의 골수로 남아 있으며,이 왕국에서 처음 발견 된 지 18 개월이 지났습니다.</v>
      </c>
    </row>
    <row r="168" ht="15.75" customHeight="1">
      <c r="A168" s="1">
        <v>166.0</v>
      </c>
      <c r="B168" s="2" t="s">
        <v>598</v>
      </c>
      <c r="C168" s="2" t="str">
        <f>IFERROR(__xludf.DUMMYFUNCTION("GOOGLETRANSLATE(B168,""en"",""ko"")"),"힘든시기의 저렴한 가격은 구매자에게 Siem Reap에 유혹합니다.")</f>
        <v>힘든시기의 저렴한 가격은 구매자에게 Siem Reap에 유혹합니다.</v>
      </c>
      <c r="D168" s="2" t="s">
        <v>599</v>
      </c>
      <c r="E168" s="2" t="str">
        <f>IFERROR(__xludf.DUMMYFUNCTION("GOOGLETRANSLATE(D168,""en"",""ko"")"),"2021 년 7 월 27 일")</f>
        <v>2021 년 7 월 27 일</v>
      </c>
      <c r="F168" s="3" t="s">
        <v>600</v>
      </c>
      <c r="G168" s="2" t="s">
        <v>601</v>
      </c>
      <c r="H168" s="2" t="str">
        <f>IFERROR(__xludf.DUMMYFUNCTION("GOOGLETRANSLATE(G168,""en"",""ko"")"),"Siem Reap은 예전에는 군중이 없을 수도 있지만 매우 다른 종류에도 불구하고 여전히 방문객을 끌어들입니다.")</f>
        <v>Siem Reap은 예전에는 군중이 없을 수도 있지만 매우 다른 종류에도 불구하고 여전히 방문객을 끌어들입니다.</v>
      </c>
    </row>
    <row r="169" ht="15.75" customHeight="1">
      <c r="A169" s="1">
        <v>167.0</v>
      </c>
      <c r="B169" s="2" t="s">
        <v>602</v>
      </c>
      <c r="C169" s="2" t="str">
        <f>IFERROR(__xludf.DUMMYFUNCTION("GOOGLETRANSLATE(B169,""en"",""ko"")"),"Silvertown Metropolitan realestate.com.kh 및 Fazwaz 캄보디아의 마케팅 및 영업 파트너")</f>
        <v>Silvertown Metropolitan realestate.com.kh 및 Fazwaz 캄보디아의 마케팅 및 영업 파트너</v>
      </c>
      <c r="D169" s="2" t="s">
        <v>603</v>
      </c>
      <c r="E169" s="2" t="str">
        <f>IFERROR(__xludf.DUMMYFUNCTION("GOOGLETRANSLATE(D169,""en"",""ko"")"),"2021 년 7 월 21 일")</f>
        <v>2021 년 7 월 21 일</v>
      </c>
      <c r="F169" s="3" t="s">
        <v>604</v>
      </c>
      <c r="G169" s="2" t="s">
        <v>605</v>
      </c>
      <c r="H169" s="2" t="str">
        <f>IFERROR(__xludf.DUMMYFUNCTION("GOOGLETRANSLATE(G169,""en"",""ko"")"),"Silvertown Metropolitan은 Cambodia에서 가장 큰 부동산 분류 포털 인 Realestate.com.kh와 각각 마케팅 및 영업 파트너로서 왕국의 첫 기술을 가능하게하는 Fazwaz Cambodia에 서명했습니다.")</f>
        <v>Silvertown Metropolitan은 Cambodia에서 가장 큰 부동산 분류 포털 인 Realestate.com.kh와 각각 마케팅 및 영업 파트너로서 왕국의 첫 기술을 가능하게하는 Fazwaz Cambodia에 서명했습니다.</v>
      </c>
    </row>
    <row r="170" ht="15.75" customHeight="1">
      <c r="A170" s="1">
        <v>168.0</v>
      </c>
      <c r="B170" s="2" t="s">
        <v>606</v>
      </c>
      <c r="C170" s="2" t="str">
        <f>IFERROR(__xludf.DUMMYFUNCTION("GOOGLETRANSLATE(B170,""en"",""ko"")"),"로스 앤젤레스 노숙자를 위해 지어진 마이크로 주택")</f>
        <v>로스 앤젤레스 노숙자를 위해 지어진 마이크로 주택</v>
      </c>
      <c r="D170" s="2" t="s">
        <v>603</v>
      </c>
      <c r="E170" s="2" t="str">
        <f>IFERROR(__xludf.DUMMYFUNCTION("GOOGLETRANSLATE(D170,""en"",""ko"")"),"2021 년 7 월 21 일")</f>
        <v>2021 년 7 월 21 일</v>
      </c>
      <c r="F170" s="3" t="s">
        <v>607</v>
      </c>
      <c r="G170" s="2" t="s">
        <v>608</v>
      </c>
      <c r="H170" s="2" t="str">
        <f>IFERROR(__xludf.DUMMYFUNCTION("GOOGLETRANSLATE(G170,""en"",""ko"")")," 로스 앤젤레스의 주차장에서 미니어처 프리브 랩 하우스 (Miniature Prefab Houses) 마을이 튀어 나왔는데, 소위“작은 집”이 노숙자가 발을 딛도록 돕기 위해 미국 두 번째로 큰 도시의 여러 사이트 중 하나가 생겨났습니다. .")</f>
        <v> 로스 앤젤레스의 주차장에서 미니어처 프리브 랩 하우스 (Miniature Prefab Houses) 마을이 튀어 나왔는데, 소위“작은 집”이 노숙자가 발을 딛도록 돕기 위해 미국 두 번째로 큰 도시의 여러 사이트 중 하나가 생겨났습니다. .</v>
      </c>
    </row>
    <row r="171" ht="15.75" customHeight="1">
      <c r="A171" s="1">
        <v>169.0</v>
      </c>
      <c r="B171" s="2" t="s">
        <v>609</v>
      </c>
      <c r="C171" s="2" t="str">
        <f>IFERROR(__xludf.DUMMYFUNCTION("GOOGLETRANSLATE(B171,""en"",""ko"")"),"Urbanland는 은행의 트리오와 새로운 주택 융자 계약에 서명합니다.")</f>
        <v>Urbanland는 은행의 트리오와 새로운 주택 융자 계약에 서명합니다.</v>
      </c>
      <c r="D171" s="2" t="s">
        <v>610</v>
      </c>
      <c r="E171" s="2" t="str">
        <f>IFERROR(__xludf.DUMMYFUNCTION("GOOGLETRANSLATE(D171,""en"",""ko"")"),"2021 년 7 월 20 일")</f>
        <v>2021 년 7 월 20 일</v>
      </c>
      <c r="F171" s="3" t="s">
        <v>611</v>
      </c>
      <c r="G171" s="2" t="s">
        <v>612</v>
      </c>
      <c r="H171" s="2" t="str">
        <f>IFERROR(__xludf.DUMMYFUNCTION("GOOGLETRANSLATE(G171,""en"",""ko"")"),"현지 부동산 개발자 인 Urbanland는 최신 게이트 주택 프로젝트 인 Chankiri Palm Creek의 Phnom Penh의 3 개 은행과 함께 일련의 양해 각서 (MOU)에 서명했습니다.")</f>
        <v>현지 부동산 개발자 인 Urbanland는 최신 게이트 주택 프로젝트 인 Chankiri Palm Creek의 Phnom Penh의 3 개 은행과 함께 일련의 양해 각서 (MOU)에 서명했습니다.</v>
      </c>
    </row>
    <row r="172" ht="15.75" customHeight="1">
      <c r="A172" s="1">
        <v>170.0</v>
      </c>
      <c r="B172" s="2" t="s">
        <v>613</v>
      </c>
      <c r="C172" s="2" t="str">
        <f>IFERROR(__xludf.DUMMYFUNCTION("GOOGLETRANSLATE(B172,""en"",""ko"")"),"Phnom Penh에서 판매 및 임대 시장에 대한 하향 압력")</f>
        <v>Phnom Penh에서 판매 및 임대 시장에 대한 하향 압력</v>
      </c>
      <c r="D172" s="2" t="s">
        <v>614</v>
      </c>
      <c r="E172" s="2" t="str">
        <f>IFERROR(__xludf.DUMMYFUNCTION("GOOGLETRANSLATE(D172,""en"",""ko"")"),"2021 년 7 월 14 일")</f>
        <v>2021 년 7 월 14 일</v>
      </c>
      <c r="F172" s="3" t="s">
        <v>615</v>
      </c>
      <c r="G172" s="2" t="s">
        <v>616</v>
      </c>
      <c r="H172" s="2" t="str">
        <f>IFERROR(__xludf.DUMMYFUNCTION("GOOGLETRANSLATE(G172,""en"",""ko"")"),"CBRE의 Q2 MarketView 보고서에 따르면, 지난 6 개월 동안 잠금의 영향, 개발 감정 감정 및 경쟁 증가와 같은 몇 가지 요인으로 인해 분기 별 가격 책정이 추가로 수정되었습니다.")</f>
        <v>CBRE의 Q2 MarketView 보고서에 따르면, 지난 6 개월 동안 잠금의 영향, 개발 감정 감정 및 경쟁 증가와 같은 몇 가지 요인으로 인해 분기 별 가격 책정이 추가로 수정되었습니다.</v>
      </c>
    </row>
    <row r="173" ht="15.75" customHeight="1">
      <c r="A173" s="1">
        <v>171.0</v>
      </c>
      <c r="B173" s="2" t="s">
        <v>617</v>
      </c>
      <c r="C173" s="2" t="str">
        <f>IFERROR(__xludf.DUMMYFUNCTION("GOOGLETRANSLATE(B173,""en"",""ko"")"),"홍콩의 도시 농장은 하늘의 새싹 정원")</f>
        <v>홍콩의 도시 농장은 하늘의 새싹 정원</v>
      </c>
      <c r="D173" s="2" t="s">
        <v>614</v>
      </c>
      <c r="E173" s="2" t="str">
        <f>IFERROR(__xludf.DUMMYFUNCTION("GOOGLETRANSLATE(D173,""en"",""ko"")"),"2021 년 7 월 14 일")</f>
        <v>2021 년 7 월 14 일</v>
      </c>
      <c r="F173" s="3" t="s">
        <v>618</v>
      </c>
      <c r="G173" s="2" t="s">
        <v>619</v>
      </c>
      <c r="H173" s="2" t="str">
        <f>IFERROR(__xludf.DUMMYFUNCTION("GOOGLETRANSLATE(G173,""en"",""ko"")"),"구름에 머리와 손이 토양에 손을 대고, 한 무리의 사무실 노동자들은 홍콩 초고층 빌딩의 지붕에서 노동의 과일을 수확하는 데 바쁘다.")</f>
        <v>구름에 머리와 손이 토양에 손을 대고, 한 무리의 사무실 노동자들은 홍콩 초고층 빌딩의 지붕에서 노동의 과일을 수확하는 데 바쁘다.</v>
      </c>
    </row>
    <row r="174" ht="15.75" customHeight="1">
      <c r="A174" s="1">
        <v>172.0</v>
      </c>
      <c r="B174" s="2" t="s">
        <v>620</v>
      </c>
      <c r="C174" s="2" t="str">
        <f>IFERROR(__xludf.DUMMYFUNCTION("GOOGLETRANSLATE(B174,""en"",""ko"")"),"프놈펜의 부동산에서 할인과 힘든시기")</f>
        <v>프놈펜의 부동산에서 할인과 힘든시기</v>
      </c>
      <c r="D174" s="2" t="s">
        <v>621</v>
      </c>
      <c r="E174" s="2" t="str">
        <f>IFERROR(__xludf.DUMMYFUNCTION("GOOGLETRANSLATE(D174,""en"",""ko"")"),"2021 년 7 월 7 일")</f>
        <v>2021 년 7 월 7 일</v>
      </c>
      <c r="F174" s="3" t="s">
        <v>622</v>
      </c>
      <c r="G174" s="2" t="s">
        <v>623</v>
      </c>
      <c r="H174" s="2" t="str">
        <f>IFERROR(__xludf.DUMMYFUNCTION("GOOGLETRANSLATE(G174,""en"",""ko"")"),"캄보디아의 가장 큰 외국 소유 부동산 컨설팅 인 CBRE에 따르면, 하반기는 부동산 개발자에게는 계속 힘든 일이 될 것으로 보이며, 구매자와 임차인에게 잠재적 인 거래를 제공 할 것으로 보인다.")</f>
        <v>캄보디아의 가장 큰 외국 소유 부동산 컨설팅 인 CBRE에 따르면, 하반기는 부동산 개발자에게는 계속 힘든 일이 될 것으로 보이며, 구매자와 임차인에게 잠재적 인 거래를 제공 할 것으로 보인다.</v>
      </c>
    </row>
    <row r="175" ht="15.75" customHeight="1">
      <c r="A175" s="1">
        <v>173.0</v>
      </c>
      <c r="B175" s="2" t="s">
        <v>624</v>
      </c>
      <c r="C175" s="2" t="str">
        <f>IFERROR(__xludf.DUMMYFUNCTION("GOOGLETRANSLATE(B175,""en"",""ko"")"),"Koh Norea Satellite City는 30% 완료 이정표를 통과합니다")</f>
        <v>Koh Norea Satellite City는 30% 완료 이정표를 통과합니다</v>
      </c>
      <c r="D175" s="2" t="s">
        <v>621</v>
      </c>
      <c r="E175" s="2" t="str">
        <f>IFERROR(__xludf.DUMMYFUNCTION("GOOGLETRANSLATE(D175,""en"",""ko"")"),"2021 년 7 월 7 일")</f>
        <v>2021 년 7 월 7 일</v>
      </c>
      <c r="F175" s="3" t="s">
        <v>625</v>
      </c>
      <c r="G175" s="2" t="s">
        <v>626</v>
      </c>
      <c r="H175" s="2" t="str">
        <f>IFERROR(__xludf.DUMMYFUNCTION("GOOGLETRANSLATE(G175,""en"",""ko"")"),"해외 캄보디아 투자 공사 (OCIC)의 25 억 달러 규모의 프로젝트는 최근 2022 년 중반에 30% 완료에 도달했다고보고했다.")</f>
        <v>해외 캄보디아 투자 공사 (OCIC)의 25 억 달러 규모의 프로젝트는 최근 2022 년 중반에 30% 완료에 도달했다고보고했다.</v>
      </c>
    </row>
    <row r="176" ht="15.75" customHeight="1">
      <c r="A176" s="1">
        <v>174.0</v>
      </c>
      <c r="B176" s="2" t="s">
        <v>627</v>
      </c>
      <c r="C176" s="2" t="str">
        <f>IFERROR(__xludf.DUMMYFUNCTION("GOOGLETRANSLATE(B176,""en"",""ko"")"),"국외 거주자는 싱가포르 하노이 방콕에서 임대료를 내립니다")</f>
        <v>국외 거주자는 싱가포르 하노이 방콕에서 임대료를 내립니다</v>
      </c>
      <c r="D176" s="2" t="s">
        <v>621</v>
      </c>
      <c r="E176" s="2" t="str">
        <f>IFERROR(__xludf.DUMMYFUNCTION("GOOGLETRANSLATE(D176,""en"",""ko"")"),"2021 년 7 월 7 일")</f>
        <v>2021 년 7 월 7 일</v>
      </c>
      <c r="F176" s="3" t="s">
        <v>628</v>
      </c>
      <c r="G176" s="2" t="s">
        <v>629</v>
      </c>
      <c r="H176" s="2" t="str">
        <f>IFERROR(__xludf.DUMMYFUNCTION("GOOGLETRANSLATE(G176,""en"",""ko"")"),"작년 방콕, 하노이 및 싱가포르에서 기록 된 주목할만한 감소로 아시아 전역에서 국외 임대료가 하락했습니다.")</f>
        <v>작년 방콕, 하노이 및 싱가포르에서 기록 된 주목할만한 감소로 아시아 전역에서 국외 임대료가 하락했습니다.</v>
      </c>
    </row>
    <row r="177" ht="15.75" customHeight="1">
      <c r="A177" s="1">
        <v>175.0</v>
      </c>
      <c r="B177" s="2" t="s">
        <v>630</v>
      </c>
      <c r="C177" s="2" t="str">
        <f>IFERROR(__xludf.DUMMYFUNCTION("GOOGLETRANSLATE(B177,""en"",""ko"")"),"Morakot Island는 Sihanoukville에서 최고의 럭셔리 휴가로 다시 열립니다")</f>
        <v>Morakot Island는 Sihanoukville에서 최고의 럭셔리 휴가로 다시 열립니다</v>
      </c>
      <c r="D177" s="2" t="s">
        <v>631</v>
      </c>
      <c r="E177" s="2" t="str">
        <f>IFERROR(__xludf.DUMMYFUNCTION("GOOGLETRANSLATE(D177,""en"",""ko"")"),"2021 년 6 월 30 일")</f>
        <v>2021 년 6 월 30 일</v>
      </c>
      <c r="F177" s="3" t="s">
        <v>632</v>
      </c>
      <c r="G177" s="2" t="s">
        <v>633</v>
      </c>
      <c r="H177" s="2" t="str">
        <f>IFERROR(__xludf.DUMMYFUNCTION("GOOGLETRANSLATE(G177,""en"",""ko"")"),"단 몇 년 전 시하 우크 빌 (Sihanoukville City) 해안의 경치 좋은 캄보디아 섬인 모라 코트 아일랜드 (Koh Puos), 몇 년 전, 야생과 아름다운 걸프 코스트는 모험적인 휴가 자, 스포츠 어부, 스쿠버 다이버들을 끌어들이는 이국적인 목적지 역할을합니다. .")</f>
        <v>단 몇 년 전 시하 우크 빌 (Sihanoukville City) 해안의 경치 좋은 캄보디아 섬인 모라 코트 아일랜드 (Koh Puos), 몇 년 전, 야생과 아름다운 걸프 코스트는 모험적인 휴가 자, 스포츠 어부, 스쿠버 다이버들을 끌어들이는 이국적인 목적지 역할을합니다. .</v>
      </c>
    </row>
    <row r="178" ht="15.75" customHeight="1">
      <c r="A178" s="1">
        <v>176.0</v>
      </c>
      <c r="B178" s="2" t="s">
        <v>634</v>
      </c>
      <c r="C178" s="2" t="str">
        <f>IFERROR(__xludf.DUMMYFUNCTION("GOOGLETRANSLATE(B178,""en"",""ko"")"),"Archdaily에 제출 된 9 개의 Unbuilt 프로젝트 중 캄보디아 Oudong의 고급 콘도")</f>
        <v>Archdaily에 제출 된 9 개의 Unbuilt 프로젝트 중 캄보디아 Oudong의 고급 콘도</v>
      </c>
      <c r="D178" s="2" t="s">
        <v>635</v>
      </c>
      <c r="E178" s="2" t="str">
        <f>IFERROR(__xludf.DUMMYFUNCTION("GOOGLETRANSLATE(D178,""en"",""ko"")"),"2021 년 6 월 29 일")</f>
        <v>2021 년 6 월 29 일</v>
      </c>
      <c r="F178" s="3" t="s">
        <v>636</v>
      </c>
      <c r="G178" s="2" t="s">
        <v>637</v>
      </c>
      <c r="H178" s="2" t="str">
        <f>IFERROR(__xludf.DUMMYFUNCTION("GOOGLETRANSLATE(G178,""en"",""ko"")"),"AEC가 디자인 한 Oudong Residence는 캄보디아에 설립 된 관광지 인 Oudong의 도시 지역에 28 개의 콘도미니엄 거주지로 구성된 8 층 건물입니다.")</f>
        <v>AEC가 디자인 한 Oudong Residence는 캄보디아에 설립 된 관광지 인 Oudong의 도시 지역에 28 개의 콘도미니엄 거주지로 구성된 8 층 건물입니다.</v>
      </c>
    </row>
    <row r="179" ht="15.75" customHeight="1">
      <c r="A179" s="1">
        <v>177.0</v>
      </c>
      <c r="B179" s="2" t="s">
        <v>638</v>
      </c>
      <c r="C179" s="2" t="str">
        <f>IFERROR(__xludf.DUMMYFUNCTION("GOOGLETRANSLATE(B179,""en"",""ko"")"),"MPWT는 Phnom Penh Monorail 및 Subway Project에 대한 타당성 조사를 완료합니다.")</f>
        <v>MPWT는 Phnom Penh Monorail 및 Subway Project에 대한 타당성 조사를 완료합니다.</v>
      </c>
      <c r="D179" s="2" t="s">
        <v>639</v>
      </c>
      <c r="E179" s="2" t="str">
        <f>IFERROR(__xludf.DUMMYFUNCTION("GOOGLETRANSLATE(D179,""en"",""ko"")"),"2021 년 6 월 23 일")</f>
        <v>2021 년 6 월 23 일</v>
      </c>
      <c r="F179" s="3" t="s">
        <v>640</v>
      </c>
      <c r="G179" s="2" t="s">
        <v>641</v>
      </c>
      <c r="H179" s="2" t="str">
        <f>IFERROR(__xludf.DUMMYFUNCTION("GOOGLETRANSLATE(G179,""en"",""ko"")"),"공공 사업 및 교통부 장관 인 Sun Chanthol에 따르면, 프놈펜의 모노레일 웨이 및 지하철 프로젝트에 대한 타당성 조사가 완료되었다고한다.")</f>
        <v>공공 사업 및 교통부 장관 인 Sun Chanthol에 따르면, 프놈펜의 모노레일 웨이 및 지하철 프로젝트에 대한 타당성 조사가 완료되었다고한다.</v>
      </c>
    </row>
    <row r="180" ht="15.75" customHeight="1">
      <c r="A180" s="1">
        <v>178.0</v>
      </c>
      <c r="B180" s="2" t="s">
        <v>642</v>
      </c>
      <c r="C180" s="2" t="str">
        <f>IFERROR(__xludf.DUMMYFUNCTION("GOOGLETRANSLATE(B180,""en"",""ko"")"),"중국 꽃 박람회에서 시연 된 모듈 식 호텔 디자인")</f>
        <v>중국 꽃 박람회에서 시연 된 모듈 식 호텔 디자인</v>
      </c>
      <c r="D180" s="2" t="s">
        <v>639</v>
      </c>
      <c r="E180" s="2" t="str">
        <f>IFERROR(__xludf.DUMMYFUNCTION("GOOGLETRANSLATE(D180,""en"",""ko"")"),"2021 년 6 월 23 일")</f>
        <v>2021 년 6 월 23 일</v>
      </c>
      <c r="F180" s="3" t="s">
        <v>643</v>
      </c>
      <c r="G180" s="2" t="s">
        <v>644</v>
      </c>
      <c r="H180" s="2" t="str">
        <f>IFERROR(__xludf.DUMMYFUNCTION("GOOGLETRANSLATE(G180,""en"",""ko"")"),"많은 방문객과 참여 전시 업체를 수용하기 위해 10 번째 연례 China Flower Expo는 Chongming Modular House Hotel의 건물을 수용했습니다.")</f>
        <v>많은 방문객과 참여 전시 업체를 수용하기 위해 10 번째 연례 China Flower Expo는 Chongming Modular House Hotel의 건물을 수용했습니다.</v>
      </c>
    </row>
    <row r="181" ht="15.75" customHeight="1">
      <c r="A181" s="1">
        <v>179.0</v>
      </c>
      <c r="B181" s="2" t="s">
        <v>645</v>
      </c>
      <c r="C181" s="2" t="str">
        <f>IFERROR(__xludf.DUMMYFUNCTION("GOOGLETRANSLATE(B181,""en"",""ko"")"),"한 달 동안의 잠금 후 Chamkarmon 및 Sen Sok의 속성 쿼리 서지")</f>
        <v>한 달 동안의 잠금 후 Chamkarmon 및 Sen Sok의 속성 쿼리 서지</v>
      </c>
      <c r="D181" s="2" t="s">
        <v>646</v>
      </c>
      <c r="E181" s="2" t="str">
        <f>IFERROR(__xludf.DUMMYFUNCTION("GOOGLETRANSLATE(D181,""en"",""ko"")"),"2021 년 6 월 16 일")</f>
        <v>2021 년 6 월 16 일</v>
      </c>
      <c r="F181" s="3" t="s">
        <v>647</v>
      </c>
      <c r="G181" s="2" t="s">
        <v>648</v>
      </c>
      <c r="H181" s="2" t="str">
        <f>IFERROR(__xludf.DUMMYFUNCTION("GOOGLETRANSLATE(G181,""en"",""ko"")"),"최근의 지역 사회 발발에도 불구하고, 현재 가장 큰 재산 분류 포털 인 Realestate.com.kh에 따르면, 최근에 Q2로 검색 쿼리가 작년에 부동산 구원 자들에 의해 표현 된이자 금액보다 여전히 남아 있습니다.")</f>
        <v>최근의 지역 사회 발발에도 불구하고, 현재 가장 큰 재산 분류 포털 인 Realestate.com.kh에 따르면, 최근에 Q2로 검색 쿼리가 작년에 부동산 구원 자들에 의해 표현 된이자 금액보다 여전히 남아 있습니다.</v>
      </c>
    </row>
    <row r="182" ht="15.75" customHeight="1">
      <c r="A182" s="1">
        <v>180.0</v>
      </c>
      <c r="B182" s="2" t="s">
        <v>649</v>
      </c>
      <c r="C182" s="2" t="str">
        <f>IFERROR(__xludf.DUMMYFUNCTION("GOOGLETRANSLATE(B182,""en"",""ko"")"),"주차는 새로운 핫 건물을 지적합니까? 홍콩의 단일 공간은 130 만 달러를 놀라게합니다.")</f>
        <v>주차는 새로운 핫 건물을 지적합니까? 홍콩의 단일 공간은 130 만 달러를 놀라게합니다.</v>
      </c>
      <c r="D182" s="2" t="s">
        <v>646</v>
      </c>
      <c r="E182" s="2" t="str">
        <f>IFERROR(__xludf.DUMMYFUNCTION("GOOGLETRANSLATE(D182,""en"",""ko"")"),"2021 년 6 월 16 일")</f>
        <v>2021 년 6 월 16 일</v>
      </c>
      <c r="F182" s="3" t="s">
        <v>650</v>
      </c>
      <c r="G182" s="2" t="s">
        <v>651</v>
      </c>
      <c r="H182" s="2" t="str">
        <f>IFERROR(__xludf.DUMMYFUNCTION("GOOGLETRANSLATE(G182,""en"",""ko"")")," 고급 홍콩 아파트 단지의 주차 공간은 금요일 홍콩 미디어에서 130 만 달러에 팔린 것으로보고되었습니다.")</f>
        <v> 고급 홍콩 아파트 단지의 주차 공간은 금요일 홍콩 미디어에서 130 만 달러에 팔린 것으로보고되었습니다.</v>
      </c>
    </row>
    <row r="183" ht="15.75" customHeight="1">
      <c r="A183" s="1">
        <v>181.0</v>
      </c>
      <c r="B183" s="2" t="s">
        <v>652</v>
      </c>
      <c r="C183" s="2" t="str">
        <f>IFERROR(__xludf.DUMMYFUNCTION("GOOGLETRANSLATE(B183,""en"",""ko"")"),"태국 해외 시민의 재산 구매는 얼마나 어려운가요?")</f>
        <v>태국 해외 시민의 재산 구매는 얼마나 어려운가요?</v>
      </c>
      <c r="D183" s="2" t="s">
        <v>653</v>
      </c>
      <c r="E183" s="2" t="str">
        <f>IFERROR(__xludf.DUMMYFUNCTION("GOOGLETRANSLATE(D183,""en"",""ko"")"),"2021 년 6 월 9 일")</f>
        <v>2021 년 6 월 9 일</v>
      </c>
      <c r="F183" s="3" t="s">
        <v>654</v>
      </c>
      <c r="G183" s="2" t="s">
        <v>655</v>
      </c>
      <c r="H183" s="2" t="str">
        <f>IFERROR(__xludf.DUMMYFUNCTION("GOOGLETRANSLATE(G183,""en"",""ko"")"),"외국인은 태국에서 토지를 살 수 없으며 콘도미니엄 유닛과 아파트 만 구입할 수 없습니다. 외국인은 콘도미니엄 주인의 40 % 이상을 구성 할 수 없습니다. 그러나 외국인은 건물 전체를 구입하여 건물이 건축 된 토지를 뺀 것입니다.")</f>
        <v>외국인은 태국에서 토지를 살 수 없으며 콘도미니엄 유닛과 아파트 만 구입할 수 없습니다. 외국인은 콘도미니엄 주인의 40 % 이상을 구성 할 수 없습니다. 그러나 외국인은 건물 전체를 구입하여 건물이 건축 된 토지를 뺀 것입니다.</v>
      </c>
    </row>
    <row r="184" ht="15.75" customHeight="1">
      <c r="A184" s="1">
        <v>182.0</v>
      </c>
      <c r="B184" s="2" t="s">
        <v>656</v>
      </c>
      <c r="C184" s="2" t="str">
        <f>IFERROR(__xludf.DUMMYFUNCTION("GOOGLETRANSLATE(B184,""en"",""ko"")"),"캄보디아의 외국인으로서 주택 융자 안내")</f>
        <v>캄보디아의 외국인으로서 주택 융자 안내</v>
      </c>
      <c r="D184" s="2" t="s">
        <v>653</v>
      </c>
      <c r="E184" s="2" t="str">
        <f>IFERROR(__xludf.DUMMYFUNCTION("GOOGLETRANSLATE(D184,""en"",""ko"")"),"2021 년 6 월 9 일")</f>
        <v>2021 년 6 월 9 일</v>
      </c>
      <c r="F184" s="3" t="s">
        <v>657</v>
      </c>
      <c r="G184" s="2" t="s">
        <v>658</v>
      </c>
      <c r="H184" s="2" t="str">
        <f>IFERROR(__xludf.DUMMYFUNCTION("GOOGLETRANSLATE(G184,""en"",""ko"")"),"캄보디아의 빠르게 성장하는 경제는 많은 외국인들의 본거지를 만들었고 외국인 투자자들을 끌어 들였습니다.")</f>
        <v>캄보디아의 빠르게 성장하는 경제는 많은 외국인들의 본거지를 만들었고 외국인 투자자들을 끌어 들였습니다.</v>
      </c>
    </row>
    <row r="185" ht="15.75" customHeight="1">
      <c r="A185" s="1">
        <v>183.0</v>
      </c>
      <c r="B185" s="2" t="s">
        <v>659</v>
      </c>
      <c r="C185" s="2" t="str">
        <f>IFERROR(__xludf.DUMMYFUNCTION("GOOGLETRANSLATE(B185,""en"",""ko"")"),"Phnom Penh의 BKK District Tops Property Search Area")</f>
        <v>Phnom Penh의 BKK District Tops Property Search Area</v>
      </c>
      <c r="D185" s="2" t="s">
        <v>660</v>
      </c>
      <c r="E185" s="2" t="str">
        <f>IFERROR(__xludf.DUMMYFUNCTION("GOOGLETRANSLATE(D185,""en"",""ko"")"),"2021 년 6 월 2 일")</f>
        <v>2021 년 6 월 2 일</v>
      </c>
      <c r="F185" s="3" t="s">
        <v>661</v>
      </c>
      <c r="G185" s="2" t="s">
        <v>662</v>
      </c>
      <c r="H185" s="2" t="str">
        <f>IFERROR(__xludf.DUMMYFUNCTION("GOOGLETRANSLATE(G185,""en"",""ko"")"),"그러나 락 다운 조치에도 불구하고 캄보디아 부동산 구직자들은 4 월 중반에서 5 월 중순에 걸쳐있는 한 달 동안의 잠금 장치에 대한 부동산에 대한 관심을 유지했습니다.")</f>
        <v>그러나 락 다운 조치에도 불구하고 캄보디아 부동산 구직자들은 4 월 중반에서 5 월 중순에 걸쳐있는 한 달 동안의 잠금 장치에 대한 부동산에 대한 관심을 유지했습니다.</v>
      </c>
    </row>
    <row r="186" ht="15.75" customHeight="1">
      <c r="A186" s="1">
        <v>184.0</v>
      </c>
      <c r="B186" s="2" t="s">
        <v>663</v>
      </c>
      <c r="C186" s="2" t="str">
        <f>IFERROR(__xludf.DUMMYFUNCTION("GOOGLETRANSLATE(B186,""en"",""ko"")"),"입증 된 실적을 가진 신뢰할 수있는 개발 : 앙코르 그레이스 거주지 및 웰니스 리조트")</f>
        <v>입증 된 실적을 가진 신뢰할 수있는 개발 : 앙코르 그레이스 거주지 및 웰니스 리조트</v>
      </c>
      <c r="D186" s="2" t="s">
        <v>664</v>
      </c>
      <c r="E186" s="2" t="str">
        <f>IFERROR(__xludf.DUMMYFUNCTION("GOOGLETRANSLATE(D186,""en"",""ko"")"),"2021 년 5 월 26 일")</f>
        <v>2021 년 5 월 26 일</v>
      </c>
      <c r="F186" s="3" t="s">
        <v>665</v>
      </c>
      <c r="G186" s="2" t="s">
        <v>666</v>
      </c>
      <c r="H186" s="2" t="str">
        <f>IFERROR(__xludf.DUMMYFUNCTION("GOOGLETRANSLATE(G186,""en"",""ko"")"),"도시 중심부의 전략적 위치를 높이고 여러 5 성급 호텔로 둘러싸여 있으며 유일한 세계 유네스코 문화 유산 인 앙코르 와트 템플, 앙코르 그레이스 레지던스 및 웰니스 리조트에서 10 분 거리에 위치한 고급 현대 가족입니다. 활기찬 도심의 친절한 피난처.")</f>
        <v>도시 중심부의 전략적 위치를 높이고 여러 5 성급 호텔로 둘러싸여 있으며 유일한 세계 유네스코 문화 유산 인 앙코르 와트 템플, 앙코르 그레이스 레지던스 및 웰니스 리조트에서 10 분 거리에 위치한 고급 현대 가족입니다. 활기찬 도심의 친절한 피난처.</v>
      </c>
    </row>
    <row r="187" ht="15.75" customHeight="1">
      <c r="A187" s="1">
        <v>185.0</v>
      </c>
      <c r="B187" s="2" t="s">
        <v>667</v>
      </c>
      <c r="C187" s="2" t="str">
        <f>IFERROR(__xludf.DUMMYFUNCTION("GOOGLETRANSLATE(B187,""en"",""ko"")"),"중국의 '흔들리는 건물'에서 탈출 한 후 림보의 상인")</f>
        <v>중국의 '흔들리는 건물'에서 탈출 한 후 림보의 상인</v>
      </c>
      <c r="D187" s="2" t="s">
        <v>664</v>
      </c>
      <c r="E187" s="2" t="str">
        <f>IFERROR(__xludf.DUMMYFUNCTION("GOOGLETRANSLATE(D187,""en"",""ko"")"),"2021 년 5 월 26 일")</f>
        <v>2021 년 5 월 26 일</v>
      </c>
      <c r="F187" s="3" t="s">
        <v>668</v>
      </c>
      <c r="G187" s="2" t="s">
        <v>669</v>
      </c>
      <c r="H187" s="2" t="str">
        <f>IFERROR(__xludf.DUMMYFUNCTION("GOOGLETRANSLATE(G187,""en"",""ko"")"),"비즈니스 소유자는 지난주 예기치 않게 흔들 리기 시작한 중국 남부의 마천루에서 폐쇄 된 후 불확실한 전망에 직면 해 있으며, 통행인은 공황 상태에 빠졌습니다.")</f>
        <v>비즈니스 소유자는 지난주 예기치 않게 흔들 리기 시작한 중국 남부의 마천루에서 폐쇄 된 후 불확실한 전망에 직면 해 있으며, 통행인은 공황 상태에 빠졌습니다.</v>
      </c>
    </row>
    <row r="188" ht="15.75" customHeight="1">
      <c r="A188" s="1">
        <v>186.0</v>
      </c>
      <c r="B188" s="2" t="s">
        <v>670</v>
      </c>
      <c r="C188" s="2" t="str">
        <f>IFERROR(__xludf.DUMMYFUNCTION("GOOGLETRANSLATE(B188,""en"",""ko"")"),"업계 통찰력 : 캄보디아 부동산 구매자는 무엇을 찾고 있습니까? 엄마 Sothavatey와 함께")</f>
        <v>업계 통찰력 : 캄보디아 부동산 구매자는 무엇을 찾고 있습니까? 엄마 Sothavatey와 함께</v>
      </c>
      <c r="D188" s="2" t="s">
        <v>671</v>
      </c>
      <c r="E188" s="2" t="str">
        <f>IFERROR(__xludf.DUMMYFUNCTION("GOOGLETRANSLATE(D188,""en"",""ko"")"),"2021 년 5 월 19 일")</f>
        <v>2021 년 5 월 19 일</v>
      </c>
      <c r="F188" s="3" t="s">
        <v>672</v>
      </c>
      <c r="G188" s="2" t="s">
        <v>673</v>
      </c>
      <c r="H188" s="2" t="str">
        <f>IFERROR(__xludf.DUMMYFUNCTION("GOOGLETRANSLATE(G188,""en"",""ko"")"),"캄보디아의 외국인 투자 유입과 캄보디아의 활동 증가는 부동산 부문을 많은 기회의 원천으로 전환했습니다.")</f>
        <v>캄보디아의 외국인 투자 유입과 캄보디아의 활동 증가는 부동산 부문을 많은 기회의 원천으로 전환했습니다.</v>
      </c>
    </row>
    <row r="189" ht="15.75" customHeight="1">
      <c r="A189" s="1">
        <v>187.0</v>
      </c>
      <c r="B189" s="2" t="s">
        <v>674</v>
      </c>
      <c r="C189" s="2" t="str">
        <f>IFERROR(__xludf.DUMMYFUNCTION("GOOGLETRANSLATE(B189,""en"",""ko"")"),"산업 통찰력 : Anthony Galliano와의 부동산 시장의 캄보디아 경제 및 기회에 대한 폐쇄의 영향")</f>
        <v>산업 통찰력 : Anthony Galliano와의 부동산 시장의 캄보디아 경제 및 기회에 대한 폐쇄의 영향</v>
      </c>
      <c r="D189" s="2" t="s">
        <v>675</v>
      </c>
      <c r="E189" s="2" t="str">
        <f>IFERROR(__xludf.DUMMYFUNCTION("GOOGLETRANSLATE(D189,""en"",""ko"")"),"2021 년 5 월 12 일")</f>
        <v>2021 년 5 월 12 일</v>
      </c>
      <c r="F189" s="3" t="s">
        <v>676</v>
      </c>
      <c r="G189" s="2" t="s">
        <v>677</v>
      </c>
      <c r="H189" s="2" t="str">
        <f>IFERROR(__xludf.DUMMYFUNCTION("GOOGLETRANSLATE(G189,""en"",""ko"")"),"캄보디아 경제의 대부분은 스프레드를 억제하기 위해 엄격한 검역 조치가 보증되면서 정지 상태에 있습니다.")</f>
        <v>캄보디아 경제의 대부분은 스프레드를 억제하기 위해 엄격한 검역 조치가 보증되면서 정지 상태에 있습니다.</v>
      </c>
    </row>
    <row r="190" ht="15.75" customHeight="1">
      <c r="A190" s="1">
        <v>188.0</v>
      </c>
      <c r="B190" s="2" t="s">
        <v>678</v>
      </c>
      <c r="C190" s="2" t="str">
        <f>IFERROR(__xludf.DUMMYFUNCTION("GOOGLETRANSLATE(B190,""en"",""ko"")"),"산업 통찰력 : 캄보디아 부동산 시장의 상태, CVEA 회장 Chrek Soknim과 함께")</f>
        <v>산업 통찰력 : 캄보디아 부동산 시장의 상태, CVEA 회장 Chrek Soknim과 함께</v>
      </c>
      <c r="D190" s="2" t="s">
        <v>679</v>
      </c>
      <c r="E190" s="2" t="str">
        <f>IFERROR(__xludf.DUMMYFUNCTION("GOOGLETRANSLATE(D190,""en"",""ko"")"),"2021 년 5 월 5 일")</f>
        <v>2021 년 5 월 5 일</v>
      </c>
      <c r="F190" s="3" t="s">
        <v>680</v>
      </c>
      <c r="G190" s="2" t="s">
        <v>681</v>
      </c>
      <c r="H190" s="2" t="str">
        <f>IFERROR(__xludf.DUMMYFUNCTION("GOOGLETRANSLATE(G190,""en"",""ko"")"),"Chrek Soknim의 CVEA 회장은 Phnom Penh에 부과 된 폐쇄 조치에 대한 부동산 시장의 대응에 대한 통찰력을 제공했습니다. 이 기사는 인터뷰의 요약으로 Realestate.com.kh의 Facebook 페이지에서 전체 길이로 볼 수 있습니다.")</f>
        <v>Chrek Soknim의 CVEA 회장은 Phnom Penh에 부과 된 폐쇄 조치에 대한 부동산 시장의 대응에 대한 통찰력을 제공했습니다. 이 기사는 인터뷰의 요약으로 Realestate.com.kh의 Facebook 페이지에서 전체 길이로 볼 수 있습니다.</v>
      </c>
    </row>
    <row r="191" ht="15.75" customHeight="1">
      <c r="A191" s="1">
        <v>189.0</v>
      </c>
      <c r="B191" s="2" t="s">
        <v>682</v>
      </c>
      <c r="C191" s="2" t="str">
        <f>IFERROR(__xludf.DUMMYFUNCTION("GOOGLETRANSLATE(B191,""en"",""ko"")"),"온라인 플래시 판매 - 시간 확장!")</f>
        <v>온라인 플래시 판매 - 시간 확장!</v>
      </c>
      <c r="D191" s="2" t="s">
        <v>679</v>
      </c>
      <c r="E191" s="2" t="str">
        <f>IFERROR(__xludf.DUMMYFUNCTION("GOOGLETRANSLATE(D191,""en"",""ko"")"),"2021 년 5 월 5 일")</f>
        <v>2021 년 5 월 5 일</v>
      </c>
      <c r="F191" s="3" t="s">
        <v>683</v>
      </c>
      <c r="G191" s="2" t="s">
        <v>684</v>
      </c>
      <c r="H191" s="2" t="str">
        <f>IFERROR(__xludf.DUMMYFUNCTION("GOOGLETRANSLATE(G191,""en"",""ko"")"),"지난 주 realestate.com.kh는 2020 년에 개발자, 에이전트 및 부동산 신청자가 재산을 훌륭한 가격으로 확보하고 온라인으로 100% 거래 할 수있는 수단으로 2020 년에 개최 된 유명한 온라인 부동산 판매 이벤트의 귀환을 발표했습니다. 진행중인 전염병에도 불구하고.")</f>
        <v>지난 주 realestate.com.kh는 2020 년에 개발자, 에이전트 및 부동산 신청자가 재산을 훌륭한 가격으로 확보하고 온라인으로 100% 거래 할 수있는 수단으로 2020 년에 개최 된 유명한 온라인 부동산 판매 이벤트의 귀환을 발표했습니다. 진행중인 전염병에도 불구하고.</v>
      </c>
    </row>
    <row r="192" ht="15.75" customHeight="1">
      <c r="A192" s="1">
        <v>190.0</v>
      </c>
      <c r="B192" s="2" t="s">
        <v>685</v>
      </c>
      <c r="C192" s="2" t="str">
        <f>IFERROR(__xludf.DUMMYFUNCTION("GOOGLETRANSLATE(B192,""en"",""ko"")"),"산업 통찰력 : CBRE의 James Hodge와 함께 캄보디아 부동산의 기회와 도전")</f>
        <v>산업 통찰력 : CBRE의 James Hodge와 함께 캄보디아 부동산의 기회와 도전</v>
      </c>
      <c r="D192" s="2" t="s">
        <v>686</v>
      </c>
      <c r="E192" s="2" t="str">
        <f>IFERROR(__xludf.DUMMYFUNCTION("GOOGLETRANSLATE(D192,""en"",""ko"")"),"2021 년 4 월 28 일")</f>
        <v>2021 년 4 월 28 일</v>
      </c>
      <c r="F192" s="3" t="s">
        <v>687</v>
      </c>
      <c r="G192" s="2" t="s">
        <v>688</v>
      </c>
      <c r="H192" s="2" t="str">
        <f>IFERROR(__xludf.DUMMYFUNCTION("GOOGLETRANSLATE(G192,""en"",""ko"")"),"CBRE 캄보디아 전무 이사 제임스 호지 (James Hodge)는 realestate.com.kh와 함께 앉아서 그가 시작한 방법, CBRE의 역사, 그리고 왕국의 재산 부문이 직면 한 기회와 도전의 혼합을 안내했습니다.")</f>
        <v>CBRE 캄보디아 전무 이사 제임스 호지 (James Hodge)는 realestate.com.kh와 함께 앉아서 그가 시작한 방법, CBRE의 역사, 그리고 왕국의 재산 부문이 직면 한 기회와 도전의 혼합을 안내했습니다.</v>
      </c>
    </row>
    <row r="193" ht="15.75" customHeight="1">
      <c r="A193" s="1">
        <v>191.0</v>
      </c>
      <c r="B193" s="2" t="s">
        <v>689</v>
      </c>
      <c r="C193" s="2" t="str">
        <f>IFERROR(__xludf.DUMMYFUNCTION("GOOGLETRANSLATE(B193,""en"",""ko"")"),"콘도미니엄 시장의 미래는 새로운 폐쇄로 불확실합니다")</f>
        <v>콘도미니엄 시장의 미래는 새로운 폐쇄로 불확실합니다</v>
      </c>
      <c r="D193" s="2" t="s">
        <v>690</v>
      </c>
      <c r="E193" s="2" t="str">
        <f>IFERROR(__xludf.DUMMYFUNCTION("GOOGLETRANSLATE(D193,""en"",""ko"")"),"2021 년 4 월 21 일")</f>
        <v>2021 년 4 월 21 일</v>
      </c>
      <c r="F193" s="3" t="s">
        <v>691</v>
      </c>
      <c r="G193" s="2" t="s">
        <v>692</v>
      </c>
      <c r="H193" s="2" t="str">
        <f>IFERROR(__xludf.DUMMYFUNCTION("GOOGLETRANSLATE(G193,""en"",""ko"")"),"잠금 장치가 2021 년에 콘도미니엄 판매 및 임대 동향에 얼마나 많은 영향을 미칠지 결정하는 것은 아직 이른 일이지만, 시장이 속도가 느려질 것으로 예상 할 수 있습니다.")</f>
        <v>잠금 장치가 2021 년에 콘도미니엄 판매 및 임대 동향에 얼마나 많은 영향을 미칠지 결정하는 것은 아직 이른 일이지만, 시장이 속도가 느려질 것으로 예상 할 수 있습니다.</v>
      </c>
    </row>
    <row r="194" ht="15.75" customHeight="1">
      <c r="A194" s="1">
        <v>192.0</v>
      </c>
      <c r="B194" s="2" t="s">
        <v>693</v>
      </c>
      <c r="C194" s="2" t="str">
        <f>IFERROR(__xludf.DUMMYFUNCTION("GOOGLETRANSLATE(B194,""en"",""ko"")"),"Worldbridge Sport Village에서 Olympian처럼 산다")</f>
        <v>Worldbridge Sport Village에서 Olympian처럼 산다</v>
      </c>
      <c r="D194" s="2" t="s">
        <v>690</v>
      </c>
      <c r="E194" s="2" t="str">
        <f>IFERROR(__xludf.DUMMYFUNCTION("GOOGLETRANSLATE(D194,""en"",""ko"")"),"2021 년 4 월 21 일")</f>
        <v>2021 년 4 월 21 일</v>
      </c>
      <c r="F194" s="3" t="s">
        <v>694</v>
      </c>
      <c r="G194" s="2" t="s">
        <v>695</v>
      </c>
      <c r="H194" s="2" t="str">
        <f>IFERROR(__xludf.DUMMYFUNCTION("GOOGLETRANSLATE(G194,""en"",""ko"")"),"월드 브리지 스포츠 빌리지 (Worldbridge Sport Village)는 곧 프놈펜 (Phnom Penh)에게 오는 가장 독특하고 흥미로운 주거 프로젝트 중 하나입니다.")</f>
        <v>월드 브리지 스포츠 빌리지 (Worldbridge Sport Village)는 곧 프놈펜 (Phnom Penh)에게 오는 가장 독특하고 흥미로운 주거 프로젝트 중 하나입니다.</v>
      </c>
    </row>
    <row r="195" ht="15.75" customHeight="1">
      <c r="A195" s="1">
        <v>193.0</v>
      </c>
      <c r="B195" s="2" t="s">
        <v>696</v>
      </c>
      <c r="C195" s="2" t="str">
        <f>IFERROR(__xludf.DUMMYFUNCTION("GOOGLETRANSLATE(B195,""en"",""ko"")"),"Boreys는 저렴한 주택 Q1 2021으로 계속 전환합니다")</f>
        <v>Boreys는 저렴한 주택 Q1 2021으로 계속 전환합니다</v>
      </c>
      <c r="D195" s="2" t="s">
        <v>690</v>
      </c>
      <c r="E195" s="2" t="str">
        <f>IFERROR(__xludf.DUMMYFUNCTION("GOOGLETRANSLATE(D195,""en"",""ko"")"),"2021 년 4 월 21 일")</f>
        <v>2021 년 4 월 21 일</v>
      </c>
      <c r="F195" s="3" t="s">
        <v>697</v>
      </c>
      <c r="G195" s="2" t="s">
        <v>698</v>
      </c>
      <c r="H195" s="2" t="str">
        <f>IFERROR(__xludf.DUMMYFUNCTION("GOOGLETRANSLATE(G195,""en"",""ko"")"),"CBRE Cambodia의 MarketView Q1 2021 보고서에 따르면 Phnom Penh의 상륙 부동산 프로젝트의 공급은 6 개월 동안 2021 년 1 분기로 이어지는 빠른 속도로 성장할 것입니다.")</f>
        <v>CBRE Cambodia의 MarketView Q1 2021 보고서에 따르면 Phnom Penh의 상륙 부동산 프로젝트의 공급은 6 개월 동안 2021 년 1 분기로 이어지는 빠른 속도로 성장할 것입니다.</v>
      </c>
    </row>
    <row r="196" ht="15.75" customHeight="1">
      <c r="A196" s="1">
        <v>194.0</v>
      </c>
      <c r="B196" s="2" t="s">
        <v>699</v>
      </c>
      <c r="C196" s="2" t="str">
        <f>IFERROR(__xludf.DUMMYFUNCTION("GOOGLETRANSLATE(B196,""en"",""ko"")"),"‘찢어짐’: 미국 최고 온실 가스 가스 패딩 발전소와 함께 생활")</f>
        <v>‘찢어짐’: 미국 최고 온실 가스 가스 패딩 발전소와 함께 생활</v>
      </c>
      <c r="D196" s="2" t="s">
        <v>690</v>
      </c>
      <c r="E196" s="2" t="str">
        <f>IFERROR(__xludf.DUMMYFUNCTION("GOOGLETRANSLATE(D196,""en"",""ko"")"),"2021 년 4 월 21 일")</f>
        <v>2021 년 4 월 21 일</v>
      </c>
      <c r="F196" s="3" t="s">
        <v>700</v>
      </c>
      <c r="G196" s="2" t="s">
        <v>701</v>
      </c>
      <c r="H196" s="2" t="str">
        <f>IFERROR(__xludf.DUMMYFUNCTION("GOOGLETRANSLATE(G196,""en"",""ko"")"),"제니퍼 체스 (Jennifer Chesser)의 동네 위에 미국에서 가장 온실 가스 방출 발전소 타워의 배기 가스 연기가 많은 담배를 피우지 만, 침묵하지 못하도록 싸울 것입니다.")</f>
        <v>제니퍼 체스 (Jennifer Chesser)의 동네 위에 미국에서 가장 온실 가스 방출 발전소 타워의 배기 가스 연기가 많은 담배를 피우지 만, 침묵하지 못하도록 싸울 것입니다.</v>
      </c>
    </row>
    <row r="197" ht="15.75" customHeight="1">
      <c r="A197" s="1">
        <v>195.0</v>
      </c>
      <c r="B197" s="2" t="s">
        <v>702</v>
      </c>
      <c r="C197" s="2" t="str">
        <f>IFERROR(__xludf.DUMMYFUNCTION("GOOGLETRANSLATE(B197,""en"",""ko"")"),"싱가포르에 본사를 둔 부동산 개발자 인 Hong Lai Huat")</f>
        <v>싱가포르에 본사를 둔 부동산 개발자 인 Hong Lai Huat</v>
      </c>
      <c r="D197" s="2" t="s">
        <v>703</v>
      </c>
      <c r="E197" s="2" t="str">
        <f>IFERROR(__xludf.DUMMYFUNCTION("GOOGLETRANSLATE(D197,""en"",""ko"")"),"2021 년 4 월 17 일")</f>
        <v>2021 년 4 월 17 일</v>
      </c>
      <c r="F197" s="3" t="s">
        <v>704</v>
      </c>
      <c r="G197" s="2" t="s">
        <v>705</v>
      </c>
      <c r="H197" s="2" t="str">
        <f>IFERROR(__xludf.DUMMYFUNCTION("GOOGLETRANSLATE(G197,""en"",""ko"")"),"Hong Lai Huat는 4 월 15 일 캄보디아의 수도 인 프놈펜 (Phnom Penh)과 칸달 지방의 폐쇄가 그룹의 재산 및 부동산 부서의 판매에 영향을 미칠 것이라고 발표했다.")</f>
        <v>Hong Lai Huat는 4 월 15 일 캄보디아의 수도 인 프놈펜 (Phnom Penh)과 칸달 지방의 폐쇄가 그룹의 재산 및 부동산 부서의 판매에 영향을 미칠 것이라고 발표했다.</v>
      </c>
    </row>
    <row r="198" ht="15.75" customHeight="1">
      <c r="A198" s="1">
        <v>196.0</v>
      </c>
      <c r="B198" s="2" t="s">
        <v>706</v>
      </c>
      <c r="C198" s="2" t="str">
        <f>IFERROR(__xludf.DUMMYFUNCTION("GOOGLETRANSLATE(B198,""en"",""ko"")"),"Kampot의 토지 가격은 절반으로 떨어집니다")</f>
        <v>Kampot의 토지 가격은 절반으로 떨어집니다</v>
      </c>
      <c r="D198" s="2" t="s">
        <v>707</v>
      </c>
      <c r="E198" s="2" t="str">
        <f>IFERROR(__xludf.DUMMYFUNCTION("GOOGLETRANSLATE(D198,""en"",""ko"")"),"2021 년 4 월 13 일")</f>
        <v>2021 년 4 월 13 일</v>
      </c>
      <c r="F198" s="3" t="s">
        <v>708</v>
      </c>
      <c r="G198" s="2" t="s">
        <v>709</v>
      </c>
      <c r="H198" s="2" t="str">
        <f>IFERROR(__xludf.DUMMYFUNCTION("GOOGLETRANSLATE(G198,""en"",""ko"")"),"관광 리조트로 유명한 Kampot Province는 전염병으로 인해 50 %의 토지 가격 하락을 겪었습니다.")</f>
        <v>관광 리조트로 유명한 Kampot Province는 전염병으로 인해 50 %의 토지 가격 하락을 겪었습니다.</v>
      </c>
    </row>
    <row r="199" ht="15.75" customHeight="1">
      <c r="A199" s="1">
        <v>197.0</v>
      </c>
      <c r="B199" s="2" t="s">
        <v>710</v>
      </c>
      <c r="C199" s="2" t="str">
        <f>IFERROR(__xludf.DUMMYFUNCTION("GOOGLETRANSLATE(B199,""en"",""ko"")"),"온라인 부동산 플래시 판매 시작 5 월 6 일!")</f>
        <v>온라인 부동산 플래시 판매 시작 5 월 6 일!</v>
      </c>
      <c r="D199" s="2" t="s">
        <v>711</v>
      </c>
      <c r="E199" s="2" t="str">
        <f>IFERROR(__xludf.DUMMYFUNCTION("GOOGLETRANSLATE(D199,""en"",""ko"")"),"2021 년 4 월 7 일")</f>
        <v>2021 년 4 월 7 일</v>
      </c>
      <c r="F199" s="3" t="s">
        <v>712</v>
      </c>
      <c r="G199" s="2" t="s">
        <v>713</v>
      </c>
      <c r="H199" s="2" t="str">
        <f>IFERROR(__xludf.DUMMYFUNCTION("GOOGLETRANSLATE(G199,""en"",""ko"")"),"2021 년 5 월에 캄보디아 부동산에서 최고의 부동산에 대한 최고의 가격을 얻으십시오!")</f>
        <v>2021 년 5 월에 캄보디아 부동산에서 최고의 부동산에 대한 최고의 가격을 얻으십시오!</v>
      </c>
    </row>
    <row r="200" ht="15.75" customHeight="1">
      <c r="A200" s="1">
        <v>198.0</v>
      </c>
      <c r="B200" s="2" t="s">
        <v>714</v>
      </c>
      <c r="C200" s="2" t="str">
        <f>IFERROR(__xludf.DUMMYFUNCTION("GOOGLETRANSLATE(B200,""en"",""ko"")"),"서비스 아파트에 대한 공급 증가 및 수요 감소")</f>
        <v>서비스 아파트에 대한 공급 증가 및 수요 감소</v>
      </c>
      <c r="D200" s="2" t="s">
        <v>711</v>
      </c>
      <c r="E200" s="2" t="str">
        <f>IFERROR(__xludf.DUMMYFUNCTION("GOOGLETRANSLATE(D200,""en"",""ko"")"),"2021 년 4 월 7 일")</f>
        <v>2021 년 4 월 7 일</v>
      </c>
      <c r="F200" s="3" t="s">
        <v>715</v>
      </c>
      <c r="G200" s="2" t="s">
        <v>716</v>
      </c>
      <c r="H200" s="2" t="str">
        <f>IFERROR(__xludf.DUMMYFUNCTION("GOOGLETRANSLATE(G200,""en"",""ko"")"),"Phnom Penh의 서비스 아파트는 2020 년 하반기에 공급이 급증했지만 Covid-19와 그로 인한 국외 거주자의 감소로 인해 해당 부대에 대한 수요는 감소했습니다.")</f>
        <v>Phnom Penh의 서비스 아파트는 2020 년 하반기에 공급이 급증했지만 Covid-19와 그로 인한 국외 거주자의 감소로 인해 해당 부대에 대한 수요는 감소했습니다.</v>
      </c>
    </row>
    <row r="201" ht="15.75" customHeight="1">
      <c r="A201" s="1">
        <v>199.0</v>
      </c>
      <c r="B201" s="2" t="s">
        <v>717</v>
      </c>
      <c r="C201" s="2" t="str">
        <f>IFERROR(__xludf.DUMMYFUNCTION("GOOGLETRANSLATE(B201,""en"",""ko"")"),"캄보디아에서 고급스러운 생활을위한 '골드 표준'")</f>
        <v>캄보디아에서 고급스러운 생활을위한 '골드 표준'</v>
      </c>
      <c r="D201" s="2" t="s">
        <v>711</v>
      </c>
      <c r="E201" s="2" t="str">
        <f>IFERROR(__xludf.DUMMYFUNCTION("GOOGLETRANSLATE(D201,""en"",""ko"")"),"2021 년 4 월 7 일")</f>
        <v>2021 년 4 월 7 일</v>
      </c>
      <c r="F201" s="3" t="s">
        <v>718</v>
      </c>
      <c r="G201" s="2" t="s">
        <v>719</v>
      </c>
      <c r="H201" s="2" t="str">
        <f>IFERROR(__xludf.DUMMYFUNCTION("GOOGLETRANSLATE(G201,""en"",""ko"")"),"고급스러운 생활과 관련 편의 시설이 나타나기 시작했습니다. 고급 아파트, 콘도, 빌라 등은 프놈펜, 시아누크 빌, 프놈펜, 캄포트, 시엠 리피, 칸달 및 기타 지방에 생겨났습니다.")</f>
        <v>고급스러운 생활과 관련 편의 시설이 나타나기 시작했습니다. 고급 아파트, 콘도, 빌라 등은 프놈펜, 시아누크 빌, 프놈펜, 캄포트, 시엠 리피, 칸달 및 기타 지방에 생겨났습니다.</v>
      </c>
    </row>
    <row r="202" ht="15.75" customHeight="1">
      <c r="A202" s="1">
        <v>200.0</v>
      </c>
      <c r="B202" s="2" t="s">
        <v>720</v>
      </c>
      <c r="C202" s="2" t="str">
        <f>IFERROR(__xludf.DUMMYFUNCTION("GOOGLETRANSLATE(B202,""en"",""ko"")"),"태국의 아난다 개발을위한 새로운 협력")</f>
        <v>태국의 아난다 개발을위한 새로운 협력</v>
      </c>
      <c r="D202" s="2" t="s">
        <v>711</v>
      </c>
      <c r="E202" s="2" t="str">
        <f>IFERROR(__xludf.DUMMYFUNCTION("GOOGLETRANSLATE(D202,""en"",""ko"")"),"2021 년 4 월 7 일")</f>
        <v>2021 년 4 월 7 일</v>
      </c>
      <c r="F202" s="3" t="s">
        <v>721</v>
      </c>
      <c r="G202" s="2" t="s">
        <v>722</v>
      </c>
      <c r="H202" s="2" t="str">
        <f>IFERROR(__xludf.DUMMYFUNCTION("GOOGLETRANSLATE(G202,""en"",""ko"")"),"Ananda Development Public Co Ltd는 투자 및 생활을위한 원 스톱 콘도 컨설턴트 서비스 인 Shinyu Real Estate와의 새로운 협력을 발표하고 있습니다.")</f>
        <v>Ananda Development Public Co Ltd는 투자 및 생활을위한 원 스톱 콘도 컨설턴트 서비스 인 Shinyu Real Estate와의 새로운 협력을 발표하고 있습니다.</v>
      </c>
    </row>
    <row r="203" ht="15.75" customHeight="1">
      <c r="A203" s="1">
        <v>201.0</v>
      </c>
      <c r="B203" s="2" t="s">
        <v>723</v>
      </c>
      <c r="C203" s="2" t="str">
        <f>IFERROR(__xludf.DUMMYFUNCTION("GOOGLETRANSLATE(B203,""en"",""ko"")"),"방콕을 생각하십니까? Thonglor Dasherfare를 시도해 보지 않겠습니까?")</f>
        <v>방콕을 생각하십니까? Thonglor Dasherfare를 시도해 보지 않겠습니까?</v>
      </c>
      <c r="D203" s="2" t="s">
        <v>711</v>
      </c>
      <c r="E203" s="2" t="str">
        <f>IFERROR(__xludf.DUMMYFUNCTION("GOOGLETRANSLATE(D203,""en"",""ko"")"),"2021 년 4 월 7 일")</f>
        <v>2021 년 4 월 7 일</v>
      </c>
      <c r="F203" s="3" t="s">
        <v>724</v>
      </c>
      <c r="G203" s="2" t="s">
        <v>725</v>
      </c>
      <c r="H203" s="2" t="str">
        <f>IFERROR(__xludf.DUMMYFUNCTION("GOOGLETRANSLATE(G203,""en"",""ko"")"),"Thonglor는 지역 및 국제 문화가 공동체 의식으로 완벽하게 결합되는 권위 있고 독특한 지역입니다.")</f>
        <v>Thonglor는 지역 및 국제 문화가 공동체 의식으로 완벽하게 결합되는 권위 있고 독특한 지역입니다.</v>
      </c>
    </row>
    <row r="204" ht="15.75" customHeight="1">
      <c r="A204" s="1">
        <v>202.0</v>
      </c>
      <c r="B204" s="2" t="s">
        <v>726</v>
      </c>
      <c r="C204" s="2" t="str">
        <f>IFERROR(__xludf.DUMMYFUNCTION("GOOGLETRANSLATE(B204,""en"",""ko"")"),"Sen Sok, Changvar Changvar Changvar Chance Choices for Phnom Penh Landed Properties")</f>
        <v>Sen Sok, Changvar Changvar Changvar Chance Choices for Phnom Penh Landed Properties</v>
      </c>
      <c r="D204" s="2" t="s">
        <v>727</v>
      </c>
      <c r="E204" s="2" t="str">
        <f>IFERROR(__xludf.DUMMYFUNCTION("GOOGLETRANSLATE(D204,""en"",""ko"")"),"2021 년 3 월 31 일")</f>
        <v>2021 년 3 월 31 일</v>
      </c>
      <c r="F204" s="3" t="s">
        <v>728</v>
      </c>
      <c r="G204" s="2" t="s">
        <v>729</v>
      </c>
      <c r="H204" s="2" t="str">
        <f>IFERROR(__xludf.DUMMYFUNCTION("GOOGLETRANSLATE(G204,""en"",""ko"")"),"캄보디아의 최신 Covid-19 Wave와의 지속적인 투쟁은 대부분의 사람들을 실내에두고 있으며, 더 많은 사람들과 함께 더 많은 사람들이 쇼룸에 더 적은 사람들이 있습니다.")</f>
        <v>캄보디아의 최신 Covid-19 Wave와의 지속적인 투쟁은 대부분의 사람들을 실내에두고 있으며, 더 많은 사람들과 함께 더 많은 사람들이 쇼룸에 더 적은 사람들이 있습니다.</v>
      </c>
    </row>
    <row r="205" ht="15.75" customHeight="1">
      <c r="A205" s="1">
        <v>203.0</v>
      </c>
      <c r="B205" s="2" t="s">
        <v>730</v>
      </c>
      <c r="C205" s="2" t="str">
        <f>IFERROR(__xludf.DUMMYFUNCTION("GOOGLETRANSLATE(B205,""en"",""ko"")"),"봉우리 : 나머지 위에 두드러집니다")</f>
        <v>봉우리 : 나머지 위에 두드러집니다</v>
      </c>
      <c r="D205" s="2" t="s">
        <v>727</v>
      </c>
      <c r="E205" s="2" t="str">
        <f>IFERROR(__xludf.DUMMYFUNCTION("GOOGLETRANSLATE(D205,""en"",""ko"")"),"2021 년 3 월 31 일")</f>
        <v>2021 년 3 월 31 일</v>
      </c>
      <c r="F205" s="3" t="s">
        <v>731</v>
      </c>
      <c r="G205" s="2" t="s">
        <v>732</v>
      </c>
      <c r="H205" s="2" t="str">
        <f>IFERROR(__xludf.DUMMYFUNCTION("GOOGLETRANSLATE(G205,""en"",""ko"")"),"지난 몇 년 동안 캄보디아는 부동산 개발로 가득 차있었습니다. 급성장하는 경제와 대규모 외국인 직접 투자가 유입되면서 왕국 전역의 건물 붐을 불러 일으키고 있습니다.")</f>
        <v>지난 몇 년 동안 캄보디아는 부동산 개발로 가득 차있었습니다. 급성장하는 경제와 대규모 외국인 직접 투자가 유입되면서 왕국 전역의 건물 붐을 불러 일으키고 있습니다.</v>
      </c>
    </row>
    <row r="206" ht="15.75" customHeight="1">
      <c r="A206" s="1">
        <v>204.0</v>
      </c>
      <c r="B206" s="2" t="s">
        <v>733</v>
      </c>
      <c r="C206" s="2" t="str">
        <f>IFERROR(__xludf.DUMMYFUNCTION("GOOGLETRANSLATE(B206,""en"",""ko"")"),"방콕 콘도 수요는 Sukhumvit를 여행합니다")</f>
        <v>방콕 콘도 수요는 Sukhumvit를 여행합니다</v>
      </c>
      <c r="D206" s="2" t="s">
        <v>727</v>
      </c>
      <c r="E206" s="2" t="str">
        <f>IFERROR(__xludf.DUMMYFUNCTION("GOOGLETRANSLATE(D206,""en"",""ko"")"),"2021 년 3 월 31 일")</f>
        <v>2021 년 3 월 31 일</v>
      </c>
      <c r="F206" s="3" t="s">
        <v>734</v>
      </c>
      <c r="G206" s="2" t="s">
        <v>735</v>
      </c>
      <c r="H206" s="2" t="str">
        <f>IFERROR(__xludf.DUMMYFUNCTION("GOOGLETRANSLATE(G206,""en"",""ko"")"),"방콕의 콘도미니엄 수요는 도시의 중앙 비즈니스 지구와 작년에 수 쿰 비트 (Sukhumvit)의 트렌디 한 지역으로 이동했다.")</f>
        <v>방콕의 콘도미니엄 수요는 도시의 중앙 비즈니스 지구와 작년에 수 쿰 비트 (Sukhumvit)의 트렌디 한 지역으로 이동했다.</v>
      </c>
    </row>
    <row r="207" ht="15.75" customHeight="1">
      <c r="A207" s="1">
        <v>205.0</v>
      </c>
      <c r="B207" s="2" t="s">
        <v>736</v>
      </c>
      <c r="C207" s="2" t="str">
        <f>IFERROR(__xludf.DUMMYFUNCTION("GOOGLETRANSLATE(B207,""en"",""ko"")"),"푸켓과 사무이가 10 월부터 시작될 것으로 예상되는 검역이없는 여행이라고 사역은 말한다.")</f>
        <v>푸켓과 사무이가 10 월부터 시작될 것으로 예상되는 검역이없는 여행이라고 사역은 말한다.</v>
      </c>
      <c r="D207" s="2" t="s">
        <v>727</v>
      </c>
      <c r="E207" s="2" t="str">
        <f>IFERROR(__xludf.DUMMYFUNCTION("GOOGLETRANSLATE(D207,""en"",""ko"")"),"2021 년 3 월 31 일")</f>
        <v>2021 년 3 월 31 일</v>
      </c>
      <c r="F207" s="3" t="s">
        <v>737</v>
      </c>
      <c r="G207" s="2" t="s">
        <v>738</v>
      </c>
      <c r="H207" s="2" t="str">
        <f>IFERROR(__xludf.DUMMYFUNCTION("GOOGLETRANSLATE(G207,""en"",""ko"")"),"각 위치가 특정 벤치 마크에 도달 할 수 있다고 가정하면 푸켓으로의 검역없이 여행하는 것으로 보이며 Samui는 10 월 1 일에 시작될 것입니다.")</f>
        <v>각 위치가 특정 벤치 마크에 도달 할 수 있다고 가정하면 푸켓으로의 검역없이 여행하는 것으로 보이며 Samui는 10 월 1 일에 시작될 것입니다.</v>
      </c>
    </row>
    <row r="208" ht="15.75" customHeight="1">
      <c r="A208" s="1">
        <v>206.0</v>
      </c>
      <c r="B208" s="2" t="s">
        <v>739</v>
      </c>
      <c r="C208" s="2" t="str">
        <f>IFERROR(__xludf.DUMMYFUNCTION("GOOGLETRANSLATE(B208,""en"",""ko"")"),"F &amp; B 비즈니스는 Covid-19 발병의 새로운 물결에 적응합니다.")</f>
        <v>F &amp; B 비즈니스는 Covid-19 발병의 새로운 물결에 적응합니다.</v>
      </c>
      <c r="D208" s="2" t="s">
        <v>740</v>
      </c>
      <c r="E208" s="2" t="str">
        <f>IFERROR(__xludf.DUMMYFUNCTION("GOOGLETRANSLATE(D208,""en"",""ko"")"),"2021 년 3 월 24 일")</f>
        <v>2021 년 3 월 24 일</v>
      </c>
      <c r="F208" s="3" t="s">
        <v>741</v>
      </c>
      <c r="G208" s="2" t="s">
        <v>742</v>
      </c>
      <c r="H208" s="2" t="str">
        <f>IFERROR(__xludf.DUMMYFUNCTION("GOOGLETRANSLATE(G208,""en"",""ko"")"),"2 월 20 일 커뮤니티 사고는 게시와 마치 캄보디아의 총액이 4 주 동안 484에서 1753으로 확인되었습니다.")</f>
        <v>2 월 20 일 커뮤니티 사고는 게시와 마치 캄보디아의 총액이 4 주 동안 484에서 1753으로 확인되었습니다.</v>
      </c>
    </row>
    <row r="209" ht="15.75" customHeight="1">
      <c r="A209" s="1">
        <v>207.0</v>
      </c>
      <c r="B209" s="2" t="s">
        <v>743</v>
      </c>
      <c r="C209" s="2" t="str">
        <f>IFERROR(__xludf.DUMMYFUNCTION("GOOGLETRANSLATE(B209,""en"",""ko"")"),"Angkor Resources : 단기 금 발견이 증가하는 전망")</f>
        <v>Angkor Resources : 단기 금 발견이 증가하는 전망</v>
      </c>
      <c r="D209" s="2" t="s">
        <v>740</v>
      </c>
      <c r="E209" s="2" t="str">
        <f>IFERROR(__xludf.DUMMYFUNCTION("GOOGLETRANSLATE(D209,""en"",""ko"")"),"2021 년 3 월 24 일")</f>
        <v>2021 년 3 월 24 일</v>
      </c>
      <c r="F209" s="3" t="s">
        <v>744</v>
      </c>
      <c r="G209" s="2" t="s">
        <v>745</v>
      </c>
      <c r="H209" s="2" t="str">
        <f>IFERROR(__xludf.DUMMYFUNCTION("GOOGLETRANSLATE(G209,""en"",""ko"")"),"캄보디아에서 금을 탐험하는 캐나다 회사는 Mondulkiri와 Ratanakiri 지방의 2 개의 탐사 라이센스 (양보)에 따라 상당한 파업을하는 데“가까운”것으로 알려져 있습니다.")</f>
        <v>캄보디아에서 금을 탐험하는 캐나다 회사는 Mondulkiri와 Ratanakiri 지방의 2 개의 탐사 라이센스 (양보)에 따라 상당한 파업을하는 데“가까운”것으로 알려져 있습니다.</v>
      </c>
    </row>
    <row r="210" ht="15.75" customHeight="1">
      <c r="A210" s="1">
        <v>208.0</v>
      </c>
      <c r="B210" s="2" t="s">
        <v>746</v>
      </c>
      <c r="C210" s="2" t="str">
        <f>IFERROR(__xludf.DUMMYFUNCTION("GOOGLETRANSLATE(B210,""en"",""ko"")"),"영국 술집은 쓴 고정에 따라 젊어지게하려고합니다")</f>
        <v>영국 술집은 쓴 고정에 따라 젊어지게하려고합니다</v>
      </c>
      <c r="D210" s="2" t="s">
        <v>740</v>
      </c>
      <c r="E210" s="2" t="str">
        <f>IFERROR(__xludf.DUMMYFUNCTION("GOOGLETRANSLATE(D210,""en"",""ko"")"),"2021 년 3 월 24 일")</f>
        <v>2021 년 3 월 24 일</v>
      </c>
      <c r="F210" s="3" t="s">
        <v>747</v>
      </c>
      <c r="G210" s="2" t="s">
        <v>748</v>
      </c>
      <c r="H210" s="2" t="str">
        <f>IFERROR(__xludf.DUMMYFUNCTION("GOOGLETRANSLATE(G210,""en"",""ko"")"),"맥주 배럴이 아닌 페인트 냄비는 영국이 첫 번째 Covid-19 Lockdown에 들어간 지 1 년 후 Great Northern Pub의 날의 순서입니다.")</f>
        <v>맥주 배럴이 아닌 페인트 냄비는 영국이 첫 번째 Covid-19 Lockdown에 들어간 지 1 년 후 Great Northern Pub의 날의 순서입니다.</v>
      </c>
    </row>
    <row r="211" ht="15.75" customHeight="1">
      <c r="A211" s="1">
        <v>209.0</v>
      </c>
      <c r="B211" s="2" t="s">
        <v>749</v>
      </c>
      <c r="C211" s="2" t="str">
        <f>IFERROR(__xludf.DUMMYFUNCTION("GOOGLETRANSLATE(B211,""en"",""ko"")"),"미국 기존 주택 판매가 2 월 6.6% 하락 : 설문 조사")</f>
        <v>미국 기존 주택 판매가 2 월 6.6% 하락 : 설문 조사</v>
      </c>
      <c r="D211" s="2" t="s">
        <v>740</v>
      </c>
      <c r="E211" s="2" t="str">
        <f>IFERROR(__xludf.DUMMYFUNCTION("GOOGLETRANSLATE(D211,""en"",""ko"")"),"2021 년 3 월 24 일")</f>
        <v>2021 년 3 월 24 일</v>
      </c>
      <c r="F211" s="3" t="s">
        <v>750</v>
      </c>
      <c r="G211" s="2" t="s">
        <v>751</v>
      </c>
      <c r="H211" s="2" t="str">
        <f>IFERROR(__xludf.DUMMYFUNCTION("GOOGLETRANSLATE(G211,""en"",""ko"")"),"NAR (National Association of Realtors)은 미국의 기존 주택 판매가 6.6 % 감소했다고 밝혔다.")</f>
        <v>NAR (National Association of Realtors)은 미국의 기존 주택 판매가 6.6 % 감소했다고 밝혔다.</v>
      </c>
    </row>
    <row r="212" ht="15.75" customHeight="1">
      <c r="A212" s="1">
        <v>210.0</v>
      </c>
      <c r="B212" s="2" t="s">
        <v>752</v>
      </c>
      <c r="C212" s="2" t="str">
        <f>IFERROR(__xludf.DUMMYFUNCTION("GOOGLETRANSLATE(B212,""en"",""ko"")"),"2 월 20 일 사고 가장 큰 부동산 시장 중단")</f>
        <v>2 월 20 일 사고 가장 큰 부동산 시장 중단</v>
      </c>
      <c r="D212" s="2" t="s">
        <v>753</v>
      </c>
      <c r="E212" s="2" t="str">
        <f>IFERROR(__xludf.DUMMYFUNCTION("GOOGLETRANSLATE(D212,""en"",""ko"")"),"2021 년 3 월 17 일")</f>
        <v>2021 년 3 월 17 일</v>
      </c>
      <c r="F212" s="3" t="s">
        <v>754</v>
      </c>
      <c r="G212" s="2" t="s">
        <v>755</v>
      </c>
      <c r="H212" s="2" t="str">
        <f>IFERROR(__xludf.DUMMYFUNCTION("GOOGLETRANSLATE(G212,""en"",""ko"")"),"캄보디아의 Covid-19 사례는 2 월 20 일 지역 사회 사건으로 인해 계속 증가하고 있습니다.")</f>
        <v>캄보디아의 Covid-19 사례는 2 월 20 일 지역 사회 사건으로 인해 계속 증가하고 있습니다.</v>
      </c>
    </row>
    <row r="213" ht="15.75" customHeight="1">
      <c r="A213" s="1">
        <v>211.0</v>
      </c>
      <c r="B213" s="2" t="s">
        <v>756</v>
      </c>
      <c r="C213" s="2" t="str">
        <f>IFERROR(__xludf.DUMMYFUNCTION("GOOGLETRANSLATE(B213,""en"",""ko"")"),"교량 건설 열풍은 캄보디아를 쳤다")</f>
        <v>교량 건설 열풍은 캄보디아를 쳤다</v>
      </c>
      <c r="D213" s="2" t="s">
        <v>753</v>
      </c>
      <c r="E213" s="2" t="str">
        <f>IFERROR(__xludf.DUMMYFUNCTION("GOOGLETRANSLATE(D213,""en"",""ko"")"),"2021 년 3 월 17 일")</f>
        <v>2021 년 3 월 17 일</v>
      </c>
      <c r="F213" s="3" t="s">
        <v>757</v>
      </c>
      <c r="G213" s="2" t="s">
        <v>758</v>
      </c>
      <c r="H213" s="2" t="str">
        <f>IFERROR(__xludf.DUMMYFUNCTION("GOOGLETRANSLATE(G213,""en"",""ko"")"),"정부가 야심 찬 인프라 개발 프로그램에 착수함에 따라 캄보디아에 건설되는 새로운 다리도 도로도 도로뿐만 아니라 도로입니다.")</f>
        <v>정부가 야심 찬 인프라 개발 프로그램에 착수함에 따라 캄보디아에 건설되는 새로운 다리도 도로도 도로뿐만 아니라 도로입니다.</v>
      </c>
    </row>
    <row r="214" ht="15.75" customHeight="1">
      <c r="A214" s="1">
        <v>212.0</v>
      </c>
      <c r="B214" s="2" t="s">
        <v>759</v>
      </c>
      <c r="C214" s="2" t="str">
        <f>IFERROR(__xludf.DUMMYFUNCTION("GOOGLETRANSLATE(B214,""en"",""ko"")"),"로마인들이 목욕 한 영국 도시는 이제 오염 차량을 벌이고 있습니다")</f>
        <v>로마인들이 목욕 한 영국 도시는 이제 오염 차량을 벌이고 있습니다</v>
      </c>
      <c r="D214" s="2" t="s">
        <v>753</v>
      </c>
      <c r="E214" s="2" t="str">
        <f>IFERROR(__xludf.DUMMYFUNCTION("GOOGLETRANSLATE(D214,""en"",""ko"")"),"2021 년 3 월 17 일")</f>
        <v>2021 년 3 월 17 일</v>
      </c>
      <c r="F214" s="3" t="s">
        <v>760</v>
      </c>
      <c r="G214" s="2" t="s">
        <v>761</v>
      </c>
      <c r="H214" s="2" t="str">
        <f>IFERROR(__xludf.DUMMYFUNCTION("GOOGLETRANSLATE(G214,""en"",""ko"")")," 로마인들이 물에 흠뻑 젖은 스파 마을로 유명한 영국 도시 바스는 오랫동안 건강에 민감한 방문객의 자석이었습니다.")</f>
        <v> 로마인들이 물에 흠뻑 젖은 스파 마을로 유명한 영국 도시 바스는 오랫동안 건강에 민감한 방문객의 자석이었습니다.</v>
      </c>
    </row>
    <row r="215" ht="15.75" customHeight="1">
      <c r="A215" s="1">
        <v>213.0</v>
      </c>
      <c r="B215" s="2" t="s">
        <v>762</v>
      </c>
      <c r="C215" s="2" t="str">
        <f>IFERROR(__xludf.DUMMYFUNCTION("GOOGLETRANSLATE(B215,""en"",""ko"")"),"Star Wars 팬들은 시베리아에서 Mandalorian Spaceship을 매력으로 구축합니다.")</f>
        <v>Star Wars 팬들은 시베리아에서 Mandalorian Spaceship을 매력으로 구축합니다.</v>
      </c>
      <c r="D215" s="2" t="s">
        <v>753</v>
      </c>
      <c r="E215" s="2" t="str">
        <f>IFERROR(__xludf.DUMMYFUNCTION("GOOGLETRANSLATE(D215,""en"",""ko"")"),"2021 년 3 월 17 일")</f>
        <v>2021 년 3 월 17 일</v>
      </c>
      <c r="F215" s="3" t="s">
        <v>763</v>
      </c>
      <c r="G215" s="2" t="s">
        <v>764</v>
      </c>
      <c r="H215" s="2" t="str">
        <f>IFERROR(__xludf.DUMMYFUNCTION("GOOGLETRANSLATE(G215,""en"",""ko"")")," 러시아의 스타 워즈 팬들은 스핀 오프 시리즈“The Mandalorian”에서 우주선의 거대한 복제품을 구축하여 세계에서 가장 추운 도시 중 하나의 공원에 설치했습니다.")</f>
        <v> 러시아의 스타 워즈 팬들은 스핀 오프 시리즈“The Mandalorian”에서 우주선의 거대한 복제품을 구축하여 세계에서 가장 추운 도시 중 하나의 공원에 설치했습니다.</v>
      </c>
    </row>
    <row r="216" ht="15.75" customHeight="1">
      <c r="A216" s="1">
        <v>214.0</v>
      </c>
      <c r="B216" s="2" t="s">
        <v>765</v>
      </c>
      <c r="C216" s="2" t="str">
        <f>IFERROR(__xludf.DUMMYFUNCTION("GOOGLETRANSLATE(B216,""en"",""ko"")"),"부동산 내부자들은 2 월 20 일 사건이 시장에 상처를 입었다 고 말합니다")</f>
        <v>부동산 내부자들은 2 월 20 일 사건이 시장에 상처를 입었다 고 말합니다</v>
      </c>
      <c r="D216" s="2" t="s">
        <v>766</v>
      </c>
      <c r="E216" s="2" t="str">
        <f>IFERROR(__xludf.DUMMYFUNCTION("GOOGLETRANSLATE(D216,""en"",""ko"")"),"2021 년 3 월 15 일")</f>
        <v>2021 년 3 월 15 일</v>
      </c>
      <c r="F216" s="3" t="s">
        <v>767</v>
      </c>
      <c r="G216" s="2" t="s">
        <v>768</v>
      </c>
      <c r="H216" s="2" t="str">
        <f>IFERROR(__xludf.DUMMYFUNCTION("GOOGLETRANSLATE(G216,""en"",""ko"")"),"부동산 내부자들은 2 월 20 일 커뮤니티 사고로 인한 Covid-19가 왕국의 부동산 및 부동산 부문 판매에 영향을 미쳤다고 말합니다.")</f>
        <v>부동산 내부자들은 2 월 20 일 커뮤니티 사고로 인한 Covid-19가 왕국의 부동산 및 부동산 부문 판매에 영향을 미쳤다고 말합니다.</v>
      </c>
    </row>
    <row r="217" ht="15.75" customHeight="1">
      <c r="A217" s="1">
        <v>215.0</v>
      </c>
      <c r="B217" s="2" t="s">
        <v>769</v>
      </c>
      <c r="C217" s="2" t="str">
        <f>IFERROR(__xludf.DUMMYFUNCTION("GOOGLETRANSLATE(B217,""en"",""ko"")"),"PropertyGuru Cambodia Property Awards 프로그램은 신청을위한 개방")</f>
        <v>PropertyGuru Cambodia Property Awards 프로그램은 신청을위한 개방</v>
      </c>
      <c r="D217" s="2" t="s">
        <v>770</v>
      </c>
      <c r="E217" s="2" t="str">
        <f>IFERROR(__xludf.DUMMYFUNCTION("GOOGLETRANSLATE(D217,""en"",""ko"")"),"2021 년 3 월 12 일")</f>
        <v>2021 년 3 월 12 일</v>
      </c>
      <c r="F217" s="3" t="s">
        <v>771</v>
      </c>
      <c r="G217" s="2" t="s">
        <v>772</v>
      </c>
      <c r="H217" s="2" t="str">
        <f>IFERROR(__xludf.DUMMYFUNCTION("GOOGLETRANSLATE(G217,""en"",""ko"")"),"캄보디아의 가장 유명한 부동산 어워드 프로그램은 공식적으로 6 년째를 시작했습니다.")</f>
        <v>캄보디아의 가장 유명한 부동산 어워드 프로그램은 공식적으로 6 년째를 시작했습니다.</v>
      </c>
    </row>
    <row r="218" ht="15.75" customHeight="1">
      <c r="A218" s="1">
        <v>216.0</v>
      </c>
      <c r="B218" s="2" t="s">
        <v>773</v>
      </c>
      <c r="C218" s="2" t="str">
        <f>IFERROR(__xludf.DUMMYFUNCTION("GOOGLETRANSLATE(B218,""en"",""ko"")"),"2021 년 관광에서 중요한 역할을하는 국내 관광객")</f>
        <v>2021 년 관광에서 중요한 역할을하는 국내 관광객</v>
      </c>
      <c r="D218" s="2" t="s">
        <v>774</v>
      </c>
      <c r="E218" s="2" t="str">
        <f>IFERROR(__xludf.DUMMYFUNCTION("GOOGLETRANSLATE(D218,""en"",""ko"")"),"2021 년 3 월 10 일")</f>
        <v>2021 년 3 월 10 일</v>
      </c>
      <c r="F218" s="3" t="s">
        <v>775</v>
      </c>
      <c r="G218" s="2" t="s">
        <v>776</v>
      </c>
      <c r="H218" s="2" t="str">
        <f>IFERROR(__xludf.DUMMYFUNCTION("GOOGLETRANSLATE(G218,""en"",""ko"")"),"지난 반 10 년 동안 국제 관광객이 유입되는 것은 호텔의 주요 성장 원이자 캄보디아의 더 넓은 관광 산업의 하이라이트였습니다.")</f>
        <v>지난 반 10 년 동안 국제 관광객이 유입되는 것은 호텔의 주요 성장 원이자 캄보디아의 더 넓은 관광 산업의 하이라이트였습니다.</v>
      </c>
    </row>
    <row r="219" ht="15.75" customHeight="1">
      <c r="A219" s="1">
        <v>217.0</v>
      </c>
      <c r="B219" s="2" t="s">
        <v>777</v>
      </c>
      <c r="C219" s="2" t="str">
        <f>IFERROR(__xludf.DUMMYFUNCTION("GOOGLETRANSLATE(B219,""en"",""ko"")"),"도로 건설 열풍의 한가운데에있는 캄보디아")</f>
        <v>도로 건설 열풍의 한가운데에있는 캄보디아</v>
      </c>
      <c r="D219" s="2" t="s">
        <v>774</v>
      </c>
      <c r="E219" s="2" t="str">
        <f>IFERROR(__xludf.DUMMYFUNCTION("GOOGLETRANSLATE(D219,""en"",""ko"")"),"2021 년 3 월 10 일")</f>
        <v>2021 년 3 월 10 일</v>
      </c>
      <c r="F219" s="3" t="s">
        <v>778</v>
      </c>
      <c r="G219" s="2" t="s">
        <v>779</v>
      </c>
      <c r="H219" s="2" t="str">
        <f>IFERROR(__xludf.DUMMYFUNCTION("GOOGLETRANSLATE(G219,""en"",""ko"")"),"캄보디아는 국가가 지방 내외의 교통 수단을 촉진하기 위해 도로 건설 및 재활 열풍의 한가운데에 있습니다.")</f>
        <v>캄보디아는 국가가 지방 내외의 교통 수단을 촉진하기 위해 도로 건설 및 재활 열풍의 한가운데에 있습니다.</v>
      </c>
    </row>
    <row r="220" ht="15.75" customHeight="1">
      <c r="A220" s="1">
        <v>218.0</v>
      </c>
      <c r="B220" s="2" t="s">
        <v>780</v>
      </c>
      <c r="C220" s="2" t="str">
        <f>IFERROR(__xludf.DUMMYFUNCTION("GOOGLETRANSLATE(B220,""en"",""ko"")"),"New Yorkers는 City의 전염병이있는 관광지를 재발견합니다")</f>
        <v>New Yorkers는 City의 전염병이있는 관광지를 재발견합니다</v>
      </c>
      <c r="D220" s="2" t="s">
        <v>774</v>
      </c>
      <c r="E220" s="2" t="str">
        <f>IFERROR(__xludf.DUMMYFUNCTION("GOOGLETRANSLATE(D220,""en"",""ko"")"),"2021 년 3 월 10 일")</f>
        <v>2021 년 3 월 10 일</v>
      </c>
      <c r="F220" s="3" t="s">
        <v>781</v>
      </c>
      <c r="G220" s="2" t="s">
        <v>782</v>
      </c>
      <c r="H220" s="2" t="str">
        <f>IFERROR(__xludf.DUMMYFUNCTION("GOOGLETRANSLATE(G220,""en"",""ko"")"),"뉴욕 주민들은 전염병 기간 동안 관광객이없는 것을 활용하여 빅 애플의 상징적 인 사이트를 방문하여 일반적으로 피할 수 있습니다.")</f>
        <v>뉴욕 주민들은 전염병 기간 동안 관광객이없는 것을 활용하여 빅 애플의 상징적 인 사이트를 방문하여 일반적으로 피할 수 있습니다.</v>
      </c>
    </row>
    <row r="221" ht="15.75" customHeight="1">
      <c r="A221" s="1">
        <v>219.0</v>
      </c>
      <c r="B221" s="2" t="s">
        <v>783</v>
      </c>
      <c r="C221" s="2" t="str">
        <f>IFERROR(__xludf.DUMMYFUNCTION("GOOGLETRANSLATE(B221,""en"",""ko"")"),"Dropbox의 샌프란시스코 주택은 $ 1.08 bn에 판매되었습니다.")</f>
        <v>Dropbox의 샌프란시스코 주택은 $ 1.08 bn에 판매되었습니다.</v>
      </c>
      <c r="D221" s="2" t="s">
        <v>774</v>
      </c>
      <c r="E221" s="2" t="str">
        <f>IFERROR(__xludf.DUMMYFUNCTION("GOOGLETRANSLATE(D221,""en"",""ko"")"),"2021 년 3 월 10 일")</f>
        <v>2021 년 3 월 10 일</v>
      </c>
      <c r="F221" s="3" t="s">
        <v>784</v>
      </c>
      <c r="G221" s="2" t="s">
        <v>785</v>
      </c>
      <c r="H221" s="2" t="str">
        <f>IFERROR(__xludf.DUMMYFUNCTION("GOOGLETRANSLATE(G221,""en"",""ko"")")," 샌프란시스코 건물은 본사가 1,08 억 달러에 판매 될 때 파일 호스팅 서비스 드롭 박스를 임대 할 것이라고 소유자는 말했다.")</f>
        <v> 샌프란시스코 건물은 본사가 1,08 억 달러에 판매 될 때 파일 호스팅 서비스 드롭 박스를 임대 할 것이라고 소유자는 말했다.</v>
      </c>
    </row>
    <row r="222" ht="15.75" customHeight="1">
      <c r="A222" s="1">
        <v>220.0</v>
      </c>
      <c r="B222" s="2" t="s">
        <v>786</v>
      </c>
      <c r="C222" s="2" t="str">
        <f>IFERROR(__xludf.DUMMYFUNCTION("GOOGLETRANSLATE(B222,""en"",""ko"")"),"Sen Sok 및 Chamkarmon, Phnom Penh의 중급 프로젝트를위한 인기있는 지역")</f>
        <v>Sen Sok 및 Chamkarmon, Phnom Penh의 중급 프로젝트를위한 인기있는 지역</v>
      </c>
      <c r="D222" s="2" t="s">
        <v>787</v>
      </c>
      <c r="E222" s="2" t="str">
        <f>IFERROR(__xludf.DUMMYFUNCTION("GOOGLETRANSLATE(D222,""en"",""ko"")"),"2021 년 3 월 3 일")</f>
        <v>2021 년 3 월 3 일</v>
      </c>
      <c r="F222" s="3" t="s">
        <v>788</v>
      </c>
      <c r="G222" s="2" t="s">
        <v>789</v>
      </c>
      <c r="H222" s="2" t="str">
        <f>IFERROR(__xludf.DUMMYFUNCTION("GOOGLETRANSLATE(G222,""en"",""ko"")"),"보고서 : 콘도미니엄에서 미드 계층 개발 (평방 미터당 $ 1,000에서 $ 2,500 사이)과 Boreys는 현재 시장의 절반 이상을 차지합니다.")</f>
        <v>보고서 : 콘도미니엄에서 미드 계층 개발 (평방 미터당 $ 1,000에서 $ 2,500 사이)과 Boreys는 현재 시장의 절반 이상을 차지합니다.</v>
      </c>
    </row>
    <row r="223" ht="15.75" customHeight="1">
      <c r="A223" s="1">
        <v>221.0</v>
      </c>
      <c r="B223" s="2" t="s">
        <v>790</v>
      </c>
      <c r="C223" s="2" t="str">
        <f>IFERROR(__xludf.DUMMYFUNCTION("GOOGLETRANSLATE(B223,""en"",""ko"")"),"캄보디아 최고의 부동산의 디자이너는 왕국의 야생 생물을 보존하는 데 도움이됩니다.")</f>
        <v>캄보디아 최고의 부동산의 디자이너는 왕국의 야생 생물을 보존하는 데 도움이됩니다.</v>
      </c>
      <c r="D223" s="2" t="s">
        <v>787</v>
      </c>
      <c r="E223" s="2" t="str">
        <f>IFERROR(__xludf.DUMMYFUNCTION("GOOGLETRANSLATE(D223,""en"",""ko"")"),"2021 년 3 월 3 일")</f>
        <v>2021 년 3 월 3 일</v>
      </c>
      <c r="F223" s="3" t="s">
        <v>791</v>
      </c>
      <c r="G223" s="2" t="s">
        <v>792</v>
      </c>
      <c r="H223" s="2" t="str">
        <f>IFERROR(__xludf.DUMMYFUNCTION("GOOGLETRANSLATE(G223,""en"",""ko"")"),"William“Bill”Bensley는 전 세계 200 개가 넘는 호텔의 건축가입니다.")</f>
        <v>William“Bill”Bensley는 전 세계 200 개가 넘는 호텔의 건축가입니다.</v>
      </c>
    </row>
    <row r="224" ht="15.75" customHeight="1">
      <c r="A224" s="1">
        <v>222.0</v>
      </c>
      <c r="B224" s="2" t="s">
        <v>793</v>
      </c>
      <c r="C224" s="2" t="str">
        <f>IFERROR(__xludf.DUMMYFUNCTION("GOOGLETRANSLATE(B224,""en"",""ko"")"),"최고의 글로벌 석유 수출국 사우디 아라비아는 자동차가없는 도시를 시작합니다")</f>
        <v>최고의 글로벌 석유 수출국 사우디 아라비아는 자동차가없는 도시를 시작합니다</v>
      </c>
      <c r="D224" s="2" t="s">
        <v>787</v>
      </c>
      <c r="E224" s="2" t="str">
        <f>IFERROR(__xludf.DUMMYFUNCTION("GOOGLETRANSLATE(D224,""en"",""ko"")"),"2021 년 3 월 3 일")</f>
        <v>2021 년 3 월 3 일</v>
      </c>
      <c r="F224" s="3" t="s">
        <v>794</v>
      </c>
      <c r="G224" s="2" t="s">
        <v>795</v>
      </c>
      <c r="H224" s="2" t="str">
        <f>IFERROR(__xludf.DUMMYFUNCTION("GOOGLETRANSLATE(G224,""en"",""ko"")"),"세계 최고의 원유 수출국 인 사우디 아라비아 (Saudi Arabia)는 미래의 Neom Mega 개발에서“제로 자동차, 제로 스트리트 및 제로 탄소 배출량이있는”에코 시티의 출시를 발표했습니다.")</f>
        <v>세계 최고의 원유 수출국 인 사우디 아라비아 (Saudi Arabia)는 미래의 Neom Mega 개발에서“제로 자동차, 제로 스트리트 및 제로 탄소 배출량이있는”에코 시티의 출시를 발표했습니다.</v>
      </c>
    </row>
    <row r="225" ht="15.75" customHeight="1">
      <c r="A225" s="1">
        <v>223.0</v>
      </c>
      <c r="B225" s="2" t="s">
        <v>796</v>
      </c>
      <c r="C225" s="2" t="str">
        <f>IFERROR(__xludf.DUMMYFUNCTION("GOOGLETRANSLATE(B225,""en"",""ko"")"),"빈 사무실이 프랑스의 주택 위기를 해결하는 데 도움이 될 수 있습니까?")</f>
        <v>빈 사무실이 프랑스의 주택 위기를 해결하는 데 도움이 될 수 있습니까?</v>
      </c>
      <c r="D225" s="2" t="s">
        <v>787</v>
      </c>
      <c r="E225" s="2" t="str">
        <f>IFERROR(__xludf.DUMMYFUNCTION("GOOGLETRANSLATE(D225,""en"",""ko"")"),"2021 년 3 월 3 일")</f>
        <v>2021 년 3 월 3 일</v>
      </c>
      <c r="F225" s="3" t="s">
        <v>797</v>
      </c>
      <c r="G225" s="2" t="s">
        <v>798</v>
      </c>
      <c r="H225" s="2" t="str">
        <f>IFERROR(__xludf.DUMMYFUNCTION("GOOGLETRANSLATE(G225,""en"",""ko"")"),"COVID-19는 사무실 건물과 사업 지구를 비우고 있으며, 유행성 이후에 집에서 일하면서 표준이 될 것으로 예상되며, 일부는 도시 주택 위기를 해결하기 위해 주거용으로 전환하기를 원합니다.")</f>
        <v>COVID-19는 사무실 건물과 사업 지구를 비우고 있으며, 유행성 이후에 집에서 일하면서 표준이 될 것으로 예상되며, 일부는 도시 주택 위기를 해결하기 위해 주거용으로 전환하기를 원합니다.</v>
      </c>
    </row>
    <row r="226" ht="15.75" customHeight="1">
      <c r="A226" s="1">
        <v>224.0</v>
      </c>
      <c r="B226" s="2" t="s">
        <v>799</v>
      </c>
      <c r="C226" s="2" t="str">
        <f>IFERROR(__xludf.DUMMYFUNCTION("GOOGLETRANSLATE(B226,""en"",""ko"")"),"Worldbridge Sport Village - 수도 도시의 중심부에있는 독특한 혼합 스포츠 개발 주소")</f>
        <v>Worldbridge Sport Village - 수도 도시의 중심부에있는 독특한 혼합 스포츠 개발 주소</v>
      </c>
      <c r="D226" s="2" t="s">
        <v>787</v>
      </c>
      <c r="E226" s="2" t="str">
        <f>IFERROR(__xludf.DUMMYFUNCTION("GOOGLETRANSLATE(D226,""en"",""ko"")"),"2021 년 3 월 3 일")</f>
        <v>2021 년 3 월 3 일</v>
      </c>
      <c r="F226" s="3" t="s">
        <v>800</v>
      </c>
      <c r="G226" s="2" t="s">
        <v>801</v>
      </c>
      <c r="H226" s="2" t="str">
        <f>IFERROR(__xludf.DUMMYFUNCTION("GOOGLETRANSLATE(G226,""en"",""ko"")"),"국제 수준의 게임을 위해 특별히 구축 된 매머드 통합 스포츠 빌리지가 발표 될 때, 투자자와 구매자는 종종 게임 참가자가 사라지면 그러한 프로젝트의 성공을 거두었습니다.")</f>
        <v>국제 수준의 게임을 위해 특별히 구축 된 매머드 통합 스포츠 빌리지가 발표 될 때, 투자자와 구매자는 종종 게임 참가자가 사라지면 그러한 프로젝트의 성공을 거두었습니다.</v>
      </c>
    </row>
    <row r="227" ht="15.75" customHeight="1">
      <c r="A227" s="1">
        <v>225.0</v>
      </c>
      <c r="B227" s="2" t="s">
        <v>802</v>
      </c>
      <c r="C227" s="2" t="str">
        <f>IFERROR(__xludf.DUMMYFUNCTION("GOOGLETRANSLATE(B227,""en"",""ko"")"),"Condominiums Top 2020 Property Searches, Landed Properties Close Second")</f>
        <v>Condominiums Top 2020 Property Searches, Landed Properties Close Second</v>
      </c>
      <c r="D227" s="2" t="s">
        <v>803</v>
      </c>
      <c r="E227" s="2" t="str">
        <f>IFERROR(__xludf.DUMMYFUNCTION("GOOGLETRANSLATE(D227,""en"",""ko"")"),"2021 년 2 월 24 일")</f>
        <v>2021 년 2 월 24 일</v>
      </c>
      <c r="F227" s="3" t="s">
        <v>804</v>
      </c>
      <c r="G227" s="2" t="s">
        <v>805</v>
      </c>
      <c r="H227" s="2" t="str">
        <f>IFERROR(__xludf.DUMMYFUNCTION("GOOGLETRANSLATE(G227,""en"",""ko"")"),"Covid-19의 발병은 PP의 재산을 현지 구매자 중심 환경으로 전환했습니다.")</f>
        <v>Covid-19의 발병은 PP의 재산을 현지 구매자 중심 환경으로 전환했습니다.</v>
      </c>
    </row>
    <row r="228" ht="15.75" customHeight="1">
      <c r="A228" s="1">
        <v>226.0</v>
      </c>
      <c r="B228" s="2" t="s">
        <v>806</v>
      </c>
      <c r="C228" s="2" t="str">
        <f>IFERROR(__xludf.DUMMYFUNCTION("GOOGLETRANSLATE(B228,""en"",""ko"")"),"realestate.com.kh는 럭키 우승자를위한 2- 밤 휴가 상으로 연례 설문 조사를 시작합니다.")</f>
        <v>realestate.com.kh는 럭키 우승자를위한 2- 밤 휴가 상으로 연례 설문 조사를 시작합니다.</v>
      </c>
      <c r="D228" s="2" t="s">
        <v>803</v>
      </c>
      <c r="E228" s="2" t="str">
        <f>IFERROR(__xludf.DUMMYFUNCTION("GOOGLETRANSLATE(D228,""en"",""ko"")"),"2021 년 2 월 24 일")</f>
        <v>2021 년 2 월 24 일</v>
      </c>
      <c r="F228" s="3" t="s">
        <v>807</v>
      </c>
      <c r="G228" s="2" t="s">
        <v>808</v>
      </c>
      <c r="H228" s="2" t="str">
        <f>IFERROR(__xludf.DUMMYFUNCTION("GOOGLETRANSLATE(G228,""en"",""ko"")"),"Realestate.com.kh는 2021 년 연례 부동산 조사를 시작합니다.")</f>
        <v>Realestate.com.kh는 2021 년 연례 부동산 조사를 시작합니다.</v>
      </c>
    </row>
    <row r="229" ht="15.75" customHeight="1">
      <c r="A229" s="1">
        <v>227.0</v>
      </c>
      <c r="B229" s="2" t="s">
        <v>809</v>
      </c>
      <c r="C229" s="2" t="str">
        <f>IFERROR(__xludf.DUMMYFUNCTION("GOOGLETRANSLATE(B229,""en"",""ko"")"),"아시아의 부동산 회복의 징후는 녹색 싹을 보여줍니다")</f>
        <v>아시아의 부동산 회복의 징후는 녹색 싹을 보여줍니다</v>
      </c>
      <c r="D229" s="2" t="s">
        <v>803</v>
      </c>
      <c r="E229" s="2" t="str">
        <f>IFERROR(__xludf.DUMMYFUNCTION("GOOGLETRANSLATE(D229,""en"",""ko"")"),"2021 년 2 월 24 일")</f>
        <v>2021 년 2 월 24 일</v>
      </c>
      <c r="F229" s="3" t="s">
        <v>810</v>
      </c>
      <c r="G229" s="2" t="s">
        <v>811</v>
      </c>
      <c r="H229" s="2" t="str">
        <f>IFERROR(__xludf.DUMMYFUNCTION("GOOGLETRANSLATE(G229,""en"",""ko"")"),"지난주 아시아에서 가장 비싼 아파트가 깨는 소식 으로이 지역의 부동산 시장이 회복되기 시작했다는 신호가 있습니다.")</f>
        <v>지난주 아시아에서 가장 비싼 아파트가 깨는 소식 으로이 지역의 부동산 시장이 회복되기 시작했다는 신호가 있습니다.</v>
      </c>
    </row>
    <row r="230" ht="15.75" customHeight="1">
      <c r="A230" s="1">
        <v>228.0</v>
      </c>
      <c r="B230" s="2" t="s">
        <v>812</v>
      </c>
      <c r="C230" s="2" t="str">
        <f>IFERROR(__xludf.DUMMYFUNCTION("GOOGLETRANSLATE(B230,""en"",""ko"")"),"잠긴 술집은 아일랜드 최초의 야생 동물 병원이됩니다")</f>
        <v>잠긴 술집은 아일랜드 최초의 야생 동물 병원이됩니다</v>
      </c>
      <c r="D230" s="2" t="s">
        <v>803</v>
      </c>
      <c r="E230" s="2" t="str">
        <f>IFERROR(__xludf.DUMMYFUNCTION("GOOGLETRANSLATE(D230,""en"",""ko"")"),"2021 년 2 월 24 일")</f>
        <v>2021 년 2 월 24 일</v>
      </c>
      <c r="F230" s="3" t="s">
        <v>813</v>
      </c>
      <c r="G230" s="2" t="s">
        <v>814</v>
      </c>
      <c r="H230" s="2" t="str">
        <f>IFERROR(__xludf.DUMMYFUNCTION("GOOGLETRANSLATE(G230,""en"",""ko"")"),"Lockdown 동안 문을 닫은 술집은 이제 아일랜드 최초의 야생 동물 병원으로 전환 한 후 매우 다른 고객의 Menagerie를 섬기고 있습니다.")</f>
        <v>Lockdown 동안 문을 닫은 술집은 이제 아일랜드 최초의 야생 동물 병원으로 전환 한 후 매우 다른 고객의 Menagerie를 섬기고 있습니다.</v>
      </c>
    </row>
    <row r="231" ht="15.75" customHeight="1">
      <c r="A231" s="1">
        <v>229.0</v>
      </c>
      <c r="B231" s="2" t="s">
        <v>815</v>
      </c>
      <c r="C231" s="2" t="str">
        <f>IFERROR(__xludf.DUMMYFUNCTION("GOOGLETRANSLATE(B231,""en"",""ko"")"),"회복으로 재산은 투자자의 기쁨입니다.")</f>
        <v>회복으로 재산은 투자자의 기쁨입니다.</v>
      </c>
      <c r="D231" s="2" t="s">
        <v>816</v>
      </c>
      <c r="E231" s="2" t="str">
        <f>IFERROR(__xludf.DUMMYFUNCTION("GOOGLETRANSLATE(D231,""en"",""ko"")"),"2021 년 2 월 17 일")</f>
        <v>2021 년 2 월 17 일</v>
      </c>
      <c r="F231" s="3" t="s">
        <v>817</v>
      </c>
      <c r="G231" s="2" t="s">
        <v>818</v>
      </c>
      <c r="H231" s="2" t="str">
        <f>IFERROR(__xludf.DUMMYFUNCTION("GOOGLETRANSLATE(G231,""en"",""ko"")"),"2019 년 이후 부동산 가격이 전례없는 낮은 수준으로 도달 한 후 자본에 투자하려는 사람들을위한 구매자 시장입니다.")</f>
        <v>2019 년 이후 부동산 가격이 전례없는 낮은 수준으로 도달 한 후 자본에 투자하려는 사람들을위한 구매자 시장입니다.</v>
      </c>
    </row>
    <row r="232" ht="15.75" customHeight="1">
      <c r="A232" s="1">
        <v>230.0</v>
      </c>
      <c r="B232" s="2" t="s">
        <v>819</v>
      </c>
      <c r="C232" s="2" t="str">
        <f>IFERROR(__xludf.DUMMYFUNCTION("GOOGLETRANSLATE(B232,""en"",""ko"")"),"Food &amp; Beverage Stores는 Covid-19 소매 발행에 의해 가장 큰 영향을받습니다.")</f>
        <v>Food &amp; Beverage Stores는 Covid-19 소매 발행에 의해 가장 큰 영향을받습니다.</v>
      </c>
      <c r="D232" s="2" t="s">
        <v>816</v>
      </c>
      <c r="E232" s="2" t="str">
        <f>IFERROR(__xludf.DUMMYFUNCTION("GOOGLETRANSLATE(D232,""en"",""ko"")"),"2021 년 2 월 17 일")</f>
        <v>2021 년 2 월 17 일</v>
      </c>
      <c r="F232" s="3" t="s">
        <v>820</v>
      </c>
      <c r="G232" s="2" t="s">
        <v>821</v>
      </c>
      <c r="H232" s="2" t="str">
        <f>IFERROR(__xludf.DUMMYFUNCTION("GOOGLETRANSLATE(G232,""en"",""ko"")"),"식음료 매장은 2020 년 4 분기에 의해 기록 된 프놈펜 소매 공간 공석의 58%를 차지했습니다.")</f>
        <v>식음료 매장은 2020 년 4 분기에 의해 기록 된 프놈펜 소매 공간 공석의 58%를 차지했습니다.</v>
      </c>
    </row>
    <row r="233" ht="15.75" customHeight="1">
      <c r="A233" s="1">
        <v>231.0</v>
      </c>
      <c r="B233" s="2" t="s">
        <v>822</v>
      </c>
      <c r="C233" s="2" t="str">
        <f>IFERROR(__xludf.DUMMYFUNCTION("GOOGLETRANSLATE(B233,""en"",""ko"")"),"사우디는 회사들이 본부를 왕국으로 옮기도록 강요합니다")</f>
        <v>사우디는 회사들이 본부를 왕국으로 옮기도록 강요합니다</v>
      </c>
      <c r="D233" s="2" t="s">
        <v>816</v>
      </c>
      <c r="E233" s="2" t="str">
        <f>IFERROR(__xludf.DUMMYFUNCTION("GOOGLETRANSLATE(D233,""en"",""ko"")"),"2021 년 2 월 17 일")</f>
        <v>2021 년 2 월 17 일</v>
      </c>
      <c r="F233" s="3" t="s">
        <v>823</v>
      </c>
      <c r="G233" s="2" t="s">
        <v>824</v>
      </c>
      <c r="H233" s="2" t="str">
        <f>IFERROR(__xludf.DUMMYFUNCTION("GOOGLETRANSLATE(G233,""en"",""ko"")")," 사우디 아라비아 월요일에 사우디 아라비아는 외국 기업들에게 중동 본부를 왕국으로 옮기라는 압력을 가해 2024 년부터 다른 국가의 허브와 계약을 체결 할 것이라고 말했다.")</f>
        <v> 사우디 아라비아 월요일에 사우디 아라비아는 외국 기업들에게 중동 본부를 왕국으로 옮기라는 압력을 가해 2024 년부터 다른 국가의 허브와 계약을 체결 할 것이라고 말했다.</v>
      </c>
    </row>
    <row r="234" ht="15.75" customHeight="1">
      <c r="A234" s="1">
        <v>232.0</v>
      </c>
      <c r="B234" s="2" t="s">
        <v>825</v>
      </c>
      <c r="C234" s="2" t="str">
        <f>IFERROR(__xludf.DUMMYFUNCTION("GOOGLETRANSLATE(B234,""en"",""ko"")"),"프놈펜 1 베드룸 콘도미니엄 중간 가격 슬라이드 20%")</f>
        <v>프놈펜 1 베드룸 콘도미니엄 중간 가격 슬라이드 20%</v>
      </c>
      <c r="D234" s="2" t="s">
        <v>826</v>
      </c>
      <c r="E234" s="2" t="str">
        <f>IFERROR(__xludf.DUMMYFUNCTION("GOOGLETRANSLATE(D234,""en"",""ko"")"),"2021 년 2 월 10 일")</f>
        <v>2021 년 2 월 10 일</v>
      </c>
      <c r="F234" s="3" t="s">
        <v>827</v>
      </c>
      <c r="G234" s="2" t="s">
        <v>828</v>
      </c>
      <c r="H234" s="2" t="str">
        <f>IFERROR(__xludf.DUMMYFUNCTION("GOOGLETRANSLATE(G234,""en"",""ko"")"),"시장 동향에 표시되는 가격은 프놈펜 전역에서 발견되는 중간 가격입니다.")</f>
        <v>시장 동향에 표시되는 가격은 프놈펜 전역에서 발견되는 중간 가격입니다.</v>
      </c>
    </row>
    <row r="235" ht="15.75" customHeight="1">
      <c r="A235" s="1">
        <v>233.0</v>
      </c>
      <c r="B235" s="2" t="s">
        <v>829</v>
      </c>
      <c r="C235" s="2" t="str">
        <f>IFERROR(__xludf.DUMMYFUNCTION("GOOGLETRANSLATE(B235,""en"",""ko"")"),"Phillip Bank는 캄보디아 구매자를 위해 90% 주택 융자 출시")</f>
        <v>Phillip Bank는 캄보디아 구매자를 위해 90% 주택 융자 출시</v>
      </c>
      <c r="D235" s="2" t="s">
        <v>826</v>
      </c>
      <c r="E235" s="2" t="str">
        <f>IFERROR(__xludf.DUMMYFUNCTION("GOOGLETRANSLATE(D235,""en"",""ko"")"),"2021 년 2 월 10 일")</f>
        <v>2021 년 2 월 10 일</v>
      </c>
      <c r="F235" s="3" t="s">
        <v>830</v>
      </c>
      <c r="G235" s="2" t="s">
        <v>831</v>
      </c>
      <c r="H235" s="2" t="str">
        <f>IFERROR(__xludf.DUMMYFUNCTION("GOOGLETRANSLATE(G235,""en"",""ko"")"),"Phillip Bank는 현재 캄보디아 부동산 신청자에게 최대 90%의 자금 조달을 제공하고 있습니다.")</f>
        <v>Phillip Bank는 현재 캄보디아 부동산 신청자에게 최대 90%의 자금 조달을 제공하고 있습니다.</v>
      </c>
    </row>
    <row r="236" ht="15.75" customHeight="1">
      <c r="A236" s="1">
        <v>234.0</v>
      </c>
      <c r="B236" s="2" t="s">
        <v>832</v>
      </c>
      <c r="C236" s="2" t="str">
        <f>IFERROR(__xludf.DUMMYFUNCTION("GOOGLETRANSLATE(B236,""en"",""ko"")"),"외국 기업은 전염병 가운데 캄보디아로 계속 몰려 들고 있습니다")</f>
        <v>외국 기업은 전염병 가운데 캄보디아로 계속 몰려 들고 있습니다</v>
      </c>
      <c r="D236" s="2" t="s">
        <v>826</v>
      </c>
      <c r="E236" s="2" t="str">
        <f>IFERROR(__xludf.DUMMYFUNCTION("GOOGLETRANSLATE(D236,""en"",""ko"")"),"2021 년 2 월 10 일")</f>
        <v>2021 년 2 월 10 일</v>
      </c>
      <c r="F236" s="3" t="s">
        <v>833</v>
      </c>
      <c r="G236" s="2" t="s">
        <v>834</v>
      </c>
      <c r="H236" s="2" t="str">
        <f>IFERROR(__xludf.DUMMYFUNCTION("GOOGLETRANSLATE(G236,""en"",""ko"")"),"진행중인 코로나 바이러스 전염병은 외국 기업이 캄보디아에 투자하는 것을 막지 않습니다.")</f>
        <v>진행중인 코로나 바이러스 전염병은 외국 기업이 캄보디아에 투자하는 것을 막지 않습니다.</v>
      </c>
    </row>
    <row r="237" ht="15.75" customHeight="1">
      <c r="A237" s="1">
        <v>235.0</v>
      </c>
      <c r="B237" s="2" t="s">
        <v>835</v>
      </c>
      <c r="C237" s="2" t="str">
        <f>IFERROR(__xludf.DUMMYFUNCTION("GOOGLETRANSLATE(B237,""en"",""ko"")"),"판매용 : 런던에서 가장 얇은 집 $ 1.3 mn")</f>
        <v>판매용 : 런던에서 가장 얇은 집 $ 1.3 mn</v>
      </c>
      <c r="D237" s="2" t="s">
        <v>826</v>
      </c>
      <c r="E237" s="2" t="str">
        <f>IFERROR(__xludf.DUMMYFUNCTION("GOOGLETRANSLATE(D237,""en"",""ko"")"),"2021 년 2 월 10 일")</f>
        <v>2021 년 2 월 10 일</v>
      </c>
      <c r="F237" s="3" t="s">
        <v>836</v>
      </c>
      <c r="G237" s="2" t="s">
        <v>837</v>
      </c>
      <c r="H237" s="2" t="str">
        <f>IFERROR(__xludf.DUMMYFUNCTION("GOOGLETRANSLATE(G237,""en"",""ko"")"),"깜박이면 쉽게 놓칠 수 있습니다. 런던의 가장 얇은 집은 의사의 수술과 미용실 사이에 갇힌 런던의 가장 얇은 집은 짙은 파란색 페인트로 만 식별됩니다. 그러나 가장 좁은 지점에서 1.6 미터에 불과한 Shepherd 's Bush의 5 층 주택은 현재 130 만 달러에 시장에 출시되고 있습니다.")</f>
        <v>깜박이면 쉽게 놓칠 수 있습니다. 런던의 가장 얇은 집은 의사의 수술과 미용실 사이에 갇힌 런던의 가장 얇은 집은 짙은 파란색 페인트로 만 식별됩니다. 그러나 가장 좁은 지점에서 1.6 미터에 불과한 Shepherd 's Bush의 5 층 주택은 현재 130 만 달러에 시장에 출시되고 있습니다.</v>
      </c>
    </row>
    <row r="238" ht="15.75" customHeight="1">
      <c r="A238" s="1">
        <v>236.0</v>
      </c>
      <c r="B238" s="2" t="s">
        <v>838</v>
      </c>
      <c r="C238" s="2" t="str">
        <f>IFERROR(__xludf.DUMMYFUNCTION("GOOGLETRANSLATE(B238,""en"",""ko"")"),"구매자의 시장은 프놈펜 부동산 부문에서 우세합니다")</f>
        <v>구매자의 시장은 프놈펜 부동산 부문에서 우세합니다</v>
      </c>
      <c r="D238" s="2" t="s">
        <v>839</v>
      </c>
      <c r="E238" s="2" t="str">
        <f>IFERROR(__xludf.DUMMYFUNCTION("GOOGLETRANSLATE(D238,""en"",""ko"")"),"2021 년 2 월 3 일")</f>
        <v>2021 년 2 월 3 일</v>
      </c>
      <c r="F238" s="3" t="s">
        <v>840</v>
      </c>
      <c r="G238" s="2" t="s">
        <v>841</v>
      </c>
      <c r="H238" s="2" t="str">
        <f>IFERROR(__xludf.DUMMYFUNCTION("GOOGLETRANSLATE(G238,""en"",""ko"")"),"1 월의 냉기는 이달의 콘도미니엄 부동산 시장에 스며 들었습니다.")</f>
        <v>1 월의 냉기는 이달의 콘도미니엄 부동산 시장에 스며 들었습니다.</v>
      </c>
    </row>
    <row r="239" ht="15.75" customHeight="1">
      <c r="A239" s="1">
        <v>237.0</v>
      </c>
      <c r="B239" s="2" t="s">
        <v>842</v>
      </c>
      <c r="C239" s="2" t="str">
        <f>IFERROR(__xludf.DUMMYFUNCTION("GOOGLETRANSLATE(B239,""en"",""ko"")"),"Siem Reap 38-Road 프로젝트는 관광이 진행되는 동안 진전을 봅니다")</f>
        <v>Siem Reap 38-Road 프로젝트는 관광이 진행되는 동안 진전을 봅니다</v>
      </c>
      <c r="D239" s="2" t="s">
        <v>839</v>
      </c>
      <c r="E239" s="2" t="str">
        <f>IFERROR(__xludf.DUMMYFUNCTION("GOOGLETRANSLATE(D239,""en"",""ko"")"),"2021 년 2 월 3 일")</f>
        <v>2021 년 2 월 3 일</v>
      </c>
      <c r="F239" s="3" t="s">
        <v>843</v>
      </c>
      <c r="G239" s="2" t="s">
        <v>844</v>
      </c>
      <c r="H239" s="2" t="str">
        <f>IFERROR(__xludf.DUMMYFUNCTION("GOOGLETRANSLATE(G239,""en"",""ko"")"),"Siem Reap의 38-Road 프로젝트는 획기적인 이래로 상당한 진전을 보이고 있습니다.")</f>
        <v>Siem Reap의 38-Road 프로젝트는 획기적인 이래로 상당한 진전을 보이고 있습니다.</v>
      </c>
    </row>
    <row r="240" ht="15.75" customHeight="1">
      <c r="A240" s="1">
        <v>238.0</v>
      </c>
      <c r="B240" s="2" t="s">
        <v>845</v>
      </c>
      <c r="C240" s="2" t="str">
        <f>IFERROR(__xludf.DUMMYFUNCTION("GOOGLETRANSLATE(B240,""en"",""ko"")"),"은행 대출 부동산 부문 개선")</f>
        <v>은행 대출 부동산 부문 개선</v>
      </c>
      <c r="D240" s="2" t="s">
        <v>839</v>
      </c>
      <c r="E240" s="2" t="str">
        <f>IFERROR(__xludf.DUMMYFUNCTION("GOOGLETRANSLATE(D240,""en"",""ko"")"),"2021 년 2 월 3 일")</f>
        <v>2021 년 2 월 3 일</v>
      </c>
      <c r="F240" s="3" t="s">
        <v>846</v>
      </c>
      <c r="G240" s="2" t="s">
        <v>847</v>
      </c>
      <c r="H240" s="2" t="str">
        <f>IFERROR(__xludf.DUMMYFUNCTION("GOOGLETRANSLATE(G240,""en"",""ko"")"),"캄보디아 은행의 고객 크레딧은 2020 년에 373 억 달러에 이르렀으며 14.8 % 증가했습니다. NBC (National Bank of Bank) 보고서에 따르면이 중 30 % 이상이 건설 및 부동산 부문에 할당되었다.")</f>
        <v>캄보디아 은행의 고객 크레딧은 2020 년에 373 억 달러에 이르렀으며 14.8 % 증가했습니다. NBC (National Bank of Bank) 보고서에 따르면이 중 30 % 이상이 건설 및 부동산 부문에 할당되었다.</v>
      </c>
    </row>
    <row r="241" ht="15.75" customHeight="1">
      <c r="A241" s="1">
        <v>239.0</v>
      </c>
      <c r="B241" s="2" t="s">
        <v>848</v>
      </c>
      <c r="C241" s="2" t="str">
        <f>IFERROR(__xludf.DUMMYFUNCTION("GOOGLETRANSLATE(B241,""en"",""ko"")"),"이것이 사무실의 끝입니까? 뉴욕의 비즈니스 지구는 Covid 이후 불확실한 미래에 직면 해 있습니다.")</f>
        <v>이것이 사무실의 끝입니까? 뉴욕의 비즈니스 지구는 Covid 이후 불확실한 미래에 직면 해 있습니다.</v>
      </c>
      <c r="D241" s="2" t="s">
        <v>839</v>
      </c>
      <c r="E241" s="2" t="str">
        <f>IFERROR(__xludf.DUMMYFUNCTION("GOOGLETRANSLATE(D241,""en"",""ko"")"),"2021 년 2 월 3 일")</f>
        <v>2021 년 2 월 3 일</v>
      </c>
      <c r="F241" s="3" t="s">
        <v>849</v>
      </c>
      <c r="G241" s="2" t="s">
        <v>850</v>
      </c>
      <c r="H241" s="2" t="str">
        <f>IFERROR(__xludf.DUMMYFUNCTION("GOOGLETRANSLATE(G241,""en"",""ko"")"),"탑승 한 상점, 닫힌 레스토랑 및 빈 사무실 타워 : Covid-19는 뉴욕의 유명한 비즈니스 지구를 유령 도시로 바꾸 었으며, 회사는 근로자들이 혐의로 돌아 오도록 유혹 할 수있는 방법을 생각해 냈습니다.")</f>
        <v>탑승 한 상점, 닫힌 레스토랑 및 빈 사무실 타워 : Covid-19는 뉴욕의 유명한 비즈니스 지구를 유령 도시로 바꾸 었으며, 회사는 근로자들이 혐의로 돌아 오도록 유혹 할 수있는 방법을 생각해 냈습니다.</v>
      </c>
    </row>
    <row r="242" ht="15.75" customHeight="1">
      <c r="A242" s="1">
        <v>240.0</v>
      </c>
      <c r="B242" s="2" t="s">
        <v>851</v>
      </c>
      <c r="C242" s="2" t="str">
        <f>IFERROR(__xludf.DUMMYFUNCTION("GOOGLETRANSLATE(B242,""en"",""ko"")"),"더 잘 믿으십시오")</f>
        <v>더 잘 믿으십시오</v>
      </c>
      <c r="D242" s="2" t="s">
        <v>852</v>
      </c>
      <c r="E242" s="2" t="str">
        <f>IFERROR(__xludf.DUMMYFUNCTION("GOOGLETRANSLATE(D242,""en"",""ko"")"),"2021 년 1 월 30 일")</f>
        <v>2021 년 1 월 30 일</v>
      </c>
      <c r="F242" s="3" t="s">
        <v>853</v>
      </c>
      <c r="G242" s="2" t="s">
        <v>854</v>
      </c>
      <c r="H242" s="2" t="str">
        <f>IFERROR(__xludf.DUMMYFUNCTION("GOOGLETRANSLATE(G242,""en"",""ko"")"),"Urbanland의 영감을주는 비디오를 확인하십시오. Urbanland는 사람들이 살고 일하고 놀 수있는 더 나은 공간을 만들어 변화를 이끌고 차이를 만드는 것이 무엇을 의미하는지에 대한 정신을 포착합니다.")</f>
        <v>Urbanland의 영감을주는 비디오를 확인하십시오. Urbanland는 사람들이 살고 일하고 놀 수있는 더 나은 공간을 만들어 변화를 이끌고 차이를 만드는 것이 무엇을 의미하는지에 대한 정신을 포착합니다.</v>
      </c>
    </row>
    <row r="243" ht="15.75" customHeight="1">
      <c r="A243" s="1">
        <v>241.0</v>
      </c>
      <c r="B243" s="2" t="s">
        <v>855</v>
      </c>
      <c r="C243" s="2" t="str">
        <f>IFERROR(__xludf.DUMMYFUNCTION("GOOGLETRANSLATE(B243,""en"",""ko"")"),"Boeung Keng Kang District는 2020 년에 부동산 검색입니다")</f>
        <v>Boeung Keng Kang District는 2020 년에 부동산 검색입니다</v>
      </c>
      <c r="D243" s="2" t="s">
        <v>856</v>
      </c>
      <c r="E243" s="2" t="str">
        <f>IFERROR(__xludf.DUMMYFUNCTION("GOOGLETRANSLATE(D243,""en"",""ko"")"),"2021 년 1 월 27 일")</f>
        <v>2021 년 1 월 27 일</v>
      </c>
      <c r="F243" s="3" t="s">
        <v>857</v>
      </c>
      <c r="G243" s="2" t="s">
        <v>858</v>
      </c>
      <c r="H243" s="2" t="str">
        <f>IFERROR(__xludf.DUMMYFUNCTION("GOOGLETRANSLATE(G243,""en"",""ko"")"),"부동산 급증은 2020 년 유행성 두려움의 높이에서 확실히 느려졌습니다.")</f>
        <v>부동산 급증은 2020 년 유행성 두려움의 높이에서 확실히 느려졌습니다.</v>
      </c>
    </row>
    <row r="244" ht="15.75" customHeight="1">
      <c r="A244" s="1">
        <v>242.0</v>
      </c>
      <c r="B244" s="2" t="s">
        <v>859</v>
      </c>
      <c r="C244" s="2" t="str">
        <f>IFERROR(__xludf.DUMMYFUNCTION("GOOGLETRANSLATE(B244,""en"",""ko"")"),"CBRE는 Q4 2020 결과를 제공합니다")</f>
        <v>CBRE는 Q4 2020 결과를 제공합니다</v>
      </c>
      <c r="D244" s="2" t="s">
        <v>856</v>
      </c>
      <c r="E244" s="2" t="str">
        <f>IFERROR(__xludf.DUMMYFUNCTION("GOOGLETRANSLATE(D244,""en"",""ko"")"),"2021 년 1 월 27 일")</f>
        <v>2021 년 1 월 27 일</v>
      </c>
      <c r="F244" s="3" t="s">
        <v>860</v>
      </c>
      <c r="G244" s="2" t="s">
        <v>861</v>
      </c>
      <c r="H244" s="2" t="str">
        <f>IFERROR(__xludf.DUMMYFUNCTION("GOOGLETRANSLATE(G244,""en"",""ko"")"),"4 분기의 부동산 시장은 Covid-19 Pandemic의 압력을 받고 있습니다.")</f>
        <v>4 분기의 부동산 시장은 Covid-19 Pandemic의 압력을 받고 있습니다.</v>
      </c>
    </row>
    <row r="245" ht="15.75" customHeight="1">
      <c r="A245" s="1">
        <v>243.0</v>
      </c>
      <c r="B245" s="2" t="s">
        <v>862</v>
      </c>
      <c r="C245" s="2" t="str">
        <f>IFERROR(__xludf.DUMMYFUNCTION("GOOGLETRANSLATE(B245,""en"",""ko"")"),"Pompidou Center - Paris Arts 'Machine' - Big Recit을 위해 문을 닫습니다.")</f>
        <v>Pompidou Center - Paris Arts 'Machine' - Big Recit을 위해 문을 닫습니다.</v>
      </c>
      <c r="D245" s="2" t="s">
        <v>856</v>
      </c>
      <c r="E245" s="2" t="str">
        <f>IFERROR(__xludf.DUMMYFUNCTION("GOOGLETRANSLATE(D245,""en"",""ko"")"),"2021 년 1 월 27 일")</f>
        <v>2021 년 1 월 27 일</v>
      </c>
      <c r="F245" s="3" t="s">
        <v>863</v>
      </c>
      <c r="G245" s="2" t="s">
        <v>864</v>
      </c>
      <c r="H245" s="2" t="str">
        <f>IFERROR(__xludf.DUMMYFUNCTION("GOOGLETRANSLATE(G245,""en"",""ko"")"),"유럽 ​​최대의 현대 미술관의 고향 인 파리의 폼 피 두 센터 (Pompidou Center)는 2023 년부터 4 년 동안 대규모 개조를 위해 문을 닫습니다.")</f>
        <v>유럽 ​​최대의 현대 미술관의 고향 인 파리의 폼 피 두 센터 (Pompidou Center)는 2023 년부터 4 년 동안 대규모 개조를 위해 문을 닫습니다.</v>
      </c>
    </row>
    <row r="246" ht="15.75" customHeight="1">
      <c r="A246" s="1">
        <v>244.0</v>
      </c>
      <c r="B246" s="2" t="s">
        <v>865</v>
      </c>
      <c r="C246" s="2" t="str">
        <f>IFERROR(__xludf.DUMMYFUNCTION("GOOGLETRANSLATE(B246,""en"",""ko"")"),"영국의 Debenhams는 매장을 폐쇄하여 12,000 개의 일자리를 얻었습니다")</f>
        <v>영국의 Debenhams는 매장을 폐쇄하여 12,000 개의 일자리를 얻었습니다</v>
      </c>
      <c r="D246" s="2" t="s">
        <v>856</v>
      </c>
      <c r="E246" s="2" t="str">
        <f>IFERROR(__xludf.DUMMYFUNCTION("GOOGLETRANSLATE(D246,""en"",""ko"")"),"2021 년 1 월 27 일")</f>
        <v>2021 년 1 월 27 일</v>
      </c>
      <c r="F246" s="3" t="s">
        <v>866</v>
      </c>
      <c r="G246" s="2" t="s">
        <v>867</v>
      </c>
      <c r="H246" s="2" t="str">
        <f>IFERROR(__xludf.DUMMYFUNCTION("GOOGLETRANSLATE(G246,""en"",""ko"")"),"영국 백화점 체인 Debenhams는 모든 매장을 폐쇄 할 것이라고 무너진 그룹의 관리자는 약 12,000 개의 일자리가 손실되면서 말했다.")</f>
        <v>영국 백화점 체인 Debenhams는 모든 매장을 폐쇄 할 것이라고 무너진 그룹의 관리자는 약 12,000 개의 일자리가 손실되면서 말했다.</v>
      </c>
    </row>
    <row r="247" ht="15.75" customHeight="1">
      <c r="A247" s="1">
        <v>245.0</v>
      </c>
      <c r="B247" s="2" t="s">
        <v>868</v>
      </c>
      <c r="C247" s="2" t="str">
        <f>IFERROR(__xludf.DUMMYFUNCTION("GOOGLETRANSLATE(B247,""en"",""ko"")"),"프놈펜 콘도미니엄 임대료 가격 2020 년에 11% 하락")</f>
        <v>프놈펜 콘도미니엄 임대료 가격 2020 년에 11% 하락</v>
      </c>
      <c r="D247" s="2" t="s">
        <v>869</v>
      </c>
      <c r="E247" s="2" t="str">
        <f>IFERROR(__xludf.DUMMYFUNCTION("GOOGLETRANSLATE(D247,""en"",""ko"")"),"2021 년 1 월 20 일")</f>
        <v>2021 년 1 월 20 일</v>
      </c>
      <c r="F247" s="3" t="s">
        <v>870</v>
      </c>
      <c r="G247" s="2" t="s">
        <v>871</v>
      </c>
      <c r="H247" s="2" t="str">
        <f>IFERROR(__xludf.DUMMYFUNCTION("GOOGLETRANSLATE(G247,""en"",""ko"")"),"2020 년은 Phnom Penh의 부동산 시장에서 소란스러운 해였습니다.")</f>
        <v>2020 년은 Phnom Penh의 부동산 시장에서 소란스러운 해였습니다.</v>
      </c>
    </row>
    <row r="248" ht="15.75" customHeight="1">
      <c r="A248" s="1">
        <v>246.0</v>
      </c>
      <c r="B248" s="2" t="s">
        <v>872</v>
      </c>
      <c r="C248" s="2" t="str">
        <f>IFERROR(__xludf.DUMMYFUNCTION("GOOGLETRANSLATE(B248,""en"",""ko"")"),"Toul Kork는 2021 년까지 4 개의 쇼핑 목적지를 더 기대합니다.")</f>
        <v>Toul Kork는 2021 년까지 4 개의 쇼핑 목적지를 더 기대합니다.</v>
      </c>
      <c r="D248" s="2" t="s">
        <v>869</v>
      </c>
      <c r="E248" s="2" t="str">
        <f>IFERROR(__xludf.DUMMYFUNCTION("GOOGLETRANSLATE(D248,""en"",""ko"")"),"2021 년 1 월 20 일")</f>
        <v>2021 년 1 월 20 일</v>
      </c>
      <c r="F248" s="3" t="s">
        <v>873</v>
      </c>
      <c r="G248" s="2" t="s">
        <v>874</v>
      </c>
      <c r="H248" s="2" t="str">
        <f>IFERROR(__xludf.DUMMYFUNCTION("GOOGLETRANSLATE(G248,""en"",""ko"")"),"Toul Kork의 소형 지역은 2021 년까지 4 개의 추가 쇼핑 목적지를 기대하고 있습니다.")</f>
        <v>Toul Kork의 소형 지역은 2021 년까지 4 개의 추가 쇼핑 목적지를 기대하고 있습니다.</v>
      </c>
    </row>
    <row r="249" ht="15.75" customHeight="1">
      <c r="A249" s="1">
        <v>247.0</v>
      </c>
      <c r="B249" s="2" t="s">
        <v>875</v>
      </c>
      <c r="C249" s="2" t="str">
        <f>IFERROR(__xludf.DUMMYFUNCTION("GOOGLETRANSLATE(B249,""en"",""ko"")"),"캄보디아의 부동산 시장‘올해 60 % 회복’")</f>
        <v>캄보디아의 부동산 시장‘올해 60 % 회복’</v>
      </c>
      <c r="D249" s="2" t="s">
        <v>869</v>
      </c>
      <c r="E249" s="2" t="str">
        <f>IFERROR(__xludf.DUMMYFUNCTION("GOOGLETRANSLATE(D249,""en"",""ko"")"),"2021 년 1 월 20 일")</f>
        <v>2021 년 1 월 20 일</v>
      </c>
      <c r="F249" s="3" t="s">
        <v>876</v>
      </c>
      <c r="G249" s="2" t="s">
        <v>877</v>
      </c>
      <c r="H249" s="2" t="str">
        <f>IFERROR(__xludf.DUMMYFUNCTION("GOOGLETRANSLATE(G249,""en"",""ko"")"),"CBRE Cambodia의 전무 이사 인 Ann Sothida는 2020 년에 비해 2021 년에 캄보디아의 부동산 시장이 60 % 향상 될 것으로 예상했지만 2019 년 기준보다 낮을 것으로 예상했습니다.")</f>
        <v>CBRE Cambodia의 전무 이사 인 Ann Sothida는 2020 년에 비해 2021 년에 캄보디아의 부동산 시장이 60 % 향상 될 것으로 예상했지만 2019 년 기준보다 낮을 것으로 예상했습니다.</v>
      </c>
    </row>
    <row r="250" ht="15.75" customHeight="1">
      <c r="A250" s="1">
        <v>248.0</v>
      </c>
      <c r="B250" s="2" t="s">
        <v>878</v>
      </c>
      <c r="C250" s="2" t="str">
        <f>IFERROR(__xludf.DUMMYFUNCTION("GOOGLETRANSLATE(B250,""en"",""ko"")"),"스쿼터의 위협을받는 아메리카에서 가장 오래된 도시")</f>
        <v>스쿼터의 위협을받는 아메리카에서 가장 오래된 도시</v>
      </c>
      <c r="D250" s="2" t="s">
        <v>869</v>
      </c>
      <c r="E250" s="2" t="str">
        <f>IFERROR(__xludf.DUMMYFUNCTION("GOOGLETRANSLATE(D250,""en"",""ko"")"),"2021 년 1 월 20 일")</f>
        <v>2021 년 1 월 20 일</v>
      </c>
      <c r="F250" s="3" t="s">
        <v>879</v>
      </c>
      <c r="G250" s="2" t="s">
        <v>880</v>
      </c>
      <c r="H250" s="2" t="str">
        <f>IFERROR(__xludf.DUMMYFUNCTION("GOOGLETRANSLATE(G250,""en"",""ko"")")," 5,000 년 동안 살아남은 아메리카에서 가장 오래된 고고학 유적지는 코로나 바이러스 전염병이 다른 선택권을 가지지 않고 신성한 도시를 점령했다고 주장하는 스쿼터들로부터 위협을 받고 있습니다.")</f>
        <v> 5,000 년 동안 살아남은 아메리카에서 가장 오래된 고고학 유적지는 코로나 바이러스 전염병이 다른 선택권을 가지지 않고 신성한 도시를 점령했다고 주장하는 스쿼터들로부터 위협을 받고 있습니다.</v>
      </c>
    </row>
    <row r="251" ht="15.75" customHeight="1">
      <c r="A251" s="1">
        <v>249.0</v>
      </c>
      <c r="B251" s="2" t="s">
        <v>881</v>
      </c>
      <c r="C251" s="2" t="str">
        <f>IFERROR(__xludf.DUMMYFUNCTION("GOOGLETRANSLATE(B251,""en"",""ko"")"),"7 개 지구 마감 2020 년 최대 30% 낮은 중앙 콘도 가격")</f>
        <v>7 개 지구 마감 2020 년 최대 30% 낮은 중앙 콘도 가격</v>
      </c>
      <c r="D251" s="2" t="s">
        <v>882</v>
      </c>
      <c r="E251" s="2" t="str">
        <f>IFERROR(__xludf.DUMMYFUNCTION("GOOGLETRANSLATE(D251,""en"",""ko"")"),"2021 년 1 월 13 일")</f>
        <v>2021 년 1 월 13 일</v>
      </c>
      <c r="F251" s="3" t="s">
        <v>883</v>
      </c>
      <c r="G251" s="2" t="s">
        <v>884</v>
      </c>
      <c r="H251" s="2" t="str">
        <f>IFERROR(__xludf.DUMMYFUNCTION("GOOGLETRANSLATE(G251,""en"",""ko"")"),"왕국의 건축 및 부동산 부문은 2020 년 대부분을 때렸습니다.")</f>
        <v>왕국의 건축 및 부동산 부문은 2020 년 대부분을 때렸습니다.</v>
      </c>
    </row>
    <row r="252" ht="15.75" customHeight="1">
      <c r="A252" s="1">
        <v>250.0</v>
      </c>
      <c r="B252" s="2" t="s">
        <v>885</v>
      </c>
      <c r="C252" s="2" t="str">
        <f>IFERROR(__xludf.DUMMYFUNCTION("GOOGLETRANSLATE(B252,""en"",""ko"")"),"주중의 특징")</f>
        <v>주중의 특징</v>
      </c>
      <c r="D252" s="2" t="s">
        <v>882</v>
      </c>
      <c r="E252" s="2" t="str">
        <f>IFERROR(__xludf.DUMMYFUNCTION("GOOGLETRANSLATE(D252,""en"",""ko"")"),"2021 년 1 월 13 일")</f>
        <v>2021 년 1 월 13 일</v>
      </c>
      <c r="F252" s="3" t="s">
        <v>886</v>
      </c>
      <c r="G252" s="2" t="s">
        <v>887</v>
      </c>
      <c r="H252" s="2" t="str">
        <f>IFERROR(__xludf.DUMMYFUNCTION("GOOGLETRANSLATE(G252,""en"",""ko"")"),"Vue Aston은 CHBAR AMPOV 지역의 고층 주거 프로젝트로 Mighty Mekong River를 잘 볼 수 있습니다.")</f>
        <v>Vue Aston은 CHBAR AMPOV 지역의 고층 주거 프로젝트로 Mighty Mekong River를 잘 볼 수 있습니다.</v>
      </c>
    </row>
    <row r="253" ht="15.75" customHeight="1">
      <c r="A253" s="1">
        <v>251.0</v>
      </c>
      <c r="B253" s="2" t="s">
        <v>888</v>
      </c>
      <c r="C253" s="2" t="str">
        <f>IFERROR(__xludf.DUMMYFUNCTION("GOOGLETRANSLATE(B253,""en"",""ko"")"),"바이러스는 건설 날짜를 기다리는 일부 프로젝트를 떠나지 만 손바닥은 아닙니다.")</f>
        <v>바이러스는 건설 날짜를 기다리는 일부 프로젝트를 떠나지 만 손바닥은 아닙니다.</v>
      </c>
      <c r="D253" s="2" t="s">
        <v>882</v>
      </c>
      <c r="E253" s="2" t="str">
        <f>IFERROR(__xludf.DUMMYFUNCTION("GOOGLETRANSLATE(D253,""en"",""ko"")"),"2021 년 1 월 13 일")</f>
        <v>2021 년 1 월 13 일</v>
      </c>
      <c r="F253" s="3" t="s">
        <v>889</v>
      </c>
      <c r="G253" s="2" t="s">
        <v>890</v>
      </c>
      <c r="H253" s="2" t="str">
        <f>IFERROR(__xludf.DUMMYFUNCTION("GOOGLETRANSLATE(G253,""en"",""ko"")"),"MLMUPC는 2020 년 첫 6 개월 동안 약 2,500 개의 건설 프로젝트를 승인했습니다.")</f>
        <v>MLMUPC는 2020 년 첫 6 개월 동안 약 2,500 개의 건설 프로젝트를 승인했습니다.</v>
      </c>
    </row>
    <row r="254" ht="15.75" customHeight="1">
      <c r="A254" s="1">
        <v>252.0</v>
      </c>
      <c r="B254" s="2" t="s">
        <v>891</v>
      </c>
      <c r="C254" s="2" t="str">
        <f>IFERROR(__xludf.DUMMYFUNCTION("GOOGLETRANSLATE(B254,""en"",""ko"")"),"Pandemic의 로봇 'Heroes'는 Top Tech Virtual Show에서 국내 가치를 강조합니다.")</f>
        <v>Pandemic의 로봇 'Heroes'는 Top Tech Virtual Show에서 국내 가치를 강조합니다.</v>
      </c>
      <c r="D254" s="2" t="s">
        <v>882</v>
      </c>
      <c r="E254" s="2" t="str">
        <f>IFERROR(__xludf.DUMMYFUNCTION("GOOGLETRANSLATE(D254,""en"",""ko"")"),"2021 년 1 월 13 일")</f>
        <v>2021 년 1 월 13 일</v>
      </c>
      <c r="F254" s="3" t="s">
        <v>892</v>
      </c>
      <c r="G254" s="2" t="s">
        <v>893</v>
      </c>
      <c r="H254" s="2" t="str">
        <f>IFERROR(__xludf.DUMMYFUNCTION("GOOGLETRANSLATE(G254,""en"",""ko"")"),"지난 1 년 동안 사람들이 생존하고 안전하게 지내도록 도와 준 로봇은 로봇 공학 부문에 신선한 모멘텀을주는 유행성으로 기술 업계의 연례 엑스트라 바간 자에서 자신의 가치를 선전하고 있습니다.")</f>
        <v>지난 1 년 동안 사람들이 생존하고 안전하게 지내도록 도와 준 로봇은 로봇 공학 부문에 신선한 모멘텀을주는 유행성으로 기술 업계의 연례 엑스트라 바간 자에서 자신의 가치를 선전하고 있습니다.</v>
      </c>
    </row>
    <row r="255" ht="15.75" customHeight="1">
      <c r="A255" s="1">
        <v>253.0</v>
      </c>
      <c r="B255" s="2" t="s">
        <v>894</v>
      </c>
      <c r="C255" s="2" t="str">
        <f>IFERROR(__xludf.DUMMYFUNCTION("GOOGLETRANSLATE(B255,""en"",""ko"")"),"NBC : 2021 년 경제 성장 4% 부동산 부문 복구를위한 토대가 배출됩니다.")</f>
        <v>NBC : 2021 년 경제 성장 4% 부동산 부문 복구를위한 토대가 배출됩니다.</v>
      </c>
      <c r="D255" s="2" t="s">
        <v>895</v>
      </c>
      <c r="E255" s="2" t="str">
        <f>IFERROR(__xludf.DUMMYFUNCTION("GOOGLETRANSLATE(D255,""en"",""ko"")"),"2021 년 1 월 6 일")</f>
        <v>2021 년 1 월 6 일</v>
      </c>
      <c r="F255" s="3" t="s">
        <v>896</v>
      </c>
      <c r="G255" s="2" t="s">
        <v>897</v>
      </c>
      <c r="H255" s="2" t="str">
        <f>IFERROR(__xludf.DUMMYFUNCTION("GOOGLETRANSLATE(G255,""en"",""ko"")"),"캄보디아의 건설 및 부동산 부문은 2021 년에 점진적인 회복을 볼 수 있습니다.")</f>
        <v>캄보디아의 건설 및 부동산 부문은 2021 년에 점진적인 회복을 볼 수 있습니다.</v>
      </c>
    </row>
    <row r="256" ht="15.75" customHeight="1">
      <c r="A256" s="1">
        <v>254.0</v>
      </c>
      <c r="B256" s="2" t="s">
        <v>898</v>
      </c>
      <c r="C256" s="2" t="str">
        <f>IFERROR(__xludf.DUMMYFUNCTION("GOOGLETRANSLATE(B256,""en"",""ko"")"),"제안 된 토지 관리 및 도시 계획법이 진행됩니다")</f>
        <v>제안 된 토지 관리 및 도시 계획법이 진행됩니다</v>
      </c>
      <c r="D256" s="2" t="s">
        <v>895</v>
      </c>
      <c r="E256" s="2" t="str">
        <f>IFERROR(__xludf.DUMMYFUNCTION("GOOGLETRANSLATE(D256,""en"",""ko"")"),"2021 년 1 월 6 일")</f>
        <v>2021 년 1 월 6 일</v>
      </c>
      <c r="F256" s="3" t="s">
        <v>899</v>
      </c>
      <c r="G256" s="2" t="s">
        <v>900</v>
      </c>
      <c r="H256" s="2" t="str">
        <f>IFERROR(__xludf.DUMMYFUNCTION("GOOGLETRANSLATE(G256,""en"",""ko"")"),"전염병이 끝나면 부동산 부문은 신속하게 반등 할 것으로 예상됩니다.")</f>
        <v>전염병이 끝나면 부동산 부문은 신속하게 반등 할 것으로 예상됩니다.</v>
      </c>
    </row>
    <row r="257" ht="15.75" customHeight="1">
      <c r="A257" s="1">
        <v>255.0</v>
      </c>
      <c r="B257" s="2" t="s">
        <v>901</v>
      </c>
      <c r="C257" s="2" t="str">
        <f>IFERROR(__xludf.DUMMYFUNCTION("GOOGLETRANSLATE(B257,""en"",""ko"")"),"풍력 발전은 영국 전기의 절반 이상")</f>
        <v>풍력 발전은 영국 전기의 절반 이상</v>
      </c>
      <c r="D257" s="2" t="s">
        <v>895</v>
      </c>
      <c r="E257" s="2" t="str">
        <f>IFERROR(__xludf.DUMMYFUNCTION("GOOGLETRANSLATE(D257,""en"",""ko"")"),"2021 년 1 월 6 일")</f>
        <v>2021 년 1 월 6 일</v>
      </c>
      <c r="F257" s="3" t="s">
        <v>902</v>
      </c>
      <c r="G257" s="2" t="s">
        <v>903</v>
      </c>
      <c r="H257" s="2" t="str">
        <f>IFERROR(__xludf.DUMMYFUNCTION("GOOGLETRANSLATE(G257,""en"",""ko"")"),"Energy Giant Drax에 따르면 Wind Power는 12 월 26 일 영국의 일일 생산 전기의 절반 이상을 차지했으며, Energy Giant Drax에 따르면 그 어느 때보 다 더 많은 집을 데리고 갔다.")</f>
        <v>Energy Giant Drax에 따르면 Wind Power는 12 월 26 일 영국의 일일 생산 전기의 절반 이상을 차지했으며, Energy Giant Drax에 따르면 그 어느 때보 다 더 많은 집을 데리고 갔다.</v>
      </c>
    </row>
    <row r="258" ht="15.75" customHeight="1">
      <c r="A258" s="1">
        <v>256.0</v>
      </c>
      <c r="B258" s="2" t="s">
        <v>904</v>
      </c>
      <c r="C258" s="2" t="str">
        <f>IFERROR(__xludf.DUMMYFUNCTION("GOOGLETRANSLATE(B258,""en"",""ko"")"),"주간 부동산은 프놈펜의 핫 콘도 프로젝트를 특징으로합니다")</f>
        <v>주간 부동산은 프놈펜의 핫 콘도 프로젝트를 특징으로합니다</v>
      </c>
      <c r="D258" s="2" t="s">
        <v>895</v>
      </c>
      <c r="E258" s="2" t="str">
        <f>IFERROR(__xludf.DUMMYFUNCTION("GOOGLETRANSLATE(D258,""en"",""ko"")"),"2021 년 1 월 6 일")</f>
        <v>2021 년 1 월 6 일</v>
      </c>
      <c r="F258" s="3" t="s">
        <v>905</v>
      </c>
      <c r="G258" s="2" t="s">
        <v>906</v>
      </c>
      <c r="H258" s="2" t="str">
        <f>IFERROR(__xludf.DUMMYFUNCTION("GOOGLETRANSLATE(G258,""en"",""ko"")"),"Le Condé BKK1은 BKK1의 뜨거운 위치에서 가장 큰 랜드 마크 스마트 홈 콘도입니다.")</f>
        <v>Le Condé BKK1은 BKK1의 뜨거운 위치에서 가장 큰 랜드 마크 스마트 홈 콘도입니다.</v>
      </c>
    </row>
    <row r="259" ht="15.75" customHeight="1">
      <c r="A259" s="1">
        <v>257.0</v>
      </c>
      <c r="B259" s="2" t="s">
        <v>907</v>
      </c>
      <c r="C259" s="2" t="str">
        <f>IFERROR(__xludf.DUMMYFUNCTION("GOOGLETRANSLATE(B259,""en"",""ko"")"),"새로운 Covid-19 두려움 속에서 주거 임대 시장 탄력성")</f>
        <v>새로운 Covid-19 두려움 속에서 주거 임대 시장 탄력성</v>
      </c>
      <c r="D259" s="2" t="s">
        <v>908</v>
      </c>
      <c r="E259" s="2" t="str">
        <f>IFERROR(__xludf.DUMMYFUNCTION("GOOGLETRANSLATE(D259,""en"",""ko"")"),"2020 년 12 월 30 일")</f>
        <v>2020 년 12 월 30 일</v>
      </c>
      <c r="F259" s="3" t="s">
        <v>909</v>
      </c>
      <c r="G259" s="2" t="s">
        <v>910</v>
      </c>
      <c r="H259" s="2" t="str">
        <f>IFERROR(__xludf.DUMMYFUNCTION("GOOGLETRANSLATE(G259,""en"",""ko"")"),"프놈펜의 임대 시장은 여전히 ​​영향을받지 않았습니다.")</f>
        <v>프놈펜의 임대 시장은 여전히 ​​영향을받지 않았습니다.</v>
      </c>
    </row>
    <row r="260" ht="15.75" customHeight="1">
      <c r="A260" s="1">
        <v>258.0</v>
      </c>
      <c r="B260" s="2" t="s">
        <v>911</v>
      </c>
      <c r="C260" s="2" t="str">
        <f>IFERROR(__xludf.DUMMYFUNCTION("GOOGLETRANSLATE(B260,""en"",""ko"")"),"온라인 연말 부동산 판매 $ 70,000 미만의 재산")</f>
        <v>온라인 연말 부동산 판매 $ 70,000 미만의 재산</v>
      </c>
      <c r="D260" s="2" t="s">
        <v>908</v>
      </c>
      <c r="E260" s="2" t="str">
        <f>IFERROR(__xludf.DUMMYFUNCTION("GOOGLETRANSLATE(D260,""en"",""ko"")"),"2020 년 12 월 30 일")</f>
        <v>2020 년 12 월 30 일</v>
      </c>
      <c r="F260" s="3" t="s">
        <v>912</v>
      </c>
      <c r="G260" s="2" t="s">
        <v>913</v>
      </c>
      <c r="H260" s="2" t="str">
        <f>IFERROR(__xludf.DUMMYFUNCTION("GOOGLETRANSLATE(G260,""en"",""ko"")"),"$ 70,000 미만의 부동산에 대한 우표세 세금이 확장되었습니다!")</f>
        <v>$ 70,000 미만의 부동산에 대한 우표세 세금이 확장되었습니다!</v>
      </c>
    </row>
    <row r="261" ht="15.75" customHeight="1">
      <c r="A261" s="1">
        <v>259.0</v>
      </c>
      <c r="B261" s="2" t="s">
        <v>914</v>
      </c>
      <c r="C261" s="2" t="str">
        <f>IFERROR(__xludf.DUMMYFUNCTION("GOOGLETRANSLATE(B261,""en"",""ko"")"),"Jackson 's Neverland Ranch는 Discount에서 억만 장자에게 판매되었습니다.")</f>
        <v>Jackson 's Neverland Ranch는 Discount에서 억만 장자에게 판매되었습니다.</v>
      </c>
      <c r="D261" s="2" t="s">
        <v>908</v>
      </c>
      <c r="E261" s="2" t="str">
        <f>IFERROR(__xludf.DUMMYFUNCTION("GOOGLETRANSLATE(D261,""en"",""ko"")"),"2020 년 12 월 30 일")</f>
        <v>2020 년 12 월 30 일</v>
      </c>
      <c r="F261" s="3" t="s">
        <v>915</v>
      </c>
      <c r="G261" s="2" t="s">
        <v>916</v>
      </c>
      <c r="H261" s="2" t="str">
        <f>IFERROR(__xludf.DUMMYFUNCTION("GOOGLETRANSLATE(G261,""en"",""ko"")")," 그의 대변인은 캘리포니아에있는 마이클 잭슨의 전 네버 랜드 랜치 (Neverland Ranch)가 억만 장자 인 론 버클 (Ron Burkle)에게 매각했다고 밝혔다.")</f>
        <v> 그의 대변인은 캘리포니아에있는 마이클 잭슨의 전 네버 랜드 랜치 (Neverland Ranch)가 억만 장자 인 론 버클 (Ron Burkle)에게 매각했다고 밝혔다.</v>
      </c>
    </row>
    <row r="262" ht="15.75" customHeight="1">
      <c r="A262" s="1">
        <v>260.0</v>
      </c>
      <c r="B262" s="2" t="s">
        <v>917</v>
      </c>
      <c r="C262" s="2" t="str">
        <f>IFERROR(__xludf.DUMMYFUNCTION("GOOGLETRANSLATE(B262,""en"",""ko"")"),"변화하는 시간에 적응하는 푸드 코트")</f>
        <v>변화하는 시간에 적응하는 푸드 코트</v>
      </c>
      <c r="D262" s="2" t="s">
        <v>908</v>
      </c>
      <c r="E262" s="2" t="str">
        <f>IFERROR(__xludf.DUMMYFUNCTION("GOOGLETRANSLATE(D262,""en"",""ko"")"),"2020 년 12 월 30 일")</f>
        <v>2020 년 12 월 30 일</v>
      </c>
      <c r="F262" s="3" t="s">
        <v>918</v>
      </c>
      <c r="G262" s="2" t="s">
        <v>919</v>
      </c>
      <c r="H262" s="2" t="str">
        <f>IFERROR(__xludf.DUMMYFUNCTION("GOOGLETRANSLATE(G262,""en"",""ko"")"),"푸드 코트는 많은 쇼핑몰 참가자들에게가는 사람이며 관습으로 그려진 자석 중 하나입니다. 프놈펜에서는 푸드 코트가 가족과 친구들과 함께 저녁 식사를 위해 함께 모이는 것을 보는 것이 일반적입니다.")</f>
        <v>푸드 코트는 많은 쇼핑몰 참가자들에게가는 사람이며 관습으로 그려진 자석 중 하나입니다. 프놈펜에서는 푸드 코트가 가족과 친구들과 함께 저녁 식사를 위해 함께 모이는 것을 보는 것이 일반적입니다.</v>
      </c>
    </row>
    <row r="263" ht="15.75" customHeight="1">
      <c r="A263" s="1">
        <v>261.0</v>
      </c>
      <c r="B263" s="2" t="s">
        <v>920</v>
      </c>
      <c r="C263" s="2" t="str">
        <f>IFERROR(__xludf.DUMMYFUNCTION("GOOGLETRANSLATE(B263,""en"",""ko"")"),"프놈펜 속성 판매! 온라인 연말 부동산 판매 2020")</f>
        <v>프놈펜 속성 판매! 온라인 연말 부동산 판매 2020</v>
      </c>
      <c r="D263" s="2" t="s">
        <v>921</v>
      </c>
      <c r="E263" s="2" t="str">
        <f>IFERROR(__xludf.DUMMYFUNCTION("GOOGLETRANSLATE(D263,""en"",""ko"")"),"2020 년 12 월 23 일")</f>
        <v>2020 년 12 월 23 일</v>
      </c>
      <c r="F263" s="3" t="s">
        <v>922</v>
      </c>
      <c r="G263" s="2" t="s">
        <v>923</v>
      </c>
      <c r="H263" s="2" t="str">
        <f>IFERROR(__xludf.DUMMYFUNCTION("GOOGLETRANSLATE(G263,""en"",""ko"")"),"온라인 연말 부동산 판매 2020은 여전히 ​​진행 중입니다!")</f>
        <v>온라인 연말 부동산 판매 2020은 여전히 ​​진행 중입니다!</v>
      </c>
    </row>
    <row r="264" ht="15.75" customHeight="1">
      <c r="A264" s="1">
        <v>262.0</v>
      </c>
      <c r="B264" s="2" t="s">
        <v>924</v>
      </c>
      <c r="C264" s="2" t="str">
        <f>IFERROR(__xludf.DUMMYFUNCTION("GOOGLETRANSLATE(B264,""en"",""ko"")"),"외국인 투자자들은 캄보디아보다 낙관적입니다")</f>
        <v>외국인 투자자들은 캄보디아보다 낙관적입니다</v>
      </c>
      <c r="D264" s="2" t="s">
        <v>921</v>
      </c>
      <c r="E264" s="2" t="str">
        <f>IFERROR(__xludf.DUMMYFUNCTION("GOOGLETRANSLATE(D264,""en"",""ko"")"),"2020 년 12 월 23 일")</f>
        <v>2020 년 12 월 23 일</v>
      </c>
      <c r="F264" s="3" t="s">
        <v>925</v>
      </c>
      <c r="G264" s="2" t="s">
        <v>926</v>
      </c>
      <c r="H264" s="2" t="str">
        <f>IFERROR(__xludf.DUMMYFUNCTION("GOOGLETRANSLATE(G264,""en"",""ko"")"),"캄보디아에 대한 외국인 투자자들의 관심과 신뢰는 줄어들지 않았습니다.")</f>
        <v>캄보디아에 대한 외국인 투자자들의 관심과 신뢰는 줄어들지 않았습니다.</v>
      </c>
    </row>
    <row r="265" ht="15.75" customHeight="1">
      <c r="A265" s="1">
        <v>263.0</v>
      </c>
      <c r="B265" s="2" t="s">
        <v>927</v>
      </c>
      <c r="C265" s="2" t="str">
        <f>IFERROR(__xludf.DUMMYFUNCTION("GOOGLETRANSLATE(B265,""en"",""ko"")"),"부동산 시장에 대한 압력을 연장하기위한 최초의 지역 전송")</f>
        <v>부동산 시장에 대한 압력을 연장하기위한 최초의 지역 전송</v>
      </c>
      <c r="D265" s="2" t="s">
        <v>921</v>
      </c>
      <c r="E265" s="2" t="str">
        <f>IFERROR(__xludf.DUMMYFUNCTION("GOOGLETRANSLATE(D265,""en"",""ko"")"),"2020 년 12 월 23 일")</f>
        <v>2020 년 12 월 23 일</v>
      </c>
      <c r="F265" s="3" t="s">
        <v>928</v>
      </c>
      <c r="G265" s="2" t="s">
        <v>929</v>
      </c>
      <c r="H265" s="2" t="str">
        <f>IFERROR(__xludf.DUMMYFUNCTION("GOOGLETRANSLATE(G265,""en"",""ko"")"),"2020 년은 프놈펜의 부동산 부문, 특히 시장의 고급 스펙트럼에서 힘든 해였습니다.")</f>
        <v>2020 년은 프놈펜의 부동산 부문, 특히 시장의 고급 스펙트럼에서 힘든 해였습니다.</v>
      </c>
    </row>
    <row r="266" ht="15.75" customHeight="1">
      <c r="A266" s="1">
        <v>264.0</v>
      </c>
      <c r="B266" s="2" t="s">
        <v>930</v>
      </c>
      <c r="C266" s="2" t="str">
        <f>IFERROR(__xludf.DUMMYFUNCTION("GOOGLETRANSLATE(B266,""en"",""ko"")"),"기술 스타는 정치와 전염병을 인용하는 실리콘 밸리를 그만 두었습니다")</f>
        <v>기술 스타는 정치와 전염병을 인용하는 실리콘 밸리를 그만 두었습니다</v>
      </c>
      <c r="D266" s="2" t="s">
        <v>921</v>
      </c>
      <c r="E266" s="2" t="str">
        <f>IFERROR(__xludf.DUMMYFUNCTION("GOOGLETRANSLATE(D266,""en"",""ko"")"),"2020 년 12 월 23 일")</f>
        <v>2020 년 12 월 23 일</v>
      </c>
      <c r="F266" s="3" t="s">
        <v>931</v>
      </c>
      <c r="G266" s="2" t="s">
        <v>932</v>
      </c>
      <c r="H266" s="2" t="str">
        <f>IFERROR(__xludf.DUMMYFUNCTION("GOOGLETRANSLATE(G266,""en"",""ko"")"),"실리콘 밸리 (Silicon Valley)는 원격 작업으로의 전염병 연결된 전환으로 유명한 별의 출발을보고 있으며 정치적 양극화는 주요 기술 산업 허브의 매력을 둔화시켰다.")</f>
        <v>실리콘 밸리 (Silicon Valley)는 원격 작업으로의 전염병 연결된 전환으로 유명한 별의 출발을보고 있으며 정치적 양극화는 주요 기술 산업 허브의 매력을 둔화시켰다.</v>
      </c>
    </row>
    <row r="267" ht="15.75" customHeight="1">
      <c r="A267" s="1">
        <v>265.0</v>
      </c>
      <c r="B267" s="2" t="s">
        <v>933</v>
      </c>
      <c r="C267" s="2" t="str">
        <f>IFERROR(__xludf.DUMMYFUNCTION("GOOGLETRANSLATE(B267,""en"",""ko"")"),"위성 도시가되기 위해 메콩 리버 뱅크를 되찾았습니다")</f>
        <v>위성 도시가되기 위해 메콩 리버 뱅크를 되찾았습니다</v>
      </c>
      <c r="D267" s="2" t="s">
        <v>934</v>
      </c>
      <c r="E267" s="2" t="str">
        <f>IFERROR(__xludf.DUMMYFUNCTION("GOOGLETRANSLATE(D267,""en"",""ko"")"),"2020 년 12 월 21 일")</f>
        <v>2020 년 12 월 21 일</v>
      </c>
      <c r="F267" s="3" t="s">
        <v>935</v>
      </c>
      <c r="G267" s="2" t="s">
        <v>936</v>
      </c>
      <c r="H267" s="2" t="str">
        <f>IFERROR(__xludf.DUMMYFUNCTION("GOOGLETRANSLATE(G267,""en"",""ko"")"),"당국 임대 +70 헥타르는 콘도를위한 쿤해 위성 도시 개발 현장에 헥타르를 임대합니다.")</f>
        <v>당국 임대 +70 헥타르는 콘도를위한 쿤해 위성 도시 개발 현장에 헥타르를 임대합니다.</v>
      </c>
    </row>
    <row r="268" ht="15.75" customHeight="1">
      <c r="A268" s="1">
        <v>266.0</v>
      </c>
      <c r="B268" s="2" t="s">
        <v>937</v>
      </c>
      <c r="C268" s="2" t="str">
        <f>IFERROR(__xludf.DUMMYFUNCTION("GOOGLETRANSLATE(B268,""en"",""ko"")"),"2021-2023 년에 새로운 쇼핑 핫스팟으로서 Meanchey, Chbar Ampov")</f>
        <v>2021-2023 년에 새로운 쇼핑 핫스팟으로서 Meanchey, Chbar Ampov</v>
      </c>
      <c r="D268" s="2" t="s">
        <v>938</v>
      </c>
      <c r="E268" s="2" t="str">
        <f>IFERROR(__xludf.DUMMYFUNCTION("GOOGLETRANSLATE(D268,""en"",""ko"")"),"2020 년 12 월 16 일")</f>
        <v>2020 년 12 월 16 일</v>
      </c>
      <c r="F268" s="3" t="s">
        <v>939</v>
      </c>
      <c r="G268" s="2" t="s">
        <v>940</v>
      </c>
      <c r="H268" s="2" t="str">
        <f>IFERROR(__xludf.DUMMYFUNCTION("GOOGLETRANSLATE(G268,""en"",""ko"")"),"왕국의 쇼핑 장면은 나라가 새로운 일련의 코비드 -19 사례로 낙담하면서 또 다른 속도 범프에 부딪쳤다.")</f>
        <v>왕국의 쇼핑 장면은 나라가 새로운 일련의 코비드 -19 사례로 낙담하면서 또 다른 속도 범프에 부딪쳤다.</v>
      </c>
    </row>
    <row r="269" ht="15.75" customHeight="1">
      <c r="A269" s="1">
        <v>267.0</v>
      </c>
      <c r="B269" s="2" t="s">
        <v>941</v>
      </c>
      <c r="C269" s="2" t="str">
        <f>IFERROR(__xludf.DUMMYFUNCTION("GOOGLETRANSLATE(B269,""en"",""ko"")"),"안전 키 왕국에 도착했을 때")</f>
        <v>안전 키 왕국에 도착했을 때</v>
      </c>
      <c r="D269" s="2" t="s">
        <v>938</v>
      </c>
      <c r="E269" s="2" t="str">
        <f>IFERROR(__xludf.DUMMYFUNCTION("GOOGLETRANSLATE(D269,""en"",""ko"")"),"2020 년 12 월 16 일")</f>
        <v>2020 년 12 월 16 일</v>
      </c>
      <c r="F269" s="3" t="s">
        <v>942</v>
      </c>
      <c r="G269" s="2" t="s">
        <v>943</v>
      </c>
      <c r="H269" s="2" t="str">
        <f>IFERROR(__xludf.DUMMYFUNCTION("GOOGLETRANSLATE(G269,""en"",""ko"")"),"ACI (Airport Council International)가 수행 한 감사에 따라 Phnom Penh, Siem Reap 및 Sihanoukville 공항은 공항 건강 인증 (AHA)을 받았습니다.")</f>
        <v>ACI (Airport Council International)가 수행 한 감사에 따라 Phnom Penh, Siem Reap 및 Sihanoukville 공항은 공항 건강 인증 (AHA)을 받았습니다.</v>
      </c>
    </row>
    <row r="270" ht="15.75" customHeight="1">
      <c r="A270" s="1">
        <v>268.0</v>
      </c>
      <c r="B270" s="2" t="s">
        <v>944</v>
      </c>
      <c r="C270" s="2" t="str">
        <f>IFERROR(__xludf.DUMMYFUNCTION("GOOGLETRANSLATE(B270,""en"",""ko"")"),"중국의 양호 낚시 공동체는 육지 생활에 적응")</f>
        <v>중국의 양호 낚시 공동체는 육지 생활에 적응</v>
      </c>
      <c r="D270" s="2" t="s">
        <v>938</v>
      </c>
      <c r="E270" s="2" t="str">
        <f>IFERROR(__xludf.DUMMYFUNCTION("GOOGLETRANSLATE(D270,""en"",""ko"")"),"2020 년 12 월 16 일")</f>
        <v>2020 년 12 월 16 일</v>
      </c>
      <c r="F270" s="3" t="s">
        <v>945</v>
      </c>
      <c r="G270" s="2" t="s">
        <v>946</v>
      </c>
      <c r="H270" s="2" t="str">
        <f>IFERROR(__xludf.DUMMYFUNCTION("GOOGLETRANSLATE(G270,""en"",""ko"")"),"양 Zeqiang의 보트는 양트 츠를 가로 질러 몇 명의 사람들과 곡물 자루를 가로 지르는 곡물을 가로 지르며, 모든 낚시가 환경 보호라는 이름으로 중국에서 가장 긴 강을 따라 모든 낚시가 중단 된 후 그의 새로운 수입원.")</f>
        <v>양 Zeqiang의 보트는 양트 츠를 가로 질러 몇 명의 사람들과 곡물 자루를 가로 지르는 곡물을 가로 지르며, 모든 낚시가 환경 보호라는 이름으로 중국에서 가장 긴 강을 따라 모든 낚시가 중단 된 후 그의 새로운 수입원.</v>
      </c>
    </row>
    <row r="271" ht="15.75" customHeight="1">
      <c r="A271" s="1">
        <v>269.0</v>
      </c>
      <c r="B271" s="2" t="s">
        <v>947</v>
      </c>
      <c r="C271" s="2" t="str">
        <f>IFERROR(__xludf.DUMMYFUNCTION("GOOGLETRANSLATE(B271,""en"",""ko"")"),"오늘 프놈펜 콘도에 대한 큰 거래! 온라인 연말 부동산 판매 2020")</f>
        <v>오늘 프놈펜 콘도에 대한 큰 거래! 온라인 연말 부동산 판매 2020</v>
      </c>
      <c r="D271" s="2" t="s">
        <v>938</v>
      </c>
      <c r="E271" s="2" t="str">
        <f>IFERROR(__xludf.DUMMYFUNCTION("GOOGLETRANSLATE(D271,""en"",""ko"")"),"2020 년 12 월 16 일")</f>
        <v>2020 년 12 월 16 일</v>
      </c>
      <c r="F271" s="3" t="s">
        <v>948</v>
      </c>
      <c r="G271" s="2" t="s">
        <v>949</v>
      </c>
      <c r="H271" s="2" t="str">
        <f>IFERROR(__xludf.DUMMYFUNCTION("GOOGLETRANSLATE(G271,""en"",""ko"")"),"이번 주, 우리는 프놈펜에 콘도미니엄이 훌륭한 위치를 차지하고 있습니다. 큰 쇼핑몰, 학교 및 현대 도시 생활의 더 많은 필수 요소에 가깝습니다.")</f>
        <v>이번 주, 우리는 프놈펜에 콘도미니엄이 훌륭한 위치를 차지하고 있습니다. 큰 쇼핑몰, 학교 및 현대 도시 생활의 더 많은 필수 요소에 가깝습니다.</v>
      </c>
    </row>
    <row r="272" ht="15.75" customHeight="1">
      <c r="A272" s="1">
        <v>270.0</v>
      </c>
      <c r="B272" s="2" t="s">
        <v>950</v>
      </c>
      <c r="C272" s="2" t="str">
        <f>IFERROR(__xludf.DUMMYFUNCTION("GOOGLETRANSLATE(B272,""en"",""ko"")"),"지역 부동산 회사는 업계 상을 수상했습니다")</f>
        <v>지역 부동산 회사는 업계 상을 수상했습니다</v>
      </c>
      <c r="D272" s="2" t="s">
        <v>951</v>
      </c>
      <c r="E272" s="2" t="str">
        <f>IFERROR(__xludf.DUMMYFUNCTION("GOOGLETRANSLATE(D272,""en"",""ko"")"),"2020 년 12 월 11 일")</f>
        <v>2020 년 12 월 11 일</v>
      </c>
      <c r="F272" s="3" t="s">
        <v>952</v>
      </c>
      <c r="G272" s="2" t="s">
        <v>953</v>
      </c>
      <c r="H272" s="2" t="str">
        <f>IFERROR(__xludf.DUMMYFUNCTION("GOOGLETRANSLATE(G272,""en"",""ko"")"),"두 명의 캄보디아 회사가 PropertyGuru Asia Property Awards Grand Final 2020에서 우승자 중 한 명이었습니다.")</f>
        <v>두 명의 캄보디아 회사가 PropertyGuru Asia Property Awards Grand Final 2020에서 우승자 중 한 명이었습니다.</v>
      </c>
    </row>
    <row r="273" ht="15.75" customHeight="1">
      <c r="A273" s="1">
        <v>271.0</v>
      </c>
      <c r="B273" s="2" t="s">
        <v>954</v>
      </c>
      <c r="C273" s="2" t="str">
        <f>IFERROR(__xludf.DUMMYFUNCTION("GOOGLETRANSLATE(B273,""en"",""ko"")"),"메콩의 전략을 새로 생각했습니다")</f>
        <v>메콩의 전략을 새로 생각했습니다</v>
      </c>
      <c r="D273" s="2" t="s">
        <v>955</v>
      </c>
      <c r="E273" s="2" t="str">
        <f>IFERROR(__xludf.DUMMYFUNCTION("GOOGLETRANSLATE(D273,""en"",""ko"")"),"2020 년 12 월 9 일")</f>
        <v>2020 년 12 월 9 일</v>
      </c>
      <c r="F273" s="3" t="s">
        <v>956</v>
      </c>
      <c r="G273" s="2" t="s">
        <v>957</v>
      </c>
      <c r="H273" s="2" t="str">
        <f>IFERROR(__xludf.DUMMYFUNCTION("GOOGLETRANSLATE(G273,""en"",""ko"")"),"MRC Council의 장관 대표는 전략 문서 목록을 승인합니다.")</f>
        <v>MRC Council의 장관 대표는 전략 문서 목록을 승인합니다.</v>
      </c>
    </row>
    <row r="274" ht="15.75" customHeight="1">
      <c r="A274" s="1">
        <v>272.0</v>
      </c>
      <c r="B274" s="2" t="s">
        <v>958</v>
      </c>
      <c r="C274" s="2" t="str">
        <f>IFERROR(__xludf.DUMMYFUNCTION("GOOGLETRANSLATE(B274,""en"",""ko"")"),"11 월 28 일 사건 이후 소매 발 트래픽이 25% 감소")</f>
        <v>11 월 28 일 사건 이후 소매 발 트래픽이 25% 감소</v>
      </c>
      <c r="D274" s="2" t="s">
        <v>955</v>
      </c>
      <c r="E274" s="2" t="str">
        <f>IFERROR(__xludf.DUMMYFUNCTION("GOOGLETRANSLATE(D274,""en"",""ko"")"),"2020 년 12 월 9 일")</f>
        <v>2020 년 12 월 9 일</v>
      </c>
      <c r="F274" s="3" t="s">
        <v>959</v>
      </c>
      <c r="G274" s="2" t="s">
        <v>960</v>
      </c>
      <c r="H274" s="2" t="str">
        <f>IFERROR(__xludf.DUMMYFUNCTION("GOOGLETRANSLATE(G274,""en"",""ko"")"),"소매 및 엔터테인먼트 풋 트래픽은 11 월 29 일 DEC1에서 25% 감소했습니다.")</f>
        <v>소매 및 엔터테인먼트 풋 트래픽은 11 월 29 일 DEC1에서 25% 감소했습니다.</v>
      </c>
    </row>
    <row r="275" ht="15.75" customHeight="1">
      <c r="A275" s="1">
        <v>273.0</v>
      </c>
      <c r="B275" s="2" t="s">
        <v>961</v>
      </c>
      <c r="C275" s="2" t="str">
        <f>IFERROR(__xludf.DUMMYFUNCTION("GOOGLETRANSLATE(B275,""en"",""ko"")"),"미국 하우스는 홍콩 주민들에게 일시적으로 살기 위해 미국 문을 열기위한 투표")</f>
        <v>미국 하우스는 홍콩 주민들에게 일시적으로 살기 위해 미국 문을 열기위한 투표</v>
      </c>
      <c r="D275" s="2" t="s">
        <v>955</v>
      </c>
      <c r="E275" s="2" t="str">
        <f>IFERROR(__xludf.DUMMYFUNCTION("GOOGLETRANSLATE(D275,""en"",""ko"")"),"2020 년 12 월 9 일")</f>
        <v>2020 년 12 월 9 일</v>
      </c>
      <c r="F275" s="3" t="s">
        <v>962</v>
      </c>
      <c r="G275" s="2" t="s">
        <v>963</v>
      </c>
      <c r="H275" s="2" t="str">
        <f>IFERROR(__xludf.DUMMYFUNCTION("GOOGLETRANSLATE(G275,""en"",""ko"")")," 미국 하원 의원은 홍콩 주민들이 미국에서 일시적으로 살기를 환영하기로 결정했으며, 중국에서 중국이 영토에서 고정되면서 권리의 표지가 될 것이라고 맹세했습니다.")</f>
        <v> 미국 하원 의원은 홍콩 주민들이 미국에서 일시적으로 살기를 환영하기로 결정했으며, 중국에서 중국이 영토에서 고정되면서 권리의 표지가 될 것이라고 맹세했습니다.</v>
      </c>
    </row>
    <row r="276" ht="15.75" customHeight="1">
      <c r="A276" s="1">
        <v>274.0</v>
      </c>
      <c r="B276" s="2" t="s">
        <v>964</v>
      </c>
      <c r="C276" s="2" t="str">
        <f>IFERROR(__xludf.DUMMYFUNCTION("GOOGLETRANSLATE(B276,""en"",""ko"")"),"가장 인기있는 Boreys에 대한 제한된 시간 거래! 온라인 연말 부동산 판매 2020")</f>
        <v>가장 인기있는 Boreys에 대한 제한된 시간 거래! 온라인 연말 부동산 판매 2020</v>
      </c>
      <c r="D276" s="2" t="s">
        <v>955</v>
      </c>
      <c r="E276" s="2" t="str">
        <f>IFERROR(__xludf.DUMMYFUNCTION("GOOGLETRANSLATE(D276,""en"",""ko"")"),"2020 년 12 월 9 일")</f>
        <v>2020 년 12 월 9 일</v>
      </c>
      <c r="F276" s="3" t="s">
        <v>965</v>
      </c>
      <c r="G276" s="2" t="s">
        <v>966</v>
      </c>
      <c r="H276" s="2" t="str">
        <f>IFERROR(__xludf.DUMMYFUNCTION("GOOGLETRANSLATE(G276,""en"",""ko"")"),"Borey 주택을 찾고 있다면 연말 부동산 판매 2020은 도시 최고의 Boreys에서 좋은 거래를 할 수있는 기회입니다. 무료로 등록하고 오늘 이벤트 독점 할인을 받으십시오!")</f>
        <v>Borey 주택을 찾고 있다면 연말 부동산 판매 2020은 도시 최고의 Boreys에서 좋은 거래를 할 수있는 기회입니다. 무료로 등록하고 오늘 이벤트 독점 할인을 받으십시오!</v>
      </c>
    </row>
    <row r="277" ht="15.75" customHeight="1">
      <c r="A277" s="1">
        <v>275.0</v>
      </c>
      <c r="B277" s="2" t="s">
        <v>967</v>
      </c>
      <c r="C277" s="2" t="str">
        <f>IFERROR(__xludf.DUMMYFUNCTION("GOOGLETRANSLATE(B277,""en"",""ko"")"),"이온 3 몰에서 진행중인 작업")</f>
        <v>이온 3 몰에서 진행중인 작업</v>
      </c>
      <c r="D277" s="2" t="s">
        <v>968</v>
      </c>
      <c r="E277" s="2" t="str">
        <f>IFERROR(__xludf.DUMMYFUNCTION("GOOGLETRANSLATE(D277,""en"",""ko"")"),"2020 년 12 월 2 일")</f>
        <v>2020 년 12 월 2 일</v>
      </c>
      <c r="F277" s="3" t="s">
        <v>969</v>
      </c>
      <c r="G277" s="2" t="s">
        <v>970</v>
      </c>
      <c r="H277" s="2" t="str">
        <f>IFERROR(__xludf.DUMMYFUNCTION("GOOGLETRANSLATE(G277,""en"",""ko"")"),"CDC로부터 필요한 승인을받은 후 새로운 Aeon Mall 3에서 건설이 진행 중입니다.")</f>
        <v>CDC로부터 필요한 승인을받은 후 새로운 Aeon Mall 3에서 건설이 진행 중입니다.</v>
      </c>
    </row>
    <row r="278" ht="15.75" customHeight="1">
      <c r="A278" s="1">
        <v>276.0</v>
      </c>
      <c r="B278" s="2" t="s">
        <v>971</v>
      </c>
      <c r="C278" s="2" t="str">
        <f>IFERROR(__xludf.DUMMYFUNCTION("GOOGLETRANSLATE(B278,""en"",""ko"")"),"Sen Sok, Meanchey 지구는 가장 낮은 중간 콘도 판매 가격을 제공합니다.")</f>
        <v>Sen Sok, Meanchey 지구는 가장 낮은 중간 콘도 판매 가격을 제공합니다.</v>
      </c>
      <c r="D278" s="2" t="s">
        <v>968</v>
      </c>
      <c r="E278" s="2" t="str">
        <f>IFERROR(__xludf.DUMMYFUNCTION("GOOGLETRANSLATE(D278,""en"",""ko"")"),"2020 년 12 월 2 일")</f>
        <v>2020 년 12 월 2 일</v>
      </c>
      <c r="F278" s="3" t="s">
        <v>972</v>
      </c>
      <c r="G278" s="2" t="s">
        <v>973</v>
      </c>
      <c r="H278" s="2" t="str">
        <f>IFERROR(__xludf.DUMMYFUNCTION("GOOGLETRANSLATE(G278,""en"",""ko"")"),"Sen Sok Apartment/Condo Properties의 중간 판매 가격은 138,00 USD입니다.")</f>
        <v>Sen Sok Apartment/Condo Properties의 중간 판매 가격은 138,00 USD입니다.</v>
      </c>
    </row>
    <row r="279" ht="15.75" customHeight="1">
      <c r="A279" s="1">
        <v>277.0</v>
      </c>
      <c r="B279" s="2" t="s">
        <v>974</v>
      </c>
      <c r="C279" s="2" t="str">
        <f>IFERROR(__xludf.DUMMYFUNCTION("GOOGLETRANSLATE(B279,""en"",""ko"")"),"부동산 구매 $ 3xx/월 말기 부동산 판매 온라인 엑스포")</f>
        <v>부동산 구매 $ 3xx/월 말기 부동산 판매 온라인 엑스포</v>
      </c>
      <c r="D279" s="2" t="s">
        <v>968</v>
      </c>
      <c r="E279" s="2" t="str">
        <f>IFERROR(__xludf.DUMMYFUNCTION("GOOGLETRANSLATE(D279,""en"",""ko"")"),"2020 년 12 월 2 일")</f>
        <v>2020 년 12 월 2 일</v>
      </c>
      <c r="F279" s="3" t="s">
        <v>975</v>
      </c>
      <c r="G279" s="2" t="s">
        <v>976</v>
      </c>
      <c r="H279" s="2" t="str">
        <f>IFERROR(__xludf.DUMMYFUNCTION("GOOGLETRANSLATE(G279,""en"",""ko"")"),"이 프로젝트는 오늘부터 2020 년 12 월 31 일까지 가장 큰 할인을 제공합니다. 등록은 무료이며 오늘 꿈의 집에 큰 할인을 받으려면 가입하십시오!")</f>
        <v>이 프로젝트는 오늘부터 2020 년 12 월 31 일까지 가장 큰 할인을 제공합니다. 등록은 무료이며 오늘 꿈의 집에 큰 할인을 받으려면 가입하십시오!</v>
      </c>
    </row>
    <row r="280" ht="15.75" customHeight="1">
      <c r="A280" s="1">
        <v>278.0</v>
      </c>
      <c r="B280" s="2" t="s">
        <v>977</v>
      </c>
      <c r="C280" s="2" t="str">
        <f>IFERROR(__xludf.DUMMYFUNCTION("GOOGLETRANSLATE(B280,""en"",""ko"")"),"Doordash는 IPO와 함께 2 억 달러 이상을 모금하는 것을 목표로합니다.")</f>
        <v>Doordash는 IPO와 함께 2 억 달러 이상을 모금하는 것을 목표로합니다.</v>
      </c>
      <c r="D280" s="2" t="s">
        <v>968</v>
      </c>
      <c r="E280" s="2" t="str">
        <f>IFERROR(__xludf.DUMMYFUNCTION("GOOGLETRANSLATE(D280,""en"",""ko"")"),"2020 년 12 월 2 일")</f>
        <v>2020 년 12 월 2 일</v>
      </c>
      <c r="F280" s="3" t="s">
        <v>978</v>
      </c>
      <c r="G280" s="2" t="s">
        <v>979</v>
      </c>
      <c r="H280" s="2" t="str">
        <f>IFERROR(__xludf.DUMMYFUNCTION("GOOGLETRANSLATE(G280,""en"",""ko"")"),"Food Delivery Service Doordash는 주식 시장 데뷔에서 250 억 달러 이상을 평가하는 주식 시장 데뷔에서 20 억 달러 이상을 모금하는 것을 목표로했습니다.")</f>
        <v>Food Delivery Service Doordash는 주식 시장 데뷔에서 250 억 달러 이상을 평가하는 주식 시장 데뷔에서 20 억 달러 이상을 모금하는 것을 목표로했습니다.</v>
      </c>
    </row>
    <row r="281" ht="15.75" customHeight="1">
      <c r="A281" s="1">
        <v>279.0</v>
      </c>
      <c r="B281" s="2" t="s">
        <v>980</v>
      </c>
      <c r="C281" s="2" t="str">
        <f>IFERROR(__xludf.DUMMYFUNCTION("GOOGLETRANSLATE(B281,""en"",""ko"")"),"최대 40% 온라인 연말 부동산 판매 할인 2020")</f>
        <v>최대 40% 온라인 연말 부동산 판매 할인 2020</v>
      </c>
      <c r="D281" s="2" t="s">
        <v>981</v>
      </c>
      <c r="E281" s="2" t="str">
        <f>IFERROR(__xludf.DUMMYFUNCTION("GOOGLETRANSLATE(D281,""en"",""ko"")"),"2020 년 11 월 26 일")</f>
        <v>2020 년 11 월 26 일</v>
      </c>
      <c r="F281" s="3" t="s">
        <v>982</v>
      </c>
      <c r="G281" s="2" t="s">
        <v>983</v>
      </c>
      <c r="H281" s="2" t="str">
        <f>IFERROR(__xludf.DUMMYFUNCTION("GOOGLETRANSLATE(G281,""en"",""ko"")"),"캄보디아 최고의 지역에서 재산을 소유하는 꿈을 꾸었습니까? 그럼 당신은 내일 많은 일을하고 있습니다!")</f>
        <v>캄보디아 최고의 지역에서 재산을 소유하는 꿈을 꾸었습니까? 그럼 당신은 내일 많은 일을하고 있습니다!</v>
      </c>
    </row>
    <row r="282" ht="15.75" customHeight="1">
      <c r="A282" s="1">
        <v>280.0</v>
      </c>
      <c r="B282" s="2" t="s">
        <v>984</v>
      </c>
      <c r="C282" s="2" t="str">
        <f>IFERROR(__xludf.DUMMYFUNCTION("GOOGLETRANSLATE(B282,""en"",""ko"")"),"연말 부동산 판매 2020 Covid-19를 억제하기 위해 연기되었습니다")</f>
        <v>연말 부동산 판매 2020 Covid-19를 억제하기 위해 연기되었습니다</v>
      </c>
      <c r="D282" s="2" t="s">
        <v>985</v>
      </c>
      <c r="E282" s="2" t="str">
        <f>IFERROR(__xludf.DUMMYFUNCTION("GOOGLETRANSLATE(D282,""en"",""ko"")"),"2020 년 11 월 25 일")</f>
        <v>2020 년 11 월 25 일</v>
      </c>
      <c r="F282" s="3" t="s">
        <v>986</v>
      </c>
      <c r="G282" s="2" t="s">
        <v>987</v>
      </c>
      <c r="H282" s="2" t="str">
        <f>IFERROR(__xludf.DUMMYFUNCTION("GOOGLETRANSLATE(G282,""en"",""ko"")"),"realestate.com.kh 연말 부동산 판매 2020을 연기합니다.")</f>
        <v>realestate.com.kh 연말 부동산 판매 2020을 연기합니다.</v>
      </c>
    </row>
    <row r="283" ht="15.75" customHeight="1">
      <c r="A283" s="1">
        <v>281.0</v>
      </c>
      <c r="B283" s="2" t="s">
        <v>988</v>
      </c>
      <c r="C283" s="2" t="str">
        <f>IFERROR(__xludf.DUMMYFUNCTION("GOOGLETRANSLATE(B283,""en"",""ko"")"),"모기지 신청은 2020 년 3 분기에 50% 급상승합니다")</f>
        <v>모기지 신청은 2020 년 3 분기에 50% 급상승합니다</v>
      </c>
      <c r="D283" s="2" t="s">
        <v>985</v>
      </c>
      <c r="E283" s="2" t="str">
        <f>IFERROR(__xludf.DUMMYFUNCTION("GOOGLETRANSLATE(D283,""en"",""ko"")"),"2020 년 11 월 25 일")</f>
        <v>2020 년 11 월 25 일</v>
      </c>
      <c r="F283" s="3" t="s">
        <v>989</v>
      </c>
      <c r="G283" s="2" t="s">
        <v>990</v>
      </c>
      <c r="H283" s="2" t="str">
        <f>IFERROR(__xludf.DUMMYFUNCTION("GOOGLETRANSLATE(G283,""en"",""ko"")"),"캄보디아의 모기지 신청은 2020 년 3 분기에 50% 증가했습니다.")</f>
        <v>캄보디아의 모기지 신청은 2020 년 3 분기에 50% 증가했습니다.</v>
      </c>
    </row>
    <row r="284" ht="15.75" customHeight="1">
      <c r="A284" s="1">
        <v>282.0</v>
      </c>
      <c r="B284" s="2" t="s">
        <v>991</v>
      </c>
      <c r="C284" s="2" t="str">
        <f>IFERROR(__xludf.DUMMYFUNCTION("GOOGLETRANSLATE(B284,""en"",""ko"")"),"미국에서는 호황을 누리고있는 부동산 시장이 풍부한 부족한 분열")</f>
        <v>미국에서는 호황을 누리고있는 부동산 시장이 풍부한 부족한 분열</v>
      </c>
      <c r="D284" s="2" t="s">
        <v>985</v>
      </c>
      <c r="E284" s="2" t="str">
        <f>IFERROR(__xludf.DUMMYFUNCTION("GOOGLETRANSLATE(D284,""en"",""ko"")"),"2020 년 11 월 25 일")</f>
        <v>2020 년 11 월 25 일</v>
      </c>
      <c r="F284" s="3" t="s">
        <v>992</v>
      </c>
      <c r="G284" s="2" t="s">
        <v>993</v>
      </c>
      <c r="H284" s="2" t="str">
        <f>IFERROR(__xludf.DUMMYFUNCTION("GOOGLETRANSLATE(G284,""en"",""ko"")"),"코로나 바이러스 위기가 심화됨에도 불구하고 미국 부동산 시장은 호황을 누리고 있으며, 신규 및 오래된 주택에 대한 겉보기에는 겉보기에는 겉보기에 욕심이 치열한 가격을 보냈습니다.")</f>
        <v>코로나 바이러스 위기가 심화됨에도 불구하고 미국 부동산 시장은 호황을 누리고 있으며, 신규 및 오래된 주택에 대한 겉보기에는 겉보기에는 겉보기에 욕심이 치열한 가격을 보냈습니다.</v>
      </c>
    </row>
    <row r="285" ht="15.75" customHeight="1">
      <c r="A285" s="1">
        <v>283.0</v>
      </c>
      <c r="B285" s="2" t="s">
        <v>994</v>
      </c>
      <c r="C285" s="2" t="str">
        <f>IFERROR(__xludf.DUMMYFUNCTION("GOOGLETRANSLATE(B285,""en"",""ko"")"),"부동산에 대한 수요는 안정적입니다")</f>
        <v>부동산에 대한 수요는 안정적입니다</v>
      </c>
      <c r="D285" s="2" t="s">
        <v>985</v>
      </c>
      <c r="E285" s="2" t="str">
        <f>IFERROR(__xludf.DUMMYFUNCTION("GOOGLETRANSLATE(D285,""en"",""ko"")"),"2020 년 11 월 25 일")</f>
        <v>2020 년 11 월 25 일</v>
      </c>
      <c r="F285" s="3" t="s">
        <v>995</v>
      </c>
      <c r="G285" s="2" t="s">
        <v>996</v>
      </c>
      <c r="H285" s="2" t="str">
        <f>IFERROR(__xludf.DUMMYFUNCTION("GOOGLETRANSLATE(G285,""en"",""ko"")"),"Covid-19 Pandemic의 전 세계적 확산과 경제 성장에 미치는 부정적인 영향에도 불구하고. 캄보디아의 주거 단위와 부동산에 대한 수요는 올해 올바른 방향으로 계속 진행되었습니다.")</f>
        <v>Covid-19 Pandemic의 전 세계적 확산과 경제 성장에 미치는 부정적인 영향에도 불구하고. 캄보디아의 주거 단위와 부동산에 대한 수요는 올해 올바른 방향으로 계속 진행되었습니다.</v>
      </c>
    </row>
    <row r="286" ht="15.75" customHeight="1">
      <c r="A286" s="1">
        <v>284.0</v>
      </c>
      <c r="B286" s="2" t="s">
        <v>997</v>
      </c>
      <c r="C286" s="2" t="str">
        <f>IFERROR(__xludf.DUMMYFUNCTION("GOOGLETRANSLATE(B286,""en"",""ko"")"),"국제 부동산 베테랑은 캄보디아에 정착합니다")</f>
        <v>국제 부동산 베테랑은 캄보디아에 정착합니다</v>
      </c>
      <c r="D286" s="2" t="s">
        <v>998</v>
      </c>
      <c r="E286" s="2" t="str">
        <f>IFERROR(__xludf.DUMMYFUNCTION("GOOGLETRANSLATE(D286,""en"",""ko"")"),"2020 년 11 월 20 일")</f>
        <v>2020 년 11 월 20 일</v>
      </c>
      <c r="F286" s="3" t="s">
        <v>999</v>
      </c>
      <c r="G286" s="2" t="s">
        <v>1000</v>
      </c>
      <c r="H286" s="2" t="str">
        <f>IFERROR(__xludf.DUMMYFUNCTION("GOOGLETRANSLATE(G286,""en"",""ko"")"),"Richard W. Davidson은 Century 21 Cambodia의 새로운 회장으로 임명되었습니다.")</f>
        <v>Richard W. Davidson은 Century 21 Cambodia의 새로운 회장으로 임명되었습니다.</v>
      </c>
    </row>
    <row r="287" ht="15.75" customHeight="1">
      <c r="A287" s="1">
        <v>285.0</v>
      </c>
      <c r="B287" s="2" t="s">
        <v>1001</v>
      </c>
      <c r="C287" s="2" t="str">
        <f>IFERROR(__xludf.DUMMYFUNCTION("GOOGLETRANSLATE(B287,""en"",""ko"")"),"realestate.com.kh는 fazwaz 캄보디아와 함께 mou에 서명합니다")</f>
        <v>realestate.com.kh는 fazwaz 캄보디아와 함께 mou에 서명합니다</v>
      </c>
      <c r="D287" s="2" t="s">
        <v>1002</v>
      </c>
      <c r="E287" s="2" t="str">
        <f>IFERROR(__xludf.DUMMYFUNCTION("GOOGLETRANSLATE(D287,""en"",""ko"")"),"2020 년 11 월 18 일")</f>
        <v>2020 년 11 월 18 일</v>
      </c>
      <c r="F287" s="3" t="s">
        <v>1003</v>
      </c>
      <c r="G287" s="2" t="s">
        <v>1004</v>
      </c>
      <c r="H287" s="2" t="str">
        <f>IFERROR(__xludf.DUMMYFUNCTION("GOOGLETRANSLATE(G287,""en"",""ko"")"),"Realestate.com.kh의 기존 클라이언트 기반의 대규모 부스트로 설정된 움직임.")</f>
        <v>Realestate.com.kh의 기존 클라이언트 기반의 대규모 부스트로 설정된 움직임.</v>
      </c>
    </row>
    <row r="288" ht="15.75" customHeight="1">
      <c r="A288" s="1">
        <v>286.0</v>
      </c>
      <c r="B288" s="2" t="s">
        <v>1005</v>
      </c>
      <c r="C288" s="2" t="str">
        <f>IFERROR(__xludf.DUMMYFUNCTION("GOOGLETRANSLATE(B288,""en"",""ko"")"),"Phnom Penh 쇼핑 목적지는 2025 년까지 두 배가되었습니다")</f>
        <v>Phnom Penh 쇼핑 목적지는 2025 년까지 두 배가되었습니다</v>
      </c>
      <c r="D288" s="2" t="s">
        <v>1002</v>
      </c>
      <c r="E288" s="2" t="str">
        <f>IFERROR(__xludf.DUMMYFUNCTION("GOOGLETRANSLATE(D288,""en"",""ko"")"),"2020 년 11 월 18 일")</f>
        <v>2020 년 11 월 18 일</v>
      </c>
      <c r="F288" s="3" t="s">
        <v>1006</v>
      </c>
      <c r="G288" s="2" t="s">
        <v>1007</v>
      </c>
      <c r="H288" s="2" t="str">
        <f>IFERROR(__xludf.DUMMYFUNCTION("GOOGLETRANSLATE(G288,""en"",""ko"")"),"보고서 : PP의 소매 공간은 1m sqm NLA에 불과하게 증가 할 것으로 예상됩니다.")</f>
        <v>보고서 : PP의 소매 공간은 1m sqm NLA에 불과하게 증가 할 것으로 예상됩니다.</v>
      </c>
    </row>
    <row r="289" ht="15.75" customHeight="1">
      <c r="A289" s="1">
        <v>287.0</v>
      </c>
      <c r="B289" s="2" t="s">
        <v>1008</v>
      </c>
      <c r="C289" s="2" t="str">
        <f>IFERROR(__xludf.DUMMYFUNCTION("GOOGLETRANSLATE(B289,""en"",""ko"")"),"다이아몬드 아일랜드와 코 노아의 연결은 토지 가격 상승으로 설정되었습니다.")</f>
        <v>다이아몬드 아일랜드와 코 노아의 연결은 토지 가격 상승으로 설정되었습니다.</v>
      </c>
      <c r="D289" s="2" t="s">
        <v>1002</v>
      </c>
      <c r="E289" s="2" t="str">
        <f>IFERROR(__xludf.DUMMYFUNCTION("GOOGLETRANSLATE(D289,""en"",""ko"")"),"2020 년 11 월 18 일")</f>
        <v>2020 년 11 월 18 일</v>
      </c>
      <c r="F289" s="3" t="s">
        <v>1009</v>
      </c>
      <c r="G289" s="2" t="s">
        <v>1010</v>
      </c>
      <c r="H289" s="2" t="str">
        <f>IFERROR(__xludf.DUMMYFUNCTION("GOOGLETRANSLATE(G289,""en"",""ko"")"),"Cambodia 해외 China-Cambodia Investment Corp (OCIC)의 부사장 인 Du Sangnam에 따르면 Diamond Island와 Koh Norea Development Zone을 연결하는 케이블 브리지에서 일하고 있습니다.")</f>
        <v>Cambodia 해외 China-Cambodia Investment Corp (OCIC)의 부사장 인 Du Sangnam에 따르면 Diamond Island와 Koh Norea Development Zone을 연결하는 케이블 브리지에서 일하고 있습니다.</v>
      </c>
    </row>
    <row r="290" ht="15.75" customHeight="1">
      <c r="A290" s="1">
        <v>288.0</v>
      </c>
      <c r="B290" s="2" t="s">
        <v>1011</v>
      </c>
      <c r="C290" s="2" t="str">
        <f>IFERROR(__xludf.DUMMYFUNCTION("GOOGLETRANSLATE(B290,""en"",""ko"")"),"에어 비앤비는 코로나 바이러스 전염병으로 인해 공유 모델이 '탄력성'으로 입증되었다고 말합니다.")</f>
        <v>에어 비앤비는 코로나 바이러스 전염병으로 인해 공유 모델이 '탄력성'으로 입증되었다고 말합니다.</v>
      </c>
      <c r="D290" s="2" t="s">
        <v>1002</v>
      </c>
      <c r="E290" s="2" t="str">
        <f>IFERROR(__xludf.DUMMYFUNCTION("GOOGLETRANSLATE(D290,""en"",""ko"")"),"2020 년 11 월 18 일")</f>
        <v>2020 년 11 월 18 일</v>
      </c>
      <c r="F290" s="3" t="s">
        <v>1012</v>
      </c>
      <c r="G290" s="2" t="s">
        <v>1013</v>
      </c>
      <c r="H290" s="2" t="str">
        <f>IFERROR(__xludf.DUMMYFUNCTION("GOOGLETRANSLATE(G290,""en"",""ko"")"),"에어 비앤비 (Airbnb)는 주식 시장 제출에서 주택 공유 모델이 전 세계 유행병 기간 동안 탄력적 인 것으로 입증되었다고 밝혔다.")</f>
        <v>에어 비앤비 (Airbnb)는 주식 시장 제출에서 주택 공유 모델이 전 세계 유행병 기간 동안 탄력적 인 것으로 입증되었다고 밝혔다.</v>
      </c>
    </row>
    <row r="291" ht="15.75" customHeight="1">
      <c r="A291" s="1">
        <v>289.0</v>
      </c>
      <c r="B291" s="2" t="s">
        <v>1014</v>
      </c>
      <c r="C291" s="2" t="str">
        <f>IFERROR(__xludf.DUMMYFUNCTION("GOOGLETRANSLATE(B291,""en"",""ko"")"),"2020 년부터 부동산 파트너 인 Fazwaz Cambodia 소개")</f>
        <v>2020 년부터 부동산 파트너 인 Fazwaz Cambodia 소개</v>
      </c>
      <c r="D291" s="2" t="s">
        <v>1015</v>
      </c>
      <c r="E291" s="2" t="str">
        <f>IFERROR(__xludf.DUMMYFUNCTION("GOOGLETRANSLATE(D291,""en"",""ko"")"),"2020 년 11 월 11 일")</f>
        <v>2020 년 11 월 11 일</v>
      </c>
      <c r="F291" s="3" t="s">
        <v>1016</v>
      </c>
      <c r="G291" s="2" t="s">
        <v>1017</v>
      </c>
      <c r="H291" s="2" t="str">
        <f>IFERROR(__xludf.DUMMYFUNCTION("GOOGLETRANSLATE(G291,""en"",""ko"")"),"Fazwaz는 영업군을 왕국의 새로운 건물 부동산 시장으로 행진하기 위해")</f>
        <v>Fazwaz는 영업군을 왕국의 새로운 건물 부동산 시장으로 행진하기 위해</v>
      </c>
    </row>
    <row r="292" ht="15.75" customHeight="1">
      <c r="A292" s="1">
        <v>290.0</v>
      </c>
      <c r="B292" s="2" t="s">
        <v>1018</v>
      </c>
      <c r="C292" s="2" t="str">
        <f>IFERROR(__xludf.DUMMYFUNCTION("GOOGLETRANSLATE(B292,""en"",""ko"")"),"개발자가 새로운 지역 수요를 충족함에 따라 캄보디아 콘도 가격이 안정화됩니다.")</f>
        <v>개발자가 새로운 지역 수요를 충족함에 따라 캄보디아 콘도 가격이 안정화됩니다.</v>
      </c>
      <c r="D292" s="2" t="s">
        <v>1015</v>
      </c>
      <c r="E292" s="2" t="str">
        <f>IFERROR(__xludf.DUMMYFUNCTION("GOOGLETRANSLATE(D292,""en"",""ko"")"),"2020 년 11 월 11 일")</f>
        <v>2020 년 11 월 11 일</v>
      </c>
      <c r="F292" s="3" t="s">
        <v>1019</v>
      </c>
      <c r="G292" s="2" t="s">
        <v>1020</v>
      </c>
      <c r="H292" s="2" t="str">
        <f>IFERROR(__xludf.DUMMYFUNCTION("GOOGLETRANSLATE(G292,""en"",""ko"")"),"부동산 가격의 지속적인 슬럼프는 구매자에게 큰 기회를 제공합니다.")</f>
        <v>부동산 가격의 지속적인 슬럼프는 구매자에게 큰 기회를 제공합니다.</v>
      </c>
    </row>
    <row r="293" ht="15.75" customHeight="1">
      <c r="A293" s="1">
        <v>291.0</v>
      </c>
      <c r="B293" s="2" t="s">
        <v>1021</v>
      </c>
      <c r="C293" s="2" t="str">
        <f>IFERROR(__xludf.DUMMYFUNCTION("GOOGLETRANSLATE(B293,""en"",""ko"")"),"소매 우주 발 트래픽은 전염병에도 불구하고 개선의 징후를 보여줍니다.")</f>
        <v>소매 우주 발 트래픽은 전염병에도 불구하고 개선의 징후를 보여줍니다.</v>
      </c>
      <c r="D293" s="2" t="s">
        <v>1015</v>
      </c>
      <c r="E293" s="2" t="str">
        <f>IFERROR(__xludf.DUMMYFUNCTION("GOOGLETRANSLATE(D293,""en"",""ko"")"),"2020 년 11 월 11 일")</f>
        <v>2020 년 11 월 11 일</v>
      </c>
      <c r="F293" s="3" t="s">
        <v>1022</v>
      </c>
      <c r="G293" s="2" t="s">
        <v>1023</v>
      </c>
      <c r="H293" s="2" t="str">
        <f>IFERROR(__xludf.DUMMYFUNCTION("GOOGLETRANSLATE(G293,""en"",""ko"")"),"전 세계의 다른 지역이 잠그고 캄보디아 인 Covid-19 Pandemic을 포함하는 데 어려움을 겪고 있지만, 반대로 국경 내의 사례를 관리하는 데 상대적으로 잘 해냈습니다.")</f>
        <v>전 세계의 다른 지역이 잠그고 캄보디아 인 Covid-19 Pandemic을 포함하는 데 어려움을 겪고 있지만, 반대로 국경 내의 사례를 관리하는 데 상대적으로 잘 해냈습니다.</v>
      </c>
    </row>
    <row r="294" ht="15.75" customHeight="1">
      <c r="A294" s="1">
        <v>292.0</v>
      </c>
      <c r="B294" s="2" t="s">
        <v>1024</v>
      </c>
      <c r="C294" s="2" t="str">
        <f>IFERROR(__xludf.DUMMYFUNCTION("GOOGLETRANSLATE(B294,""en"",""ko"")"),"카이로의‘죽은 도시’")</f>
        <v>카이로의‘죽은 도시’</v>
      </c>
      <c r="D294" s="2" t="s">
        <v>1015</v>
      </c>
      <c r="E294" s="2" t="str">
        <f>IFERROR(__xludf.DUMMYFUNCTION("GOOGLETRANSLATE(D294,""en"",""ko"")"),"2020 년 11 월 11 일")</f>
        <v>2020 년 11 월 11 일</v>
      </c>
      <c r="F294" s="3" t="s">
        <v>1025</v>
      </c>
      <c r="G294" s="2" t="s">
        <v>1026</v>
      </c>
      <c r="H294" s="2" t="str">
        <f>IFERROR(__xludf.DUMMYFUNCTION("GOOGLETRANSLATE(G294,""en"",""ko"")")," 이집트의“죽음의 도시”에서 수세기 전의 기념물이 회복되고 장인 유산이 부활하고 있으며, 광대 한 역사적 묘지의 구석을 생명의 활기찬 동네로 돌렸다.")</f>
        <v> 이집트의“죽음의 도시”에서 수세기 전의 기념물이 회복되고 장인 유산이 부활하고 있으며, 광대 한 역사적 묘지의 구석을 생명의 활기찬 동네로 돌렸다.</v>
      </c>
    </row>
    <row r="295" ht="15.75" customHeight="1">
      <c r="A295" s="1">
        <v>293.0</v>
      </c>
      <c r="B295" s="2" t="s">
        <v>1027</v>
      </c>
      <c r="C295" s="2" t="str">
        <f>IFERROR(__xludf.DUMMYFUNCTION("GOOGLETRANSLATE(B295,""en"",""ko"")"),"1 개월 미만! 연말 부동산 판매 2020은 11 월 27-28 일입니다")</f>
        <v>1 개월 미만! 연말 부동산 판매 2020은 11 월 27-28 일입니다</v>
      </c>
      <c r="D295" s="2" t="s">
        <v>1028</v>
      </c>
      <c r="E295" s="2" t="str">
        <f>IFERROR(__xludf.DUMMYFUNCTION("GOOGLETRANSLATE(D295,""en"",""ko"")"),"2020 년 11 월 4 일")</f>
        <v>2020 년 11 월 4 일</v>
      </c>
      <c r="F295" s="3" t="s">
        <v>1029</v>
      </c>
      <c r="G295" s="2" t="s">
        <v>1030</v>
      </c>
      <c r="H295" s="2" t="str">
        <f>IFERROR(__xludf.DUMMYFUNCTION("GOOGLETRANSLATE(G295,""en"",""ko"")"),"많이 기대되는 연말 부동산 판매 2020은 1 개월 미만입니다!")</f>
        <v>많이 기대되는 연말 부동산 판매 2020은 1 개월 미만입니다!</v>
      </c>
    </row>
    <row r="296" ht="15.75" customHeight="1">
      <c r="A296" s="1">
        <v>294.0</v>
      </c>
      <c r="B296" s="2" t="s">
        <v>1031</v>
      </c>
      <c r="C296" s="2" t="str">
        <f>IFERROR(__xludf.DUMMYFUNCTION("GOOGLETRANSLATE(B296,""en"",""ko"")"),"귀하의 재산에서 Covid-19의 위험을 줄이는 방법")</f>
        <v>귀하의 재산에서 Covid-19의 위험을 줄이는 방법</v>
      </c>
      <c r="D296" s="2" t="s">
        <v>1028</v>
      </c>
      <c r="E296" s="2" t="str">
        <f>IFERROR(__xludf.DUMMYFUNCTION("GOOGLETRANSLATE(D296,""en"",""ko"")"),"2020 년 11 월 4 일")</f>
        <v>2020 년 11 월 4 일</v>
      </c>
      <c r="F296" s="3" t="s">
        <v>1032</v>
      </c>
      <c r="G296" s="2" t="s">
        <v>1033</v>
      </c>
      <c r="H296" s="2" t="str">
        <f>IFERROR(__xludf.DUMMYFUNCTION("GOOGLETRANSLATE(G296,""en"",""ko"")"),"유행성을 제어하려면 건물 내부 C-19의 예방이 필수적입니다.")</f>
        <v>유행성을 제어하려면 건물 내부 C-19의 예방이 필수적입니다.</v>
      </c>
    </row>
    <row r="297" ht="15.75" customHeight="1">
      <c r="A297" s="1">
        <v>295.0</v>
      </c>
      <c r="B297" s="2" t="s">
        <v>1034</v>
      </c>
      <c r="C297" s="2" t="str">
        <f>IFERROR(__xludf.DUMMYFUNCTION("GOOGLETRANSLATE(B297,""en"",""ko"")"),"몰도바의 로마 저택은 경제 출애굽기에 버렸다")</f>
        <v>몰도바의 로마 저택은 경제 출애굽기에 버렸다</v>
      </c>
      <c r="D297" s="2" t="s">
        <v>1028</v>
      </c>
      <c r="E297" s="2" t="str">
        <f>IFERROR(__xludf.DUMMYFUNCTION("GOOGLETRANSLATE(D297,""en"",""ko"")"),"2020 년 11 월 4 일")</f>
        <v>2020 년 11 월 4 일</v>
      </c>
      <c r="F297" s="3" t="s">
        <v>1035</v>
      </c>
      <c r="G297" s="2" t="s">
        <v>1036</v>
      </c>
      <c r="H297" s="2" t="str">
        <f>IFERROR(__xludf.DUMMYFUNCTION("GOOGLETRANSLATE(G297,""en"",""ko"")"),"부유 한 로마가 소유 한 사치스러운 저택은 몰도바 북부의 소로카의 겸손한 전통 주택과는 대조적으로 서 있습니다.")</f>
        <v>부유 한 로마가 소유 한 사치스러운 저택은 몰도바 북부의 소로카의 겸손한 전통 주택과는 대조적으로 서 있습니다.</v>
      </c>
    </row>
    <row r="298" ht="15.75" customHeight="1">
      <c r="A298" s="1">
        <v>296.0</v>
      </c>
      <c r="B298" s="2" t="s">
        <v>1037</v>
      </c>
      <c r="C298" s="2" t="str">
        <f>IFERROR(__xludf.DUMMYFUNCTION("GOOGLETRANSLATE(B298,""en"",""ko"")"),"예멘의 고대 '사막의 맨해튼'위험이 붕괴됩니다.")</f>
        <v>예멘의 고대 '사막의 맨해튼'위험이 붕괴됩니다.</v>
      </c>
      <c r="D298" s="2" t="s">
        <v>1028</v>
      </c>
      <c r="E298" s="2" t="str">
        <f>IFERROR(__xludf.DUMMYFUNCTION("GOOGLETRANSLATE(D298,""en"",""ko"")"),"2020 년 11 월 4 일")</f>
        <v>2020 년 11 월 4 일</v>
      </c>
      <c r="F298" s="3" t="s">
        <v>1038</v>
      </c>
      <c r="G298" s="2" t="s">
        <v>1039</v>
      </c>
      <c r="H298" s="2" t="str">
        <f>IFERROR(__xludf.DUMMYFUNCTION("GOOGLETRANSLATE(G298,""en"",""ko"")"),"수세기 전의 초고층 빌딩을 위해“사막의 맨해튼”이라고 불리는 예멘의 고대 도시시 햄은 남북 전쟁에서 피해를 피했지만 비와 홍수로 인해 붕괴에 직면 해 있습니다.")</f>
        <v>수세기 전의 초고층 빌딩을 위해“사막의 맨해튼”이라고 불리는 예멘의 고대 도시시 햄은 남북 전쟁에서 피해를 피했지만 비와 홍수로 인해 붕괴에 직면 해 있습니다.</v>
      </c>
    </row>
    <row r="299" ht="15.75" customHeight="1">
      <c r="A299" s="1">
        <v>297.0</v>
      </c>
      <c r="B299" s="2" t="s">
        <v>1040</v>
      </c>
      <c r="C299" s="2" t="str">
        <f>IFERROR(__xludf.DUMMYFUNCTION("GOOGLETRANSLATE(B299,""en"",""ko"")"),"캄보디아 시장은 가장 중요한 회복을 보여줍니다")</f>
        <v>캄보디아 시장은 가장 중요한 회복을 보여줍니다</v>
      </c>
      <c r="D299" s="2" t="s">
        <v>1028</v>
      </c>
      <c r="E299" s="2" t="str">
        <f>IFERROR(__xludf.DUMMYFUNCTION("GOOGLETRANSLATE(D299,""en"",""ko"")"),"2020 년 11 월 4 일")</f>
        <v>2020 년 11 월 4 일</v>
      </c>
      <c r="F299" s="3" t="s">
        <v>1041</v>
      </c>
      <c r="G299" s="2" t="s">
        <v>1042</v>
      </c>
      <c r="H299" s="2" t="str">
        <f>IFERROR(__xludf.DUMMYFUNCTION("GOOGLETRANSLATE(G299,""en"",""ko"")"),"2020 년 3 분기의 프놈펜 부동산 시장은 Covid-19 Pandemic의 압력을 받고 있습니다. 그러나 부동산 회사 인 CBRE 캄보디아의 보고서에 따르면 캄보디아는 이웃 국가들과 비교할 때 가장 중요한 회복을 보여줍니다.")</f>
        <v>2020 년 3 분기의 프놈펜 부동산 시장은 Covid-19 Pandemic의 압력을 받고 있습니다. 그러나 부동산 회사 인 CBRE 캄보디아의 보고서에 따르면 캄보디아는 이웃 국가들과 비교할 때 가장 중요한 회복을 보여줍니다.</v>
      </c>
    </row>
    <row r="300" ht="15.75" customHeight="1">
      <c r="A300" s="1">
        <v>298.0</v>
      </c>
      <c r="B300" s="2" t="s">
        <v>1043</v>
      </c>
      <c r="C300" s="2" t="str">
        <f>IFERROR(__xludf.DUMMYFUNCTION("GOOGLETRANSLATE(B300,""en"",""ko"")"),"$ 100,000의 대규모 마케팅 부스트를 위해 YEPS 2020에 가입하십시오!")</f>
        <v>$ 100,000의 대규모 마케팅 부스트를 위해 YEPS 2020에 가입하십시오!</v>
      </c>
      <c r="D300" s="2" t="s">
        <v>1044</v>
      </c>
      <c r="E300" s="2" t="str">
        <f>IFERROR(__xludf.DUMMYFUNCTION("GOOGLETRANSLATE(D300,""en"",""ko"")"),"2020 년 10 월 28 일")</f>
        <v>2020 년 10 월 28 일</v>
      </c>
      <c r="F300" s="3" t="s">
        <v>1045</v>
      </c>
      <c r="G300" s="2" t="s">
        <v>1046</v>
      </c>
      <c r="H300" s="2" t="str">
        <f>IFERROR(__xludf.DUMMYFUNCTION("GOOGLETRANSLATE(G300,""en"",""ko"")"),"올해 가장 기대되는 소비자 엑스포로 비즈니스 노출을 늘리십시오!")</f>
        <v>올해 가장 기대되는 소비자 엑스포로 비즈니스 노출을 늘리십시오!</v>
      </c>
    </row>
    <row r="301" ht="15.75" customHeight="1">
      <c r="A301" s="1">
        <v>299.0</v>
      </c>
      <c r="B301" s="2" t="s">
        <v>1047</v>
      </c>
      <c r="C301" s="2" t="str">
        <f>IFERROR(__xludf.DUMMYFUNCTION("GOOGLETRANSLATE(B301,""en"",""ko"")"),"프놈펜 아파트 임대 업데이트 - 2020 년 9 월")</f>
        <v>프놈펜 아파트 임대 업데이트 - 2020 년 9 월</v>
      </c>
      <c r="D301" s="2" t="s">
        <v>1044</v>
      </c>
      <c r="E301" s="2" t="str">
        <f>IFERROR(__xludf.DUMMYFUNCTION("GOOGLETRANSLATE(D301,""en"",""ko"")"),"2020 년 10 월 28 일")</f>
        <v>2020 년 10 월 28 일</v>
      </c>
      <c r="F301" s="3" t="s">
        <v>1048</v>
      </c>
      <c r="G301" s="2" t="s">
        <v>1049</v>
      </c>
      <c r="H301" s="2" t="str">
        <f>IFERROR(__xludf.DUMMYFUNCTION("GOOGLETRANSLATE(G301,""en"",""ko"")"),"아파트 임대 가격은 도시 중심에서 캄보디아 스티플 C-19가 확산됨에 따라 안정적으로 유지됩니다.")</f>
        <v>아파트 임대 가격은 도시 중심에서 캄보디아 스티플 C-19가 확산됨에 따라 안정적으로 유지됩니다.</v>
      </c>
    </row>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ref="F186"/>
    <hyperlink r:id="rId186" ref="F187"/>
    <hyperlink r:id="rId187" ref="F188"/>
    <hyperlink r:id="rId188" ref="F189"/>
    <hyperlink r:id="rId189" ref="F190"/>
    <hyperlink r:id="rId190" ref="F191"/>
    <hyperlink r:id="rId191" ref="F192"/>
    <hyperlink r:id="rId192" ref="F193"/>
    <hyperlink r:id="rId193" ref="F194"/>
    <hyperlink r:id="rId194" ref="F195"/>
    <hyperlink r:id="rId195" ref="F196"/>
    <hyperlink r:id="rId196" ref="F197"/>
    <hyperlink r:id="rId197" ref="F198"/>
    <hyperlink r:id="rId198" ref="F199"/>
    <hyperlink r:id="rId199" ref="F200"/>
    <hyperlink r:id="rId200" ref="F201"/>
    <hyperlink r:id="rId201" ref="F202"/>
    <hyperlink r:id="rId202" ref="F203"/>
    <hyperlink r:id="rId203" ref="F204"/>
    <hyperlink r:id="rId204" ref="F205"/>
    <hyperlink r:id="rId205" ref="F206"/>
    <hyperlink r:id="rId206" ref="F207"/>
    <hyperlink r:id="rId207" ref="F208"/>
    <hyperlink r:id="rId208" ref="F209"/>
    <hyperlink r:id="rId209" ref="F210"/>
    <hyperlink r:id="rId210" ref="F211"/>
    <hyperlink r:id="rId211" ref="F212"/>
    <hyperlink r:id="rId212" ref="F213"/>
    <hyperlink r:id="rId213" ref="F214"/>
    <hyperlink r:id="rId214" ref="F215"/>
    <hyperlink r:id="rId215" ref="F216"/>
    <hyperlink r:id="rId216" ref="F217"/>
    <hyperlink r:id="rId217" ref="F218"/>
    <hyperlink r:id="rId218" ref="F219"/>
    <hyperlink r:id="rId219" ref="F220"/>
    <hyperlink r:id="rId220" ref="F221"/>
    <hyperlink r:id="rId221" ref="F222"/>
    <hyperlink r:id="rId222" ref="F223"/>
    <hyperlink r:id="rId223" ref="F224"/>
    <hyperlink r:id="rId224" ref="F225"/>
    <hyperlink r:id="rId225" ref="F226"/>
    <hyperlink r:id="rId226" ref="F227"/>
    <hyperlink r:id="rId227" ref="F228"/>
    <hyperlink r:id="rId228" ref="F229"/>
    <hyperlink r:id="rId229" ref="F230"/>
    <hyperlink r:id="rId230" ref="F231"/>
    <hyperlink r:id="rId231" ref="F232"/>
    <hyperlink r:id="rId232" ref="F233"/>
    <hyperlink r:id="rId233" ref="F234"/>
    <hyperlink r:id="rId234" ref="F235"/>
    <hyperlink r:id="rId235" ref="F236"/>
    <hyperlink r:id="rId236" ref="F237"/>
    <hyperlink r:id="rId237" ref="F238"/>
    <hyperlink r:id="rId238" ref="F239"/>
    <hyperlink r:id="rId239" ref="F240"/>
    <hyperlink r:id="rId240" ref="F241"/>
    <hyperlink r:id="rId241" ref="F242"/>
    <hyperlink r:id="rId242" ref="F243"/>
    <hyperlink r:id="rId243" ref="F244"/>
    <hyperlink r:id="rId244" ref="F245"/>
    <hyperlink r:id="rId245" ref="F246"/>
    <hyperlink r:id="rId246" ref="F247"/>
    <hyperlink r:id="rId247" ref="F248"/>
    <hyperlink r:id="rId248" ref="F249"/>
    <hyperlink r:id="rId249" ref="F250"/>
    <hyperlink r:id="rId250" ref="F251"/>
    <hyperlink r:id="rId251" ref="F252"/>
    <hyperlink r:id="rId252" ref="F253"/>
    <hyperlink r:id="rId253" ref="F254"/>
    <hyperlink r:id="rId254" ref="F255"/>
    <hyperlink r:id="rId255" ref="F256"/>
    <hyperlink r:id="rId256" ref="F257"/>
    <hyperlink r:id="rId257" ref="F258"/>
    <hyperlink r:id="rId258" ref="F259"/>
    <hyperlink r:id="rId259" ref="F260"/>
    <hyperlink r:id="rId260" ref="F261"/>
    <hyperlink r:id="rId261" ref="F262"/>
    <hyperlink r:id="rId262" ref="F263"/>
    <hyperlink r:id="rId263" ref="F264"/>
    <hyperlink r:id="rId264" ref="F265"/>
    <hyperlink r:id="rId265" ref="F266"/>
    <hyperlink r:id="rId266" ref="F267"/>
    <hyperlink r:id="rId267" ref="F268"/>
    <hyperlink r:id="rId268" ref="F269"/>
    <hyperlink r:id="rId269" ref="F270"/>
    <hyperlink r:id="rId270" ref="F271"/>
    <hyperlink r:id="rId271" ref="F272"/>
    <hyperlink r:id="rId272" ref="F273"/>
    <hyperlink r:id="rId273" ref="F274"/>
    <hyperlink r:id="rId274" ref="F275"/>
    <hyperlink r:id="rId275" ref="F276"/>
    <hyperlink r:id="rId276" ref="F277"/>
    <hyperlink r:id="rId277" ref="F278"/>
    <hyperlink r:id="rId278" ref="F279"/>
    <hyperlink r:id="rId279" ref="F280"/>
    <hyperlink r:id="rId280" ref="F281"/>
    <hyperlink r:id="rId281" ref="F282"/>
    <hyperlink r:id="rId282" ref="F283"/>
    <hyperlink r:id="rId283" ref="F284"/>
    <hyperlink r:id="rId284" ref="F285"/>
    <hyperlink r:id="rId285" ref="F286"/>
    <hyperlink r:id="rId286" ref="F287"/>
    <hyperlink r:id="rId287" ref="F288"/>
    <hyperlink r:id="rId288" ref="F289"/>
    <hyperlink r:id="rId289" ref="F290"/>
    <hyperlink r:id="rId290" ref="F291"/>
    <hyperlink r:id="rId291" ref="F292"/>
    <hyperlink r:id="rId292" ref="F293"/>
    <hyperlink r:id="rId293" ref="F294"/>
    <hyperlink r:id="rId294" ref="F295"/>
    <hyperlink r:id="rId295" ref="F296"/>
    <hyperlink r:id="rId296" ref="F297"/>
    <hyperlink r:id="rId297" ref="F298"/>
    <hyperlink r:id="rId298" ref="F299"/>
    <hyperlink r:id="rId299" ref="F300"/>
    <hyperlink r:id="rId300" ref="F301"/>
  </hyperlinks>
  <printOptions/>
  <pageMargins bottom="0.75" footer="0.0" header="0.0" left="0.7" right="0.7" top="0.75"/>
  <pageSetup orientation="landscape"/>
  <drawing r:id="rId30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2022-08-17T04:19:01Z</dcterms:created>
</cp:coreProperties>
</file>