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gsim\Documents\UCLA\Study Abroad\Bioreaction Eng\"/>
    </mc:Choice>
  </mc:AlternateContent>
  <xr:revisionPtr revIDLastSave="0" documentId="13_ncr:1_{5D5A2751-45E4-40FA-942A-B721BA3A73AA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Calculations" sheetId="1" r:id="rId1"/>
    <sheet name="Yields" sheetId="2" r:id="rId2"/>
    <sheet name="Rates" sheetId="3" r:id="rId3"/>
    <sheet name="X(g_L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E24" i="1"/>
  <c r="D24" i="1"/>
  <c r="C24" i="1"/>
  <c r="B24" i="1"/>
  <c r="G22" i="1"/>
  <c r="F22" i="1"/>
  <c r="E21" i="1"/>
  <c r="D21" i="1"/>
  <c r="C21" i="1"/>
  <c r="B21" i="1"/>
  <c r="E18" i="1"/>
  <c r="D18" i="1"/>
  <c r="C18" i="1"/>
  <c r="B18" i="1"/>
  <c r="G14" i="1"/>
  <c r="G13" i="1"/>
  <c r="F13" i="1"/>
  <c r="E14" i="1" s="1"/>
  <c r="E15" i="1" s="1"/>
  <c r="E13" i="1"/>
  <c r="D13" i="1"/>
  <c r="C13" i="1"/>
  <c r="C14" i="1" s="1"/>
  <c r="C15" i="1" s="1"/>
  <c r="C23" i="1" s="1"/>
  <c r="B13" i="1"/>
  <c r="B14" i="1" s="1"/>
  <c r="B15" i="1" s="1"/>
  <c r="G12" i="1"/>
  <c r="F12" i="1"/>
  <c r="G11" i="1"/>
  <c r="F11" i="1"/>
  <c r="G9" i="1"/>
  <c r="C9" i="1"/>
  <c r="C10" i="1" s="1"/>
  <c r="G8" i="1"/>
  <c r="F8" i="1"/>
  <c r="B9" i="1" s="1"/>
  <c r="B10" i="1" s="1"/>
  <c r="B27" i="1" s="1"/>
  <c r="G6" i="1"/>
  <c r="C6" i="1"/>
  <c r="C7" i="1" s="1"/>
  <c r="B6" i="1"/>
  <c r="B7" i="1" s="1"/>
  <c r="G5" i="1"/>
  <c r="F5" i="1"/>
  <c r="E6" i="1" s="1"/>
  <c r="E7" i="1" s="1"/>
  <c r="G4" i="1"/>
  <c r="E4" i="1"/>
  <c r="E25" i="1" s="1"/>
  <c r="B4" i="1"/>
  <c r="B25" i="1" s="1"/>
  <c r="G3" i="1"/>
  <c r="F3" i="1"/>
  <c r="D4" i="1" s="1"/>
  <c r="E20" i="1" l="1"/>
  <c r="E17" i="1"/>
  <c r="C17" i="1"/>
  <c r="C20" i="1"/>
  <c r="E23" i="1"/>
  <c r="B20" i="1"/>
  <c r="B17" i="1"/>
  <c r="B23" i="1"/>
  <c r="E28" i="1"/>
  <c r="B26" i="1"/>
  <c r="B29" i="1" s="1"/>
  <c r="C26" i="1"/>
  <c r="C27" i="1"/>
  <c r="B28" i="1"/>
  <c r="D25" i="1"/>
  <c r="E26" i="1"/>
  <c r="E29" i="1" s="1"/>
  <c r="D14" i="1"/>
  <c r="D15" i="1" s="1"/>
  <c r="D23" i="1" s="1"/>
  <c r="C4" i="1"/>
  <c r="C25" i="1" s="1"/>
  <c r="D6" i="1"/>
  <c r="D7" i="1" s="1"/>
  <c r="D26" i="1" s="1"/>
  <c r="E9" i="1"/>
  <c r="E10" i="1" s="1"/>
  <c r="E27" i="1" s="1"/>
  <c r="D9" i="1"/>
  <c r="D10" i="1" s="1"/>
  <c r="D27" i="1" s="1"/>
  <c r="D17" i="1" l="1"/>
  <c r="B30" i="1"/>
  <c r="C29" i="1"/>
  <c r="C30" i="1" s="1"/>
  <c r="C28" i="1"/>
  <c r="D28" i="1"/>
  <c r="D29" i="1" s="1"/>
  <c r="D30" i="1" s="1"/>
  <c r="D20" i="1"/>
  <c r="E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7" authorId="0" shapeId="0" xr:uid="{00000000-0006-0000-0000-000002000000}">
      <text>
        <r>
          <rPr>
            <sz val="10"/>
            <color rgb="FF000000"/>
            <rFont val="Arial"/>
          </rPr>
          <t>need to recalculate
	-SIMON NG</t>
        </r>
      </text>
    </comment>
    <comment ref="B28" authorId="0" shapeId="0" xr:uid="{00000000-0006-0000-0000-000004000000}">
      <text>
        <r>
          <rPr>
            <sz val="10"/>
            <color rgb="FF000000"/>
            <rFont val="Arial"/>
          </rPr>
          <t>based solely on biomass. Excludes protein nitrogen
	-SIMON NG</t>
        </r>
      </text>
    </comment>
    <comment ref="G28" authorId="0" shapeId="0" xr:uid="{00000000-0006-0000-0000-000001000000}">
      <text>
        <r>
          <rPr>
            <sz val="10"/>
            <color rgb="FF000000"/>
            <rFont val="Arial"/>
          </rPr>
          <t>could be 1 or 0
	-SIMON NG</t>
        </r>
      </text>
    </comment>
    <comment ref="A29" authorId="0" shapeId="0" xr:uid="{00000000-0006-0000-0000-000003000000}">
      <text>
        <r>
          <rPr>
            <sz val="10"/>
            <color rgb="FF000000"/>
            <rFont val="Arial"/>
          </rPr>
          <t>why are these negative?
	-SIMON NG
shouldn't they be negative since oxygen isn't produced, but is consumed with glucose
	-SIMON NG</t>
        </r>
      </text>
    </comment>
  </commentList>
</comments>
</file>

<file path=xl/sharedStrings.xml><?xml version="1.0" encoding="utf-8"?>
<sst xmlns="http://schemas.openxmlformats.org/spreadsheetml/2006/main" count="58" uniqueCount="44">
  <si>
    <t>Dilution rate (h-1)</t>
  </si>
  <si>
    <t>D=0.0122 h-1</t>
  </si>
  <si>
    <t>D=0.0300 h-1</t>
  </si>
  <si>
    <t>D=0.048 h-1</t>
  </si>
  <si>
    <t>D=0.0769 h-1</t>
  </si>
  <si>
    <t>c-mol weight (g/C-mole)</t>
  </si>
  <si>
    <t xml:space="preserve">  K</t>
  </si>
  <si>
    <t>X (g L-1)</t>
  </si>
  <si>
    <t>Ysp (cmol p/cmol s)</t>
  </si>
  <si>
    <t>Citrate rate (cmol L-1 h-1)</t>
  </si>
  <si>
    <t>YsCarb (cmol Carb/cmol s)</t>
  </si>
  <si>
    <t>Ysc (cmol c/cmol s)</t>
  </si>
  <si>
    <t>Isocitrate rate (cmol L-1 h-1)</t>
  </si>
  <si>
    <t>Ysx (cmol/cmol)</t>
  </si>
  <si>
    <t>YsCit (cmol/cmol)</t>
  </si>
  <si>
    <t>Glucose consumption rate (cmol s L-1 h-1)</t>
  </si>
  <si>
    <t>YsIso (cmol/cmol)</t>
  </si>
  <si>
    <t>Protein syntehsis rate (cmol L-1 h-1)</t>
  </si>
  <si>
    <t>Ysn (cmol/cmol)  NH4^+</t>
  </si>
  <si>
    <t>Yso (cmol O2/cmol s) [from DRB]</t>
  </si>
  <si>
    <t>RQ</t>
  </si>
  <si>
    <t>Carbohydrate rate (cmol L-1 h-1)</t>
  </si>
  <si>
    <t>CO2 rate (cmol c L-1 h-1)</t>
  </si>
  <si>
    <t>X (C-mole L-1)</t>
  </si>
  <si>
    <t>Citrate (g L-1)</t>
  </si>
  <si>
    <t>Citrate (c-mole L-1)</t>
  </si>
  <si>
    <t>Isocitrate (g L-1)</t>
  </si>
  <si>
    <t>Isocitrate (c-mole L-1)</t>
  </si>
  <si>
    <t>Glucose in inlet (g L-1)</t>
  </si>
  <si>
    <t>Glucose in outlet (g L-1)</t>
  </si>
  <si>
    <t>Glucose consumed (g L-1)</t>
  </si>
  <si>
    <t>Glucose consumed (c-mole s L-1)</t>
  </si>
  <si>
    <t>Specific protein synthesis rate
 (C-mole g-1h-1)</t>
  </si>
  <si>
    <t>Specific carbohydrate synthesis rate
 (C-mole g-1h-1)</t>
  </si>
  <si>
    <t>Specific CO2evolution
 (C-mole g-1h-1)</t>
  </si>
  <si>
    <t>DRB for Yso</t>
  </si>
  <si>
    <t>Dilution rate (h-1)'</t>
  </si>
  <si>
    <t>Glucose consumption rate (cmol s L-1 h-1)'</t>
  </si>
  <si>
    <t>Citrate rate (cmol L-1 h-1)'</t>
  </si>
  <si>
    <t>Isocitrate rate (cmol L-1 h-1)'</t>
  </si>
  <si>
    <t>Protein syntehsis rate (cmol L-1 h-1)'</t>
  </si>
  <si>
    <t>Carbohydrate rate (cmol L-1 h-1)'</t>
  </si>
  <si>
    <t>CO2 rate (cmol c L-1 h-1)'</t>
  </si>
  <si>
    <t>X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</si>
</sst>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1" xfId="0" applyFont="1" applyBorder="1" applyAlignment="1"/>
    <xf numFmtId="0" fontId="2" fillId="0" borderId="0" xfId="0" applyFont="1" applyAlignment="1"/>
    <xf numFmtId="0" fontId="2" fillId="0" borderId="1" xfId="0" applyFont="1" applyBorder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3" fillId="0" borderId="2" xfId="0" applyFont="1" applyBorder="1"/>
    <xf numFmtId="11" fontId="1" fillId="0" borderId="0" xfId="0" applyNumberFormat="1" applyFont="1" applyAlignment="1">
      <alignment horizontal="right"/>
    </xf>
    <xf numFmtId="0" fontId="2" fillId="0" borderId="2" xfId="0" applyFont="1" applyBorder="1"/>
    <xf numFmtId="0" fontId="2" fillId="0" borderId="0" xfId="0" applyFont="1"/>
    <xf numFmtId="11" fontId="3" fillId="0" borderId="2" xfId="0" applyNumberFormat="1" applyFont="1" applyBorder="1"/>
    <xf numFmtId="11" fontId="2" fillId="0" borderId="0" xfId="0" applyNumberFormat="1" applyFont="1"/>
    <xf numFmtId="0" fontId="3" fillId="0" borderId="2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0" fillId="0" borderId="0" xfId="0" applyFont="1" applyBorder="1" applyAlignment="1"/>
    <xf numFmtId="11" fontId="1" fillId="0" borderId="0" xfId="0" applyNumberFormat="1" applyFont="1" applyBorder="1" applyAlignment="1">
      <alignment horizontal="right"/>
    </xf>
    <xf numFmtId="0" fontId="1" fillId="0" borderId="0" xfId="0" quotePrefix="1" applyFont="1" applyBorder="1" applyAlignment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workbookViewId="0">
      <selection activeCell="B1" sqref="B1:E1"/>
    </sheetView>
  </sheetViews>
  <sheetFormatPr defaultColWidth="14.44140625" defaultRowHeight="15.75" customHeight="1" x14ac:dyDescent="0.25"/>
  <cols>
    <col min="1" max="1" width="27.88671875" customWidth="1"/>
  </cols>
  <sheetData>
    <row r="1" spans="1:26" x14ac:dyDescent="0.25"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</row>
    <row r="2" spans="1:26" x14ac:dyDescent="0.25">
      <c r="A2" s="6" t="s">
        <v>0</v>
      </c>
      <c r="B2" s="6">
        <v>1.2200000000000001E-2</v>
      </c>
      <c r="C2" s="6">
        <v>0.03</v>
      </c>
      <c r="D2" s="6">
        <v>4.8000000000000001E-2</v>
      </c>
      <c r="E2" s="6">
        <v>7.6899999999999996E-2</v>
      </c>
    </row>
    <row r="3" spans="1:26" x14ac:dyDescent="0.25">
      <c r="A3" s="8" t="s">
        <v>7</v>
      </c>
      <c r="B3" s="8">
        <v>5.66</v>
      </c>
      <c r="C3" s="8">
        <v>5.37</v>
      </c>
      <c r="D3" s="8">
        <v>4.96</v>
      </c>
      <c r="E3" s="8">
        <v>5.22</v>
      </c>
      <c r="F3" s="10">
        <f>12+1.8+16*0.5+14*0.1</f>
        <v>23.2</v>
      </c>
      <c r="G3" s="10">
        <f t="shared" ref="G3:G4" si="0">1*4+1.8+-2*0.5+-3*0.1</f>
        <v>4.5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x14ac:dyDescent="0.25">
      <c r="A4" s="4" t="s">
        <v>23</v>
      </c>
      <c r="B4" s="2">
        <f t="shared" ref="B4:E4" si="1">B3/$F3</f>
        <v>0.24396551724137933</v>
      </c>
      <c r="C4" s="2">
        <f t="shared" si="1"/>
        <v>0.23146551724137931</v>
      </c>
      <c r="D4" s="2">
        <f t="shared" si="1"/>
        <v>0.21379310344827587</v>
      </c>
      <c r="E4" s="2">
        <f t="shared" si="1"/>
        <v>0.22500000000000001</v>
      </c>
      <c r="G4" s="11">
        <f t="shared" si="0"/>
        <v>4.5</v>
      </c>
    </row>
    <row r="5" spans="1:26" x14ac:dyDescent="0.25">
      <c r="A5" s="8" t="s">
        <v>24</v>
      </c>
      <c r="B5" s="8">
        <v>6.47</v>
      </c>
      <c r="C5" s="8">
        <v>5.54</v>
      </c>
      <c r="D5" s="8">
        <v>1.83</v>
      </c>
      <c r="E5" s="8">
        <v>3.7100000000000001E-2</v>
      </c>
      <c r="F5" s="10">
        <f>12+8/6+16*7/6</f>
        <v>32</v>
      </c>
      <c r="G5" s="10">
        <f t="shared" ref="G5:G6" si="2">1*4+8/6-2*7/6</f>
        <v>2.9999999999999996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4" t="s">
        <v>25</v>
      </c>
      <c r="B6" s="2">
        <f t="shared" ref="B6:E6" si="3">B5/$F5</f>
        <v>0.20218749999999999</v>
      </c>
      <c r="C6" s="2">
        <f t="shared" si="3"/>
        <v>0.173125</v>
      </c>
      <c r="D6" s="2">
        <f t="shared" si="3"/>
        <v>5.7187500000000002E-2</v>
      </c>
      <c r="E6" s="2">
        <f t="shared" si="3"/>
        <v>1.159375E-3</v>
      </c>
      <c r="G6" s="11">
        <f t="shared" si="2"/>
        <v>2.9999999999999996</v>
      </c>
    </row>
    <row r="7" spans="1:26" x14ac:dyDescent="0.25">
      <c r="A7" s="6" t="s">
        <v>9</v>
      </c>
      <c r="B7" s="2">
        <f t="shared" ref="B7:E7" si="4">B6*B$2</f>
        <v>2.4666875000000001E-3</v>
      </c>
      <c r="C7" s="2">
        <f t="shared" si="4"/>
        <v>5.1937499999999996E-3</v>
      </c>
      <c r="D7" s="2">
        <f t="shared" si="4"/>
        <v>2.745E-3</v>
      </c>
      <c r="E7" s="2">
        <f t="shared" si="4"/>
        <v>8.9155937500000004E-5</v>
      </c>
    </row>
    <row r="8" spans="1:26" x14ac:dyDescent="0.25">
      <c r="A8" s="8" t="s">
        <v>26</v>
      </c>
      <c r="B8" s="8">
        <v>1.62</v>
      </c>
      <c r="C8" s="8">
        <v>1.1499999999999999</v>
      </c>
      <c r="D8" s="8">
        <v>0.56699999999999995</v>
      </c>
      <c r="E8" s="8">
        <v>1.6199999999999999E-2</v>
      </c>
      <c r="F8" s="10">
        <f>12+8/6+16*7/6</f>
        <v>32</v>
      </c>
      <c r="G8" s="10">
        <f t="shared" ref="G8:G9" si="5">1*4+8/6-2*7/6</f>
        <v>2.9999999999999996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25">
      <c r="A9" s="4" t="s">
        <v>27</v>
      </c>
      <c r="B9" s="2">
        <f t="shared" ref="B9:E9" si="6">B8/$F8</f>
        <v>5.0625000000000003E-2</v>
      </c>
      <c r="C9" s="2">
        <f t="shared" si="6"/>
        <v>3.5937499999999997E-2</v>
      </c>
      <c r="D9" s="2">
        <f t="shared" si="6"/>
        <v>1.7718749999999998E-2</v>
      </c>
      <c r="E9" s="2">
        <f t="shared" si="6"/>
        <v>5.0624999999999997E-4</v>
      </c>
      <c r="G9" s="11">
        <f t="shared" si="5"/>
        <v>2.9999999999999996</v>
      </c>
    </row>
    <row r="10" spans="1:26" x14ac:dyDescent="0.25">
      <c r="A10" s="6" t="s">
        <v>12</v>
      </c>
      <c r="B10" s="2">
        <f t="shared" ref="B10:E10" si="7">B9*B$2</f>
        <v>6.1762500000000012E-4</v>
      </c>
      <c r="C10" s="2">
        <f t="shared" si="7"/>
        <v>1.0781249999999999E-3</v>
      </c>
      <c r="D10" s="2">
        <f t="shared" si="7"/>
        <v>8.5049999999999991E-4</v>
      </c>
      <c r="E10" s="2">
        <f t="shared" si="7"/>
        <v>3.8930624999999998E-5</v>
      </c>
    </row>
    <row r="11" spans="1:26" x14ac:dyDescent="0.25">
      <c r="A11" s="8" t="s">
        <v>28</v>
      </c>
      <c r="B11" s="8">
        <v>20.5</v>
      </c>
      <c r="C11" s="8">
        <v>21</v>
      </c>
      <c r="D11" s="8">
        <v>24.7</v>
      </c>
      <c r="E11" s="8">
        <v>24.6</v>
      </c>
      <c r="F11" s="10">
        <f t="shared" ref="F11:F13" si="8">12+2+16</f>
        <v>30</v>
      </c>
      <c r="G11" s="10">
        <f t="shared" ref="G11:G14" si="9">1*4+2-2</f>
        <v>4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x14ac:dyDescent="0.25">
      <c r="A12" s="2" t="s">
        <v>29</v>
      </c>
      <c r="B12" s="2">
        <v>1E-3</v>
      </c>
      <c r="C12" s="2">
        <v>4.3600000000000003</v>
      </c>
      <c r="D12" s="2">
        <v>11.7</v>
      </c>
      <c r="E12" s="2">
        <v>15.4</v>
      </c>
      <c r="F12" s="11">
        <f t="shared" si="8"/>
        <v>30</v>
      </c>
      <c r="G12" s="11">
        <f t="shared" si="9"/>
        <v>4</v>
      </c>
    </row>
    <row r="13" spans="1:26" x14ac:dyDescent="0.25">
      <c r="A13" s="4" t="s">
        <v>30</v>
      </c>
      <c r="B13" s="2">
        <f t="shared" ref="B13:E13" si="10">B11-B12</f>
        <v>20.498999999999999</v>
      </c>
      <c r="C13" s="2">
        <f t="shared" si="10"/>
        <v>16.64</v>
      </c>
      <c r="D13" s="2">
        <f t="shared" si="10"/>
        <v>13</v>
      </c>
      <c r="E13" s="2">
        <f t="shared" si="10"/>
        <v>9.2000000000000011</v>
      </c>
      <c r="F13" s="11">
        <f t="shared" si="8"/>
        <v>30</v>
      </c>
      <c r="G13" s="11">
        <f t="shared" si="9"/>
        <v>4</v>
      </c>
    </row>
    <row r="14" spans="1:26" x14ac:dyDescent="0.25">
      <c r="A14" s="6" t="s">
        <v>31</v>
      </c>
      <c r="B14" s="2">
        <f t="shared" ref="B14:E14" si="11">B13/$F13</f>
        <v>0.68329999999999991</v>
      </c>
      <c r="C14" s="2">
        <f t="shared" si="11"/>
        <v>0.55466666666666664</v>
      </c>
      <c r="D14" s="2">
        <f t="shared" si="11"/>
        <v>0.43333333333333335</v>
      </c>
      <c r="E14" s="2">
        <f t="shared" si="11"/>
        <v>0.3066666666666667</v>
      </c>
      <c r="G14" s="11">
        <f t="shared" si="9"/>
        <v>4</v>
      </c>
    </row>
    <row r="15" spans="1:26" x14ac:dyDescent="0.25">
      <c r="A15" s="6" t="s">
        <v>15</v>
      </c>
      <c r="B15" s="2">
        <f t="shared" ref="B15:E15" si="12">B14*B2</f>
        <v>8.3362599999999999E-3</v>
      </c>
      <c r="C15" s="2">
        <f t="shared" si="12"/>
        <v>1.6639999999999999E-2</v>
      </c>
      <c r="D15" s="2">
        <f t="shared" si="12"/>
        <v>2.0800000000000003E-2</v>
      </c>
      <c r="E15" s="2">
        <f t="shared" si="12"/>
        <v>2.3582666666666668E-2</v>
      </c>
    </row>
    <row r="16" spans="1:26" x14ac:dyDescent="0.25">
      <c r="A16" s="8" t="s">
        <v>32</v>
      </c>
      <c r="B16" s="12">
        <v>6.525E-5</v>
      </c>
      <c r="C16" s="12">
        <v>1.75E-4</v>
      </c>
      <c r="D16" s="12">
        <v>3.6299999999999999E-4</v>
      </c>
      <c r="E16" s="12">
        <v>5.5699999999999999E-4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4" t="s">
        <v>8</v>
      </c>
      <c r="B17" s="13">
        <f t="shared" ref="B17:E17" si="13">B18/B$15</f>
        <v>4.4302241052942205E-2</v>
      </c>
      <c r="C17" s="13">
        <f t="shared" si="13"/>
        <v>5.6475360576923088E-2</v>
      </c>
      <c r="D17" s="13">
        <f t="shared" si="13"/>
        <v>8.6561538461538454E-2</v>
      </c>
      <c r="E17" s="13">
        <f t="shared" si="13"/>
        <v>0.12329140046361732</v>
      </c>
    </row>
    <row r="18" spans="1:26" x14ac:dyDescent="0.25">
      <c r="A18" s="6" t="s">
        <v>17</v>
      </c>
      <c r="B18" s="13">
        <f t="shared" ref="B18:E18" si="14">B16*B3</f>
        <v>3.69315E-4</v>
      </c>
      <c r="C18" s="13">
        <f t="shared" si="14"/>
        <v>9.3975000000000005E-4</v>
      </c>
      <c r="D18" s="13">
        <f t="shared" si="14"/>
        <v>1.8004799999999999E-3</v>
      </c>
      <c r="E18" s="13">
        <f t="shared" si="14"/>
        <v>2.9075399999999997E-3</v>
      </c>
    </row>
    <row r="19" spans="1:26" x14ac:dyDescent="0.25">
      <c r="A19" s="8" t="s">
        <v>33</v>
      </c>
      <c r="B19" s="12">
        <v>1.2999999999999999E-4</v>
      </c>
      <c r="C19" s="12">
        <v>3.4600000000000001E-4</v>
      </c>
      <c r="D19" s="12">
        <v>7.6900000000000004E-4</v>
      </c>
      <c r="E19" s="12">
        <v>8.9999999999999998E-4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4" t="s">
        <v>10</v>
      </c>
      <c r="B20" s="13">
        <f t="shared" ref="B20:E20" si="15">B21/B$15</f>
        <v>8.8265001331532367E-2</v>
      </c>
      <c r="C20" s="13">
        <f t="shared" si="15"/>
        <v>0.11165985576923079</v>
      </c>
      <c r="D20" s="13">
        <f t="shared" si="15"/>
        <v>0.18337692307692305</v>
      </c>
      <c r="E20" s="13">
        <f t="shared" si="15"/>
        <v>0.19921411205970485</v>
      </c>
    </row>
    <row r="21" spans="1:26" x14ac:dyDescent="0.25">
      <c r="A21" s="6" t="s">
        <v>21</v>
      </c>
      <c r="B21" s="13">
        <f t="shared" ref="B21:E21" si="16">B19*B$3</f>
        <v>7.358E-4</v>
      </c>
      <c r="C21" s="13">
        <f t="shared" si="16"/>
        <v>1.8580200000000002E-3</v>
      </c>
      <c r="D21" s="13">
        <f t="shared" si="16"/>
        <v>3.81424E-3</v>
      </c>
      <c r="E21" s="13">
        <f t="shared" si="16"/>
        <v>4.6979999999999999E-3</v>
      </c>
    </row>
    <row r="22" spans="1:26" x14ac:dyDescent="0.25">
      <c r="A22" s="8" t="s">
        <v>34</v>
      </c>
      <c r="B22" s="12">
        <v>5.2999999999999998E-4</v>
      </c>
      <c r="C22" s="12">
        <v>8.4199999999999998E-4</v>
      </c>
      <c r="D22" s="12">
        <v>1.292E-3</v>
      </c>
      <c r="E22" s="12">
        <v>1.5399999999999999E-3</v>
      </c>
      <c r="F22" s="10">
        <f>12+16*2</f>
        <v>44</v>
      </c>
      <c r="G22" s="10">
        <f>1*4-2*2</f>
        <v>0</v>
      </c>
      <c r="H22" s="10"/>
      <c r="I22" s="14" t="s">
        <v>35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4" t="s">
        <v>11</v>
      </c>
      <c r="B23" s="13">
        <f t="shared" ref="B23:E23" si="17">B24/B$15</f>
        <v>0.3598496208131704</v>
      </c>
      <c r="C23" s="13">
        <f t="shared" si="17"/>
        <v>0.27172716346153847</v>
      </c>
      <c r="D23" s="13">
        <f t="shared" si="17"/>
        <v>0.30809230769230761</v>
      </c>
      <c r="E23" s="13">
        <f t="shared" si="17"/>
        <v>0.34087748063549489</v>
      </c>
      <c r="G23" s="4">
        <v>0</v>
      </c>
    </row>
    <row r="24" spans="1:26" x14ac:dyDescent="0.25">
      <c r="A24" s="6" t="s">
        <v>22</v>
      </c>
      <c r="B24" s="13">
        <f t="shared" ref="B24:E24" si="18">B22*B3</f>
        <v>2.9997999999999999E-3</v>
      </c>
      <c r="C24" s="13">
        <f t="shared" si="18"/>
        <v>4.5215400000000001E-3</v>
      </c>
      <c r="D24" s="13">
        <f t="shared" si="18"/>
        <v>6.4083199999999995E-3</v>
      </c>
      <c r="E24" s="13">
        <f t="shared" si="18"/>
        <v>8.0387999999999987E-3</v>
      </c>
      <c r="G24" s="4"/>
    </row>
    <row r="25" spans="1:26" x14ac:dyDescent="0.25">
      <c r="A25" s="14" t="s">
        <v>13</v>
      </c>
      <c r="B25" s="10">
        <f t="shared" ref="B25:E25" si="19">B4/B14</f>
        <v>0.35704012474956731</v>
      </c>
      <c r="C25" s="10">
        <f t="shared" si="19"/>
        <v>0.41730562002652521</v>
      </c>
      <c r="D25" s="10">
        <f t="shared" si="19"/>
        <v>0.49336870026525198</v>
      </c>
      <c r="E25" s="10">
        <f t="shared" si="19"/>
        <v>0.73369565217391297</v>
      </c>
      <c r="F25" s="10"/>
      <c r="G25" s="10">
        <f>1*4+1.8+-2*0.5+-3*0.1</f>
        <v>4.5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4" t="s">
        <v>14</v>
      </c>
      <c r="B26" s="11">
        <f t="shared" ref="B26:E26" si="20">B7/B$15</f>
        <v>0.29589858041855704</v>
      </c>
      <c r="C26" s="11">
        <f t="shared" si="20"/>
        <v>0.31212439903846156</v>
      </c>
      <c r="D26" s="11">
        <f t="shared" si="20"/>
        <v>0.13197115384615382</v>
      </c>
      <c r="E26" s="11">
        <f t="shared" si="20"/>
        <v>3.780570652173913E-3</v>
      </c>
      <c r="G26" s="11">
        <f t="shared" ref="G26:G27" si="21">1*4+8/6-2*7/6</f>
        <v>2.9999999999999996</v>
      </c>
    </row>
    <row r="27" spans="1:26" x14ac:dyDescent="0.25">
      <c r="A27" s="4" t="s">
        <v>16</v>
      </c>
      <c r="B27" s="11">
        <f t="shared" ref="B27:E27" si="22">B10/B$15</f>
        <v>7.4088979950241496E-2</v>
      </c>
      <c r="C27" s="11">
        <f t="shared" si="22"/>
        <v>6.4791165865384609E-2</v>
      </c>
      <c r="D27" s="11">
        <f t="shared" si="22"/>
        <v>4.0889423076923066E-2</v>
      </c>
      <c r="E27" s="11">
        <f t="shared" si="22"/>
        <v>1.6508152173913041E-3</v>
      </c>
      <c r="G27" s="11">
        <f t="shared" si="21"/>
        <v>2.9999999999999996</v>
      </c>
    </row>
    <row r="28" spans="1:26" x14ac:dyDescent="0.25">
      <c r="A28" s="4" t="s">
        <v>18</v>
      </c>
      <c r="B28" s="11">
        <f t="shared" ref="B28:E28" si="23">B25*0.1</f>
        <v>3.5704012474956734E-2</v>
      </c>
      <c r="C28" s="11">
        <f t="shared" si="23"/>
        <v>4.1730562002652523E-2</v>
      </c>
      <c r="D28" s="11">
        <f t="shared" si="23"/>
        <v>4.9336870026525204E-2</v>
      </c>
      <c r="E28" s="11">
        <f t="shared" si="23"/>
        <v>7.3369565217391297E-2</v>
      </c>
      <c r="G28" s="6">
        <v>0</v>
      </c>
    </row>
    <row r="29" spans="1:26" x14ac:dyDescent="0.25">
      <c r="A29" s="4" t="s">
        <v>19</v>
      </c>
      <c r="B29" s="13">
        <f t="shared" ref="B29:E29" si="24">(B25*$G25+B26*$G26+B27*$G27+B23*$G23-B28*$G28-1*$G14)/-4</f>
        <v>0.32083918938013789</v>
      </c>
      <c r="C29" s="13">
        <f t="shared" si="24"/>
        <v>0.24784450379227463</v>
      </c>
      <c r="D29" s="13">
        <f t="shared" si="24"/>
        <v>0.31531477950928388</v>
      </c>
      <c r="E29" s="13">
        <f t="shared" si="24"/>
        <v>0.17051885190217397</v>
      </c>
    </row>
    <row r="30" spans="1:26" x14ac:dyDescent="0.25">
      <c r="A30" s="4" t="s">
        <v>20</v>
      </c>
      <c r="B30" s="13">
        <f t="shared" ref="B30:E30" si="25">B23/B29</f>
        <v>1.1215887358037551</v>
      </c>
      <c r="C30" s="13">
        <f t="shared" si="25"/>
        <v>1.0963614657732357</v>
      </c>
      <c r="D30" s="13">
        <f t="shared" si="25"/>
        <v>0.97709440760050503</v>
      </c>
      <c r="E30" s="13">
        <f t="shared" si="25"/>
        <v>1.9990603785618672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"/>
  <sheetViews>
    <sheetView workbookViewId="0"/>
  </sheetViews>
  <sheetFormatPr defaultColWidth="14.44140625" defaultRowHeight="15.75" customHeight="1" x14ac:dyDescent="0.25"/>
  <sheetData>
    <row r="1" spans="1:26" x14ac:dyDescent="0.25">
      <c r="A1" s="3" t="s">
        <v>0</v>
      </c>
      <c r="B1" s="3">
        <v>1.2200000000000001E-2</v>
      </c>
      <c r="C1" s="3">
        <v>0.03</v>
      </c>
      <c r="D1" s="3">
        <v>4.8000000000000001E-2</v>
      </c>
      <c r="E1" s="3">
        <v>7.6899999999999996E-2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1" t="s">
        <v>8</v>
      </c>
      <c r="B2" s="9">
        <v>4.4302241052942205E-2</v>
      </c>
      <c r="C2" s="9">
        <v>5.6475360576923088E-2</v>
      </c>
      <c r="D2" s="9">
        <v>8.6561538461538454E-2</v>
      </c>
      <c r="E2" s="9">
        <v>0.12329140046361732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10</v>
      </c>
      <c r="B3" s="9">
        <v>8.8265001331532367E-2</v>
      </c>
      <c r="C3" s="9">
        <v>0.11165985576923079</v>
      </c>
      <c r="D3" s="9">
        <v>0.18337692307692305</v>
      </c>
      <c r="E3" s="9">
        <v>0.19921411205970485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11</v>
      </c>
      <c r="B4" s="9">
        <v>0.3598496208131704</v>
      </c>
      <c r="C4" s="9">
        <v>0.27172716346153847</v>
      </c>
      <c r="D4" s="9">
        <v>0.30809230769230761</v>
      </c>
      <c r="E4" s="9">
        <v>0.34087748063549489</v>
      </c>
      <c r="F4" s="1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 t="s">
        <v>13</v>
      </c>
      <c r="B5" s="7">
        <v>0.35704012474956731</v>
      </c>
      <c r="C5" s="7">
        <v>0.41730562002652521</v>
      </c>
      <c r="D5" s="7">
        <v>0.49336870026525198</v>
      </c>
      <c r="E5" s="7">
        <v>0.73369565217391297</v>
      </c>
      <c r="F5" s="1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 t="s">
        <v>14</v>
      </c>
      <c r="B6" s="7">
        <v>0.29589858041855704</v>
      </c>
      <c r="C6" s="7">
        <v>0.31212439903846156</v>
      </c>
      <c r="D6" s="7">
        <v>0.13197115384615382</v>
      </c>
      <c r="E6" s="7">
        <v>3.780570652173913E-3</v>
      </c>
      <c r="F6" s="1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 t="s">
        <v>16</v>
      </c>
      <c r="B7" s="7">
        <v>7.4088979950241496E-2</v>
      </c>
      <c r="C7" s="7">
        <v>6.4791165865384609E-2</v>
      </c>
      <c r="D7" s="7">
        <v>4.0889423076923066E-2</v>
      </c>
      <c r="E7" s="7">
        <v>1.6508152173913041E-3</v>
      </c>
      <c r="F7" s="1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 t="s">
        <v>18</v>
      </c>
      <c r="B8" s="7">
        <v>3.5704012474956734E-2</v>
      </c>
      <c r="C8" s="7">
        <v>4.1730562002652523E-2</v>
      </c>
      <c r="D8" s="7">
        <v>4.9336870026525204E-2</v>
      </c>
      <c r="E8" s="7">
        <v>7.3369565217391297E-2</v>
      </c>
      <c r="F8" s="1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 t="s">
        <v>19</v>
      </c>
      <c r="B9" s="9">
        <v>0.32083918938013789</v>
      </c>
      <c r="C9" s="9">
        <v>0.24784450379227463</v>
      </c>
      <c r="D9" s="9">
        <v>0.31531477950928388</v>
      </c>
      <c r="E9" s="9">
        <v>0.17051885190217397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 t="s">
        <v>20</v>
      </c>
      <c r="B10" s="9">
        <v>1.1215887358037551</v>
      </c>
      <c r="C10" s="9">
        <v>1.0963614657732357</v>
      </c>
      <c r="D10" s="9">
        <v>0.97709440760050503</v>
      </c>
      <c r="E10" s="9">
        <v>1.9990603785618672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"/>
  <sheetViews>
    <sheetView workbookViewId="0">
      <selection activeCell="D12" sqref="D12"/>
    </sheetView>
  </sheetViews>
  <sheetFormatPr defaultColWidth="14.44140625" defaultRowHeight="15.75" customHeight="1" x14ac:dyDescent="0.25"/>
  <cols>
    <col min="1" max="1" width="38.33203125" style="17" customWidth="1"/>
    <col min="2" max="16384" width="14.44140625" style="17"/>
  </cols>
  <sheetData>
    <row r="1" spans="1:26" x14ac:dyDescent="0.25">
      <c r="A1" s="19" t="s">
        <v>36</v>
      </c>
      <c r="B1" s="16">
        <v>1.2200000000000001E-2</v>
      </c>
      <c r="C1" s="16">
        <v>0.03</v>
      </c>
      <c r="D1" s="16">
        <v>4.8000000000000001E-2</v>
      </c>
      <c r="E1" s="16">
        <v>7.6899999999999996E-2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x14ac:dyDescent="0.25">
      <c r="A2" s="19" t="s">
        <v>37</v>
      </c>
      <c r="B2" s="16">
        <v>-8.3362599999999999E-3</v>
      </c>
      <c r="C2" s="16">
        <v>-1.6639999999999999E-2</v>
      </c>
      <c r="D2" s="16">
        <v>-2.0799999999999999E-2</v>
      </c>
      <c r="E2" s="16">
        <v>-2.35826666666667E-2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x14ac:dyDescent="0.25">
      <c r="A3" s="19" t="s">
        <v>38</v>
      </c>
      <c r="B3" s="16">
        <v>2.4666875000000001E-3</v>
      </c>
      <c r="C3" s="16">
        <v>5.1937499999999996E-3</v>
      </c>
      <c r="D3" s="16">
        <v>2.745E-3</v>
      </c>
      <c r="E3" s="16">
        <v>8.9155937500000004E-5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x14ac:dyDescent="0.25">
      <c r="A4" s="19" t="s">
        <v>39</v>
      </c>
      <c r="B4" s="16">
        <v>6.1762500000000012E-4</v>
      </c>
      <c r="C4" s="16">
        <v>1.0781249999999999E-3</v>
      </c>
      <c r="D4" s="16">
        <v>8.5049999999999991E-4</v>
      </c>
      <c r="E4" s="16">
        <v>3.8930624999999998E-5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19" t="s">
        <v>40</v>
      </c>
      <c r="B5" s="18">
        <v>3.69315E-4</v>
      </c>
      <c r="C5" s="18">
        <v>9.3975000000000005E-4</v>
      </c>
      <c r="D5" s="18">
        <v>1.8004799999999999E-3</v>
      </c>
      <c r="E5" s="18">
        <v>2.9075399999999997E-3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19" t="s">
        <v>41</v>
      </c>
      <c r="B6" s="18">
        <v>7.358E-4</v>
      </c>
      <c r="C6" s="18">
        <v>1.8580200000000002E-3</v>
      </c>
      <c r="D6" s="18">
        <v>3.81424E-3</v>
      </c>
      <c r="E6" s="18">
        <v>4.6979999999999999E-3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19" t="s">
        <v>42</v>
      </c>
      <c r="B7" s="18">
        <v>2.9997999999999999E-3</v>
      </c>
      <c r="C7" s="18">
        <v>4.5215400000000001E-3</v>
      </c>
      <c r="D7" s="18">
        <v>6.4083199999999995E-3</v>
      </c>
      <c r="E7" s="18">
        <v>8.0387999999999987E-3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948-BDD1-4D3E-B18E-74C0162F42DB}">
  <dimension ref="A1:G12"/>
  <sheetViews>
    <sheetView tabSelected="1" workbookViewId="0">
      <selection activeCell="B2" sqref="B2:B5"/>
    </sheetView>
  </sheetViews>
  <sheetFormatPr defaultRowHeight="13.2" x14ac:dyDescent="0.25"/>
  <sheetData>
    <row r="1" spans="1:7" x14ac:dyDescent="0.25">
      <c r="B1" t="s">
        <v>43</v>
      </c>
    </row>
    <row r="2" spans="1:7" x14ac:dyDescent="0.25">
      <c r="A2" s="11" t="s">
        <v>1</v>
      </c>
      <c r="B2" s="20">
        <v>5.66</v>
      </c>
      <c r="C2" s="20"/>
      <c r="D2" s="20"/>
      <c r="E2" s="20"/>
      <c r="F2" s="17"/>
      <c r="G2" s="17"/>
    </row>
    <row r="3" spans="1:7" x14ac:dyDescent="0.25">
      <c r="A3" s="11" t="s">
        <v>2</v>
      </c>
      <c r="B3" s="20">
        <v>5.37</v>
      </c>
      <c r="C3" s="20"/>
      <c r="D3" s="20"/>
      <c r="E3" s="20"/>
      <c r="F3" s="17"/>
      <c r="G3" s="17"/>
    </row>
    <row r="4" spans="1:7" x14ac:dyDescent="0.25">
      <c r="A4" s="11" t="s">
        <v>3</v>
      </c>
      <c r="B4" s="20">
        <v>4.96</v>
      </c>
      <c r="C4" s="20"/>
      <c r="D4" s="20"/>
      <c r="E4" s="20"/>
      <c r="F4" s="17"/>
      <c r="G4" s="17"/>
    </row>
    <row r="5" spans="1:7" x14ac:dyDescent="0.25">
      <c r="A5" s="11" t="s">
        <v>4</v>
      </c>
      <c r="B5" s="20">
        <v>5.22</v>
      </c>
      <c r="C5" s="20"/>
      <c r="D5" s="20"/>
      <c r="E5" s="20"/>
      <c r="F5" s="17"/>
      <c r="G5" s="17"/>
    </row>
    <row r="6" spans="1:7" x14ac:dyDescent="0.25">
      <c r="B6" s="17"/>
      <c r="C6" s="17"/>
      <c r="D6" s="17"/>
      <c r="E6" s="17"/>
      <c r="F6" s="17"/>
      <c r="G6" s="17"/>
    </row>
    <row r="7" spans="1:7" x14ac:dyDescent="0.25">
      <c r="B7" s="17"/>
      <c r="C7" s="17"/>
      <c r="D7" s="17"/>
      <c r="E7" s="17"/>
      <c r="F7" s="17"/>
      <c r="G7" s="17"/>
    </row>
    <row r="8" spans="1:7" x14ac:dyDescent="0.25">
      <c r="B8" s="17"/>
      <c r="C8" s="17"/>
      <c r="D8" s="17"/>
      <c r="E8" s="17"/>
      <c r="F8" s="17"/>
      <c r="G8" s="17"/>
    </row>
    <row r="9" spans="1:7" x14ac:dyDescent="0.25">
      <c r="B9" s="17"/>
      <c r="C9" s="17"/>
      <c r="D9" s="17"/>
      <c r="E9" s="17"/>
      <c r="F9" s="17"/>
      <c r="G9" s="17"/>
    </row>
    <row r="10" spans="1:7" x14ac:dyDescent="0.25">
      <c r="B10" s="17"/>
      <c r="C10" s="17"/>
      <c r="D10" s="17"/>
      <c r="E10" s="17"/>
      <c r="F10" s="17"/>
      <c r="G10" s="17"/>
    </row>
    <row r="11" spans="1:7" x14ac:dyDescent="0.25">
      <c r="B11" s="17"/>
      <c r="C11" s="17"/>
      <c r="D11" s="17"/>
      <c r="E11" s="17"/>
      <c r="F11" s="17"/>
      <c r="G11" s="17"/>
    </row>
    <row r="12" spans="1:7" x14ac:dyDescent="0.25">
      <c r="B12" s="17"/>
      <c r="C12" s="17"/>
      <c r="D12" s="17"/>
      <c r="E12" s="17"/>
      <c r="F12" s="17"/>
      <c r="G12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Yields</vt:lpstr>
      <vt:lpstr>Rates</vt:lpstr>
      <vt:lpstr>X(g_L)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Ng</cp:lastModifiedBy>
  <dcterms:modified xsi:type="dcterms:W3CDTF">2019-09-26T21:27:35Z</dcterms:modified>
</cp:coreProperties>
</file>