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  <sheet state="visible" name="IS Assumptions" sheetId="2" r:id="rId5"/>
    <sheet state="visible" name="BS Assumptions" sheetId="3" r:id="rId6"/>
    <sheet state="visible" name="CF Assumptions" sheetId="4" r:id="rId7"/>
    <sheet state="visible" name="IncStat" sheetId="5" r:id="rId8"/>
    <sheet state="visible" name="BalSht" sheetId="6" r:id="rId9"/>
    <sheet state="visible" name="CFStat" sheetId="7" r:id="rId10"/>
    <sheet state="visible" name="IncStat (CS)" sheetId="8" r:id="rId11"/>
    <sheet state="visible" name="BalSht (CS)" sheetId="9" r:id="rId12"/>
    <sheet state="visible" name="CFStat (CS)" sheetId="10" r:id="rId13"/>
    <sheet state="visible" name="IncStat (Trend)" sheetId="11" r:id="rId14"/>
    <sheet state="visible" name="BalSht (Trend)" sheetId="12" r:id="rId15"/>
  </sheets>
  <definedNames/>
  <calcPr/>
  <extLst>
    <ext uri="GoogleSheetsCustomDataVersion1">
      <go:sheetsCustomData xmlns:go="http://customooxmlschemas.google.com/" r:id="rId16" roundtripDataSignature="AMtx7miZ7zONbkuvKlRhLsp3fKtSmZYvmA=="/>
    </ext>
  </extLst>
</workbook>
</file>

<file path=xl/sharedStrings.xml><?xml version="1.0" encoding="utf-8"?>
<sst xmlns="http://schemas.openxmlformats.org/spreadsheetml/2006/main" count="388" uniqueCount="197">
  <si>
    <t>THE HOME DEPOT, INC.</t>
  </si>
  <si>
    <t>Table of Contents</t>
  </si>
  <si>
    <t>Income Statement Assumptions</t>
  </si>
  <si>
    <t>Balance Sheet Assumptions</t>
  </si>
  <si>
    <t>Cash Flow Statement Assumptions</t>
  </si>
  <si>
    <t>Income Statement</t>
  </si>
  <si>
    <t>Balance Sheet</t>
  </si>
  <si>
    <t>Cash Flow Statement</t>
  </si>
  <si>
    <t>Common Size Income Statement</t>
  </si>
  <si>
    <t>Common Size Balance Sheet</t>
  </si>
  <si>
    <t>Common Size Cash Flow Statement</t>
  </si>
  <si>
    <t>Trend Income Statement</t>
  </si>
  <si>
    <t>Trend Balance Sheet</t>
  </si>
  <si>
    <t xml:space="preserve"> = Cells you need to complete with formulas</t>
  </si>
  <si>
    <t xml:space="preserve"> = Cells with the assumptions from Morningstar (you use these, do not change them)</t>
  </si>
  <si>
    <t>FORECAST ASSUMPTIONS</t>
  </si>
  <si>
    <t>(in $ millions)</t>
  </si>
  <si>
    <t>Fiscal Year</t>
  </si>
  <si>
    <t>Net revenue and COGS</t>
  </si>
  <si>
    <t>Customer Transactions (millions)</t>
  </si>
  <si>
    <t>Historical is per pg. 23 of annual report</t>
  </si>
  <si>
    <t>Average Ticket ($)</t>
  </si>
  <si>
    <t>Change in Transaction Volume</t>
  </si>
  <si>
    <t>Change in Value per Transaction</t>
  </si>
  <si>
    <t xml:space="preserve">   Comparable Store Sales Growth</t>
  </si>
  <si>
    <t>Net Store Growth (%)</t>
  </si>
  <si>
    <t># Stores</t>
  </si>
  <si>
    <t>New Store Productivity (% of full year store)</t>
  </si>
  <si>
    <t>&lt;-- This assumption essentially states what percent of the year a new store is open.</t>
  </si>
  <si>
    <t>Net Sales ($ millions)</t>
  </si>
  <si>
    <t xml:space="preserve">     Year-over-Year Growth %</t>
  </si>
  <si>
    <t>Cost of Goods Sold</t>
  </si>
  <si>
    <t xml:space="preserve">   % of Sales</t>
  </si>
  <si>
    <t>Gross Margin</t>
  </si>
  <si>
    <t xml:space="preserve">     % of Sales</t>
  </si>
  <si>
    <t>Operating Expenses (as % of Sales)</t>
  </si>
  <si>
    <t>Selling, General and Administrative</t>
  </si>
  <si>
    <t>Percent of D&amp;A expense reported on income statement</t>
  </si>
  <si>
    <t>Impairment loss</t>
  </si>
  <si>
    <t>Interest expense and income and other</t>
  </si>
  <si>
    <t>Interest rate on debt (%)</t>
  </si>
  <si>
    <t>Interest rate on cash and marketable securities (%)</t>
  </si>
  <si>
    <t>Interest and Other Income/expense: Other</t>
  </si>
  <si>
    <t>Income taxes</t>
  </si>
  <si>
    <t>Average effective tax rate</t>
  </si>
  <si>
    <t>Current operating assets</t>
  </si>
  <si>
    <t>Days sales outstanding (DSO - end of year)</t>
  </si>
  <si>
    <t>Days inventory outstanding (DIO - end of year)</t>
  </si>
  <si>
    <t>Other current assets (% of Sales)</t>
  </si>
  <si>
    <t>Current operating liabilities</t>
  </si>
  <si>
    <t>Days payables outstanding (DPO - end of year)</t>
  </si>
  <si>
    <t>Other accured liabilities (% of sales)</t>
  </si>
  <si>
    <t>Accrued salaries and related expenses (% of sales)</t>
  </si>
  <si>
    <t>Sales taxes payble (% of sales)</t>
  </si>
  <si>
    <t>Income tax payable (% of sales)</t>
  </si>
  <si>
    <t>Deferred revenue (% of sales)</t>
  </si>
  <si>
    <t>Non-current operating assets</t>
  </si>
  <si>
    <t>Fixed asset turnover (end of year)</t>
  </si>
  <si>
    <t>Average useful life of PPE</t>
  </si>
  <si>
    <t>Gross PPE</t>
  </si>
  <si>
    <t>Accumulated depreciation</t>
  </si>
  <si>
    <t>Net PPE</t>
  </si>
  <si>
    <t>Depreciation</t>
  </si>
  <si>
    <t>CAPEX</t>
  </si>
  <si>
    <t>Goodwill ($, millions)</t>
  </si>
  <si>
    <t>Other assets (% of sales)</t>
  </si>
  <si>
    <t>Operating leases</t>
  </si>
  <si>
    <t>Operating lease right-of-use assets (% of SG&amp;A)</t>
  </si>
  <si>
    <t>Operating lease right-of-use assets ($ millions)</t>
  </si>
  <si>
    <t>Operating lease right-of-use assets ($ growth millions)</t>
  </si>
  <si>
    <t>Operating lease liabilities - current ($ millions)</t>
  </si>
  <si>
    <t>Operating lease liabilities - long-term ($ millions)</t>
  </si>
  <si>
    <t>Operating lease liabilities - total ($ millions)</t>
  </si>
  <si>
    <t>Percent current</t>
  </si>
  <si>
    <t>Operating lease liabilities ($ growth millions)</t>
  </si>
  <si>
    <t>Net change in operating asset and liability (should = $0)</t>
  </si>
  <si>
    <t>Non-current operating liabilities</t>
  </si>
  <si>
    <t>Deferred Income Taxes (% of sales)</t>
  </si>
  <si>
    <t>Other Long-term Liabilities (% of sales)</t>
  </si>
  <si>
    <t>Financial assets and liabilities</t>
  </si>
  <si>
    <t>Cash (% of sales)</t>
  </si>
  <si>
    <t>Cash ($ millions)</t>
  </si>
  <si>
    <t>New borrowings or (Payments) ($ millions, including capital leases)</t>
  </si>
  <si>
    <t>Percent short-term</t>
  </si>
  <si>
    <t>Short-term debts ($ millions)</t>
  </si>
  <si>
    <t>Current portion of long-term debt ($ millions)</t>
  </si>
  <si>
    <t>Long-term debt ($ millions)</t>
  </si>
  <si>
    <t>Total debt</t>
  </si>
  <si>
    <t>Operating Activities</t>
  </si>
  <si>
    <t>Gain on Sales of Investment ($ - Assumed 0)</t>
  </si>
  <si>
    <t>Impairment Loss ($ - Assumed 0)</t>
  </si>
  <si>
    <t>Stock Based Compenation Expense (% of SGA)</t>
  </si>
  <si>
    <t>Others ($ - Assumed 0)</t>
  </si>
  <si>
    <t>Other Operating Activities ($ - Assumed 0)</t>
  </si>
  <si>
    <t>Investing Activities</t>
  </si>
  <si>
    <t xml:space="preserve">  Proceeds from Sale of Property and Equipment</t>
  </si>
  <si>
    <t xml:space="preserve">  Payments for Businesses Acquired, Net</t>
  </si>
  <si>
    <t xml:space="preserve">  Net Proceeds from (purchases of) Sale of Long-term Investment</t>
  </si>
  <si>
    <t xml:space="preserve">  Other Investing Activities</t>
  </si>
  <si>
    <t>Financing Activities</t>
  </si>
  <si>
    <t xml:space="preserve">  Repayments of Proceeds from Long-term Debt</t>
  </si>
  <si>
    <t xml:space="preserve">  Proceeds from Long-term Debt, Net of Discount</t>
  </si>
  <si>
    <t xml:space="preserve">  Proceeds from Issuance of Long-term Debt and Capital Securities, Net</t>
  </si>
  <si>
    <t xml:space="preserve">  Repayments of Short-term Borrowings-net</t>
  </si>
  <si>
    <t xml:space="preserve">  Proceeds from Sale of Common Stock</t>
  </si>
  <si>
    <t xml:space="preserve">  Repurchase of Common Stock</t>
  </si>
  <si>
    <t xml:space="preserve">  Cash Dividends</t>
  </si>
  <si>
    <t xml:space="preserve">  Other Financing Activities</t>
  </si>
  <si>
    <t>Effect of Exchange Rate Changes</t>
  </si>
  <si>
    <t>CONSOLIDATED INCOME STATEMENT</t>
  </si>
  <si>
    <t>(in $ millions, except per share amounts)</t>
  </si>
  <si>
    <t>Net revenue</t>
  </si>
  <si>
    <t>YoY Growth</t>
  </si>
  <si>
    <t>Cost of goods sold</t>
  </si>
  <si>
    <t>Gross profit</t>
  </si>
  <si>
    <t>% of Sales</t>
  </si>
  <si>
    <t>Operating expenses:</t>
  </si>
  <si>
    <t xml:space="preserve">  Selling, General and Administrative</t>
  </si>
  <si>
    <t xml:space="preserve">  Depreciation and Amortization</t>
  </si>
  <si>
    <t xml:space="preserve">  Impairment Loss</t>
  </si>
  <si>
    <t xml:space="preserve">    Total operating expenses</t>
  </si>
  <si>
    <t xml:space="preserve">    % of Sales</t>
  </si>
  <si>
    <t xml:space="preserve">    Operating income</t>
  </si>
  <si>
    <t>Interest Expense</t>
  </si>
  <si>
    <t>Interest and Investment Income</t>
  </si>
  <si>
    <t xml:space="preserve">  Interest and other, net</t>
  </si>
  <si>
    <t>Earnings before income taxes</t>
  </si>
  <si>
    <t>Provision for income taxes</t>
  </si>
  <si>
    <t>% of Earnings before income taxes</t>
  </si>
  <si>
    <t>Net income</t>
  </si>
  <si>
    <t>CONSOLIDATED BALANCE SHEETS</t>
  </si>
  <si>
    <t>ASSETS</t>
  </si>
  <si>
    <t>Current Assets</t>
  </si>
  <si>
    <t xml:space="preserve">  Cash and Cash Equivalents</t>
  </si>
  <si>
    <t xml:space="preserve">  Accounts Receivables</t>
  </si>
  <si>
    <t xml:space="preserve">  Merchandise Inventories</t>
  </si>
  <si>
    <t xml:space="preserve">  Other Current Assets</t>
  </si>
  <si>
    <t xml:space="preserve">  Total Current Assets</t>
  </si>
  <si>
    <t>Non Current Assets</t>
  </si>
  <si>
    <t xml:space="preserve">  Operating Lease Right-of-use Assets</t>
  </si>
  <si>
    <t xml:space="preserve">  Property and Equipment, net</t>
  </si>
  <si>
    <t xml:space="preserve">  Goodwill</t>
  </si>
  <si>
    <t xml:space="preserve">  Other Assets</t>
  </si>
  <si>
    <t xml:space="preserve">  Total Assets</t>
  </si>
  <si>
    <t>LIABILITIES AND STOCKHOLDERS' EQUITY</t>
  </si>
  <si>
    <t>Current Liabilities</t>
  </si>
  <si>
    <t xml:space="preserve">  Accounts Payable</t>
  </si>
  <si>
    <t xml:space="preserve">  Other Accrued Liabilities</t>
  </si>
  <si>
    <t xml:space="preserve">  Accrued Salaries and Related Expenses</t>
  </si>
  <si>
    <t xml:space="preserve">  Sales Taxes Payable</t>
  </si>
  <si>
    <t xml:space="preserve">  Short-term Debts</t>
  </si>
  <si>
    <t xml:space="preserve">  Current Portion of Long-term Debt</t>
  </si>
  <si>
    <t xml:space="preserve">  Current Operating Lease Liabilities</t>
  </si>
  <si>
    <t xml:space="preserve">  Income Tax Payable</t>
  </si>
  <si>
    <t xml:space="preserve">  Deferred Revenue</t>
  </si>
  <si>
    <t xml:space="preserve">  Total Current Liabilities</t>
  </si>
  <si>
    <t>Non Current Liabilities</t>
  </si>
  <si>
    <t xml:space="preserve">  Long-term Debt</t>
  </si>
  <si>
    <t xml:space="preserve">  Long Term Operating Lease Liabilities</t>
  </si>
  <si>
    <t xml:space="preserve">  Deferred Income Taxes</t>
  </si>
  <si>
    <t xml:space="preserve">  Other Long-term Liabilities</t>
  </si>
  <si>
    <t xml:space="preserve">  Total Non Current Liabilities</t>
  </si>
  <si>
    <t>Total Liabilities</t>
  </si>
  <si>
    <t>Shareholders' Equity</t>
  </si>
  <si>
    <t xml:space="preserve">  Total Liabilities &amp; Shareholders Equity</t>
  </si>
  <si>
    <t xml:space="preserve">      (Balance Check)</t>
  </si>
  <si>
    <t xml:space="preserve">  Net Income</t>
  </si>
  <si>
    <t xml:space="preserve">Adjustments to reconcile net earnings to net cash provided </t>
  </si>
  <si>
    <t>by operating activities:</t>
  </si>
  <si>
    <t xml:space="preserve">  Gain on Sales of Investment</t>
  </si>
  <si>
    <t xml:space="preserve">  Stock Based Compenation Expense</t>
  </si>
  <si>
    <t xml:space="preserve">  Others</t>
  </si>
  <si>
    <t xml:space="preserve">  Other Operating Activities</t>
  </si>
  <si>
    <t>Change in operating assets and liabilities</t>
  </si>
  <si>
    <t xml:space="preserve">  Accounts Receivable</t>
  </si>
  <si>
    <t xml:space="preserve">  Changes in Merchandise Inventories</t>
  </si>
  <si>
    <t xml:space="preserve">  Accounts Payable and Accrued Expenses</t>
  </si>
  <si>
    <t>&lt;-- Includes changes in Accounts payable, Other Accrued Liabilities, Accrued Salaries and Related Expenses, Sales Taxes Payable, Other Long-term Liabilities</t>
  </si>
  <si>
    <t xml:space="preserve">  Changes in Incomes Taxes Payable</t>
  </si>
  <si>
    <t xml:space="preserve">  Deferred Income Tax Income/expense</t>
  </si>
  <si>
    <t>&lt;-- Assumed to be zero</t>
  </si>
  <si>
    <t xml:space="preserve">  Changes in Deferred Income Taxes</t>
  </si>
  <si>
    <t xml:space="preserve">  Changes in Deferred Revenues</t>
  </si>
  <si>
    <t xml:space="preserve">  Changes in Other Current Assets</t>
  </si>
  <si>
    <t xml:space="preserve">  Cash Flow from Operating Activities</t>
  </si>
  <si>
    <t xml:space="preserve">  Capital Expenditures</t>
  </si>
  <si>
    <t xml:space="preserve">  Proceeds from Sale of Long-term Investment</t>
  </si>
  <si>
    <t>&lt;-- Changes in "Other assets"</t>
  </si>
  <si>
    <t xml:space="preserve">  Cash Flow from Investing Activities</t>
  </si>
  <si>
    <t xml:space="preserve">  Net Debt Transactions (borrowing, repayments)</t>
  </si>
  <si>
    <t xml:space="preserve">  Net Equity Transactions (stock sales, repurchases, dividends)</t>
  </si>
  <si>
    <t xml:space="preserve">  Cash Flow from Financing Activities</t>
  </si>
  <si>
    <t>Change in Cash and Cash Equivalents</t>
  </si>
  <si>
    <t>Cash and Cash Equivalents</t>
  </si>
  <si>
    <t xml:space="preserve">  Beginning of period</t>
  </si>
  <si>
    <t xml:space="preserve">  End of period</t>
  </si>
  <si>
    <t xml:space="preserve">     (check on change in cash)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</si>
</sst>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_(* #,##0.0_);_(* \(#,##0.0\);_(* &quot;-&quot;??_);_(@_)"/>
    <numFmt numFmtId="165" formatCode="_(&quot;$&quot;* #,##0.00_);_(&quot;$&quot;* \(#,##0.00\);_(&quot;$&quot;* &quot;-&quot;??_);_(@_)"/>
    <numFmt numFmtId="166" formatCode="0.0%"/>
    <numFmt numFmtId="167" formatCode="_(* #,##0_);_(* \(#,##0\);_(* &quot;-&quot;??_);_(@_)"/>
    <numFmt numFmtId="168" formatCode="_(* #,##0.0_);_(* \(#,##0.0\);_(* &quot;-&quot;_);_(@_)"/>
    <numFmt numFmtId="169" formatCode="_(* #,##0.00_);_(* \(#,##0.00\);_(* &quot;-&quot;??_);_(@_)"/>
    <numFmt numFmtId="170" formatCode="_(* #,##0.0_);_(* \(#,##0.0\)_)\ ;_(* 0_)"/>
    <numFmt numFmtId="171" formatCode="_(* #,##0.0_);_(* \(#,##0.0\);_(* &quot;-&quot;??.0_);_(@_)"/>
    <numFmt numFmtId="172" formatCode="#,##0.0"/>
    <numFmt numFmtId="173" formatCode="_(* #,##0_);_(* \(#,##0\);_(* &quot;-&quot;_);_(@_)"/>
  </numFmts>
  <fonts count="13">
    <font>
      <sz val="11.0"/>
      <color theme="1"/>
      <name val="Calibri"/>
      <scheme val="minor"/>
    </font>
    <font>
      <sz val="11.0"/>
      <color theme="1"/>
      <name val="Arial Narrow"/>
    </font>
    <font>
      <b/>
      <sz val="12.0"/>
      <color theme="1"/>
      <name val="Arial Narrow"/>
    </font>
    <font>
      <b/>
      <sz val="11.0"/>
      <color theme="1"/>
      <name val="Arial Narrow"/>
    </font>
    <font>
      <u/>
      <sz val="11.0"/>
      <color theme="10"/>
      <name val="Calibri"/>
    </font>
    <font>
      <b/>
      <u/>
      <sz val="11.0"/>
      <color theme="1"/>
      <name val="Arial Narrow"/>
    </font>
    <font>
      <b/>
      <u/>
      <sz val="11.0"/>
      <color theme="1"/>
      <name val="Arial Narrow"/>
    </font>
    <font>
      <sz val="11.0"/>
      <color rgb="FF000000"/>
      <name val="Arial Narrow"/>
    </font>
    <font>
      <i/>
      <sz val="11.0"/>
      <color theme="1"/>
      <name val="Arial Narrow"/>
    </font>
    <font>
      <sz val="11.0"/>
      <color rgb="FF212529"/>
      <name val="Arial Narrow"/>
    </font>
    <font>
      <b/>
      <sz val="11.0"/>
      <color rgb="FF000000"/>
      <name val="Arial Narrow"/>
    </font>
    <font>
      <i/>
      <sz val="11.0"/>
      <color rgb="FF000000"/>
      <name val="Arial Narrow"/>
    </font>
    <font>
      <sz val="9.0"/>
      <color theme="1"/>
      <name val="Arial Narrow"/>
    </font>
  </fonts>
  <fills count="4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C5E0B3"/>
        <bgColor rgb="FFC5E0B3"/>
      </patternFill>
    </fill>
  </fills>
  <borders count="5">
    <border/>
    <border>
      <left/>
      <right/>
      <top/>
      <bottom/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3" numFmtId="0" xfId="0" applyFont="1"/>
    <xf borderId="0" fillId="0" fontId="4" numFmtId="0" xfId="0" applyFont="1"/>
    <xf borderId="1" fillId="2" fontId="1" numFmtId="0" xfId="0" applyBorder="1" applyFill="1" applyFont="1"/>
    <xf borderId="1" fillId="3" fontId="1" numFmtId="0" xfId="0" applyBorder="1" applyFill="1" applyFont="1"/>
    <xf borderId="0" fillId="0" fontId="2" numFmtId="0" xfId="0" applyFont="1"/>
    <xf borderId="0" fillId="0" fontId="5" numFmtId="0" xfId="0" applyFont="1"/>
    <xf borderId="0" fillId="0" fontId="6" numFmtId="0" xfId="0" applyAlignment="1" applyFont="1">
      <alignment horizontal="center"/>
    </xf>
    <xf borderId="0" fillId="0" fontId="1" numFmtId="164" xfId="0" applyFont="1" applyNumberFormat="1"/>
    <xf borderId="0" fillId="0" fontId="1" numFmtId="165" xfId="0" applyFont="1" applyNumberFormat="1"/>
    <xf borderId="0" fillId="0" fontId="1" numFmtId="166" xfId="0" applyFont="1" applyNumberFormat="1"/>
    <xf borderId="1" fillId="3" fontId="1" numFmtId="166" xfId="0" applyBorder="1" applyFont="1" applyNumberFormat="1"/>
    <xf borderId="0" fillId="2" fontId="1" numFmtId="166" xfId="0" applyFont="1" applyNumberFormat="1"/>
    <xf borderId="0" fillId="0" fontId="1" numFmtId="167" xfId="0" applyFont="1" applyNumberFormat="1"/>
    <xf borderId="1" fillId="2" fontId="7" numFmtId="167" xfId="0" applyAlignment="1" applyBorder="1" applyFont="1" applyNumberFormat="1">
      <alignment horizontal="right" shrinkToFit="0" vertical="center" wrapText="1"/>
    </xf>
    <xf borderId="0" fillId="0" fontId="1" numFmtId="9" xfId="0" applyFont="1" applyNumberFormat="1"/>
    <xf borderId="1" fillId="3" fontId="1" numFmtId="9" xfId="0" applyBorder="1" applyFont="1" applyNumberFormat="1"/>
    <xf borderId="0" fillId="0" fontId="7" numFmtId="167" xfId="0" applyAlignment="1" applyFont="1" applyNumberFormat="1">
      <alignment horizontal="right" shrinkToFit="0" vertical="center" wrapText="1"/>
    </xf>
    <xf borderId="0" fillId="0" fontId="8" numFmtId="0" xfId="0" applyFont="1"/>
    <xf borderId="0" fillId="0" fontId="8" numFmtId="166" xfId="0" applyFont="1" applyNumberFormat="1"/>
    <xf borderId="1" fillId="2" fontId="8" numFmtId="166" xfId="0" applyBorder="1" applyFont="1" applyNumberFormat="1"/>
    <xf borderId="2" fillId="2" fontId="1" numFmtId="167" xfId="0" applyAlignment="1" applyBorder="1" applyFont="1" applyNumberFormat="1">
      <alignment horizontal="right" vertical="center"/>
    </xf>
    <xf borderId="1" fillId="3" fontId="8" numFmtId="166" xfId="0" applyBorder="1" applyFont="1" applyNumberFormat="1"/>
    <xf borderId="0" fillId="0" fontId="7" numFmtId="0" xfId="0" applyAlignment="1" applyFont="1">
      <alignment horizontal="left" vertical="top"/>
    </xf>
    <xf borderId="1" fillId="3" fontId="7" numFmtId="167" xfId="0" applyAlignment="1" applyBorder="1" applyFont="1" applyNumberFormat="1">
      <alignment horizontal="right" shrinkToFit="0" vertical="center" wrapText="1"/>
    </xf>
    <xf borderId="0" fillId="0" fontId="7" numFmtId="167" xfId="0" applyAlignment="1" applyFont="1" applyNumberFormat="1">
      <alignment horizontal="right" vertical="center"/>
    </xf>
    <xf borderId="1" fillId="3" fontId="7" numFmtId="167" xfId="0" applyAlignment="1" applyBorder="1" applyFont="1" applyNumberFormat="1">
      <alignment horizontal="right" vertical="center"/>
    </xf>
    <xf borderId="1" fillId="3" fontId="1" numFmtId="164" xfId="0" applyBorder="1" applyFont="1" applyNumberFormat="1"/>
    <xf borderId="0" fillId="0" fontId="1" numFmtId="168" xfId="0" applyAlignment="1" applyFont="1" applyNumberFormat="1">
      <alignment horizontal="right"/>
    </xf>
    <xf borderId="1" fillId="2" fontId="1" numFmtId="164" xfId="0" applyBorder="1" applyFont="1" applyNumberFormat="1"/>
    <xf borderId="0" fillId="0" fontId="1" numFmtId="0" xfId="0" applyAlignment="1" applyFont="1">
      <alignment shrinkToFit="0" wrapText="1"/>
    </xf>
    <xf borderId="0" fillId="0" fontId="9" numFmtId="0" xfId="0" applyAlignment="1" applyFont="1">
      <alignment horizontal="left" shrinkToFit="0" vertical="center" wrapText="1"/>
    </xf>
    <xf borderId="0" fillId="0" fontId="10" numFmtId="0" xfId="0" applyAlignment="1" applyFont="1">
      <alignment horizontal="left" vertical="top"/>
    </xf>
    <xf borderId="0" fillId="0" fontId="7" numFmtId="167" xfId="0" applyAlignment="1" applyFont="1" applyNumberFormat="1">
      <alignment horizontal="right" shrinkToFit="0" vertical="top" wrapText="1"/>
    </xf>
    <xf borderId="0" fillId="0" fontId="1" numFmtId="0" xfId="0" applyAlignment="1" applyFont="1">
      <alignment vertical="top"/>
    </xf>
    <xf borderId="1" fillId="3" fontId="1" numFmtId="167" xfId="0" applyBorder="1" applyFont="1" applyNumberFormat="1"/>
    <xf borderId="1" fillId="2" fontId="1" numFmtId="167" xfId="0" applyAlignment="1" applyBorder="1" applyFont="1" applyNumberFormat="1">
      <alignment horizontal="right" vertical="center"/>
    </xf>
    <xf borderId="0" fillId="0" fontId="11" numFmtId="0" xfId="0" applyAlignment="1" applyFont="1">
      <alignment horizontal="left" vertical="top"/>
    </xf>
    <xf borderId="0" fillId="0" fontId="8" numFmtId="166" xfId="0" applyAlignment="1" applyFont="1" applyNumberFormat="1">
      <alignment horizontal="right"/>
    </xf>
    <xf borderId="3" fillId="0" fontId="7" numFmtId="167" xfId="0" applyAlignment="1" applyBorder="1" applyFont="1" applyNumberFormat="1">
      <alignment horizontal="right" vertical="center"/>
    </xf>
    <xf borderId="0" fillId="0" fontId="11" numFmtId="166" xfId="0" applyAlignment="1" applyFont="1" applyNumberFormat="1">
      <alignment horizontal="right"/>
    </xf>
    <xf borderId="3" fillId="0" fontId="7" numFmtId="167" xfId="0" applyAlignment="1" applyBorder="1" applyFont="1" applyNumberFormat="1">
      <alignment horizontal="right" shrinkToFit="0" vertical="center" wrapText="1"/>
    </xf>
    <xf borderId="3" fillId="0" fontId="7" numFmtId="0" xfId="0" applyAlignment="1" applyBorder="1" applyFont="1">
      <alignment horizontal="left" vertical="top"/>
    </xf>
    <xf borderId="0" fillId="0" fontId="7" numFmtId="164" xfId="0" applyAlignment="1" applyFont="1" applyNumberFormat="1">
      <alignment horizontal="left" vertical="top"/>
    </xf>
    <xf borderId="1" fillId="2" fontId="1" numFmtId="169" xfId="0" applyAlignment="1" applyBorder="1" applyFont="1" applyNumberFormat="1">
      <alignment horizontal="right" vertical="center"/>
    </xf>
    <xf borderId="4" fillId="0" fontId="7" numFmtId="167" xfId="0" applyAlignment="1" applyBorder="1" applyFont="1" applyNumberFormat="1">
      <alignment horizontal="right" vertical="center"/>
    </xf>
    <xf borderId="0" fillId="0" fontId="1" numFmtId="10" xfId="0" applyAlignment="1" applyFont="1" applyNumberFormat="1">
      <alignment horizontal="right"/>
    </xf>
    <xf borderId="0" fillId="0" fontId="7" numFmtId="170" xfId="0" applyAlignment="1" applyFont="1" applyNumberFormat="1">
      <alignment horizontal="right" shrinkToFit="0" vertical="top" wrapText="1"/>
    </xf>
    <xf borderId="0" fillId="0" fontId="7" numFmtId="167" xfId="0" applyFont="1" applyNumberFormat="1"/>
    <xf borderId="1" fillId="2" fontId="1" numFmtId="167" xfId="0" applyBorder="1" applyFont="1" applyNumberFormat="1"/>
    <xf borderId="3" fillId="0" fontId="7" numFmtId="167" xfId="0" applyBorder="1" applyFont="1" applyNumberFormat="1"/>
    <xf borderId="2" fillId="2" fontId="1" numFmtId="167" xfId="0" applyBorder="1" applyFont="1" applyNumberFormat="1"/>
    <xf borderId="0" fillId="0" fontId="10" numFmtId="170" xfId="0" applyAlignment="1" applyFont="1" applyNumberFormat="1">
      <alignment horizontal="right" shrinkToFit="0" vertical="top" wrapText="1"/>
    </xf>
    <xf borderId="0" fillId="0" fontId="7" numFmtId="171" xfId="0" applyFont="1" applyNumberFormat="1"/>
    <xf borderId="4" fillId="0" fontId="10" numFmtId="167" xfId="0" applyBorder="1" applyFont="1" applyNumberFormat="1"/>
    <xf borderId="4" fillId="0" fontId="3" numFmtId="167" xfId="0" applyBorder="1" applyFont="1" applyNumberFormat="1"/>
    <xf borderId="3" fillId="0" fontId="1" numFmtId="167" xfId="0" applyBorder="1" applyFont="1" applyNumberFormat="1"/>
    <xf borderId="0" fillId="0" fontId="10" numFmtId="167" xfId="0" applyFont="1" applyNumberFormat="1"/>
    <xf borderId="0" fillId="0" fontId="12" numFmtId="0" xfId="0" applyFont="1"/>
    <xf borderId="0" fillId="0" fontId="12" numFmtId="172" xfId="0" applyFont="1" applyNumberFormat="1"/>
    <xf borderId="0" fillId="0" fontId="3" numFmtId="0" xfId="0" applyAlignment="1" applyFont="1">
      <alignment vertical="top"/>
    </xf>
    <xf borderId="0" fillId="0" fontId="1" numFmtId="167" xfId="0" applyAlignment="1" applyFont="1" applyNumberFormat="1">
      <alignment horizontal="right"/>
    </xf>
    <xf borderId="3" fillId="0" fontId="7" numFmtId="167" xfId="0" applyAlignment="1" applyBorder="1" applyFont="1" applyNumberFormat="1">
      <alignment horizontal="right" shrinkToFit="0" vertical="top" wrapText="1"/>
    </xf>
    <xf borderId="0" fillId="0" fontId="10" numFmtId="167" xfId="0" applyAlignment="1" applyFont="1" applyNumberFormat="1">
      <alignment horizontal="right" shrinkToFit="0" vertical="top" wrapText="1"/>
    </xf>
    <xf borderId="0" fillId="0" fontId="3" numFmtId="167" xfId="0" applyFont="1" applyNumberFormat="1"/>
    <xf borderId="0" fillId="0" fontId="7" numFmtId="167" xfId="0" applyAlignment="1" applyFont="1" applyNumberFormat="1">
      <alignment horizontal="left" vertical="top"/>
    </xf>
    <xf borderId="4" fillId="0" fontId="1" numFmtId="167" xfId="0" applyBorder="1" applyFont="1" applyNumberFormat="1"/>
    <xf borderId="0" fillId="0" fontId="1" numFmtId="173" xfId="0" applyAlignment="1" applyFont="1" applyNumberFormat="1">
      <alignment horizontal="right"/>
    </xf>
    <xf borderId="0" fillId="0" fontId="12" numFmtId="0" xfId="0" applyAlignment="1" applyFont="1">
      <alignment vertical="top"/>
    </xf>
    <xf borderId="0" fillId="0" fontId="7" numFmtId="166" xfId="0" applyAlignment="1" applyFont="1" applyNumberFormat="1">
      <alignment horizontal="right" shrinkToFit="0" vertical="center" wrapText="1"/>
    </xf>
    <xf borderId="3" fillId="0" fontId="7" numFmtId="166" xfId="0" applyAlignment="1" applyBorder="1" applyFont="1" applyNumberFormat="1">
      <alignment horizontal="right" vertical="center"/>
    </xf>
    <xf borderId="3" fillId="0" fontId="1" numFmtId="166" xfId="0" applyAlignment="1" applyBorder="1" applyFont="1" applyNumberFormat="1">
      <alignment horizontal="right" vertical="center"/>
    </xf>
    <xf borderId="0" fillId="0" fontId="7" numFmtId="166" xfId="0" applyAlignment="1" applyFont="1" applyNumberFormat="1">
      <alignment horizontal="right" vertical="center"/>
    </xf>
    <xf borderId="0" fillId="0" fontId="1" numFmtId="166" xfId="0" applyAlignment="1" applyFont="1" applyNumberFormat="1">
      <alignment horizontal="right" vertical="center"/>
    </xf>
    <xf borderId="3" fillId="0" fontId="7" numFmtId="166" xfId="0" applyAlignment="1" applyBorder="1" applyFont="1" applyNumberFormat="1">
      <alignment horizontal="right" shrinkToFit="0" vertical="center" wrapText="1"/>
    </xf>
    <xf borderId="4" fillId="0" fontId="7" numFmtId="166" xfId="0" applyAlignment="1" applyBorder="1" applyFont="1" applyNumberFormat="1">
      <alignment horizontal="right" vertical="center"/>
    </xf>
    <xf borderId="0" fillId="0" fontId="7" numFmtId="166" xfId="0" applyFont="1" applyNumberFormat="1"/>
    <xf borderId="3" fillId="0" fontId="7" numFmtId="166" xfId="0" applyBorder="1" applyFont="1" applyNumberFormat="1"/>
    <xf borderId="4" fillId="0" fontId="10" numFmtId="166" xfId="0" applyBorder="1" applyFont="1" applyNumberFormat="1"/>
    <xf borderId="0" fillId="0" fontId="7" numFmtId="166" xfId="0" applyAlignment="1" applyFont="1" applyNumberFormat="1">
      <alignment horizontal="right" shrinkToFit="0" vertical="top" wrapText="1"/>
    </xf>
    <xf borderId="0" fillId="0" fontId="1" numFmtId="166" xfId="0" applyAlignment="1" applyFont="1" applyNumberFormat="1">
      <alignment horizontal="right"/>
    </xf>
    <xf borderId="3" fillId="0" fontId="7" numFmtId="166" xfId="0" applyAlignment="1" applyBorder="1" applyFont="1" applyNumberFormat="1">
      <alignment horizontal="right" shrinkToFit="0" vertical="top" wrapText="1"/>
    </xf>
    <xf borderId="3" fillId="0" fontId="1" numFmtId="166" xfId="0" applyBorder="1" applyFont="1" applyNumberFormat="1"/>
    <xf borderId="0" fillId="0" fontId="10" numFmtId="166" xfId="0" applyAlignment="1" applyFont="1" applyNumberFormat="1">
      <alignment horizontal="right" shrinkToFit="0" vertical="top" wrapText="1"/>
    </xf>
    <xf borderId="0" fillId="0" fontId="3" numFmtId="166" xfId="0" applyFont="1" applyNumberFormat="1"/>
    <xf borderId="0" fillId="0" fontId="7" numFmtId="166" xfId="0" applyAlignment="1" applyFont="1" applyNumberFormat="1">
      <alignment horizontal="left" vertical="top"/>
    </xf>
    <xf borderId="4" fillId="0" fontId="1" numFmtId="166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0</xdr:row>
      <xdr:rowOff>57150</xdr:rowOff>
    </xdr:from>
    <xdr:ext cx="1133475" cy="314325"/>
    <xdr:pic>
      <xdr:nvPicPr>
        <xdr:cNvPr descr="gsblogo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95250</xdr:colOff>
      <xdr:row>3</xdr:row>
      <xdr:rowOff>28575</xdr:rowOff>
    </xdr:from>
    <xdr:ext cx="419100" cy="38100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86"/>
    <col customWidth="1" min="2" max="2" width="2.86"/>
    <col customWidth="1" min="3" max="3" width="27.43"/>
    <col customWidth="1" min="4" max="26" width="8.86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2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3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>
        <v>1.0</v>
      </c>
      <c r="B9" s="1"/>
      <c r="C9" s="4" t="s">
        <v>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>
        <f t="shared" ref="A10:A19" si="1">A9+1</f>
        <v>2</v>
      </c>
      <c r="B10" s="1"/>
      <c r="C10" s="4" t="s">
        <v>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>
        <f t="shared" si="1"/>
        <v>3</v>
      </c>
      <c r="B11" s="1"/>
      <c r="C11" s="4" t="s">
        <v>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>
        <f t="shared" si="1"/>
        <v>4</v>
      </c>
      <c r="B12" s="1"/>
      <c r="C12" s="4" t="s">
        <v>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>
        <f t="shared" si="1"/>
        <v>5</v>
      </c>
      <c r="B13" s="1"/>
      <c r="C13" s="4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>
        <f t="shared" si="1"/>
        <v>6</v>
      </c>
      <c r="B14" s="1"/>
      <c r="C14" s="4" t="s">
        <v>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>
        <f t="shared" si="1"/>
        <v>7</v>
      </c>
      <c r="B15" s="1"/>
      <c r="C15" s="4" t="s">
        <v>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>
        <f t="shared" si="1"/>
        <v>8</v>
      </c>
      <c r="B16" s="1"/>
      <c r="C16" s="4" t="s">
        <v>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>
        <f t="shared" si="1"/>
        <v>9</v>
      </c>
      <c r="B17" s="1"/>
      <c r="C17" s="4" t="s">
        <v>10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>
        <f t="shared" si="1"/>
        <v>10</v>
      </c>
      <c r="B18" s="1"/>
      <c r="C18" s="4" t="s">
        <v>11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>
        <f t="shared" si="1"/>
        <v>11</v>
      </c>
      <c r="B19" s="1"/>
      <c r="C19" s="4" t="s">
        <v>12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"/>
      <c r="C21" s="5"/>
      <c r="D21" s="1" t="s">
        <v>13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6"/>
      <c r="D22" s="1" t="s">
        <v>14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5:C5"/>
  </mergeCells>
  <hyperlinks>
    <hyperlink display="Income Statement Assumptions" location="'IS Assumptions'!A1" ref="C9"/>
    <hyperlink display="Balance Sheet Assumptions" location="'BS Assumptions'!A1" ref="C10"/>
    <hyperlink display="Cash Flow Statement Assumptions" location="'CF Assumptions'!A1" ref="C11"/>
    <hyperlink display="Income Statement" location="IncStat!A1" ref="C12"/>
    <hyperlink display="Balance Sheet" location="BalSht!A1" ref="C13"/>
    <hyperlink display="Cash Flow Statement" location="CFStat!A1" ref="C14"/>
    <hyperlink display="Common Size Income Statement" location="'IncStat (CS)'!A1" ref="C15"/>
    <hyperlink display="Common Size Balance Sheet" location="'BalSht (CS)'!A1" ref="C16"/>
    <hyperlink display="Common Size Cash Flow Statement" location="'CFStat (CS)'!A1" ref="C17"/>
    <hyperlink display="Trend Income Statement" location="'IncStat (Trend)'!A1" ref="C18"/>
    <hyperlink display="Trend Balance Sheet" location="'BalSht (Trend)'!A1" ref="C19"/>
  </hyperlink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00"/>
    <pageSetUpPr/>
  </sheetPr>
  <sheetViews>
    <sheetView workbookViewId="0"/>
  </sheetViews>
  <sheetFormatPr customHeight="1" defaultColWidth="14.43" defaultRowHeight="15.0"/>
  <cols>
    <col customWidth="1" min="1" max="1" width="42.57"/>
    <col customWidth="1" min="2" max="3" width="8.86"/>
    <col customWidth="1" min="4" max="4" width="9.14"/>
    <col customWidth="1" min="5" max="26" width="8.86"/>
  </cols>
  <sheetData>
    <row r="1" ht="13.5" customHeight="1">
      <c r="A1" s="7" t="str">
        <f>Contents!A5</f>
        <v>THE HOME DEPOT, INC.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3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8" t="s">
        <v>17</v>
      </c>
      <c r="B5" s="1"/>
      <c r="C5" s="9">
        <v>2015.0</v>
      </c>
      <c r="D5" s="9">
        <f t="shared" ref="D5:Q5" si="1">C5+1</f>
        <v>2016</v>
      </c>
      <c r="E5" s="9">
        <f t="shared" si="1"/>
        <v>2017</v>
      </c>
      <c r="F5" s="9">
        <f t="shared" si="1"/>
        <v>2018</v>
      </c>
      <c r="G5" s="9">
        <f t="shared" si="1"/>
        <v>2019</v>
      </c>
      <c r="H5" s="9">
        <f t="shared" si="1"/>
        <v>2020</v>
      </c>
      <c r="I5" s="9">
        <f t="shared" si="1"/>
        <v>2021</v>
      </c>
      <c r="J5" s="9">
        <f t="shared" si="1"/>
        <v>2022</v>
      </c>
      <c r="K5" s="9">
        <f t="shared" si="1"/>
        <v>2023</v>
      </c>
      <c r="L5" s="9">
        <f t="shared" si="1"/>
        <v>2024</v>
      </c>
      <c r="M5" s="9">
        <f t="shared" si="1"/>
        <v>2025</v>
      </c>
      <c r="N5" s="9">
        <f t="shared" si="1"/>
        <v>2026</v>
      </c>
      <c r="O5" s="9">
        <f t="shared" si="1"/>
        <v>2027</v>
      </c>
      <c r="P5" s="9">
        <f t="shared" si="1"/>
        <v>2028</v>
      </c>
      <c r="Q5" s="9">
        <f t="shared" si="1"/>
        <v>2029</v>
      </c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3" t="s">
        <v>18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 t="s">
        <v>19</v>
      </c>
      <c r="B8" s="1"/>
      <c r="C8" s="10"/>
      <c r="D8" s="10"/>
      <c r="E8" s="10">
        <v>1578.6</v>
      </c>
      <c r="F8" s="10">
        <v>1620.8</v>
      </c>
      <c r="G8" s="10">
        <v>1616.0</v>
      </c>
      <c r="H8" s="10">
        <f t="shared" ref="H8:Q8" si="2">G8*(1+H11)</f>
        <v>1782.989467</v>
      </c>
      <c r="I8" s="10">
        <f t="shared" si="2"/>
        <v>1782.989467</v>
      </c>
      <c r="J8" s="10">
        <f t="shared" si="2"/>
        <v>1788.18264</v>
      </c>
      <c r="K8" s="10">
        <f t="shared" si="2"/>
        <v>1791.65484</v>
      </c>
      <c r="L8" s="10">
        <f t="shared" si="2"/>
        <v>1795.133781</v>
      </c>
      <c r="M8" s="10">
        <f t="shared" si="2"/>
        <v>1798.619478</v>
      </c>
      <c r="N8" s="10">
        <f t="shared" si="2"/>
        <v>1802.111943</v>
      </c>
      <c r="O8" s="10">
        <f t="shared" si="2"/>
        <v>1805.611189</v>
      </c>
      <c r="P8" s="10">
        <f t="shared" si="2"/>
        <v>1809.117231</v>
      </c>
      <c r="Q8" s="10">
        <f t="shared" si="2"/>
        <v>1812.63008</v>
      </c>
      <c r="R8" s="1" t="s">
        <v>20</v>
      </c>
      <c r="S8" s="1"/>
      <c r="T8" s="1"/>
      <c r="U8" s="1"/>
      <c r="V8" s="1"/>
      <c r="W8" s="1"/>
      <c r="X8" s="1"/>
      <c r="Y8" s="1"/>
      <c r="Z8" s="1"/>
    </row>
    <row r="9" ht="13.5" customHeight="1">
      <c r="A9" s="1" t="s">
        <v>21</v>
      </c>
      <c r="B9" s="1"/>
      <c r="C9" s="10"/>
      <c r="D9" s="10"/>
      <c r="E9" s="11">
        <v>63.06</v>
      </c>
      <c r="F9" s="11">
        <v>65.74</v>
      </c>
      <c r="G9" s="11">
        <v>67.3</v>
      </c>
      <c r="H9" s="11">
        <f t="shared" ref="H9:Q9" si="3">G9*(1+H12)</f>
        <v>69.319</v>
      </c>
      <c r="I9" s="11">
        <f t="shared" si="3"/>
        <v>71.39857</v>
      </c>
      <c r="J9" s="11">
        <f t="shared" si="3"/>
        <v>73.5405271</v>
      </c>
      <c r="K9" s="11">
        <f t="shared" si="3"/>
        <v>75.74674291</v>
      </c>
      <c r="L9" s="11">
        <f t="shared" si="3"/>
        <v>78.0191452</v>
      </c>
      <c r="M9" s="11">
        <f t="shared" si="3"/>
        <v>80.35971956</v>
      </c>
      <c r="N9" s="11">
        <f t="shared" si="3"/>
        <v>82.77051114</v>
      </c>
      <c r="O9" s="11">
        <f t="shared" si="3"/>
        <v>85.25362648</v>
      </c>
      <c r="P9" s="11">
        <f t="shared" si="3"/>
        <v>87.81123527</v>
      </c>
      <c r="Q9" s="11">
        <f t="shared" si="3"/>
        <v>90.44557233</v>
      </c>
      <c r="R9" s="1" t="s">
        <v>20</v>
      </c>
      <c r="S9" s="1"/>
      <c r="T9" s="1"/>
      <c r="U9" s="1"/>
      <c r="V9" s="1"/>
      <c r="W9" s="1"/>
      <c r="X9" s="1"/>
      <c r="Y9" s="1"/>
      <c r="Z9" s="1"/>
    </row>
    <row r="10" ht="13.5" customHeight="1">
      <c r="A10" s="1"/>
      <c r="B10" s="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 t="s">
        <v>22</v>
      </c>
      <c r="B11" s="1"/>
      <c r="C11" s="12"/>
      <c r="D11" s="12"/>
      <c r="E11" s="12">
        <v>0.022</v>
      </c>
      <c r="F11" s="12">
        <v>0.01</v>
      </c>
      <c r="G11" s="12">
        <v>0.011</v>
      </c>
      <c r="H11" s="13">
        <v>0.10333506637475298</v>
      </c>
      <c r="I11" s="13">
        <v>0.0</v>
      </c>
      <c r="J11" s="13">
        <v>0.002912621359223211</v>
      </c>
      <c r="K11" s="13">
        <v>0.001941747572815622</v>
      </c>
      <c r="L11" s="13">
        <v>0.001941747572815622</v>
      </c>
      <c r="M11" s="13">
        <v>0.001941747572815622</v>
      </c>
      <c r="N11" s="13">
        <v>0.001941747572815622</v>
      </c>
      <c r="O11" s="13">
        <v>0.001941747572815622</v>
      </c>
      <c r="P11" s="13">
        <v>0.001941747572815622</v>
      </c>
      <c r="Q11" s="13">
        <v>0.001941747572815622</v>
      </c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 t="s">
        <v>23</v>
      </c>
      <c r="B12" s="1"/>
      <c r="C12" s="12"/>
      <c r="D12" s="12"/>
      <c r="E12" s="12">
        <v>0.045</v>
      </c>
      <c r="F12" s="12">
        <v>0.042</v>
      </c>
      <c r="G12" s="12">
        <v>0.025</v>
      </c>
      <c r="H12" s="13">
        <v>0.03</v>
      </c>
      <c r="I12" s="13">
        <v>0.03</v>
      </c>
      <c r="J12" s="13">
        <v>0.03</v>
      </c>
      <c r="K12" s="13">
        <v>0.03</v>
      </c>
      <c r="L12" s="13">
        <v>0.03</v>
      </c>
      <c r="M12" s="13">
        <v>0.03</v>
      </c>
      <c r="N12" s="13">
        <v>0.03</v>
      </c>
      <c r="O12" s="13">
        <v>0.03</v>
      </c>
      <c r="P12" s="13">
        <v>0.03</v>
      </c>
      <c r="Q12" s="13">
        <v>0.03</v>
      </c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 t="s">
        <v>24</v>
      </c>
      <c r="B13" s="1"/>
      <c r="C13" s="12"/>
      <c r="D13" s="12"/>
      <c r="E13" s="12">
        <f t="shared" ref="E13:Q13" si="4">(1+E11)*(1+E12)-1</f>
        <v>0.06799</v>
      </c>
      <c r="F13" s="12">
        <f t="shared" si="4"/>
        <v>0.05242</v>
      </c>
      <c r="G13" s="12">
        <f t="shared" si="4"/>
        <v>0.036275</v>
      </c>
      <c r="H13" s="14">
        <f t="shared" si="4"/>
        <v>0.1364351184</v>
      </c>
      <c r="I13" s="14">
        <f t="shared" si="4"/>
        <v>0.03</v>
      </c>
      <c r="J13" s="14">
        <f t="shared" si="4"/>
        <v>0.033</v>
      </c>
      <c r="K13" s="14">
        <f t="shared" si="4"/>
        <v>0.032</v>
      </c>
      <c r="L13" s="14">
        <f t="shared" si="4"/>
        <v>0.032</v>
      </c>
      <c r="M13" s="14">
        <f t="shared" si="4"/>
        <v>0.032</v>
      </c>
      <c r="N13" s="14">
        <f t="shared" si="4"/>
        <v>0.032</v>
      </c>
      <c r="O13" s="14">
        <f t="shared" si="4"/>
        <v>0.032</v>
      </c>
      <c r="P13" s="14">
        <f t="shared" si="4"/>
        <v>0.032</v>
      </c>
      <c r="Q13" s="14">
        <f t="shared" si="4"/>
        <v>0.032</v>
      </c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1"/>
      <c r="C14" s="15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1"/>
      <c r="C15" s="15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 t="s">
        <v>25</v>
      </c>
      <c r="B16" s="1"/>
      <c r="C16" s="10"/>
      <c r="D16" s="10"/>
      <c r="E16" s="12">
        <f t="shared" ref="E16:G16" si="5">E17/D17-1</f>
        <v>0.002633889377</v>
      </c>
      <c r="F16" s="12">
        <f t="shared" si="5"/>
        <v>0.001313485114</v>
      </c>
      <c r="G16" s="12">
        <f t="shared" si="5"/>
        <v>0.001749016178</v>
      </c>
      <c r="H16" s="13">
        <v>0.002</v>
      </c>
      <c r="I16" s="13">
        <v>0.003</v>
      </c>
      <c r="J16" s="13">
        <v>0.003</v>
      </c>
      <c r="K16" s="13">
        <v>0.003</v>
      </c>
      <c r="L16" s="13">
        <v>0.003</v>
      </c>
      <c r="M16" s="13">
        <v>0.003</v>
      </c>
      <c r="N16" s="13">
        <v>0.003</v>
      </c>
      <c r="O16" s="13">
        <v>0.003</v>
      </c>
      <c r="P16" s="13">
        <v>0.003</v>
      </c>
      <c r="Q16" s="13">
        <v>0.003</v>
      </c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 t="s">
        <v>26</v>
      </c>
      <c r="B17" s="1"/>
      <c r="C17" s="15"/>
      <c r="D17" s="15">
        <f>1977+182+119</f>
        <v>2278</v>
      </c>
      <c r="E17" s="15">
        <f>1980+182+122</f>
        <v>2284</v>
      </c>
      <c r="F17" s="15">
        <f>1981+182+124</f>
        <v>2287</v>
      </c>
      <c r="G17" s="15">
        <f>1984+182+125</f>
        <v>2291</v>
      </c>
      <c r="H17" s="16">
        <f t="shared" ref="H17:Q17" si="6">G17*(1+H16)</f>
        <v>2295.582</v>
      </c>
      <c r="I17" s="16">
        <f t="shared" si="6"/>
        <v>2302.468746</v>
      </c>
      <c r="J17" s="16">
        <f t="shared" si="6"/>
        <v>2309.376152</v>
      </c>
      <c r="K17" s="16">
        <f t="shared" si="6"/>
        <v>2316.304281</v>
      </c>
      <c r="L17" s="16">
        <f t="shared" si="6"/>
        <v>2323.253194</v>
      </c>
      <c r="M17" s="16">
        <f t="shared" si="6"/>
        <v>2330.222953</v>
      </c>
      <c r="N17" s="16">
        <f t="shared" si="6"/>
        <v>2337.213622</v>
      </c>
      <c r="O17" s="16">
        <f t="shared" si="6"/>
        <v>2344.225263</v>
      </c>
      <c r="P17" s="16">
        <f t="shared" si="6"/>
        <v>2351.257939</v>
      </c>
      <c r="Q17" s="16">
        <f t="shared" si="6"/>
        <v>2358.311712</v>
      </c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 t="s">
        <v>27</v>
      </c>
      <c r="B18" s="1"/>
      <c r="C18" s="15"/>
      <c r="D18" s="15"/>
      <c r="E18" s="17">
        <f t="shared" ref="E18:G18" si="7">(((1+E21)/(1+E13))-1)/E16</f>
        <v>-0.4604187467</v>
      </c>
      <c r="F18" s="17">
        <f t="shared" si="7"/>
        <v>14.40753403</v>
      </c>
      <c r="G18" s="17">
        <f t="shared" si="7"/>
        <v>-9.703875237</v>
      </c>
      <c r="H18" s="18">
        <v>0.8</v>
      </c>
      <c r="I18" s="18">
        <v>0.8</v>
      </c>
      <c r="J18" s="18">
        <v>0.8</v>
      </c>
      <c r="K18" s="18">
        <v>0.8</v>
      </c>
      <c r="L18" s="18">
        <v>0.8</v>
      </c>
      <c r="M18" s="18">
        <v>0.8</v>
      </c>
      <c r="N18" s="18">
        <v>0.8</v>
      </c>
      <c r="O18" s="18">
        <v>0.8</v>
      </c>
      <c r="P18" s="18">
        <v>0.8</v>
      </c>
      <c r="Q18" s="18">
        <v>0.8</v>
      </c>
      <c r="R18" s="1" t="s">
        <v>28</v>
      </c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 t="s">
        <v>29</v>
      </c>
      <c r="B20" s="1"/>
      <c r="C20" s="19">
        <f>IncStat!C7</f>
        <v>88519</v>
      </c>
      <c r="D20" s="19">
        <f>IncStat!D7</f>
        <v>94595</v>
      </c>
      <c r="E20" s="19">
        <f>IncStat!E7</f>
        <v>100904</v>
      </c>
      <c r="F20" s="19">
        <f>IncStat!F7</f>
        <v>108203</v>
      </c>
      <c r="G20" s="19">
        <f>IncStat!G7</f>
        <v>110225</v>
      </c>
      <c r="H20" s="16">
        <f t="shared" ref="H20:Q20" si="8">G20*(H21+1)</f>
        <v>125463.9826</v>
      </c>
      <c r="I20" s="16">
        <f t="shared" si="8"/>
        <v>129538.0491</v>
      </c>
      <c r="J20" s="16">
        <f t="shared" si="8"/>
        <v>134133.9554</v>
      </c>
      <c r="K20" s="16">
        <f t="shared" si="8"/>
        <v>138758.465</v>
      </c>
      <c r="L20" s="16">
        <f t="shared" si="8"/>
        <v>143542.4128</v>
      </c>
      <c r="M20" s="16">
        <f t="shared" si="8"/>
        <v>148491.2959</v>
      </c>
      <c r="N20" s="16">
        <f t="shared" si="8"/>
        <v>153610.8006</v>
      </c>
      <c r="O20" s="16">
        <f t="shared" si="8"/>
        <v>158906.8094</v>
      </c>
      <c r="P20" s="16">
        <f t="shared" si="8"/>
        <v>164385.4077</v>
      </c>
      <c r="Q20" s="16">
        <f t="shared" si="8"/>
        <v>170052.8905</v>
      </c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20" t="s">
        <v>30</v>
      </c>
      <c r="B21" s="20"/>
      <c r="C21" s="20"/>
      <c r="D21" s="21">
        <f t="shared" ref="D21:G21" si="9">D20/C20-1</f>
        <v>0.06864063083</v>
      </c>
      <c r="E21" s="21">
        <f t="shared" si="9"/>
        <v>0.06669485702</v>
      </c>
      <c r="F21" s="21">
        <f t="shared" si="9"/>
        <v>0.07233608182</v>
      </c>
      <c r="G21" s="21">
        <f t="shared" si="9"/>
        <v>0.0186870974</v>
      </c>
      <c r="H21" s="22">
        <f t="shared" ref="H21:Q21" si="10">((1+H13)*(1+H16*H18))-1</f>
        <v>0.1382534146</v>
      </c>
      <c r="I21" s="22">
        <f t="shared" si="10"/>
        <v>0.032472</v>
      </c>
      <c r="J21" s="22">
        <f t="shared" si="10"/>
        <v>0.0354792</v>
      </c>
      <c r="K21" s="22">
        <f t="shared" si="10"/>
        <v>0.0344768</v>
      </c>
      <c r="L21" s="22">
        <f t="shared" si="10"/>
        <v>0.0344768</v>
      </c>
      <c r="M21" s="22">
        <f t="shared" si="10"/>
        <v>0.0344768</v>
      </c>
      <c r="N21" s="22">
        <f t="shared" si="10"/>
        <v>0.0344768</v>
      </c>
      <c r="O21" s="22">
        <f t="shared" si="10"/>
        <v>0.0344768</v>
      </c>
      <c r="P21" s="22">
        <f t="shared" si="10"/>
        <v>0.0344768</v>
      </c>
      <c r="Q21" s="22">
        <f t="shared" si="10"/>
        <v>0.0344768</v>
      </c>
      <c r="R21" s="20"/>
      <c r="S21" s="20"/>
      <c r="T21" s="20"/>
      <c r="U21" s="20"/>
      <c r="V21" s="20"/>
      <c r="W21" s="20"/>
      <c r="X21" s="20"/>
      <c r="Y21" s="20"/>
      <c r="Z21" s="20"/>
    </row>
    <row r="22" ht="13.5" customHeight="1">
      <c r="A22" s="20"/>
      <c r="B22" s="20"/>
      <c r="C22" s="20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0"/>
      <c r="S22" s="20"/>
      <c r="T22" s="20"/>
      <c r="U22" s="20"/>
      <c r="V22" s="20"/>
      <c r="W22" s="20"/>
      <c r="X22" s="20"/>
      <c r="Y22" s="20"/>
      <c r="Z22" s="20"/>
    </row>
    <row r="23" ht="13.5" customHeight="1">
      <c r="A23" s="1" t="s">
        <v>31</v>
      </c>
      <c r="B23" s="1"/>
      <c r="C23" s="19">
        <f>IncStat!C10</f>
        <v>58254</v>
      </c>
      <c r="D23" s="19">
        <f>IncStat!D10</f>
        <v>62282</v>
      </c>
      <c r="E23" s="19">
        <f>IncStat!E10</f>
        <v>66548</v>
      </c>
      <c r="F23" s="19">
        <f>IncStat!F10</f>
        <v>71043</v>
      </c>
      <c r="G23" s="19">
        <f>IncStat!G10</f>
        <v>72653</v>
      </c>
      <c r="H23" s="23">
        <f>IncStat!H10</f>
        <v>82680.76455</v>
      </c>
      <c r="I23" s="23">
        <f>IncStat!I10</f>
        <v>85624.65043</v>
      </c>
      <c r="J23" s="23">
        <f>IncStat!J10</f>
        <v>88528.41057</v>
      </c>
      <c r="K23" s="23">
        <f>IncStat!K10</f>
        <v>91303.06995</v>
      </c>
      <c r="L23" s="23">
        <f>IncStat!L10</f>
        <v>94307.36522</v>
      </c>
      <c r="M23" s="23">
        <f>IncStat!M10</f>
        <v>97410.29009</v>
      </c>
      <c r="N23" s="23">
        <f>IncStat!N10</f>
        <v>100615.0744</v>
      </c>
      <c r="O23" s="23">
        <f>IncStat!O10</f>
        <v>104083.9602</v>
      </c>
      <c r="P23" s="23">
        <f>IncStat!P10</f>
        <v>107672.4421</v>
      </c>
      <c r="Q23" s="23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20" t="s">
        <v>32</v>
      </c>
      <c r="B24" s="1"/>
      <c r="C24" s="21">
        <f t="shared" ref="C24:P24" si="11">C23/C20</f>
        <v>0.658096002</v>
      </c>
      <c r="D24" s="21">
        <f t="shared" si="11"/>
        <v>0.6584068925</v>
      </c>
      <c r="E24" s="21">
        <f t="shared" si="11"/>
        <v>0.6595179577</v>
      </c>
      <c r="F24" s="21">
        <f t="shared" si="11"/>
        <v>0.6565714444</v>
      </c>
      <c r="G24" s="21">
        <f t="shared" si="11"/>
        <v>0.6591335904</v>
      </c>
      <c r="H24" s="22">
        <f t="shared" si="11"/>
        <v>0.659</v>
      </c>
      <c r="I24" s="22">
        <f t="shared" si="11"/>
        <v>0.661</v>
      </c>
      <c r="J24" s="22">
        <f t="shared" si="11"/>
        <v>0.66</v>
      </c>
      <c r="K24" s="22">
        <f t="shared" si="11"/>
        <v>0.658</v>
      </c>
      <c r="L24" s="22">
        <f t="shared" si="11"/>
        <v>0.657</v>
      </c>
      <c r="M24" s="22">
        <f t="shared" si="11"/>
        <v>0.656</v>
      </c>
      <c r="N24" s="22">
        <f t="shared" si="11"/>
        <v>0.655</v>
      </c>
      <c r="O24" s="22">
        <f t="shared" si="11"/>
        <v>0.655</v>
      </c>
      <c r="P24" s="22">
        <f t="shared" si="11"/>
        <v>0.655</v>
      </c>
      <c r="Q24" s="22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20"/>
      <c r="B25" s="1"/>
      <c r="C25" s="21"/>
      <c r="D25" s="21"/>
      <c r="E25" s="21"/>
      <c r="F25" s="21"/>
      <c r="G25" s="2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 t="s">
        <v>33</v>
      </c>
      <c r="B26" s="1"/>
      <c r="C26" s="19">
        <f t="shared" ref="C26:Q26" si="12">C20-C23</f>
        <v>30265</v>
      </c>
      <c r="D26" s="19">
        <f t="shared" si="12"/>
        <v>32313</v>
      </c>
      <c r="E26" s="19">
        <f t="shared" si="12"/>
        <v>34356</v>
      </c>
      <c r="F26" s="19">
        <f t="shared" si="12"/>
        <v>37160</v>
      </c>
      <c r="G26" s="19">
        <f t="shared" si="12"/>
        <v>37572</v>
      </c>
      <c r="H26" s="16">
        <f t="shared" si="12"/>
        <v>42783.21807</v>
      </c>
      <c r="I26" s="16">
        <f t="shared" si="12"/>
        <v>43913.39863</v>
      </c>
      <c r="J26" s="16">
        <f t="shared" si="12"/>
        <v>45605.54484</v>
      </c>
      <c r="K26" s="16">
        <f t="shared" si="12"/>
        <v>47455.39502</v>
      </c>
      <c r="L26" s="16">
        <f t="shared" si="12"/>
        <v>49235.04759</v>
      </c>
      <c r="M26" s="16">
        <f t="shared" si="12"/>
        <v>51081.00578</v>
      </c>
      <c r="N26" s="16">
        <f t="shared" si="12"/>
        <v>52995.7262</v>
      </c>
      <c r="O26" s="16">
        <f t="shared" si="12"/>
        <v>54822.84925</v>
      </c>
      <c r="P26" s="16">
        <f t="shared" si="12"/>
        <v>56712.96566</v>
      </c>
      <c r="Q26" s="16">
        <f t="shared" si="12"/>
        <v>170052.8905</v>
      </c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20" t="s">
        <v>34</v>
      </c>
      <c r="B27" s="20"/>
      <c r="C27" s="21">
        <f t="shared" ref="C27:G27" si="13">C26/C20</f>
        <v>0.341903998</v>
      </c>
      <c r="D27" s="21">
        <f t="shared" si="13"/>
        <v>0.3415931075</v>
      </c>
      <c r="E27" s="21">
        <f t="shared" si="13"/>
        <v>0.3404820423</v>
      </c>
      <c r="F27" s="21">
        <f t="shared" si="13"/>
        <v>0.3434285556</v>
      </c>
      <c r="G27" s="21">
        <f t="shared" si="13"/>
        <v>0.3408664096</v>
      </c>
      <c r="H27" s="24">
        <v>0.341</v>
      </c>
      <c r="I27" s="24">
        <v>0.339</v>
      </c>
      <c r="J27" s="24">
        <v>0.34</v>
      </c>
      <c r="K27" s="24">
        <v>0.342</v>
      </c>
      <c r="L27" s="24">
        <v>0.343</v>
      </c>
      <c r="M27" s="24">
        <v>0.344</v>
      </c>
      <c r="N27" s="24">
        <v>0.345</v>
      </c>
      <c r="O27" s="24">
        <v>0.345</v>
      </c>
      <c r="P27" s="24">
        <v>0.345</v>
      </c>
      <c r="Q27" s="24">
        <v>0.3448</v>
      </c>
      <c r="R27" s="20"/>
      <c r="S27" s="20"/>
      <c r="T27" s="20"/>
      <c r="U27" s="20"/>
      <c r="V27" s="20"/>
      <c r="W27" s="20"/>
      <c r="X27" s="20"/>
      <c r="Y27" s="20"/>
      <c r="Z27" s="20"/>
    </row>
    <row r="28" ht="13.5" customHeight="1">
      <c r="A28" s="20"/>
      <c r="B28" s="20"/>
      <c r="C28" s="20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t="13.5" customHeight="1">
      <c r="A29" s="3" t="s">
        <v>35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25" t="s">
        <v>36</v>
      </c>
      <c r="B30" s="25"/>
      <c r="C30" s="19">
        <f>IncStat!C15</f>
        <v>16801</v>
      </c>
      <c r="D30" s="19">
        <f>IncStat!D15</f>
        <v>17132</v>
      </c>
      <c r="E30" s="19">
        <f>IncStat!E15</f>
        <v>17864</v>
      </c>
      <c r="F30" s="19">
        <f>IncStat!F15</f>
        <v>19513</v>
      </c>
      <c r="G30" s="19">
        <f>IncStat!G15</f>
        <v>19740</v>
      </c>
      <c r="H30" s="16">
        <f>IncStat!H15</f>
        <v>23181.52504</v>
      </c>
      <c r="I30" s="16">
        <f>IncStat!I15</f>
        <v>23446.38688</v>
      </c>
      <c r="J30" s="16">
        <f>IncStat!J15</f>
        <v>23741.71011</v>
      </c>
      <c r="K30" s="16">
        <f>IncStat!K15</f>
        <v>24282.73137</v>
      </c>
      <c r="L30" s="16">
        <f>IncStat!L15</f>
        <v>24832.83742</v>
      </c>
      <c r="M30" s="16">
        <f>IncStat!M15</f>
        <v>25540.50289</v>
      </c>
      <c r="N30" s="16">
        <f>IncStat!N15</f>
        <v>26267.4469</v>
      </c>
      <c r="O30" s="16">
        <f>IncStat!O15</f>
        <v>27014.1576</v>
      </c>
      <c r="P30" s="16">
        <f>IncStat!P15</f>
        <v>27945.51931</v>
      </c>
      <c r="Q30" s="16" t="str">
        <f>IncStat!Q15</f>
        <v/>
      </c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20" t="s">
        <v>32</v>
      </c>
      <c r="B31" s="1"/>
      <c r="C31" s="12">
        <f t="shared" ref="C31:G31" si="14">C30/C20</f>
        <v>0.1898010597</v>
      </c>
      <c r="D31" s="12">
        <f t="shared" si="14"/>
        <v>0.1811089381</v>
      </c>
      <c r="E31" s="12">
        <f t="shared" si="14"/>
        <v>0.1770395624</v>
      </c>
      <c r="F31" s="12">
        <f t="shared" si="14"/>
        <v>0.1803369592</v>
      </c>
      <c r="G31" s="12">
        <f t="shared" si="14"/>
        <v>0.1790882286</v>
      </c>
      <c r="H31" s="13">
        <v>0.18476637323139083</v>
      </c>
      <c r="I31" s="13">
        <v>0.181</v>
      </c>
      <c r="J31" s="13">
        <v>0.177</v>
      </c>
      <c r="K31" s="13">
        <v>0.175</v>
      </c>
      <c r="L31" s="13">
        <v>0.173</v>
      </c>
      <c r="M31" s="13">
        <v>0.172</v>
      </c>
      <c r="N31" s="13">
        <v>0.171</v>
      </c>
      <c r="O31" s="13">
        <v>0.17</v>
      </c>
      <c r="P31" s="13">
        <v>0.17</v>
      </c>
      <c r="Q31" s="13">
        <v>0.17</v>
      </c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 t="s">
        <v>37</v>
      </c>
      <c r="B33" s="1"/>
      <c r="C33" s="12">
        <f>IncStat!C16/CFStat!C12</f>
        <v>0.9071390231</v>
      </c>
      <c r="D33" s="12">
        <f>IncStat!D16/CFStat!D12</f>
        <v>0.8890015205</v>
      </c>
      <c r="E33" s="12">
        <f>IncStat!E16/CFStat!E12</f>
        <v>0.8782735209</v>
      </c>
      <c r="F33" s="12">
        <f>IncStat!F16/CFStat!F12</f>
        <v>0.8689591078</v>
      </c>
      <c r="G33" s="12">
        <f>IncStat!G16/CFStat!G12</f>
        <v>0.8662891986</v>
      </c>
      <c r="H33" s="13">
        <v>0.87</v>
      </c>
      <c r="I33" s="13">
        <v>0.87</v>
      </c>
      <c r="J33" s="13">
        <v>0.87</v>
      </c>
      <c r="K33" s="13">
        <v>0.87</v>
      </c>
      <c r="L33" s="13">
        <v>0.87</v>
      </c>
      <c r="M33" s="13">
        <v>0.87</v>
      </c>
      <c r="N33" s="13">
        <v>0.87</v>
      </c>
      <c r="O33" s="13">
        <v>0.87</v>
      </c>
      <c r="P33" s="13">
        <v>0.87</v>
      </c>
      <c r="Q33" s="13">
        <v>0.87</v>
      </c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 t="s">
        <v>38</v>
      </c>
      <c r="B35" s="1"/>
      <c r="C35" s="19">
        <f>IncStat!C17</f>
        <v>0</v>
      </c>
      <c r="D35" s="19">
        <f>IncStat!D17</f>
        <v>0</v>
      </c>
      <c r="E35" s="19">
        <f>IncStat!E17</f>
        <v>0</v>
      </c>
      <c r="F35" s="19">
        <f>IncStat!F17</f>
        <v>247</v>
      </c>
      <c r="G35" s="19">
        <f>IncStat!G17</f>
        <v>0</v>
      </c>
      <c r="H35" s="26">
        <v>0.0</v>
      </c>
      <c r="I35" s="26">
        <v>0.0</v>
      </c>
      <c r="J35" s="26">
        <v>0.0</v>
      </c>
      <c r="K35" s="26">
        <v>0.0</v>
      </c>
      <c r="L35" s="26">
        <v>0.0</v>
      </c>
      <c r="M35" s="26">
        <v>0.0</v>
      </c>
      <c r="N35" s="26">
        <v>0.0</v>
      </c>
      <c r="O35" s="26">
        <v>0.0</v>
      </c>
      <c r="P35" s="26">
        <v>0.0</v>
      </c>
      <c r="Q35" s="26">
        <v>0.0</v>
      </c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3" t="s">
        <v>39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 t="s">
        <v>40</v>
      </c>
      <c r="B39" s="1"/>
      <c r="C39" s="1"/>
      <c r="D39" s="12">
        <f>IncStat!D24/AVERAGE((BalSht!C28+BalSht!C29+BalSht!C36),(BalSht!D28+BalSht!D29+BalSht!D36))</f>
        <v>0.04337639735</v>
      </c>
      <c r="E39" s="12">
        <f>IncStat!E24/AVERAGE((BalSht!D28+BalSht!D29+BalSht!D36),(BalSht!E28+BalSht!E29+BalSht!E36))</f>
        <v>0.04175472555</v>
      </c>
      <c r="F39" s="12">
        <f>IncStat!F24/AVERAGE((BalSht!E28+BalSht!E29+BalSht!E36),(BalSht!F28+BalSht!F29+BalSht!F36))</f>
        <v>0.03738218033</v>
      </c>
      <c r="G39" s="12">
        <f>IncStat!G24/AVERAGE((BalSht!F28+BalSht!F29+BalSht!F36),(BalSht!G28+BalSht!G29+BalSht!G36))</f>
        <v>0.03958144517</v>
      </c>
      <c r="H39" s="13">
        <v>0.035</v>
      </c>
      <c r="I39" s="13">
        <v>0.035</v>
      </c>
      <c r="J39" s="13">
        <v>0.035</v>
      </c>
      <c r="K39" s="13">
        <v>0.035</v>
      </c>
      <c r="L39" s="13">
        <v>0.035</v>
      </c>
      <c r="M39" s="13">
        <v>0.035</v>
      </c>
      <c r="N39" s="13">
        <v>0.035</v>
      </c>
      <c r="O39" s="13">
        <v>0.035</v>
      </c>
      <c r="P39" s="13">
        <v>0.035</v>
      </c>
      <c r="Q39" s="13">
        <v>0.035</v>
      </c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 t="s">
        <v>41</v>
      </c>
      <c r="B40" s="1"/>
      <c r="C40" s="1"/>
      <c r="D40" s="12">
        <f>-IncStat!D25/AVERAGE(BalSht!C9:D9)</f>
        <v>0.01514514093</v>
      </c>
      <c r="E40" s="12">
        <f>-IncStat!E25/AVERAGE(BalSht!D9:E9)</f>
        <v>0.02413174629</v>
      </c>
      <c r="F40" s="12">
        <f>-IncStat!F25/AVERAGE(BalSht!E9:F9)</f>
        <v>0.0346175321</v>
      </c>
      <c r="G40" s="12">
        <f>-IncStat!G25/AVERAGE(BalSht!F9:G9)</f>
        <v>0.03733060598</v>
      </c>
      <c r="H40" s="13">
        <v>0.007</v>
      </c>
      <c r="I40" s="13">
        <v>0.007</v>
      </c>
      <c r="J40" s="13">
        <v>0.007</v>
      </c>
      <c r="K40" s="13">
        <v>0.007</v>
      </c>
      <c r="L40" s="13">
        <v>0.007</v>
      </c>
      <c r="M40" s="13">
        <v>0.007</v>
      </c>
      <c r="N40" s="13">
        <v>0.007</v>
      </c>
      <c r="O40" s="13">
        <v>0.007</v>
      </c>
      <c r="P40" s="13">
        <v>0.007</v>
      </c>
      <c r="Q40" s="13">
        <v>0.007</v>
      </c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25" t="s">
        <v>42</v>
      </c>
      <c r="B42" s="1"/>
      <c r="C42" s="27">
        <v>0.0</v>
      </c>
      <c r="D42" s="27">
        <v>0.0</v>
      </c>
      <c r="E42" s="27">
        <v>0.0</v>
      </c>
      <c r="F42" s="27">
        <v>16.0</v>
      </c>
      <c r="G42" s="27">
        <v>0.0</v>
      </c>
      <c r="H42" s="28">
        <v>0.0</v>
      </c>
      <c r="I42" s="28">
        <v>0.0</v>
      </c>
      <c r="J42" s="28">
        <v>0.0</v>
      </c>
      <c r="K42" s="28">
        <v>0.0</v>
      </c>
      <c r="L42" s="28">
        <v>0.0</v>
      </c>
      <c r="M42" s="28">
        <v>0.0</v>
      </c>
      <c r="N42" s="28">
        <v>0.0</v>
      </c>
      <c r="O42" s="28">
        <v>0.0</v>
      </c>
      <c r="P42" s="28">
        <v>0.0</v>
      </c>
      <c r="Q42" s="28">
        <v>0.0</v>
      </c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3" t="s">
        <v>43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 t="s">
        <v>44</v>
      </c>
      <c r="B45" s="1"/>
      <c r="C45" s="12">
        <f>IncStat!C32</f>
        <v>0.364032302</v>
      </c>
      <c r="D45" s="12">
        <f>IncStat!D32</f>
        <v>0.3629813466</v>
      </c>
      <c r="E45" s="12">
        <f>IncStat!E32</f>
        <v>0.3699810191</v>
      </c>
      <c r="F45" s="12">
        <f>IncStat!F32</f>
        <v>0.2359851608</v>
      </c>
      <c r="G45" s="12">
        <f>IncStat!G32</f>
        <v>0.236017669</v>
      </c>
      <c r="H45" s="13">
        <v>0.254</v>
      </c>
      <c r="I45" s="13">
        <v>0.254</v>
      </c>
      <c r="J45" s="13">
        <v>0.254</v>
      </c>
      <c r="K45" s="13">
        <v>0.254</v>
      </c>
      <c r="L45" s="13">
        <v>0.254</v>
      </c>
      <c r="M45" s="13">
        <v>0.254</v>
      </c>
      <c r="N45" s="13">
        <v>0.254</v>
      </c>
      <c r="O45" s="13">
        <v>0.254</v>
      </c>
      <c r="P45" s="13">
        <v>0.254</v>
      </c>
      <c r="Q45" s="13">
        <v>0.254</v>
      </c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00"/>
    <pageSetUpPr/>
  </sheetPr>
  <sheetViews>
    <sheetView workbookViewId="0"/>
  </sheetViews>
  <sheetFormatPr customHeight="1" defaultColWidth="14.43" defaultRowHeight="15.0"/>
  <cols>
    <col customWidth="1" min="1" max="1" width="46.57"/>
    <col customWidth="1" min="2" max="3" width="8.86"/>
    <col customWidth="1" min="4" max="4" width="9.14"/>
    <col customWidth="1" min="5" max="7" width="8.86"/>
    <col customWidth="1" min="8" max="8" width="12.29"/>
    <col customWidth="1" min="9" max="26" width="8.86"/>
  </cols>
  <sheetData>
    <row r="1" ht="13.5" customHeight="1">
      <c r="A1" s="7" t="str">
        <f>Contents!A5</f>
        <v>THE HOME DEPOT, INC.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3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8" t="s">
        <v>17</v>
      </c>
      <c r="B5" s="1"/>
      <c r="C5" s="9">
        <f>'IS Assumptions'!C5</f>
        <v>2015</v>
      </c>
      <c r="D5" s="9">
        <f>'IS Assumptions'!D5</f>
        <v>2016</v>
      </c>
      <c r="E5" s="9">
        <f>'IS Assumptions'!E5</f>
        <v>2017</v>
      </c>
      <c r="F5" s="9">
        <f>'IS Assumptions'!F5</f>
        <v>2018</v>
      </c>
      <c r="G5" s="9">
        <f>'IS Assumptions'!G5</f>
        <v>2019</v>
      </c>
      <c r="H5" s="9">
        <f>'IS Assumptions'!H5</f>
        <v>2020</v>
      </c>
      <c r="I5" s="9">
        <f>'IS Assumptions'!I5</f>
        <v>2021</v>
      </c>
      <c r="J5" s="9">
        <f>'IS Assumptions'!J5</f>
        <v>2022</v>
      </c>
      <c r="K5" s="9">
        <f>'IS Assumptions'!K5</f>
        <v>2023</v>
      </c>
      <c r="L5" s="9">
        <f>'IS Assumptions'!L5</f>
        <v>2024</v>
      </c>
      <c r="M5" s="9">
        <f>'IS Assumptions'!M5</f>
        <v>2025</v>
      </c>
      <c r="N5" s="9">
        <f>'IS Assumptions'!N5</f>
        <v>2026</v>
      </c>
      <c r="O5" s="9">
        <f>'IS Assumptions'!O5</f>
        <v>2027</v>
      </c>
      <c r="P5" s="9">
        <f>'IS Assumptions'!P5</f>
        <v>2028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3" t="s">
        <v>45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 t="s">
        <v>46</v>
      </c>
      <c r="B8" s="1"/>
      <c r="C8" s="10">
        <f>BalSht!C10/(IncStat!C7/365)</f>
        <v>7.793242129</v>
      </c>
      <c r="D8" s="10">
        <f>BalSht!D10/(IncStat!D7/365)</f>
        <v>7.829007876</v>
      </c>
      <c r="E8" s="10">
        <f>BalSht!E10/(IncStat!E7/365)</f>
        <v>7.060968842</v>
      </c>
      <c r="F8" s="10">
        <f>BalSht!F10/(IncStat!F7/365)</f>
        <v>6.530687689</v>
      </c>
      <c r="G8" s="10">
        <f>BalSht!G10/(IncStat!G7/365)</f>
        <v>6.973826264</v>
      </c>
      <c r="H8" s="29">
        <v>7.0</v>
      </c>
      <c r="I8" s="29">
        <v>7.0</v>
      </c>
      <c r="J8" s="29">
        <v>7.0</v>
      </c>
      <c r="K8" s="29">
        <v>7.0</v>
      </c>
      <c r="L8" s="29">
        <v>7.0</v>
      </c>
      <c r="M8" s="29">
        <v>7.0</v>
      </c>
      <c r="N8" s="29">
        <v>7.0</v>
      </c>
      <c r="O8" s="29">
        <v>7.0</v>
      </c>
      <c r="P8" s="29">
        <v>7.0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 t="s">
        <v>47</v>
      </c>
      <c r="B9" s="1"/>
      <c r="C9" s="10">
        <f>BalSht!C11/(IncStat!C10/365)</f>
        <v>73.99122807</v>
      </c>
      <c r="D9" s="10">
        <f>BalSht!D11/(IncStat!D10/365)</f>
        <v>73.54267686</v>
      </c>
      <c r="E9" s="10">
        <f>BalSht!E11/(IncStat!E10/365)</f>
        <v>69.91975717</v>
      </c>
      <c r="F9" s="10">
        <f>BalSht!F11/(IncStat!F10/365)</f>
        <v>71.54293878</v>
      </c>
      <c r="G9" s="10">
        <f>BalSht!G11/(IncStat!G10/365)</f>
        <v>73.00200955</v>
      </c>
      <c r="H9" s="29">
        <v>73.0</v>
      </c>
      <c r="I9" s="29">
        <v>73.0</v>
      </c>
      <c r="J9" s="29">
        <v>73.0</v>
      </c>
      <c r="K9" s="29">
        <v>73.0</v>
      </c>
      <c r="L9" s="29">
        <v>73.0</v>
      </c>
      <c r="M9" s="29">
        <v>73.0</v>
      </c>
      <c r="N9" s="29">
        <v>73.0</v>
      </c>
      <c r="O9" s="29">
        <v>73.0</v>
      </c>
      <c r="P9" s="29">
        <v>73.0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 t="s">
        <v>48</v>
      </c>
      <c r="B10" s="1"/>
      <c r="C10" s="12">
        <f>BalSht!C12/IncStat!C7</f>
        <v>0.006427998509</v>
      </c>
      <c r="D10" s="12">
        <f>BalSht!D12/IncStat!D7</f>
        <v>0.006427401025</v>
      </c>
      <c r="E10" s="12">
        <f>BalSht!E12/IncStat!E7</f>
        <v>0.006322841513</v>
      </c>
      <c r="F10" s="12">
        <f>BalSht!F12/IncStat!F7</f>
        <v>0.00822528026</v>
      </c>
      <c r="G10" s="12">
        <f>BalSht!G12/IncStat!G7</f>
        <v>0.009435246088</v>
      </c>
      <c r="H10" s="13">
        <v>0.008</v>
      </c>
      <c r="I10" s="13">
        <v>0.008</v>
      </c>
      <c r="J10" s="13">
        <v>0.008</v>
      </c>
      <c r="K10" s="13">
        <v>0.008</v>
      </c>
      <c r="L10" s="13">
        <v>0.008</v>
      </c>
      <c r="M10" s="13">
        <v>0.008</v>
      </c>
      <c r="N10" s="13">
        <v>0.008</v>
      </c>
      <c r="O10" s="13">
        <v>0.008</v>
      </c>
      <c r="P10" s="13">
        <v>0.008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1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3" t="s">
        <v>49</v>
      </c>
      <c r="B12" s="1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 t="s">
        <v>50</v>
      </c>
      <c r="B13" s="1"/>
      <c r="C13" s="10"/>
      <c r="D13" s="10">
        <f>BalSht!D24/((BalSht!D11-BalSht!C11+IncStat!D10)/365)</f>
        <v>40.54139824</v>
      </c>
      <c r="E13" s="10">
        <f>BalSht!E24/((BalSht!E11-BalSht!D11+IncStat!E10)/365)</f>
        <v>39.61316613</v>
      </c>
      <c r="F13" s="10">
        <f>BalSht!F24/((BalSht!F11-BalSht!E11+IncStat!F10)/365)</f>
        <v>39.19378289</v>
      </c>
      <c r="G13" s="10">
        <f>BalSht!G24/((BalSht!G11-BalSht!F11+IncStat!G10)/365)</f>
        <v>38.79734913</v>
      </c>
      <c r="H13" s="29">
        <v>39.0</v>
      </c>
      <c r="I13" s="29">
        <v>39.0</v>
      </c>
      <c r="J13" s="29">
        <v>39.0</v>
      </c>
      <c r="K13" s="29">
        <v>39.0</v>
      </c>
      <c r="L13" s="29">
        <v>39.0</v>
      </c>
      <c r="M13" s="29">
        <v>39.0</v>
      </c>
      <c r="N13" s="29">
        <v>39.0</v>
      </c>
      <c r="O13" s="29">
        <v>39.0</v>
      </c>
      <c r="P13" s="29">
        <v>39.0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 t="s">
        <v>51</v>
      </c>
      <c r="B14" s="1"/>
      <c r="C14" s="12">
        <f>BalSht!C25/IncStat!C7</f>
        <v>0.02192749579</v>
      </c>
      <c r="D14" s="12">
        <f>BalSht!D25/IncStat!D7</f>
        <v>0.02320418627</v>
      </c>
      <c r="E14" s="12">
        <f>BalSht!E25/IncStat!E7</f>
        <v>0.02150558947</v>
      </c>
      <c r="F14" s="12">
        <f>BalSht!F25/IncStat!F7</f>
        <v>0.02413056939</v>
      </c>
      <c r="G14" s="12">
        <f>BalSht!G25/IncStat!G7</f>
        <v>0.02428668632</v>
      </c>
      <c r="H14" s="13">
        <v>0.023</v>
      </c>
      <c r="I14" s="13">
        <v>0.023</v>
      </c>
      <c r="J14" s="13">
        <v>0.023</v>
      </c>
      <c r="K14" s="13">
        <v>0.023</v>
      </c>
      <c r="L14" s="13">
        <v>0.023</v>
      </c>
      <c r="M14" s="13">
        <v>0.023</v>
      </c>
      <c r="N14" s="13">
        <v>0.023</v>
      </c>
      <c r="O14" s="13">
        <v>0.023</v>
      </c>
      <c r="P14" s="13">
        <v>0.023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 t="s">
        <v>52</v>
      </c>
      <c r="B15" s="1"/>
      <c r="C15" s="12">
        <f>BalSht!C26/IncStat!C7</f>
        <v>0.01711496967</v>
      </c>
      <c r="D15" s="12">
        <f>BalSht!D26/IncStat!D7</f>
        <v>0.01568793277</v>
      </c>
      <c r="E15" s="12">
        <f>BalSht!E26/IncStat!E7</f>
        <v>0.01625307223</v>
      </c>
      <c r="F15" s="12">
        <f>BalSht!F26/IncStat!F7</f>
        <v>0.01391828323</v>
      </c>
      <c r="G15" s="12">
        <f>BalSht!G26/IncStat!G7</f>
        <v>0.0135540939</v>
      </c>
      <c r="H15" s="13">
        <v>0.014</v>
      </c>
      <c r="I15" s="13">
        <v>0.014</v>
      </c>
      <c r="J15" s="13">
        <v>0.014</v>
      </c>
      <c r="K15" s="13">
        <v>0.014</v>
      </c>
      <c r="L15" s="13">
        <v>0.014</v>
      </c>
      <c r="M15" s="13">
        <v>0.014</v>
      </c>
      <c r="N15" s="13">
        <v>0.014</v>
      </c>
      <c r="O15" s="13">
        <v>0.014</v>
      </c>
      <c r="P15" s="13">
        <v>0.014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 t="s">
        <v>53</v>
      </c>
      <c r="B16" s="1"/>
      <c r="C16" s="12">
        <f>BalSht!C27/IncStat!C7</f>
        <v>0.005377376608</v>
      </c>
      <c r="D16" s="12">
        <f>BalSht!D27/IncStat!D7</f>
        <v>0.005370262699</v>
      </c>
      <c r="E16" s="12">
        <f>BalSht!E27/IncStat!E7</f>
        <v>0.005153413145</v>
      </c>
      <c r="F16" s="12">
        <f>BalSht!F27/IncStat!F7</f>
        <v>0.006062678484</v>
      </c>
      <c r="G16" s="12">
        <f>BalSht!G27/IncStat!G7</f>
        <v>0.005488772964</v>
      </c>
      <c r="H16" s="13">
        <v>0.005</v>
      </c>
      <c r="I16" s="13">
        <v>0.005</v>
      </c>
      <c r="J16" s="13">
        <v>0.005</v>
      </c>
      <c r="K16" s="13">
        <v>0.005</v>
      </c>
      <c r="L16" s="13">
        <v>0.005</v>
      </c>
      <c r="M16" s="13">
        <v>0.005</v>
      </c>
      <c r="N16" s="13">
        <v>0.005</v>
      </c>
      <c r="O16" s="13">
        <v>0.005</v>
      </c>
      <c r="P16" s="13">
        <v>0.005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 t="s">
        <v>54</v>
      </c>
      <c r="B17" s="1"/>
      <c r="C17" s="12">
        <f>BalSht!C31/IncStat!C7</f>
        <v>0.0003840983292</v>
      </c>
      <c r="D17" s="12">
        <f>BalSht!D31/IncStat!D7</f>
        <v>0.0002642845816</v>
      </c>
      <c r="E17" s="12">
        <f>BalSht!E31/IncStat!E7</f>
        <v>0.0005351621343</v>
      </c>
      <c r="F17" s="12">
        <f>BalSht!F31/IncStat!F7</f>
        <v>0.0001016607673</v>
      </c>
      <c r="G17" s="12">
        <f>BalSht!G31/IncStat!G7</f>
        <v>0.0004989793604</v>
      </c>
      <c r="H17" s="13">
        <v>0.0</v>
      </c>
      <c r="I17" s="13">
        <v>0.0</v>
      </c>
      <c r="J17" s="13">
        <v>0.0</v>
      </c>
      <c r="K17" s="13">
        <v>0.0</v>
      </c>
      <c r="L17" s="13">
        <v>0.0</v>
      </c>
      <c r="M17" s="13">
        <v>0.0</v>
      </c>
      <c r="N17" s="13">
        <v>0.0</v>
      </c>
      <c r="O17" s="13">
        <v>0.0</v>
      </c>
      <c r="P17" s="13">
        <v>0.0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 t="s">
        <v>55</v>
      </c>
      <c r="B18" s="1"/>
      <c r="C18" s="12">
        <f>BalSht!C32/IncStat!C7</f>
        <v>0.01769111716</v>
      </c>
      <c r="D18" s="12">
        <f>BalSht!D32/IncStat!D7</f>
        <v>0.01764363867</v>
      </c>
      <c r="E18" s="12">
        <f>BalSht!E32/IncStat!E7</f>
        <v>0.01788828986</v>
      </c>
      <c r="F18" s="12">
        <f>BalSht!F32/IncStat!F7</f>
        <v>0.0164690443</v>
      </c>
      <c r="G18" s="12">
        <f>BalSht!G32/IncStat!G7</f>
        <v>0.01919709685</v>
      </c>
      <c r="H18" s="13">
        <v>0.018</v>
      </c>
      <c r="I18" s="13">
        <v>0.018</v>
      </c>
      <c r="J18" s="13">
        <v>0.018</v>
      </c>
      <c r="K18" s="13">
        <v>0.018</v>
      </c>
      <c r="L18" s="13">
        <v>0.018</v>
      </c>
      <c r="M18" s="13">
        <v>0.018</v>
      </c>
      <c r="N18" s="13">
        <v>0.018</v>
      </c>
      <c r="O18" s="13">
        <v>0.018</v>
      </c>
      <c r="P18" s="13">
        <v>0.018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"/>
      <c r="C19" s="10"/>
      <c r="D19" s="10"/>
      <c r="E19" s="10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3" t="s">
        <v>56</v>
      </c>
      <c r="B20" s="1"/>
      <c r="C20" s="10"/>
      <c r="D20" s="10"/>
      <c r="E20" s="10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 t="s">
        <v>57</v>
      </c>
      <c r="B21" s="1"/>
      <c r="C21" s="10">
        <f>IncStat!C7/'BS Assumptions'!C25</f>
        <v>3.988959488</v>
      </c>
      <c r="D21" s="10">
        <f>IncStat!D7/'BS Assumptions'!D25</f>
        <v>4.316646892</v>
      </c>
      <c r="E21" s="10">
        <f>IncStat!E7/'BS Assumptions'!E25</f>
        <v>4.570962627</v>
      </c>
      <c r="F21" s="10">
        <f>IncStat!F7/'BS Assumptions'!F25</f>
        <v>4.835888268</v>
      </c>
      <c r="G21" s="10">
        <f>IncStat!G7/'BS Assumptions'!G25</f>
        <v>4.840799297</v>
      </c>
      <c r="H21" s="29">
        <v>4.8</v>
      </c>
      <c r="I21" s="29">
        <v>4.8</v>
      </c>
      <c r="J21" s="29">
        <v>4.8</v>
      </c>
      <c r="K21" s="29">
        <v>4.8</v>
      </c>
      <c r="L21" s="29">
        <v>4.8</v>
      </c>
      <c r="M21" s="29">
        <v>4.8</v>
      </c>
      <c r="N21" s="29">
        <v>4.8</v>
      </c>
      <c r="O21" s="29">
        <v>4.8</v>
      </c>
      <c r="P21" s="29">
        <v>4.8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 t="s">
        <v>58</v>
      </c>
      <c r="B22" s="1"/>
      <c r="C22" s="10"/>
      <c r="D22" s="10">
        <f t="shared" ref="D22:G22" si="1">C23/D26</f>
        <v>19.90167258</v>
      </c>
      <c r="E22" s="10">
        <f t="shared" si="1"/>
        <v>19.60523763</v>
      </c>
      <c r="F22" s="10">
        <f t="shared" si="1"/>
        <v>19.24442379</v>
      </c>
      <c r="G22" s="10">
        <f t="shared" si="1"/>
        <v>18.70165505</v>
      </c>
      <c r="H22" s="29">
        <v>18.7</v>
      </c>
      <c r="I22" s="29">
        <v>18.7</v>
      </c>
      <c r="J22" s="29">
        <v>18.7</v>
      </c>
      <c r="K22" s="29">
        <v>18.7</v>
      </c>
      <c r="L22" s="29">
        <v>18.7</v>
      </c>
      <c r="M22" s="29">
        <v>18.7</v>
      </c>
      <c r="N22" s="29">
        <v>18.7</v>
      </c>
      <c r="O22" s="29">
        <v>18.7</v>
      </c>
      <c r="P22" s="29">
        <v>18.7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 t="s">
        <v>59</v>
      </c>
      <c r="B23" s="1"/>
      <c r="C23" s="30">
        <v>39266.0</v>
      </c>
      <c r="D23" s="30">
        <v>40426.0</v>
      </c>
      <c r="E23" s="30">
        <v>41414.0</v>
      </c>
      <c r="F23" s="10">
        <v>42939.0</v>
      </c>
      <c r="G23" s="10">
        <v>44860.0</v>
      </c>
      <c r="H23" s="31">
        <f t="shared" ref="H23:P23" si="2">H25-H24</f>
        <v>50627.26019</v>
      </c>
      <c r="I23" s="31">
        <f t="shared" si="2"/>
        <v>54183.36415</v>
      </c>
      <c r="J23" s="31">
        <f t="shared" si="2"/>
        <v>58038.35075</v>
      </c>
      <c r="K23" s="31">
        <f t="shared" si="2"/>
        <v>62105.44536</v>
      </c>
      <c r="L23" s="31">
        <f t="shared" si="2"/>
        <v>66423.24797</v>
      </c>
      <c r="M23" s="31">
        <f t="shared" si="2"/>
        <v>71006.31062</v>
      </c>
      <c r="N23" s="31">
        <f t="shared" si="2"/>
        <v>75870.00301</v>
      </c>
      <c r="O23" s="31">
        <f t="shared" si="2"/>
        <v>81030.5576</v>
      </c>
      <c r="P23" s="31">
        <f t="shared" si="2"/>
        <v>86505.11714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 t="s">
        <v>60</v>
      </c>
      <c r="B24" s="1"/>
      <c r="C24" s="30">
        <v>-17075.0</v>
      </c>
      <c r="D24" s="30">
        <v>-18512.0</v>
      </c>
      <c r="E24" s="30">
        <v>-19339.0</v>
      </c>
      <c r="F24" s="10">
        <v>-20564.0</v>
      </c>
      <c r="G24" s="10">
        <v>-22090.0</v>
      </c>
      <c r="H24" s="31">
        <f t="shared" ref="H24:P24" si="3">-H26+G24</f>
        <v>-24488.93048</v>
      </c>
      <c r="I24" s="31">
        <f t="shared" si="3"/>
        <v>-27196.2706</v>
      </c>
      <c r="J24" s="31">
        <f t="shared" si="3"/>
        <v>-30093.7767</v>
      </c>
      <c r="K24" s="31">
        <f t="shared" si="3"/>
        <v>-33197.43182</v>
      </c>
      <c r="L24" s="31">
        <f t="shared" si="3"/>
        <v>-36518.57863</v>
      </c>
      <c r="M24" s="31">
        <f t="shared" si="3"/>
        <v>-40070.62398</v>
      </c>
      <c r="N24" s="31">
        <f t="shared" si="3"/>
        <v>-43867.75289</v>
      </c>
      <c r="O24" s="31">
        <f t="shared" si="3"/>
        <v>-47924.9723</v>
      </c>
      <c r="P24" s="31">
        <f t="shared" si="3"/>
        <v>-52258.1572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 t="s">
        <v>61</v>
      </c>
      <c r="B25" s="1"/>
      <c r="C25" s="10">
        <f t="shared" ref="C25:G25" si="4">SUM(C23:C24)</f>
        <v>22191</v>
      </c>
      <c r="D25" s="10">
        <f t="shared" si="4"/>
        <v>21914</v>
      </c>
      <c r="E25" s="10">
        <f t="shared" si="4"/>
        <v>22075</v>
      </c>
      <c r="F25" s="10">
        <f t="shared" si="4"/>
        <v>22375</v>
      </c>
      <c r="G25" s="10">
        <f t="shared" si="4"/>
        <v>22770</v>
      </c>
      <c r="H25" s="31">
        <f>IncStat!H7/H21</f>
        <v>26138.32971</v>
      </c>
      <c r="I25" s="31">
        <f>IncStat!I7/I21</f>
        <v>26987.09355</v>
      </c>
      <c r="J25" s="31">
        <f>IncStat!J7/J21</f>
        <v>27944.57404</v>
      </c>
      <c r="K25" s="31">
        <f>IncStat!K7/K21</f>
        <v>28908.01353</v>
      </c>
      <c r="L25" s="31">
        <f>IncStat!L7/L21</f>
        <v>29904.66934</v>
      </c>
      <c r="M25" s="31">
        <f>IncStat!M7/M21</f>
        <v>30935.68664</v>
      </c>
      <c r="N25" s="31">
        <f>IncStat!N7/N21</f>
        <v>32002.25012</v>
      </c>
      <c r="O25" s="31">
        <f>IncStat!O7/O21</f>
        <v>33105.5853</v>
      </c>
      <c r="P25" s="31">
        <f>IncStat!P7/P21</f>
        <v>34246.95994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 t="s">
        <v>62</v>
      </c>
      <c r="B26" s="1"/>
      <c r="C26" s="10">
        <f>CFStat!C12</f>
        <v>1863</v>
      </c>
      <c r="D26" s="10">
        <f>CFStat!D12</f>
        <v>1973</v>
      </c>
      <c r="E26" s="10">
        <f>CFStat!E12</f>
        <v>2062</v>
      </c>
      <c r="F26" s="10">
        <f>CFStat!F12</f>
        <v>2152</v>
      </c>
      <c r="G26" s="10">
        <f>CFStat!G12</f>
        <v>2296</v>
      </c>
      <c r="H26" s="31">
        <f t="shared" ref="H26:P26" si="5">G23/H22</f>
        <v>2398.930481</v>
      </c>
      <c r="I26" s="31">
        <f t="shared" si="5"/>
        <v>2707.340117</v>
      </c>
      <c r="J26" s="31">
        <f t="shared" si="5"/>
        <v>2897.506104</v>
      </c>
      <c r="K26" s="31">
        <f t="shared" si="5"/>
        <v>3103.65512</v>
      </c>
      <c r="L26" s="31">
        <f t="shared" si="5"/>
        <v>3321.146811</v>
      </c>
      <c r="M26" s="31">
        <f t="shared" si="5"/>
        <v>3552.045346</v>
      </c>
      <c r="N26" s="31">
        <f t="shared" si="5"/>
        <v>3797.12891</v>
      </c>
      <c r="O26" s="31">
        <f t="shared" si="5"/>
        <v>4057.219412</v>
      </c>
      <c r="P26" s="31">
        <f t="shared" si="5"/>
        <v>4333.184898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 t="s">
        <v>63</v>
      </c>
      <c r="B27" s="1"/>
      <c r="C27" s="10">
        <f>-CFStat!C31</f>
        <v>1503</v>
      </c>
      <c r="D27" s="10">
        <f>-CFStat!D31</f>
        <v>1621</v>
      </c>
      <c r="E27" s="10">
        <f>-CFStat!E31</f>
        <v>1897</v>
      </c>
      <c r="F27" s="10">
        <f>-CFStat!F31</f>
        <v>2442</v>
      </c>
      <c r="G27" s="10">
        <f>-CFStat!G31</f>
        <v>2678</v>
      </c>
      <c r="H27" s="31">
        <f t="shared" ref="H27:P27" si="6">H23-G23</f>
        <v>5767.260194</v>
      </c>
      <c r="I27" s="31">
        <f t="shared" si="6"/>
        <v>3556.10396</v>
      </c>
      <c r="J27" s="31">
        <f t="shared" si="6"/>
        <v>3854.986594</v>
      </c>
      <c r="K27" s="31">
        <f t="shared" si="6"/>
        <v>4067.094611</v>
      </c>
      <c r="L27" s="31">
        <f t="shared" si="6"/>
        <v>4317.802612</v>
      </c>
      <c r="M27" s="31">
        <f t="shared" si="6"/>
        <v>4583.06265</v>
      </c>
      <c r="N27" s="31">
        <f t="shared" si="6"/>
        <v>4863.692391</v>
      </c>
      <c r="O27" s="31">
        <f t="shared" si="6"/>
        <v>5160.554589</v>
      </c>
      <c r="P27" s="31">
        <f t="shared" si="6"/>
        <v>5474.559542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 t="s">
        <v>64</v>
      </c>
      <c r="B29" s="1"/>
      <c r="C29" s="10">
        <v>2102.0</v>
      </c>
      <c r="D29" s="10">
        <v>2093.0</v>
      </c>
      <c r="E29" s="10">
        <v>2275.0</v>
      </c>
      <c r="F29" s="10">
        <v>2252.0</v>
      </c>
      <c r="G29" s="10">
        <v>2254.0</v>
      </c>
      <c r="H29" s="29">
        <f t="shared" ref="H29:P29" si="7">G29</f>
        <v>2254</v>
      </c>
      <c r="I29" s="29">
        <f t="shared" si="7"/>
        <v>2254</v>
      </c>
      <c r="J29" s="29">
        <f t="shared" si="7"/>
        <v>2254</v>
      </c>
      <c r="K29" s="29">
        <f t="shared" si="7"/>
        <v>2254</v>
      </c>
      <c r="L29" s="29">
        <f t="shared" si="7"/>
        <v>2254</v>
      </c>
      <c r="M29" s="29">
        <f t="shared" si="7"/>
        <v>2254</v>
      </c>
      <c r="N29" s="29">
        <f t="shared" si="7"/>
        <v>2254</v>
      </c>
      <c r="O29" s="29">
        <f t="shared" si="7"/>
        <v>2254</v>
      </c>
      <c r="P29" s="29">
        <f t="shared" si="7"/>
        <v>2254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 t="s">
        <v>65</v>
      </c>
      <c r="B30" s="1"/>
      <c r="C30" s="12">
        <f>BalSht!C19/IncStat!C7</f>
        <v>0.01351122358</v>
      </c>
      <c r="D30" s="12">
        <f>BalSht!D19/IncStat!D7</f>
        <v>0.01305565833</v>
      </c>
      <c r="E30" s="12">
        <f>BalSht!E19/IncStat!E7</f>
        <v>0.01234837073</v>
      </c>
      <c r="F30" s="12">
        <f>BalSht!F19/IncStat!F7</f>
        <v>0.007827879079</v>
      </c>
      <c r="G30" s="12">
        <f>BalSht!G19/IncStat!G7</f>
        <v>0.00732138807</v>
      </c>
      <c r="H30" s="13">
        <v>0.01</v>
      </c>
      <c r="I30" s="13">
        <v>0.01</v>
      </c>
      <c r="J30" s="13">
        <v>0.01</v>
      </c>
      <c r="K30" s="13">
        <v>0.01</v>
      </c>
      <c r="L30" s="13">
        <v>0.01</v>
      </c>
      <c r="M30" s="13">
        <v>0.01</v>
      </c>
      <c r="N30" s="13">
        <v>0.01</v>
      </c>
      <c r="O30" s="13">
        <v>0.01</v>
      </c>
      <c r="P30" s="13">
        <v>0.01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3" t="s">
        <v>66</v>
      </c>
      <c r="B32" s="1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32" t="s">
        <v>67</v>
      </c>
      <c r="B33" s="1"/>
      <c r="C33" s="10"/>
      <c r="D33" s="10"/>
      <c r="E33" s="12"/>
      <c r="F33" s="12"/>
      <c r="G33" s="12">
        <f>BalSht!G16/IncStat!G15</f>
        <v>0.2834346505</v>
      </c>
      <c r="H33" s="13">
        <f t="shared" ref="H33:P33" si="8">G33</f>
        <v>0.2834346505</v>
      </c>
      <c r="I33" s="13">
        <f t="shared" si="8"/>
        <v>0.2834346505</v>
      </c>
      <c r="J33" s="13">
        <f t="shared" si="8"/>
        <v>0.2834346505</v>
      </c>
      <c r="K33" s="13">
        <f t="shared" si="8"/>
        <v>0.2834346505</v>
      </c>
      <c r="L33" s="13">
        <f t="shared" si="8"/>
        <v>0.2834346505</v>
      </c>
      <c r="M33" s="13">
        <f t="shared" si="8"/>
        <v>0.2834346505</v>
      </c>
      <c r="N33" s="13">
        <f t="shared" si="8"/>
        <v>0.2834346505</v>
      </c>
      <c r="O33" s="13">
        <f t="shared" si="8"/>
        <v>0.2834346505</v>
      </c>
      <c r="P33" s="13">
        <f t="shared" si="8"/>
        <v>0.2834346505</v>
      </c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32" t="s">
        <v>68</v>
      </c>
      <c r="B34" s="1"/>
      <c r="C34" s="10"/>
      <c r="D34" s="10"/>
      <c r="E34" s="10"/>
      <c r="F34" s="10"/>
      <c r="G34" s="10">
        <f>BalSht!G16</f>
        <v>5595</v>
      </c>
      <c r="H34" s="31">
        <f>H33*IncStat!H15</f>
        <v>6570.447447</v>
      </c>
      <c r="I34" s="31">
        <f>I33*IncStat!I15</f>
        <v>6645.51847</v>
      </c>
      <c r="J34" s="31">
        <f>J33*IncStat!J15</f>
        <v>6729.223306</v>
      </c>
      <c r="K34" s="31">
        <f>K33*IncStat!K15</f>
        <v>6882.567478</v>
      </c>
      <c r="L34" s="31">
        <f>L33*IncStat!L15</f>
        <v>7038.486593</v>
      </c>
      <c r="M34" s="31">
        <f>M33*IncStat!M15</f>
        <v>7239.063509</v>
      </c>
      <c r="N34" s="31">
        <f>N33*IncStat!N15</f>
        <v>7445.10463</v>
      </c>
      <c r="O34" s="31">
        <f>O33*IncStat!O15</f>
        <v>7656.748318</v>
      </c>
      <c r="P34" s="31">
        <f>P33*IncStat!P15</f>
        <v>7920.728498</v>
      </c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32" t="s">
        <v>69</v>
      </c>
      <c r="B35" s="1"/>
      <c r="C35" s="10"/>
      <c r="D35" s="10"/>
      <c r="E35" s="10"/>
      <c r="F35" s="10"/>
      <c r="G35" s="10"/>
      <c r="H35" s="31">
        <f t="shared" ref="H35:P35" si="9">H34-G34</f>
        <v>975.4474467</v>
      </c>
      <c r="I35" s="31">
        <f t="shared" si="9"/>
        <v>75.07102322</v>
      </c>
      <c r="J35" s="31">
        <f t="shared" si="9"/>
        <v>83.70483583</v>
      </c>
      <c r="K35" s="31">
        <f t="shared" si="9"/>
        <v>153.344172</v>
      </c>
      <c r="L35" s="31">
        <f t="shared" si="9"/>
        <v>155.9191152</v>
      </c>
      <c r="M35" s="31">
        <f t="shared" si="9"/>
        <v>200.576916</v>
      </c>
      <c r="N35" s="31">
        <f t="shared" si="9"/>
        <v>206.0411212</v>
      </c>
      <c r="O35" s="31">
        <f t="shared" si="9"/>
        <v>211.6436873</v>
      </c>
      <c r="P35" s="31">
        <f t="shared" si="9"/>
        <v>263.9801804</v>
      </c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32"/>
      <c r="B36" s="1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32" t="s">
        <v>70</v>
      </c>
      <c r="B37" s="1"/>
      <c r="C37" s="10"/>
      <c r="D37" s="10"/>
      <c r="E37" s="10"/>
      <c r="F37" s="10"/>
      <c r="G37" s="10">
        <f>BalSht!G30</f>
        <v>828</v>
      </c>
      <c r="H37" s="31">
        <f t="shared" ref="H37:P37" si="10">H40*H39</f>
        <v>965.0326579</v>
      </c>
      <c r="I37" s="31">
        <f t="shared" si="10"/>
        <v>975.5787739</v>
      </c>
      <c r="J37" s="31">
        <f t="shared" si="10"/>
        <v>987.3377837</v>
      </c>
      <c r="K37" s="31">
        <f t="shared" si="10"/>
        <v>1008.879856</v>
      </c>
      <c r="L37" s="31">
        <f t="shared" si="10"/>
        <v>1030.783661</v>
      </c>
      <c r="M37" s="31">
        <f t="shared" si="10"/>
        <v>1058.961077</v>
      </c>
      <c r="N37" s="31">
        <f t="shared" si="10"/>
        <v>1087.906114</v>
      </c>
      <c r="O37" s="31">
        <f t="shared" si="10"/>
        <v>1117.63821</v>
      </c>
      <c r="P37" s="31">
        <f t="shared" si="10"/>
        <v>1154.722633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32" t="s">
        <v>71</v>
      </c>
      <c r="B38" s="1"/>
      <c r="C38" s="10"/>
      <c r="D38" s="10"/>
      <c r="E38" s="10"/>
      <c r="F38" s="10"/>
      <c r="G38" s="10">
        <f>BalSht!G37</f>
        <v>5066</v>
      </c>
      <c r="H38" s="31">
        <f t="shared" ref="H38:P38" si="11">H39-H37</f>
        <v>5904.414789</v>
      </c>
      <c r="I38" s="31">
        <f t="shared" si="11"/>
        <v>5968.939696</v>
      </c>
      <c r="J38" s="31">
        <f t="shared" si="11"/>
        <v>6040.885522</v>
      </c>
      <c r="K38" s="31">
        <f t="shared" si="11"/>
        <v>6172.687622</v>
      </c>
      <c r="L38" s="31">
        <f t="shared" si="11"/>
        <v>6306.702932</v>
      </c>
      <c r="M38" s="31">
        <f t="shared" si="11"/>
        <v>6479.102432</v>
      </c>
      <c r="N38" s="31">
        <f t="shared" si="11"/>
        <v>6656.198517</v>
      </c>
      <c r="O38" s="31">
        <f t="shared" si="11"/>
        <v>6838.110108</v>
      </c>
      <c r="P38" s="31">
        <f t="shared" si="11"/>
        <v>7065.005865</v>
      </c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32" t="s">
        <v>72</v>
      </c>
      <c r="B39" s="1"/>
      <c r="C39" s="10"/>
      <c r="D39" s="10"/>
      <c r="E39" s="10"/>
      <c r="F39" s="10"/>
      <c r="G39" s="10">
        <f>SUM(G37:G38)</f>
        <v>5894</v>
      </c>
      <c r="H39" s="31">
        <f t="shared" ref="H39:P39" si="12">G39+H41</f>
        <v>6869.447447</v>
      </c>
      <c r="I39" s="31">
        <f t="shared" si="12"/>
        <v>6944.51847</v>
      </c>
      <c r="J39" s="31">
        <f t="shared" si="12"/>
        <v>7028.223306</v>
      </c>
      <c r="K39" s="31">
        <f t="shared" si="12"/>
        <v>7181.567478</v>
      </c>
      <c r="L39" s="31">
        <f t="shared" si="12"/>
        <v>7337.486593</v>
      </c>
      <c r="M39" s="31">
        <f t="shared" si="12"/>
        <v>7538.063509</v>
      </c>
      <c r="N39" s="31">
        <f t="shared" si="12"/>
        <v>7744.10463</v>
      </c>
      <c r="O39" s="31">
        <f t="shared" si="12"/>
        <v>7955.748318</v>
      </c>
      <c r="P39" s="31">
        <f t="shared" si="12"/>
        <v>8219.728498</v>
      </c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33" t="s">
        <v>73</v>
      </c>
      <c r="B40" s="1"/>
      <c r="C40" s="10"/>
      <c r="D40" s="10"/>
      <c r="E40" s="10"/>
      <c r="F40" s="10"/>
      <c r="G40" s="12">
        <f>G37/G39</f>
        <v>0.1404818459</v>
      </c>
      <c r="H40" s="13">
        <f t="shared" ref="H40:P40" si="13">G40</f>
        <v>0.1404818459</v>
      </c>
      <c r="I40" s="13">
        <f t="shared" si="13"/>
        <v>0.1404818459</v>
      </c>
      <c r="J40" s="13">
        <f t="shared" si="13"/>
        <v>0.1404818459</v>
      </c>
      <c r="K40" s="13">
        <f t="shared" si="13"/>
        <v>0.1404818459</v>
      </c>
      <c r="L40" s="13">
        <f t="shared" si="13"/>
        <v>0.1404818459</v>
      </c>
      <c r="M40" s="13">
        <f t="shared" si="13"/>
        <v>0.1404818459</v>
      </c>
      <c r="N40" s="13">
        <f t="shared" si="13"/>
        <v>0.1404818459</v>
      </c>
      <c r="O40" s="13">
        <f t="shared" si="13"/>
        <v>0.1404818459</v>
      </c>
      <c r="P40" s="13">
        <f t="shared" si="13"/>
        <v>0.1404818459</v>
      </c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33" t="s">
        <v>74</v>
      </c>
      <c r="B41" s="1"/>
      <c r="C41" s="10"/>
      <c r="D41" s="10"/>
      <c r="E41" s="10"/>
      <c r="F41" s="10"/>
      <c r="G41" s="10"/>
      <c r="H41" s="31">
        <f t="shared" ref="H41:P41" si="14">H35</f>
        <v>975.4474467</v>
      </c>
      <c r="I41" s="31">
        <f t="shared" si="14"/>
        <v>75.07102322</v>
      </c>
      <c r="J41" s="31">
        <f t="shared" si="14"/>
        <v>83.70483583</v>
      </c>
      <c r="K41" s="31">
        <f t="shared" si="14"/>
        <v>153.344172</v>
      </c>
      <c r="L41" s="31">
        <f t="shared" si="14"/>
        <v>155.9191152</v>
      </c>
      <c r="M41" s="31">
        <f t="shared" si="14"/>
        <v>200.576916</v>
      </c>
      <c r="N41" s="31">
        <f t="shared" si="14"/>
        <v>206.0411212</v>
      </c>
      <c r="O41" s="31">
        <f t="shared" si="14"/>
        <v>211.6436873</v>
      </c>
      <c r="P41" s="31">
        <f t="shared" si="14"/>
        <v>263.9801804</v>
      </c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33"/>
      <c r="B42" s="1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33" t="s">
        <v>75</v>
      </c>
      <c r="B43" s="1"/>
      <c r="C43" s="10"/>
      <c r="D43" s="10"/>
      <c r="E43" s="10"/>
      <c r="F43" s="10"/>
      <c r="G43" s="10"/>
      <c r="H43" s="31">
        <f t="shared" ref="H43:P43" si="15">H35-H41</f>
        <v>0</v>
      </c>
      <c r="I43" s="31">
        <f t="shared" si="15"/>
        <v>0</v>
      </c>
      <c r="J43" s="31">
        <f t="shared" si="15"/>
        <v>0</v>
      </c>
      <c r="K43" s="31">
        <f t="shared" si="15"/>
        <v>0</v>
      </c>
      <c r="L43" s="31">
        <f t="shared" si="15"/>
        <v>0</v>
      </c>
      <c r="M43" s="31">
        <f t="shared" si="15"/>
        <v>0</v>
      </c>
      <c r="N43" s="31">
        <f t="shared" si="15"/>
        <v>0</v>
      </c>
      <c r="O43" s="31">
        <f t="shared" si="15"/>
        <v>0</v>
      </c>
      <c r="P43" s="31">
        <f t="shared" si="15"/>
        <v>0</v>
      </c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3" t="s">
        <v>76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 t="s">
        <v>77</v>
      </c>
      <c r="B46" s="1"/>
      <c r="C46" s="12">
        <f>BalSht!C38/IncStat!C7</f>
        <v>0.004281566669</v>
      </c>
      <c r="D46" s="12">
        <f>BalSht!D38/IncStat!D7</f>
        <v>0.003129129447</v>
      </c>
      <c r="E46" s="12">
        <f>BalSht!E38/IncStat!E7</f>
        <v>0.004360580354</v>
      </c>
      <c r="F46" s="12">
        <f>BalSht!F38/IncStat!F7</f>
        <v>0.004537766975</v>
      </c>
      <c r="G46" s="12">
        <f>BalSht!G38/IncStat!G7</f>
        <v>0.006405080517</v>
      </c>
      <c r="H46" s="13">
        <v>0.005</v>
      </c>
      <c r="I46" s="13">
        <v>0.005</v>
      </c>
      <c r="J46" s="13">
        <v>0.005</v>
      </c>
      <c r="K46" s="13">
        <v>0.005</v>
      </c>
      <c r="L46" s="13">
        <v>0.005</v>
      </c>
      <c r="M46" s="13">
        <v>0.005</v>
      </c>
      <c r="N46" s="13">
        <v>0.005</v>
      </c>
      <c r="O46" s="13">
        <v>0.005</v>
      </c>
      <c r="P46" s="13">
        <v>0.005</v>
      </c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 t="s">
        <v>78</v>
      </c>
      <c r="B47" s="1"/>
      <c r="C47" s="12">
        <f>BalSht!C39/IncStat!C7</f>
        <v>0.02219862402</v>
      </c>
      <c r="D47" s="12">
        <f>BalSht!D39/IncStat!D7</f>
        <v>0.01960991596</v>
      </c>
      <c r="E47" s="12">
        <f>BalSht!E39/IncStat!E7</f>
        <v>0.02154523111</v>
      </c>
      <c r="F47" s="12">
        <f>BalSht!F39/IncStat!F7</f>
        <v>0.01725460477</v>
      </c>
      <c r="G47" s="12">
        <f>BalSht!G39/IncStat!G7</f>
        <v>0.01392606033</v>
      </c>
      <c r="H47" s="13">
        <v>0.015</v>
      </c>
      <c r="I47" s="13">
        <v>0.015</v>
      </c>
      <c r="J47" s="13">
        <v>0.015</v>
      </c>
      <c r="K47" s="13">
        <v>0.015</v>
      </c>
      <c r="L47" s="13">
        <v>0.015</v>
      </c>
      <c r="M47" s="13">
        <v>0.015</v>
      </c>
      <c r="N47" s="13">
        <v>0.015</v>
      </c>
      <c r="O47" s="13">
        <v>0.015</v>
      </c>
      <c r="P47" s="13">
        <v>0.015</v>
      </c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3" t="s">
        <v>79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 t="s">
        <v>80</v>
      </c>
      <c r="B50" s="1"/>
      <c r="C50" s="12">
        <f>C51/IncStat!C7</f>
        <v>0.02503417345</v>
      </c>
      <c r="D50" s="12">
        <f>D51/IncStat!D7</f>
        <v>0.02683017073</v>
      </c>
      <c r="E50" s="12">
        <f>E51/IncStat!E7</f>
        <v>0.03562792357</v>
      </c>
      <c r="F50" s="12">
        <f>F51/IncStat!F7</f>
        <v>0.01643207674</v>
      </c>
      <c r="G50" s="12">
        <f>G51/IncStat!G7</f>
        <v>0.01935132683</v>
      </c>
      <c r="H50" s="13">
        <v>0.02</v>
      </c>
      <c r="I50" s="13">
        <v>0.02</v>
      </c>
      <c r="J50" s="13">
        <v>0.02</v>
      </c>
      <c r="K50" s="13">
        <v>0.02</v>
      </c>
      <c r="L50" s="13">
        <v>0.02</v>
      </c>
      <c r="M50" s="13">
        <v>0.02</v>
      </c>
      <c r="N50" s="13">
        <v>0.02</v>
      </c>
      <c r="O50" s="13">
        <v>0.02</v>
      </c>
      <c r="P50" s="13">
        <v>0.02</v>
      </c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 t="s">
        <v>81</v>
      </c>
      <c r="B51" s="1"/>
      <c r="C51" s="10">
        <f>BalSht!C9</f>
        <v>2216</v>
      </c>
      <c r="D51" s="10">
        <f>BalSht!D9</f>
        <v>2538</v>
      </c>
      <c r="E51" s="10">
        <f>BalSht!E9</f>
        <v>3595</v>
      </c>
      <c r="F51" s="10">
        <f>BalSht!F9</f>
        <v>1778</v>
      </c>
      <c r="G51" s="10">
        <f>BalSht!G9</f>
        <v>2133</v>
      </c>
      <c r="H51" s="31">
        <f>IncStat!H7*H50</f>
        <v>2509.279652</v>
      </c>
      <c r="I51" s="31">
        <f>IncStat!I7*I50</f>
        <v>2590.760981</v>
      </c>
      <c r="J51" s="31">
        <f>IncStat!J7*J50</f>
        <v>2682.679108</v>
      </c>
      <c r="K51" s="31">
        <f>IncStat!K7*K50</f>
        <v>2775.169299</v>
      </c>
      <c r="L51" s="31">
        <f>IncStat!L7*L50</f>
        <v>2870.848256</v>
      </c>
      <c r="M51" s="31">
        <f>IncStat!M7*M50</f>
        <v>2969.825917</v>
      </c>
      <c r="N51" s="31">
        <f>IncStat!N7*N50</f>
        <v>3072.216012</v>
      </c>
      <c r="O51" s="31">
        <f>IncStat!O7*O50</f>
        <v>3178.136189</v>
      </c>
      <c r="P51" s="31">
        <f>IncStat!P7*P50</f>
        <v>3287.708154</v>
      </c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 t="s">
        <v>82</v>
      </c>
      <c r="B53" s="1"/>
      <c r="C53" s="10"/>
      <c r="D53" s="10"/>
      <c r="E53" s="10"/>
      <c r="F53" s="10"/>
      <c r="G53" s="10"/>
      <c r="H53" s="29">
        <v>0.0</v>
      </c>
      <c r="I53" s="29">
        <v>0.0</v>
      </c>
      <c r="J53" s="29">
        <v>0.0</v>
      </c>
      <c r="K53" s="29">
        <v>0.0</v>
      </c>
      <c r="L53" s="29">
        <v>0.0</v>
      </c>
      <c r="M53" s="29">
        <v>0.0</v>
      </c>
      <c r="N53" s="29">
        <v>0.0</v>
      </c>
      <c r="O53" s="29">
        <v>0.0</v>
      </c>
      <c r="P53" s="29">
        <v>0.0</v>
      </c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 t="s">
        <v>83</v>
      </c>
      <c r="B54" s="1"/>
      <c r="C54" s="12">
        <f t="shared" ref="C54:G54" si="16">C56/C59</f>
        <v>0.01649698341</v>
      </c>
      <c r="D54" s="12">
        <f t="shared" si="16"/>
        <v>0.03008347104</v>
      </c>
      <c r="E54" s="12">
        <f t="shared" si="16"/>
        <v>0.05768092349</v>
      </c>
      <c r="F54" s="12">
        <f t="shared" si="16"/>
        <v>0.04585302377</v>
      </c>
      <c r="G54" s="12">
        <f t="shared" si="16"/>
        <v>0.03093733126</v>
      </c>
      <c r="H54" s="13">
        <f t="shared" ref="H54:P54" si="17">G54</f>
        <v>0.03093733126</v>
      </c>
      <c r="I54" s="13">
        <f t="shared" si="17"/>
        <v>0.03093733126</v>
      </c>
      <c r="J54" s="13">
        <f t="shared" si="17"/>
        <v>0.03093733126</v>
      </c>
      <c r="K54" s="13">
        <f t="shared" si="17"/>
        <v>0.03093733126</v>
      </c>
      <c r="L54" s="13">
        <f t="shared" si="17"/>
        <v>0.03093733126</v>
      </c>
      <c r="M54" s="13">
        <f t="shared" si="17"/>
        <v>0.03093733126</v>
      </c>
      <c r="N54" s="13">
        <f t="shared" si="17"/>
        <v>0.03093733126</v>
      </c>
      <c r="O54" s="13">
        <f t="shared" si="17"/>
        <v>0.03093733126</v>
      </c>
      <c r="P54" s="13">
        <f t="shared" si="17"/>
        <v>0.03093733126</v>
      </c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 t="s">
        <v>73</v>
      </c>
      <c r="B55" s="1"/>
      <c r="C55" s="12">
        <f t="shared" ref="C55:G55" si="18">C57/C59</f>
        <v>0.00362933635</v>
      </c>
      <c r="D55" s="12">
        <f t="shared" si="18"/>
        <v>0.0229651286</v>
      </c>
      <c r="E55" s="12">
        <f t="shared" si="18"/>
        <v>0.04447239899</v>
      </c>
      <c r="F55" s="12">
        <f t="shared" si="18"/>
        <v>0.03616190672</v>
      </c>
      <c r="G55" s="12">
        <f t="shared" si="18"/>
        <v>0.05841247657</v>
      </c>
      <c r="H55" s="13">
        <f t="shared" ref="H55:P55" si="19">G55</f>
        <v>0.05841247657</v>
      </c>
      <c r="I55" s="13">
        <f t="shared" si="19"/>
        <v>0.05841247657</v>
      </c>
      <c r="J55" s="13">
        <f t="shared" si="19"/>
        <v>0.05841247657</v>
      </c>
      <c r="K55" s="13">
        <f t="shared" si="19"/>
        <v>0.05841247657</v>
      </c>
      <c r="L55" s="13">
        <f t="shared" si="19"/>
        <v>0.05841247657</v>
      </c>
      <c r="M55" s="13">
        <f t="shared" si="19"/>
        <v>0.05841247657</v>
      </c>
      <c r="N55" s="13">
        <f t="shared" si="19"/>
        <v>0.05841247657</v>
      </c>
      <c r="O55" s="13">
        <f t="shared" si="19"/>
        <v>0.05841247657</v>
      </c>
      <c r="P55" s="13">
        <f t="shared" si="19"/>
        <v>0.05841247657</v>
      </c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 t="s">
        <v>84</v>
      </c>
      <c r="B56" s="1"/>
      <c r="C56" s="10">
        <f>BalSht!C28</f>
        <v>350</v>
      </c>
      <c r="D56" s="10">
        <f>BalSht!D28</f>
        <v>710</v>
      </c>
      <c r="E56" s="10">
        <f>BalSht!E28</f>
        <v>1559</v>
      </c>
      <c r="F56" s="10">
        <f>BalSht!F28</f>
        <v>1339</v>
      </c>
      <c r="G56" s="10">
        <f>BalSht!G28</f>
        <v>974</v>
      </c>
      <c r="H56" s="31">
        <f t="shared" ref="H56:P56" si="20">G56</f>
        <v>974</v>
      </c>
      <c r="I56" s="31">
        <f t="shared" si="20"/>
        <v>974</v>
      </c>
      <c r="J56" s="31">
        <f t="shared" si="20"/>
        <v>974</v>
      </c>
      <c r="K56" s="31">
        <f t="shared" si="20"/>
        <v>974</v>
      </c>
      <c r="L56" s="31">
        <f t="shared" si="20"/>
        <v>974</v>
      </c>
      <c r="M56" s="31">
        <f t="shared" si="20"/>
        <v>974</v>
      </c>
      <c r="N56" s="31">
        <f t="shared" si="20"/>
        <v>974</v>
      </c>
      <c r="O56" s="31">
        <f t="shared" si="20"/>
        <v>974</v>
      </c>
      <c r="P56" s="31">
        <f t="shared" si="20"/>
        <v>974</v>
      </c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 t="s">
        <v>85</v>
      </c>
      <c r="B57" s="1"/>
      <c r="C57" s="10">
        <f>BalSht!C29</f>
        <v>77</v>
      </c>
      <c r="D57" s="10">
        <f>BalSht!D29</f>
        <v>542</v>
      </c>
      <c r="E57" s="10">
        <f>BalSht!E29</f>
        <v>1202</v>
      </c>
      <c r="F57" s="10">
        <f>BalSht!F29</f>
        <v>1056</v>
      </c>
      <c r="G57" s="10">
        <f>BalSht!G29</f>
        <v>1839</v>
      </c>
      <c r="H57" s="31">
        <f t="shared" ref="H57:P57" si="21">G57</f>
        <v>1839</v>
      </c>
      <c r="I57" s="31">
        <f t="shared" si="21"/>
        <v>1839</v>
      </c>
      <c r="J57" s="31">
        <f t="shared" si="21"/>
        <v>1839</v>
      </c>
      <c r="K57" s="31">
        <f t="shared" si="21"/>
        <v>1839</v>
      </c>
      <c r="L57" s="31">
        <f t="shared" si="21"/>
        <v>1839</v>
      </c>
      <c r="M57" s="31">
        <f t="shared" si="21"/>
        <v>1839</v>
      </c>
      <c r="N57" s="31">
        <f t="shared" si="21"/>
        <v>1839</v>
      </c>
      <c r="O57" s="31">
        <f t="shared" si="21"/>
        <v>1839</v>
      </c>
      <c r="P57" s="31">
        <f t="shared" si="21"/>
        <v>1839</v>
      </c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 t="s">
        <v>86</v>
      </c>
      <c r="B58" s="1"/>
      <c r="C58" s="10">
        <f>BalSht!C36</f>
        <v>20789</v>
      </c>
      <c r="D58" s="10">
        <f>BalSht!D36</f>
        <v>22349</v>
      </c>
      <c r="E58" s="10">
        <f>BalSht!E36</f>
        <v>24267</v>
      </c>
      <c r="F58" s="10">
        <f>BalSht!F36</f>
        <v>26807</v>
      </c>
      <c r="G58" s="10">
        <f>BalSht!G36</f>
        <v>28670</v>
      </c>
      <c r="H58" s="31">
        <f t="shared" ref="H58:P58" si="22">G58</f>
        <v>28670</v>
      </c>
      <c r="I58" s="31">
        <f t="shared" si="22"/>
        <v>28670</v>
      </c>
      <c r="J58" s="31">
        <f t="shared" si="22"/>
        <v>28670</v>
      </c>
      <c r="K58" s="31">
        <f t="shared" si="22"/>
        <v>28670</v>
      </c>
      <c r="L58" s="31">
        <f t="shared" si="22"/>
        <v>28670</v>
      </c>
      <c r="M58" s="31">
        <f t="shared" si="22"/>
        <v>28670</v>
      </c>
      <c r="N58" s="31">
        <f t="shared" si="22"/>
        <v>28670</v>
      </c>
      <c r="O58" s="31">
        <f t="shared" si="22"/>
        <v>28670</v>
      </c>
      <c r="P58" s="31">
        <f t="shared" si="22"/>
        <v>28670</v>
      </c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 t="s">
        <v>87</v>
      </c>
      <c r="B59" s="1"/>
      <c r="C59" s="10">
        <f t="shared" ref="C59:P59" si="23">SUM(C56:C58)</f>
        <v>21216</v>
      </c>
      <c r="D59" s="10">
        <f t="shared" si="23"/>
        <v>23601</v>
      </c>
      <c r="E59" s="10">
        <f t="shared" si="23"/>
        <v>27028</v>
      </c>
      <c r="F59" s="10">
        <f t="shared" si="23"/>
        <v>29202</v>
      </c>
      <c r="G59" s="10">
        <f t="shared" si="23"/>
        <v>31483</v>
      </c>
      <c r="H59" s="31">
        <f t="shared" si="23"/>
        <v>31483</v>
      </c>
      <c r="I59" s="31">
        <f t="shared" si="23"/>
        <v>31483</v>
      </c>
      <c r="J59" s="31">
        <f t="shared" si="23"/>
        <v>31483</v>
      </c>
      <c r="K59" s="31">
        <f t="shared" si="23"/>
        <v>31483</v>
      </c>
      <c r="L59" s="31">
        <f t="shared" si="23"/>
        <v>31483</v>
      </c>
      <c r="M59" s="31">
        <f t="shared" si="23"/>
        <v>31483</v>
      </c>
      <c r="N59" s="31">
        <f t="shared" si="23"/>
        <v>31483</v>
      </c>
      <c r="O59" s="31">
        <f t="shared" si="23"/>
        <v>31483</v>
      </c>
      <c r="P59" s="31">
        <f t="shared" si="23"/>
        <v>31483</v>
      </c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00"/>
    <pageSetUpPr/>
  </sheetPr>
  <sheetViews>
    <sheetView workbookViewId="0"/>
  </sheetViews>
  <sheetFormatPr customHeight="1" defaultColWidth="14.43" defaultRowHeight="15.0"/>
  <cols>
    <col customWidth="1" min="1" max="1" width="52.14"/>
    <col customWidth="1" min="2" max="3" width="8.86"/>
    <col customWidth="1" min="4" max="4" width="9.14"/>
    <col customWidth="1" min="5" max="26" width="8.86"/>
  </cols>
  <sheetData>
    <row r="1" ht="13.5" customHeight="1">
      <c r="A1" s="7" t="str">
        <f>Contents!A5</f>
        <v>THE HOME DEPOT, INC.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3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 t="s">
        <v>16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8" t="s">
        <v>17</v>
      </c>
      <c r="B5" s="1"/>
      <c r="C5" s="9">
        <f>'IS Assumptions'!C5</f>
        <v>2015</v>
      </c>
      <c r="D5" s="9">
        <f>'IS Assumptions'!D5</f>
        <v>2016</v>
      </c>
      <c r="E5" s="9">
        <f>'IS Assumptions'!E5</f>
        <v>2017</v>
      </c>
      <c r="F5" s="9">
        <f>'IS Assumptions'!F5</f>
        <v>2018</v>
      </c>
      <c r="G5" s="9">
        <f>'IS Assumptions'!G5</f>
        <v>2019</v>
      </c>
      <c r="H5" s="9">
        <f>'IS Assumptions'!H5</f>
        <v>2020</v>
      </c>
      <c r="I5" s="9">
        <f>'IS Assumptions'!I5</f>
        <v>2021</v>
      </c>
      <c r="J5" s="9">
        <f>'IS Assumptions'!J5</f>
        <v>2022</v>
      </c>
      <c r="K5" s="9">
        <f>'IS Assumptions'!K5</f>
        <v>2023</v>
      </c>
      <c r="L5" s="9">
        <f>'IS Assumptions'!L5</f>
        <v>2024</v>
      </c>
      <c r="M5" s="9">
        <f>'IS Assumptions'!M5</f>
        <v>2025</v>
      </c>
      <c r="N5" s="9">
        <f>'IS Assumptions'!N5</f>
        <v>2026</v>
      </c>
      <c r="O5" s="9">
        <f>'IS Assumptions'!O5</f>
        <v>2027</v>
      </c>
      <c r="P5" s="9">
        <f>'IS Assumptions'!P5</f>
        <v>2028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34" t="s">
        <v>88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25" t="s">
        <v>89</v>
      </c>
      <c r="B8" s="1"/>
      <c r="C8" s="35">
        <v>-144.0</v>
      </c>
      <c r="D8" s="35">
        <v>0.0</v>
      </c>
      <c r="E8" s="35">
        <v>0.0</v>
      </c>
      <c r="F8" s="35">
        <v>0.0</v>
      </c>
      <c r="G8" s="35">
        <v>0.0</v>
      </c>
      <c r="H8" s="29">
        <v>0.0</v>
      </c>
      <c r="I8" s="29">
        <v>0.0</v>
      </c>
      <c r="J8" s="29">
        <v>0.0</v>
      </c>
      <c r="K8" s="29">
        <v>0.0</v>
      </c>
      <c r="L8" s="29">
        <v>0.0</v>
      </c>
      <c r="M8" s="29">
        <v>0.0</v>
      </c>
      <c r="N8" s="29">
        <v>0.0</v>
      </c>
      <c r="O8" s="29">
        <v>0.0</v>
      </c>
      <c r="P8" s="29">
        <v>0.0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25" t="s">
        <v>90</v>
      </c>
      <c r="B9" s="1"/>
      <c r="C9" s="35">
        <v>0.0</v>
      </c>
      <c r="D9" s="35">
        <v>0.0</v>
      </c>
      <c r="E9" s="35">
        <v>0.0</v>
      </c>
      <c r="F9" s="35">
        <v>247.0</v>
      </c>
      <c r="G9" s="35">
        <v>0.0</v>
      </c>
      <c r="H9" s="29">
        <v>0.0</v>
      </c>
      <c r="I9" s="29">
        <v>0.0</v>
      </c>
      <c r="J9" s="29">
        <v>0.0</v>
      </c>
      <c r="K9" s="29">
        <v>0.0</v>
      </c>
      <c r="L9" s="29">
        <v>0.0</v>
      </c>
      <c r="M9" s="29">
        <v>0.0</v>
      </c>
      <c r="N9" s="29">
        <v>0.0</v>
      </c>
      <c r="O9" s="29">
        <v>0.0</v>
      </c>
      <c r="P9" s="29">
        <v>0.0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25" t="s">
        <v>91</v>
      </c>
      <c r="B10" s="1"/>
      <c r="C10" s="12">
        <f>CFStat!C15/IncStat!C15</f>
        <v>0.01452294506</v>
      </c>
      <c r="D10" s="12">
        <f>CFStat!D15/IncStat!D15</f>
        <v>0.01558487042</v>
      </c>
      <c r="E10" s="12">
        <f>CFStat!E15/IncStat!E15</f>
        <v>0.01528213166</v>
      </c>
      <c r="F10" s="12">
        <f>CFStat!F15/IncStat!F15</f>
        <v>0.01445190386</v>
      </c>
      <c r="G10" s="12">
        <f>CFStat!G15/IncStat!G15</f>
        <v>0.01271529889</v>
      </c>
      <c r="H10" s="13">
        <v>0.013</v>
      </c>
      <c r="I10" s="13">
        <v>0.013</v>
      </c>
      <c r="J10" s="13">
        <v>0.013</v>
      </c>
      <c r="K10" s="13">
        <v>0.013</v>
      </c>
      <c r="L10" s="13">
        <v>0.013</v>
      </c>
      <c r="M10" s="13">
        <v>0.013</v>
      </c>
      <c r="N10" s="13">
        <v>0.013</v>
      </c>
      <c r="O10" s="13">
        <v>0.013</v>
      </c>
      <c r="P10" s="13">
        <v>0.013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25" t="s">
        <v>92</v>
      </c>
      <c r="B11" s="1"/>
      <c r="C11" s="35">
        <v>-33.0</v>
      </c>
      <c r="D11" s="35">
        <v>0.0</v>
      </c>
      <c r="E11" s="35">
        <v>0.0</v>
      </c>
      <c r="F11" s="35">
        <v>0.0</v>
      </c>
      <c r="G11" s="35">
        <v>0.0</v>
      </c>
      <c r="H11" s="29">
        <v>0.0</v>
      </c>
      <c r="I11" s="29">
        <v>0.0</v>
      </c>
      <c r="J11" s="29">
        <v>0.0</v>
      </c>
      <c r="K11" s="29">
        <v>0.0</v>
      </c>
      <c r="L11" s="29">
        <v>0.0</v>
      </c>
      <c r="M11" s="29">
        <v>0.0</v>
      </c>
      <c r="N11" s="29">
        <v>0.0</v>
      </c>
      <c r="O11" s="29">
        <v>0.0</v>
      </c>
      <c r="P11" s="29">
        <v>0.0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25" t="s">
        <v>93</v>
      </c>
      <c r="B12" s="1"/>
      <c r="C12" s="35">
        <v>0.0</v>
      </c>
      <c r="D12" s="35">
        <v>4.0</v>
      </c>
      <c r="E12" s="35">
        <v>420.0</v>
      </c>
      <c r="F12" s="35">
        <v>-103.0</v>
      </c>
      <c r="G12" s="35">
        <v>184.0</v>
      </c>
      <c r="H12" s="29">
        <v>0.0</v>
      </c>
      <c r="I12" s="29">
        <v>0.0</v>
      </c>
      <c r="J12" s="29">
        <v>0.0</v>
      </c>
      <c r="K12" s="29">
        <v>0.0</v>
      </c>
      <c r="L12" s="29">
        <v>0.0</v>
      </c>
      <c r="M12" s="29">
        <v>0.0</v>
      </c>
      <c r="N12" s="29">
        <v>0.0</v>
      </c>
      <c r="O12" s="29">
        <v>0.0</v>
      </c>
      <c r="P12" s="29">
        <v>0.0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36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2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34" t="s">
        <v>94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25" t="s">
        <v>95</v>
      </c>
      <c r="B16" s="1"/>
      <c r="C16" s="35">
        <v>43.0</v>
      </c>
      <c r="D16" s="35">
        <v>38.0</v>
      </c>
      <c r="E16" s="35">
        <v>47.0</v>
      </c>
      <c r="F16" s="35">
        <v>33.0</v>
      </c>
      <c r="G16" s="35">
        <v>37.0</v>
      </c>
      <c r="H16" s="29">
        <v>0.0</v>
      </c>
      <c r="I16" s="29">
        <v>0.0</v>
      </c>
      <c r="J16" s="29">
        <v>0.0</v>
      </c>
      <c r="K16" s="29">
        <v>0.0</v>
      </c>
      <c r="L16" s="29">
        <v>0.0</v>
      </c>
      <c r="M16" s="29">
        <v>0.0</v>
      </c>
      <c r="N16" s="29">
        <v>0.0</v>
      </c>
      <c r="O16" s="29">
        <v>0.0</v>
      </c>
      <c r="P16" s="29">
        <v>0.0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25" t="s">
        <v>96</v>
      </c>
      <c r="B17" s="1"/>
      <c r="C17" s="35">
        <v>-1666.0</v>
      </c>
      <c r="D17" s="35">
        <v>0.0</v>
      </c>
      <c r="E17" s="35">
        <v>-374.0</v>
      </c>
      <c r="F17" s="35">
        <v>-21.0</v>
      </c>
      <c r="G17" s="35">
        <v>0.0</v>
      </c>
      <c r="H17" s="29">
        <v>0.0</v>
      </c>
      <c r="I17" s="29">
        <v>0.0</v>
      </c>
      <c r="J17" s="29">
        <v>0.0</v>
      </c>
      <c r="K17" s="29">
        <v>0.0</v>
      </c>
      <c r="L17" s="29">
        <v>0.0</v>
      </c>
      <c r="M17" s="29">
        <v>0.0</v>
      </c>
      <c r="N17" s="29">
        <v>0.0</v>
      </c>
      <c r="O17" s="29">
        <v>0.0</v>
      </c>
      <c r="P17" s="29">
        <v>0.0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25" t="s">
        <v>97</v>
      </c>
      <c r="B18" s="1"/>
      <c r="C18" s="35">
        <v>144.0</v>
      </c>
      <c r="D18" s="35">
        <v>0.0</v>
      </c>
      <c r="E18" s="35">
        <v>0.0</v>
      </c>
      <c r="F18" s="35">
        <v>0.0</v>
      </c>
      <c r="G18" s="35">
        <v>0.0</v>
      </c>
      <c r="H18" s="29">
        <v>0.0</v>
      </c>
      <c r="I18" s="29">
        <v>0.0</v>
      </c>
      <c r="J18" s="29">
        <v>0.0</v>
      </c>
      <c r="K18" s="29">
        <v>0.0</v>
      </c>
      <c r="L18" s="29">
        <v>0.0</v>
      </c>
      <c r="M18" s="29">
        <v>0.0</v>
      </c>
      <c r="N18" s="29">
        <v>0.0</v>
      </c>
      <c r="O18" s="29">
        <v>0.0</v>
      </c>
      <c r="P18" s="29">
        <v>0.0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25" t="s">
        <v>98</v>
      </c>
      <c r="B19" s="1"/>
      <c r="C19" s="35">
        <v>0.0</v>
      </c>
      <c r="D19" s="35">
        <v>0.0</v>
      </c>
      <c r="E19" s="35">
        <v>-4.0</v>
      </c>
      <c r="F19" s="35">
        <v>14.0</v>
      </c>
      <c r="G19" s="35">
        <v>-12.0</v>
      </c>
      <c r="H19" s="29">
        <v>0.0</v>
      </c>
      <c r="I19" s="29">
        <v>0.0</v>
      </c>
      <c r="J19" s="29">
        <v>0.0</v>
      </c>
      <c r="K19" s="29">
        <v>0.0</v>
      </c>
      <c r="L19" s="29">
        <v>0.0</v>
      </c>
      <c r="M19" s="29">
        <v>0.0</v>
      </c>
      <c r="N19" s="29">
        <v>0.0</v>
      </c>
      <c r="O19" s="29">
        <v>0.0</v>
      </c>
      <c r="P19" s="29">
        <v>0.0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2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34" t="s">
        <v>99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25" t="s">
        <v>100</v>
      </c>
      <c r="B22" s="1"/>
      <c r="C22" s="1"/>
      <c r="D22" s="1"/>
      <c r="E22" s="1"/>
      <c r="F22" s="1"/>
      <c r="G22" s="1"/>
      <c r="H22" s="37">
        <v>0.0</v>
      </c>
      <c r="I22" s="37">
        <v>0.0</v>
      </c>
      <c r="J22" s="37">
        <v>0.0</v>
      </c>
      <c r="K22" s="37">
        <v>0.0</v>
      </c>
      <c r="L22" s="37">
        <v>0.0</v>
      </c>
      <c r="M22" s="37">
        <v>0.0</v>
      </c>
      <c r="N22" s="37">
        <v>0.0</v>
      </c>
      <c r="O22" s="37">
        <v>0.0</v>
      </c>
      <c r="P22" s="37">
        <v>0.0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25" t="s">
        <v>101</v>
      </c>
      <c r="B23" s="1"/>
      <c r="C23" s="1"/>
      <c r="D23" s="1"/>
      <c r="E23" s="1"/>
      <c r="F23" s="1"/>
      <c r="G23" s="1"/>
      <c r="H23" s="37">
        <v>0.0</v>
      </c>
      <c r="I23" s="37">
        <v>0.0</v>
      </c>
      <c r="J23" s="37">
        <v>0.0</v>
      </c>
      <c r="K23" s="37">
        <v>0.0</v>
      </c>
      <c r="L23" s="37">
        <v>0.0</v>
      </c>
      <c r="M23" s="37">
        <v>0.0</v>
      </c>
      <c r="N23" s="37">
        <v>0.0</v>
      </c>
      <c r="O23" s="37">
        <v>0.0</v>
      </c>
      <c r="P23" s="37">
        <v>0.0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25" t="s">
        <v>102</v>
      </c>
      <c r="B24" s="1"/>
      <c r="C24" s="1"/>
      <c r="D24" s="1"/>
      <c r="E24" s="1"/>
      <c r="F24" s="1"/>
      <c r="G24" s="1"/>
      <c r="H24" s="37">
        <v>0.0</v>
      </c>
      <c r="I24" s="37">
        <v>0.0</v>
      </c>
      <c r="J24" s="37">
        <v>0.0</v>
      </c>
      <c r="K24" s="37">
        <v>0.0</v>
      </c>
      <c r="L24" s="37">
        <v>0.0</v>
      </c>
      <c r="M24" s="37">
        <v>0.0</v>
      </c>
      <c r="N24" s="37">
        <v>0.0</v>
      </c>
      <c r="O24" s="37">
        <v>0.0</v>
      </c>
      <c r="P24" s="37">
        <v>0.0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25" t="s">
        <v>103</v>
      </c>
      <c r="B25" s="1"/>
      <c r="C25" s="1"/>
      <c r="D25" s="1"/>
      <c r="E25" s="1"/>
      <c r="F25" s="1"/>
      <c r="G25" s="1"/>
      <c r="H25" s="37">
        <v>0.0</v>
      </c>
      <c r="I25" s="37">
        <v>0.0</v>
      </c>
      <c r="J25" s="37">
        <v>0.0</v>
      </c>
      <c r="K25" s="37">
        <v>0.0</v>
      </c>
      <c r="L25" s="37">
        <v>0.0</v>
      </c>
      <c r="M25" s="37">
        <v>0.0</v>
      </c>
      <c r="N25" s="37">
        <v>0.0</v>
      </c>
      <c r="O25" s="37">
        <v>0.0</v>
      </c>
      <c r="P25" s="37">
        <v>0.0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25" t="s">
        <v>104</v>
      </c>
      <c r="B26" s="1"/>
      <c r="C26" s="1"/>
      <c r="D26" s="1"/>
      <c r="E26" s="1"/>
      <c r="F26" s="1"/>
      <c r="G26" s="1"/>
      <c r="H26" s="37">
        <v>0.0</v>
      </c>
      <c r="I26" s="37">
        <v>0.0</v>
      </c>
      <c r="J26" s="37">
        <v>0.0</v>
      </c>
      <c r="K26" s="37">
        <v>0.0</v>
      </c>
      <c r="L26" s="37">
        <v>0.0</v>
      </c>
      <c r="M26" s="37">
        <v>0.0</v>
      </c>
      <c r="N26" s="37">
        <v>0.0</v>
      </c>
      <c r="O26" s="37">
        <v>0.0</v>
      </c>
      <c r="P26" s="37">
        <v>0.0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25" t="s">
        <v>105</v>
      </c>
      <c r="B27" s="1"/>
      <c r="C27" s="1"/>
      <c r="D27" s="1"/>
      <c r="E27" s="1"/>
      <c r="F27" s="1"/>
      <c r="G27" s="1"/>
      <c r="H27" s="37">
        <v>0.0</v>
      </c>
      <c r="I27" s="37">
        <v>0.0</v>
      </c>
      <c r="J27" s="37">
        <v>0.0</v>
      </c>
      <c r="K27" s="37">
        <v>0.0</v>
      </c>
      <c r="L27" s="37">
        <v>0.0</v>
      </c>
      <c r="M27" s="37">
        <v>0.0</v>
      </c>
      <c r="N27" s="37">
        <v>0.0</v>
      </c>
      <c r="O27" s="37">
        <v>0.0</v>
      </c>
      <c r="P27" s="37">
        <v>0.0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25" t="s">
        <v>106</v>
      </c>
      <c r="B28" s="1"/>
      <c r="C28" s="1"/>
      <c r="D28" s="1"/>
      <c r="E28" s="1"/>
      <c r="F28" s="1"/>
      <c r="G28" s="1"/>
      <c r="H28" s="37">
        <v>0.0</v>
      </c>
      <c r="I28" s="37">
        <v>0.0</v>
      </c>
      <c r="J28" s="37">
        <v>0.0</v>
      </c>
      <c r="K28" s="37">
        <v>0.0</v>
      </c>
      <c r="L28" s="37">
        <v>0.0</v>
      </c>
      <c r="M28" s="37">
        <v>0.0</v>
      </c>
      <c r="N28" s="37">
        <v>0.0</v>
      </c>
      <c r="O28" s="37">
        <v>0.0</v>
      </c>
      <c r="P28" s="37">
        <v>0.0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25" t="s">
        <v>107</v>
      </c>
      <c r="B29" s="1"/>
      <c r="C29" s="1"/>
      <c r="D29" s="1"/>
      <c r="E29" s="1"/>
      <c r="F29" s="1"/>
      <c r="G29" s="1"/>
      <c r="H29" s="37">
        <v>0.0</v>
      </c>
      <c r="I29" s="37">
        <v>0.0</v>
      </c>
      <c r="J29" s="37">
        <v>0.0</v>
      </c>
      <c r="K29" s="37">
        <v>0.0</v>
      </c>
      <c r="L29" s="37">
        <v>0.0</v>
      </c>
      <c r="M29" s="37">
        <v>0.0</v>
      </c>
      <c r="N29" s="37">
        <v>0.0</v>
      </c>
      <c r="O29" s="37">
        <v>0.0</v>
      </c>
      <c r="P29" s="37">
        <v>0.0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3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 t="s">
        <v>108</v>
      </c>
      <c r="B32" s="1"/>
      <c r="C32" s="1"/>
      <c r="D32" s="1"/>
      <c r="E32" s="1"/>
      <c r="F32" s="1"/>
      <c r="G32" s="1"/>
      <c r="H32" s="37">
        <v>0.0</v>
      </c>
      <c r="I32" s="37">
        <v>0.0</v>
      </c>
      <c r="J32" s="37">
        <v>0.0</v>
      </c>
      <c r="K32" s="37">
        <v>0.0</v>
      </c>
      <c r="L32" s="37">
        <v>0.0</v>
      </c>
      <c r="M32" s="37">
        <v>0.0</v>
      </c>
      <c r="N32" s="37">
        <v>0.0</v>
      </c>
      <c r="O32" s="37">
        <v>0.0</v>
      </c>
      <c r="P32" s="37">
        <v>0.0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06666"/>
    <pageSetUpPr fitToPage="1"/>
  </sheetPr>
  <sheetViews>
    <sheetView workbookViewId="0"/>
  </sheetViews>
  <sheetFormatPr customHeight="1" defaultColWidth="14.43" defaultRowHeight="15.0"/>
  <cols>
    <col customWidth="1" min="1" max="1" width="43.43"/>
    <col customWidth="1" min="2" max="2" width="8.86"/>
    <col customWidth="1" min="3" max="7" width="9.57"/>
    <col customWidth="1" min="8" max="8" width="9.43"/>
    <col customWidth="1" min="9" max="16" width="9.0"/>
    <col customWidth="1" min="17" max="26" width="8.86"/>
  </cols>
  <sheetData>
    <row r="1" ht="13.5" customHeight="1">
      <c r="A1" s="3" t="str">
        <f>Contents!A5</f>
        <v>THE HOME DEPOT, INC.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3" t="s">
        <v>109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 t="s">
        <v>110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8" t="s">
        <v>17</v>
      </c>
      <c r="B5" s="1"/>
      <c r="C5" s="9">
        <f>'IS Assumptions'!C5</f>
        <v>2015</v>
      </c>
      <c r="D5" s="9">
        <f>'IS Assumptions'!D5</f>
        <v>2016</v>
      </c>
      <c r="E5" s="9">
        <f>'IS Assumptions'!E5</f>
        <v>2017</v>
      </c>
      <c r="F5" s="9">
        <f>'IS Assumptions'!F5</f>
        <v>2018</v>
      </c>
      <c r="G5" s="9">
        <f>'IS Assumptions'!G5</f>
        <v>2019</v>
      </c>
      <c r="H5" s="9">
        <f>'IS Assumptions'!H5</f>
        <v>2020</v>
      </c>
      <c r="I5" s="9">
        <f>'IS Assumptions'!I5</f>
        <v>2021</v>
      </c>
      <c r="J5" s="9">
        <f>'IS Assumptions'!J5</f>
        <v>2022</v>
      </c>
      <c r="K5" s="9">
        <f>'IS Assumptions'!K5</f>
        <v>2023</v>
      </c>
      <c r="L5" s="9">
        <f>'IS Assumptions'!L5</f>
        <v>2024</v>
      </c>
      <c r="M5" s="9">
        <f>'IS Assumptions'!M5</f>
        <v>2025</v>
      </c>
      <c r="N5" s="9">
        <f>'IS Assumptions'!N5</f>
        <v>2026</v>
      </c>
      <c r="O5" s="9">
        <f>'IS Assumptions'!O5</f>
        <v>2027</v>
      </c>
      <c r="P5" s="9">
        <f>'IS Assumptions'!P5</f>
        <v>2028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3" t="s">
        <v>111</v>
      </c>
      <c r="B7" s="34"/>
      <c r="C7" s="19">
        <v>88519.0</v>
      </c>
      <c r="D7" s="19">
        <v>94595.0</v>
      </c>
      <c r="E7" s="19">
        <v>100904.0</v>
      </c>
      <c r="F7" s="19">
        <v>108203.0</v>
      </c>
      <c r="G7" s="19">
        <v>110225.0</v>
      </c>
      <c r="H7" s="38">
        <f>'IS Assumptions'!H20</f>
        <v>125463.9826</v>
      </c>
      <c r="I7" s="38">
        <f>'IS Assumptions'!I20</f>
        <v>129538.0491</v>
      </c>
      <c r="J7" s="38">
        <f>'IS Assumptions'!J20</f>
        <v>134133.9554</v>
      </c>
      <c r="K7" s="38">
        <f>'IS Assumptions'!K20</f>
        <v>138758.465</v>
      </c>
      <c r="L7" s="38">
        <f>'IS Assumptions'!L20</f>
        <v>143542.4128</v>
      </c>
      <c r="M7" s="38">
        <f>'IS Assumptions'!M20</f>
        <v>148491.2959</v>
      </c>
      <c r="N7" s="38">
        <f>'IS Assumptions'!N20</f>
        <v>153610.8006</v>
      </c>
      <c r="O7" s="38">
        <f>'IS Assumptions'!O20</f>
        <v>158906.8094</v>
      </c>
      <c r="P7" s="38">
        <f>'IS Assumptions'!P20</f>
        <v>164385.4077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20" t="s">
        <v>112</v>
      </c>
      <c r="B8" s="39"/>
      <c r="C8" s="40">
        <f>C7/83176-1</f>
        <v>0.06423727998</v>
      </c>
      <c r="D8" s="40">
        <f t="shared" ref="D8:P8" si="1">D7/C7-1</f>
        <v>0.06864063083</v>
      </c>
      <c r="E8" s="40">
        <f t="shared" si="1"/>
        <v>0.06669485702</v>
      </c>
      <c r="F8" s="40">
        <f t="shared" si="1"/>
        <v>0.07233608182</v>
      </c>
      <c r="G8" s="40">
        <f t="shared" si="1"/>
        <v>0.0186870974</v>
      </c>
      <c r="H8" s="40">
        <f t="shared" si="1"/>
        <v>0.1382534146</v>
      </c>
      <c r="I8" s="40">
        <f t="shared" si="1"/>
        <v>0.032472</v>
      </c>
      <c r="J8" s="40">
        <f t="shared" si="1"/>
        <v>0.0354792</v>
      </c>
      <c r="K8" s="40">
        <f t="shared" si="1"/>
        <v>0.0344768</v>
      </c>
      <c r="L8" s="40">
        <f t="shared" si="1"/>
        <v>0.0344768</v>
      </c>
      <c r="M8" s="40">
        <f t="shared" si="1"/>
        <v>0.0344768</v>
      </c>
      <c r="N8" s="40">
        <f t="shared" si="1"/>
        <v>0.0344768</v>
      </c>
      <c r="O8" s="40">
        <f t="shared" si="1"/>
        <v>0.0344768</v>
      </c>
      <c r="P8" s="40">
        <f t="shared" si="1"/>
        <v>0.0344768</v>
      </c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3.5" customHeight="1">
      <c r="A9" s="25"/>
      <c r="B9" s="25"/>
      <c r="C9" s="25"/>
      <c r="D9" s="25"/>
      <c r="E9" s="25"/>
      <c r="F9" s="25"/>
      <c r="G9" s="2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 t="s">
        <v>113</v>
      </c>
      <c r="B10" s="25"/>
      <c r="C10" s="41">
        <v>58254.0</v>
      </c>
      <c r="D10" s="41">
        <v>62282.0</v>
      </c>
      <c r="E10" s="41">
        <v>66548.0</v>
      </c>
      <c r="F10" s="41">
        <v>71043.0</v>
      </c>
      <c r="G10" s="41">
        <v>72653.0</v>
      </c>
      <c r="H10" s="23">
        <f>H7*(1-'IS Assumptions'!H27)</f>
        <v>82680.76455</v>
      </c>
      <c r="I10" s="23">
        <f>I7*(1-'IS Assumptions'!I27)</f>
        <v>85624.65043</v>
      </c>
      <c r="J10" s="23">
        <f>J7*(1-'IS Assumptions'!J27)</f>
        <v>88528.41057</v>
      </c>
      <c r="K10" s="23">
        <f>K7*(1-'IS Assumptions'!K27)</f>
        <v>91303.06995</v>
      </c>
      <c r="L10" s="23">
        <f>L7*(1-'IS Assumptions'!L27)</f>
        <v>94307.36522</v>
      </c>
      <c r="M10" s="23">
        <f>M7*(1-'IS Assumptions'!M27)</f>
        <v>97410.29009</v>
      </c>
      <c r="N10" s="23">
        <f>N7*(1-'IS Assumptions'!N27)</f>
        <v>100615.0744</v>
      </c>
      <c r="O10" s="23">
        <f>O7*(1-'IS Assumptions'!O27)</f>
        <v>104083.9602</v>
      </c>
      <c r="P10" s="23">
        <f>P7*(1-'IS Assumptions'!P27)</f>
        <v>107672.4421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3" t="s">
        <v>114</v>
      </c>
      <c r="B11" s="25"/>
      <c r="C11" s="27">
        <f t="shared" ref="C11:P11" si="2">C7-C10</f>
        <v>30265</v>
      </c>
      <c r="D11" s="27">
        <f t="shared" si="2"/>
        <v>32313</v>
      </c>
      <c r="E11" s="27">
        <f t="shared" si="2"/>
        <v>34356</v>
      </c>
      <c r="F11" s="27">
        <f t="shared" si="2"/>
        <v>37160</v>
      </c>
      <c r="G11" s="27">
        <f t="shared" si="2"/>
        <v>37572</v>
      </c>
      <c r="H11" s="27">
        <f t="shared" si="2"/>
        <v>42783.21807</v>
      </c>
      <c r="I11" s="27">
        <f t="shared" si="2"/>
        <v>43913.39863</v>
      </c>
      <c r="J11" s="27">
        <f t="shared" si="2"/>
        <v>45605.54484</v>
      </c>
      <c r="K11" s="27">
        <f t="shared" si="2"/>
        <v>47455.39502</v>
      </c>
      <c r="L11" s="27">
        <f t="shared" si="2"/>
        <v>49235.04759</v>
      </c>
      <c r="M11" s="27">
        <f t="shared" si="2"/>
        <v>51081.00578</v>
      </c>
      <c r="N11" s="27">
        <f t="shared" si="2"/>
        <v>52995.7262</v>
      </c>
      <c r="O11" s="27">
        <f t="shared" si="2"/>
        <v>54822.84925</v>
      </c>
      <c r="P11" s="27">
        <f t="shared" si="2"/>
        <v>56712.96566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20" t="s">
        <v>115</v>
      </c>
      <c r="B12" s="39"/>
      <c r="C12" s="42">
        <f t="shared" ref="C12:P12" si="3">C11/C7</f>
        <v>0.341903998</v>
      </c>
      <c r="D12" s="42">
        <f t="shared" si="3"/>
        <v>0.3415931075</v>
      </c>
      <c r="E12" s="42">
        <f t="shared" si="3"/>
        <v>0.3404820423</v>
      </c>
      <c r="F12" s="42">
        <f t="shared" si="3"/>
        <v>0.3434285556</v>
      </c>
      <c r="G12" s="42">
        <f t="shared" si="3"/>
        <v>0.3408664096</v>
      </c>
      <c r="H12" s="42">
        <f t="shared" si="3"/>
        <v>0.341</v>
      </c>
      <c r="I12" s="42">
        <f t="shared" si="3"/>
        <v>0.339</v>
      </c>
      <c r="J12" s="42">
        <f t="shared" si="3"/>
        <v>0.34</v>
      </c>
      <c r="K12" s="42">
        <f t="shared" si="3"/>
        <v>0.342</v>
      </c>
      <c r="L12" s="42">
        <f t="shared" si="3"/>
        <v>0.343</v>
      </c>
      <c r="M12" s="42">
        <f t="shared" si="3"/>
        <v>0.344</v>
      </c>
      <c r="N12" s="42">
        <f t="shared" si="3"/>
        <v>0.345</v>
      </c>
      <c r="O12" s="42">
        <f t="shared" si="3"/>
        <v>0.345</v>
      </c>
      <c r="P12" s="42">
        <f t="shared" si="3"/>
        <v>0.345</v>
      </c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3.5" customHeight="1">
      <c r="A13" s="25"/>
      <c r="B13" s="25"/>
      <c r="C13" s="25"/>
      <c r="D13" s="25"/>
      <c r="E13" s="25"/>
      <c r="F13" s="25"/>
      <c r="G13" s="2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 t="s">
        <v>116</v>
      </c>
      <c r="B14" s="25"/>
      <c r="C14" s="25"/>
      <c r="D14" s="25"/>
      <c r="E14" s="25"/>
      <c r="F14" s="25"/>
      <c r="G14" s="2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25" t="s">
        <v>117</v>
      </c>
      <c r="B15" s="25"/>
      <c r="C15" s="19">
        <v>16801.0</v>
      </c>
      <c r="D15" s="19">
        <v>17132.0</v>
      </c>
      <c r="E15" s="19">
        <v>17864.0</v>
      </c>
      <c r="F15" s="19">
        <v>19513.0</v>
      </c>
      <c r="G15" s="19">
        <v>19740.0</v>
      </c>
      <c r="H15" s="38">
        <f>H7*'IS Assumptions'!H31</f>
        <v>23181.52504</v>
      </c>
      <c r="I15" s="38">
        <f>I7*'IS Assumptions'!I31</f>
        <v>23446.38688</v>
      </c>
      <c r="J15" s="38">
        <f>J7*'IS Assumptions'!J31</f>
        <v>23741.71011</v>
      </c>
      <c r="K15" s="38">
        <f>K7*'IS Assumptions'!K31</f>
        <v>24282.73137</v>
      </c>
      <c r="L15" s="38">
        <f>L7*'IS Assumptions'!L31</f>
        <v>24832.83742</v>
      </c>
      <c r="M15" s="38">
        <f>M7*'IS Assumptions'!M31</f>
        <v>25540.50289</v>
      </c>
      <c r="N15" s="38">
        <f>N7*'IS Assumptions'!N31</f>
        <v>26267.4469</v>
      </c>
      <c r="O15" s="38">
        <f>O7*'IS Assumptions'!O31</f>
        <v>27014.1576</v>
      </c>
      <c r="P15" s="38">
        <f>P7*'IS Assumptions'!P31</f>
        <v>27945.51931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25" t="s">
        <v>118</v>
      </c>
      <c r="B16" s="25"/>
      <c r="C16" s="19">
        <v>1690.0</v>
      </c>
      <c r="D16" s="19">
        <v>1754.0</v>
      </c>
      <c r="E16" s="19">
        <v>1811.0</v>
      </c>
      <c r="F16" s="19">
        <v>1870.0</v>
      </c>
      <c r="G16" s="19">
        <v>1989.0</v>
      </c>
      <c r="H16" s="38">
        <f>'IS Assumptions'!H33*CFStat!H12</f>
        <v>2087.069519</v>
      </c>
      <c r="I16" s="38">
        <f>'IS Assumptions'!I33*CFStat!I12</f>
        <v>2355.385902</v>
      </c>
      <c r="J16" s="38">
        <f>'IS Assumptions'!J33*CFStat!J12</f>
        <v>2520.830311</v>
      </c>
      <c r="K16" s="38">
        <f>'IS Assumptions'!K33*CFStat!K12</f>
        <v>2700.179955</v>
      </c>
      <c r="L16" s="38">
        <f>'IS Assumptions'!L33*CFStat!L12</f>
        <v>2889.397725</v>
      </c>
      <c r="M16" s="38">
        <f>'IS Assumptions'!M33*CFStat!M12</f>
        <v>3090.279451</v>
      </c>
      <c r="N16" s="38">
        <f>'IS Assumptions'!N33*CFStat!N12</f>
        <v>3303.502152</v>
      </c>
      <c r="O16" s="38">
        <f>'IS Assumptions'!O33*CFStat!O12</f>
        <v>3529.780889</v>
      </c>
      <c r="P16" s="38">
        <f>'IS Assumptions'!P33*CFStat!P12</f>
        <v>3769.870862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25" t="s">
        <v>119</v>
      </c>
      <c r="B17" s="25"/>
      <c r="C17" s="43">
        <v>0.0</v>
      </c>
      <c r="D17" s="43">
        <v>0.0</v>
      </c>
      <c r="E17" s="43">
        <v>0.0</v>
      </c>
      <c r="F17" s="43">
        <v>247.0</v>
      </c>
      <c r="G17" s="43">
        <v>0.0</v>
      </c>
      <c r="H17" s="23">
        <f>'IS Assumptions'!H35</f>
        <v>0</v>
      </c>
      <c r="I17" s="23">
        <f>'IS Assumptions'!I35</f>
        <v>0</v>
      </c>
      <c r="J17" s="23">
        <f>'IS Assumptions'!J35</f>
        <v>0</v>
      </c>
      <c r="K17" s="23">
        <f>'IS Assumptions'!K35</f>
        <v>0</v>
      </c>
      <c r="L17" s="23">
        <f>'IS Assumptions'!L35</f>
        <v>0</v>
      </c>
      <c r="M17" s="23">
        <f>'IS Assumptions'!M35</f>
        <v>0</v>
      </c>
      <c r="N17" s="23">
        <f>'IS Assumptions'!N35</f>
        <v>0</v>
      </c>
      <c r="O17" s="23">
        <f>'IS Assumptions'!O35</f>
        <v>0</v>
      </c>
      <c r="P17" s="23">
        <f>'IS Assumptions'!P35</f>
        <v>0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 t="s">
        <v>120</v>
      </c>
      <c r="B18" s="25"/>
      <c r="C18" s="27">
        <f t="shared" ref="C18:P18" si="4">SUM(C15:C17)</f>
        <v>18491</v>
      </c>
      <c r="D18" s="27">
        <f t="shared" si="4"/>
        <v>18886</v>
      </c>
      <c r="E18" s="27">
        <f t="shared" si="4"/>
        <v>19675</v>
      </c>
      <c r="F18" s="27">
        <f t="shared" si="4"/>
        <v>21630</v>
      </c>
      <c r="G18" s="27">
        <f t="shared" si="4"/>
        <v>21729</v>
      </c>
      <c r="H18" s="27">
        <f t="shared" si="4"/>
        <v>25268.59456</v>
      </c>
      <c r="I18" s="27">
        <f t="shared" si="4"/>
        <v>25801.77278</v>
      </c>
      <c r="J18" s="27">
        <f t="shared" si="4"/>
        <v>26262.54042</v>
      </c>
      <c r="K18" s="27">
        <f t="shared" si="4"/>
        <v>26982.91132</v>
      </c>
      <c r="L18" s="27">
        <f t="shared" si="4"/>
        <v>27722.23514</v>
      </c>
      <c r="M18" s="27">
        <f t="shared" si="4"/>
        <v>28630.78234</v>
      </c>
      <c r="N18" s="27">
        <f t="shared" si="4"/>
        <v>29570.94905</v>
      </c>
      <c r="O18" s="27">
        <f t="shared" si="4"/>
        <v>30543.93849</v>
      </c>
      <c r="P18" s="27">
        <f t="shared" si="4"/>
        <v>31715.39017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20" t="s">
        <v>121</v>
      </c>
      <c r="B19" s="39"/>
      <c r="C19" s="42">
        <f t="shared" ref="C19:P19" si="5">C18/C7</f>
        <v>0.208893006</v>
      </c>
      <c r="D19" s="42">
        <f t="shared" si="5"/>
        <v>0.1996511444</v>
      </c>
      <c r="E19" s="42">
        <f t="shared" si="5"/>
        <v>0.1949873147</v>
      </c>
      <c r="F19" s="42">
        <f t="shared" si="5"/>
        <v>0.199902036</v>
      </c>
      <c r="G19" s="42">
        <f t="shared" si="5"/>
        <v>0.1971331368</v>
      </c>
      <c r="H19" s="42">
        <f t="shared" si="5"/>
        <v>0.2014011833</v>
      </c>
      <c r="I19" s="42">
        <f t="shared" si="5"/>
        <v>0.1991829657</v>
      </c>
      <c r="J19" s="42">
        <f t="shared" si="5"/>
        <v>0.1957933794</v>
      </c>
      <c r="K19" s="42">
        <f t="shared" si="5"/>
        <v>0.1944595692</v>
      </c>
      <c r="L19" s="42">
        <f t="shared" si="5"/>
        <v>0.1931292264</v>
      </c>
      <c r="M19" s="42">
        <f t="shared" si="5"/>
        <v>0.1928111825</v>
      </c>
      <c r="N19" s="42">
        <f t="shared" si="5"/>
        <v>0.1925056633</v>
      </c>
      <c r="O19" s="42">
        <f t="shared" si="5"/>
        <v>0.1922128989</v>
      </c>
      <c r="P19" s="42">
        <f t="shared" si="5"/>
        <v>0.1929331235</v>
      </c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3.5" customHeight="1">
      <c r="A20" s="1"/>
      <c r="B20" s="25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3" t="s">
        <v>122</v>
      </c>
      <c r="B21" s="25"/>
      <c r="C21" s="27">
        <f t="shared" ref="C21:P21" si="6">C11-C18</f>
        <v>11774</v>
      </c>
      <c r="D21" s="27">
        <f t="shared" si="6"/>
        <v>13427</v>
      </c>
      <c r="E21" s="27">
        <f t="shared" si="6"/>
        <v>14681</v>
      </c>
      <c r="F21" s="27">
        <f t="shared" si="6"/>
        <v>15530</v>
      </c>
      <c r="G21" s="27">
        <f t="shared" si="6"/>
        <v>15843</v>
      </c>
      <c r="H21" s="27">
        <f t="shared" si="6"/>
        <v>17514.62351</v>
      </c>
      <c r="I21" s="27">
        <f t="shared" si="6"/>
        <v>18111.62585</v>
      </c>
      <c r="J21" s="27">
        <f t="shared" si="6"/>
        <v>19343.00442</v>
      </c>
      <c r="K21" s="27">
        <f t="shared" si="6"/>
        <v>20472.48369</v>
      </c>
      <c r="L21" s="27">
        <f t="shared" si="6"/>
        <v>21512.81245</v>
      </c>
      <c r="M21" s="27">
        <f t="shared" si="6"/>
        <v>22450.22344</v>
      </c>
      <c r="N21" s="27">
        <f t="shared" si="6"/>
        <v>23424.77715</v>
      </c>
      <c r="O21" s="27">
        <f t="shared" si="6"/>
        <v>24278.91076</v>
      </c>
      <c r="P21" s="27">
        <f t="shared" si="6"/>
        <v>24997.57549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39" t="s">
        <v>121</v>
      </c>
      <c r="B22" s="39"/>
      <c r="C22" s="42">
        <f t="shared" ref="C22:P22" si="7">C21/C7</f>
        <v>0.133010992</v>
      </c>
      <c r="D22" s="42">
        <f t="shared" si="7"/>
        <v>0.1419419631</v>
      </c>
      <c r="E22" s="42">
        <f t="shared" si="7"/>
        <v>0.1454947277</v>
      </c>
      <c r="F22" s="42">
        <f t="shared" si="7"/>
        <v>0.1435265196</v>
      </c>
      <c r="G22" s="42">
        <f t="shared" si="7"/>
        <v>0.1437332729</v>
      </c>
      <c r="H22" s="42">
        <f t="shared" si="7"/>
        <v>0.1395988167</v>
      </c>
      <c r="I22" s="42">
        <f t="shared" si="7"/>
        <v>0.1398170343</v>
      </c>
      <c r="J22" s="42">
        <f t="shared" si="7"/>
        <v>0.1442066206</v>
      </c>
      <c r="K22" s="42">
        <f t="shared" si="7"/>
        <v>0.1475404308</v>
      </c>
      <c r="L22" s="42">
        <f t="shared" si="7"/>
        <v>0.1498707736</v>
      </c>
      <c r="M22" s="42">
        <f t="shared" si="7"/>
        <v>0.1511888175</v>
      </c>
      <c r="N22" s="42">
        <f t="shared" si="7"/>
        <v>0.1524943367</v>
      </c>
      <c r="O22" s="42">
        <f t="shared" si="7"/>
        <v>0.1527871011</v>
      </c>
      <c r="P22" s="42">
        <f t="shared" si="7"/>
        <v>0.1520668765</v>
      </c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3.5" customHeight="1">
      <c r="A23" s="25"/>
      <c r="B23" s="25"/>
      <c r="C23" s="25"/>
      <c r="D23" s="25"/>
      <c r="E23" s="25"/>
      <c r="F23" s="25"/>
      <c r="G23" s="2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25" t="s">
        <v>123</v>
      </c>
      <c r="B24" s="25"/>
      <c r="C24" s="27">
        <v>919.0</v>
      </c>
      <c r="D24" s="27">
        <v>972.0</v>
      </c>
      <c r="E24" s="27">
        <v>1057.0</v>
      </c>
      <c r="F24" s="27">
        <v>1051.0</v>
      </c>
      <c r="G24" s="27">
        <v>1201.0</v>
      </c>
      <c r="H24" s="38">
        <f>'IS Assumptions'!H39*(AVERAGE('BS Assumptions'!G59,'BS Assumptions'!H59))</f>
        <v>1101.905</v>
      </c>
      <c r="I24" s="38">
        <f>'IS Assumptions'!I39*(AVERAGE('BS Assumptions'!H59,'BS Assumptions'!I59))</f>
        <v>1101.905</v>
      </c>
      <c r="J24" s="38">
        <f>'IS Assumptions'!J39*(AVERAGE('BS Assumptions'!I59,'BS Assumptions'!J59))</f>
        <v>1101.905</v>
      </c>
      <c r="K24" s="38">
        <f>'IS Assumptions'!K39*(AVERAGE('BS Assumptions'!J59,'BS Assumptions'!K59))</f>
        <v>1101.905</v>
      </c>
      <c r="L24" s="38">
        <f>'IS Assumptions'!L39*(AVERAGE('BS Assumptions'!K59,'BS Assumptions'!L59))</f>
        <v>1101.905</v>
      </c>
      <c r="M24" s="38">
        <f>'IS Assumptions'!M39*(AVERAGE('BS Assumptions'!L59,'BS Assumptions'!M59))</f>
        <v>1101.905</v>
      </c>
      <c r="N24" s="38">
        <f>'IS Assumptions'!N39*(AVERAGE('BS Assumptions'!M59,'BS Assumptions'!N59))</f>
        <v>1101.905</v>
      </c>
      <c r="O24" s="38">
        <f>'IS Assumptions'!O39*(AVERAGE('BS Assumptions'!N59,'BS Assumptions'!O59))</f>
        <v>1101.905</v>
      </c>
      <c r="P24" s="38">
        <f>'IS Assumptions'!P39*(AVERAGE('BS Assumptions'!O59,'BS Assumptions'!P59))</f>
        <v>1101.905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25" t="s">
        <v>124</v>
      </c>
      <c r="B25" s="25"/>
      <c r="C25" s="27">
        <v>-166.0</v>
      </c>
      <c r="D25" s="27">
        <v>-36.0</v>
      </c>
      <c r="E25" s="27">
        <v>-74.0</v>
      </c>
      <c r="F25" s="27">
        <v>-93.0</v>
      </c>
      <c r="G25" s="27">
        <v>-73.0</v>
      </c>
      <c r="H25" s="38">
        <f>-'IS Assumptions'!H40*(average(BalSht!G9,BalSht!H9))</f>
        <v>-16.24797878</v>
      </c>
      <c r="I25" s="38">
        <f>-'IS Assumptions'!I40*(average(BalSht!H9,BalSht!I9))</f>
        <v>-17.85014222</v>
      </c>
      <c r="J25" s="38">
        <f>-'IS Assumptions'!J40*(average(BalSht!I9,BalSht!J9))</f>
        <v>-18.45704031</v>
      </c>
      <c r="K25" s="38">
        <f>-'IS Assumptions'!K40*(average(BalSht!J9,BalSht!K9))</f>
        <v>-19.10246943</v>
      </c>
      <c r="L25" s="38">
        <f>-'IS Assumptions'!L40*(average(BalSht!K9,BalSht!L9))</f>
        <v>-19.76106144</v>
      </c>
      <c r="M25" s="38">
        <f>-'IS Assumptions'!M40*(average(BalSht!L9,BalSht!M9))</f>
        <v>-20.44235961</v>
      </c>
      <c r="N25" s="38">
        <f>-'IS Assumptions'!N40*(average(BalSht!M9,BalSht!N9))</f>
        <v>-21.14714675</v>
      </c>
      <c r="O25" s="38">
        <f>-'IS Assumptions'!O40*(average(BalSht!N9,BalSht!O9))</f>
        <v>-21.8762327</v>
      </c>
      <c r="P25" s="38">
        <f>-'IS Assumptions'!P40*(average(BalSht!O9,BalSht!P9))</f>
        <v>-22.6304552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25" t="s">
        <v>42</v>
      </c>
      <c r="B26" s="25"/>
      <c r="C26" s="41">
        <v>0.0</v>
      </c>
      <c r="D26" s="41">
        <v>0.0</v>
      </c>
      <c r="E26" s="41">
        <v>0.0</v>
      </c>
      <c r="F26" s="41">
        <v>16.0</v>
      </c>
      <c r="G26" s="41">
        <v>0.0</v>
      </c>
      <c r="H26" s="23">
        <f>'IS Assumptions'!H42</f>
        <v>0</v>
      </c>
      <c r="I26" s="23">
        <f>'IS Assumptions'!I42</f>
        <v>0</v>
      </c>
      <c r="J26" s="23">
        <f>'IS Assumptions'!J42</f>
        <v>0</v>
      </c>
      <c r="K26" s="23">
        <f>'IS Assumptions'!K42</f>
        <v>0</v>
      </c>
      <c r="L26" s="23">
        <f>'IS Assumptions'!L42</f>
        <v>0</v>
      </c>
      <c r="M26" s="23">
        <f>'IS Assumptions'!M42</f>
        <v>0</v>
      </c>
      <c r="N26" s="23">
        <f>'IS Assumptions'!N42</f>
        <v>0</v>
      </c>
      <c r="O26" s="23">
        <f>'IS Assumptions'!O42</f>
        <v>0</v>
      </c>
      <c r="P26" s="23">
        <f>'IS Assumptions'!P42</f>
        <v>0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25" t="s">
        <v>125</v>
      </c>
      <c r="B27" s="25"/>
      <c r="C27" s="27">
        <f t="shared" ref="C27:P27" si="8">SUM(C24:C26)</f>
        <v>753</v>
      </c>
      <c r="D27" s="27">
        <f t="shared" si="8"/>
        <v>936</v>
      </c>
      <c r="E27" s="27">
        <f t="shared" si="8"/>
        <v>983</v>
      </c>
      <c r="F27" s="27">
        <f t="shared" si="8"/>
        <v>974</v>
      </c>
      <c r="G27" s="27">
        <f t="shared" si="8"/>
        <v>1128</v>
      </c>
      <c r="H27" s="27">
        <f t="shared" si="8"/>
        <v>1085.657021</v>
      </c>
      <c r="I27" s="27">
        <f t="shared" si="8"/>
        <v>1084.054858</v>
      </c>
      <c r="J27" s="27">
        <f t="shared" si="8"/>
        <v>1083.44796</v>
      </c>
      <c r="K27" s="27">
        <f t="shared" si="8"/>
        <v>1082.802531</v>
      </c>
      <c r="L27" s="27">
        <f t="shared" si="8"/>
        <v>1082.143939</v>
      </c>
      <c r="M27" s="27">
        <f t="shared" si="8"/>
        <v>1081.46264</v>
      </c>
      <c r="N27" s="27">
        <f t="shared" si="8"/>
        <v>1080.757853</v>
      </c>
      <c r="O27" s="27">
        <f t="shared" si="8"/>
        <v>1080.028767</v>
      </c>
      <c r="P27" s="27">
        <f t="shared" si="8"/>
        <v>1079.274545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25"/>
      <c r="B28" s="2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25" t="s">
        <v>126</v>
      </c>
      <c r="B29" s="25"/>
      <c r="C29" s="27">
        <f t="shared" ref="C29:P29" si="9">C21-C27</f>
        <v>11021</v>
      </c>
      <c r="D29" s="27">
        <f t="shared" si="9"/>
        <v>12491</v>
      </c>
      <c r="E29" s="27">
        <f t="shared" si="9"/>
        <v>13698</v>
      </c>
      <c r="F29" s="27">
        <f t="shared" si="9"/>
        <v>14556</v>
      </c>
      <c r="G29" s="27">
        <f t="shared" si="9"/>
        <v>14715</v>
      </c>
      <c r="H29" s="27">
        <f t="shared" si="9"/>
        <v>16428.96649</v>
      </c>
      <c r="I29" s="27">
        <f t="shared" si="9"/>
        <v>17027.57099</v>
      </c>
      <c r="J29" s="27">
        <f t="shared" si="9"/>
        <v>18259.55646</v>
      </c>
      <c r="K29" s="27">
        <f t="shared" si="9"/>
        <v>19389.68116</v>
      </c>
      <c r="L29" s="27">
        <f t="shared" si="9"/>
        <v>20430.66851</v>
      </c>
      <c r="M29" s="27">
        <f t="shared" si="9"/>
        <v>21368.7608</v>
      </c>
      <c r="N29" s="27">
        <f t="shared" si="9"/>
        <v>22344.0193</v>
      </c>
      <c r="O29" s="27">
        <f t="shared" si="9"/>
        <v>23198.88199</v>
      </c>
      <c r="P29" s="27">
        <f t="shared" si="9"/>
        <v>23918.30094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25"/>
      <c r="B30" s="25"/>
      <c r="C30" s="45"/>
      <c r="D30" s="45"/>
      <c r="E30" s="45"/>
      <c r="F30" s="45"/>
      <c r="G30" s="45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25" t="s">
        <v>127</v>
      </c>
      <c r="B31" s="25"/>
      <c r="C31" s="27">
        <v>4012.0</v>
      </c>
      <c r="D31" s="27">
        <v>4534.0</v>
      </c>
      <c r="E31" s="27">
        <v>5068.0</v>
      </c>
      <c r="F31" s="27">
        <v>3435.0</v>
      </c>
      <c r="G31" s="27">
        <v>3473.0</v>
      </c>
      <c r="H31" s="46">
        <f>H29*'IS Assumptions'!H45</f>
        <v>4172.957489</v>
      </c>
      <c r="I31" s="46">
        <f>I29*'IS Assumptions'!I45</f>
        <v>4325.003032</v>
      </c>
      <c r="J31" s="46">
        <f>J29*'IS Assumptions'!J45</f>
        <v>4637.927341</v>
      </c>
      <c r="K31" s="46">
        <f>K29*'IS Assumptions'!K45</f>
        <v>4924.979016</v>
      </c>
      <c r="L31" s="46">
        <f>L29*'IS Assumptions'!L45</f>
        <v>5189.389803</v>
      </c>
      <c r="M31" s="46">
        <f>M29*'IS Assumptions'!M45</f>
        <v>5427.665243</v>
      </c>
      <c r="N31" s="46">
        <f>N29*'IS Assumptions'!N45</f>
        <v>5675.380901</v>
      </c>
      <c r="O31" s="46">
        <f>O29*'IS Assumptions'!O45</f>
        <v>5892.516026</v>
      </c>
      <c r="P31" s="46">
        <f>P29*'IS Assumptions'!P45</f>
        <v>6075.24844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39" t="s">
        <v>128</v>
      </c>
      <c r="B32" s="39"/>
      <c r="C32" s="42">
        <f t="shared" ref="C32:P32" si="10">C31/C29</f>
        <v>0.364032302</v>
      </c>
      <c r="D32" s="42">
        <f t="shared" si="10"/>
        <v>0.3629813466</v>
      </c>
      <c r="E32" s="42">
        <f t="shared" si="10"/>
        <v>0.3699810191</v>
      </c>
      <c r="F32" s="42">
        <f t="shared" si="10"/>
        <v>0.2359851608</v>
      </c>
      <c r="G32" s="42">
        <f t="shared" si="10"/>
        <v>0.236017669</v>
      </c>
      <c r="H32" s="42">
        <f t="shared" si="10"/>
        <v>0.254</v>
      </c>
      <c r="I32" s="42">
        <f t="shared" si="10"/>
        <v>0.254</v>
      </c>
      <c r="J32" s="42">
        <f t="shared" si="10"/>
        <v>0.254</v>
      </c>
      <c r="K32" s="42">
        <f t="shared" si="10"/>
        <v>0.254</v>
      </c>
      <c r="L32" s="42">
        <f t="shared" si="10"/>
        <v>0.254</v>
      </c>
      <c r="M32" s="42">
        <f t="shared" si="10"/>
        <v>0.254</v>
      </c>
      <c r="N32" s="42">
        <f t="shared" si="10"/>
        <v>0.254</v>
      </c>
      <c r="O32" s="42">
        <f t="shared" si="10"/>
        <v>0.254</v>
      </c>
      <c r="P32" s="42">
        <f t="shared" si="10"/>
        <v>0.254</v>
      </c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3.5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34" t="s">
        <v>129</v>
      </c>
      <c r="B34" s="25"/>
      <c r="C34" s="47">
        <f t="shared" ref="C34:P34" si="11">C29-C31</f>
        <v>7009</v>
      </c>
      <c r="D34" s="47">
        <f t="shared" si="11"/>
        <v>7957</v>
      </c>
      <c r="E34" s="47">
        <f t="shared" si="11"/>
        <v>8630</v>
      </c>
      <c r="F34" s="47">
        <f t="shared" si="11"/>
        <v>11121</v>
      </c>
      <c r="G34" s="47">
        <f t="shared" si="11"/>
        <v>11242</v>
      </c>
      <c r="H34" s="47">
        <f t="shared" si="11"/>
        <v>12256.009</v>
      </c>
      <c r="I34" s="47">
        <f t="shared" si="11"/>
        <v>12702.56796</v>
      </c>
      <c r="J34" s="47">
        <f t="shared" si="11"/>
        <v>13621.62912</v>
      </c>
      <c r="K34" s="47">
        <f t="shared" si="11"/>
        <v>14464.70215</v>
      </c>
      <c r="L34" s="47">
        <f t="shared" si="11"/>
        <v>15241.27871</v>
      </c>
      <c r="M34" s="47">
        <f t="shared" si="11"/>
        <v>15941.09556</v>
      </c>
      <c r="N34" s="47">
        <f t="shared" si="11"/>
        <v>16668.63839</v>
      </c>
      <c r="O34" s="47">
        <f t="shared" si="11"/>
        <v>17306.36597</v>
      </c>
      <c r="P34" s="47">
        <f t="shared" si="11"/>
        <v>17843.0525</v>
      </c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39" t="s">
        <v>115</v>
      </c>
      <c r="B35" s="39"/>
      <c r="C35" s="42">
        <f t="shared" ref="C35:P35" si="12">C34/C7</f>
        <v>0.07918074086</v>
      </c>
      <c r="D35" s="42">
        <f t="shared" si="12"/>
        <v>0.08411649664</v>
      </c>
      <c r="E35" s="42">
        <f t="shared" si="12"/>
        <v>0.08552683739</v>
      </c>
      <c r="F35" s="42">
        <f t="shared" si="12"/>
        <v>0.1027790357</v>
      </c>
      <c r="G35" s="42">
        <f t="shared" si="12"/>
        <v>0.1019913813</v>
      </c>
      <c r="H35" s="42">
        <f t="shared" si="12"/>
        <v>0.09768547712</v>
      </c>
      <c r="I35" s="42">
        <f t="shared" si="12"/>
        <v>0.09806051621</v>
      </c>
      <c r="J35" s="42">
        <f t="shared" si="12"/>
        <v>0.10155243</v>
      </c>
      <c r="K35" s="42">
        <f t="shared" si="12"/>
        <v>0.1042437458</v>
      </c>
      <c r="L35" s="42">
        <f t="shared" si="12"/>
        <v>0.1061796191</v>
      </c>
      <c r="M35" s="42">
        <f t="shared" si="12"/>
        <v>0.1073537372</v>
      </c>
      <c r="N35" s="42">
        <f t="shared" si="12"/>
        <v>0.108512151</v>
      </c>
      <c r="O35" s="42">
        <f t="shared" si="12"/>
        <v>0.1089089009</v>
      </c>
      <c r="P35" s="42">
        <f t="shared" si="12"/>
        <v>0.1085440171</v>
      </c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3.5" customHeight="1">
      <c r="A36" s="25"/>
      <c r="B36" s="25"/>
      <c r="C36" s="25"/>
      <c r="D36" s="25"/>
      <c r="E36" s="25"/>
      <c r="F36" s="25"/>
      <c r="G36" s="25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06666"/>
    <pageSetUpPr fitToPage="1"/>
  </sheetPr>
  <sheetViews>
    <sheetView workbookViewId="0"/>
  </sheetViews>
  <sheetFormatPr customHeight="1" defaultColWidth="14.43" defaultRowHeight="15.0"/>
  <cols>
    <col customWidth="1" min="1" max="1" width="43.43"/>
    <col customWidth="1" min="2" max="2" width="8.86"/>
    <col customWidth="1" min="3" max="16" width="9.0"/>
    <col customWidth="1" min="17" max="26" width="8.86"/>
  </cols>
  <sheetData>
    <row r="1" ht="13.5" customHeight="1">
      <c r="A1" s="7" t="str">
        <f>Contents!A5</f>
        <v>THE HOME DEPOT, INC.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3" t="s">
        <v>130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 t="s">
        <v>110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8" t="s">
        <v>17</v>
      </c>
      <c r="B5" s="1"/>
      <c r="C5" s="9">
        <f>'IS Assumptions'!C5</f>
        <v>2015</v>
      </c>
      <c r="D5" s="9">
        <f>'IS Assumptions'!D5</f>
        <v>2016</v>
      </c>
      <c r="E5" s="9">
        <f>'IS Assumptions'!E5</f>
        <v>2017</v>
      </c>
      <c r="F5" s="9">
        <f>'IS Assumptions'!F5</f>
        <v>2018</v>
      </c>
      <c r="G5" s="9">
        <f>'IS Assumptions'!G5</f>
        <v>2019</v>
      </c>
      <c r="H5" s="9">
        <f>'IS Assumptions'!H5</f>
        <v>2020</v>
      </c>
      <c r="I5" s="9">
        <f>'IS Assumptions'!I5</f>
        <v>2021</v>
      </c>
      <c r="J5" s="9">
        <f>'IS Assumptions'!J5</f>
        <v>2022</v>
      </c>
      <c r="K5" s="9">
        <f>'IS Assumptions'!K5</f>
        <v>2023</v>
      </c>
      <c r="L5" s="9">
        <f>'IS Assumptions'!L5</f>
        <v>2024</v>
      </c>
      <c r="M5" s="9">
        <f>'IS Assumptions'!M5</f>
        <v>2025</v>
      </c>
      <c r="N5" s="9">
        <f>'IS Assumptions'!N5</f>
        <v>2026</v>
      </c>
      <c r="O5" s="9">
        <f>'IS Assumptions'!O5</f>
        <v>2027</v>
      </c>
      <c r="P5" s="9">
        <f>'IS Assumptions'!P5</f>
        <v>2028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3" t="s">
        <v>131</v>
      </c>
      <c r="B7" s="1"/>
      <c r="C7" s="48"/>
      <c r="D7" s="48"/>
      <c r="E7" s="4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34" t="s">
        <v>132</v>
      </c>
      <c r="B8" s="25"/>
      <c r="C8" s="25"/>
      <c r="D8" s="25"/>
      <c r="E8" s="25"/>
      <c r="F8" s="25"/>
      <c r="G8" s="2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25" t="s">
        <v>133</v>
      </c>
      <c r="B9" s="49"/>
      <c r="C9" s="50">
        <v>2216.0</v>
      </c>
      <c r="D9" s="50">
        <v>2538.0</v>
      </c>
      <c r="E9" s="50">
        <v>3595.0</v>
      </c>
      <c r="F9" s="50">
        <v>1778.0</v>
      </c>
      <c r="G9" s="50">
        <v>2133.0</v>
      </c>
      <c r="H9" s="51">
        <f>'BS Assumptions'!H51</f>
        <v>2509.279652</v>
      </c>
      <c r="I9" s="51">
        <f>'BS Assumptions'!I51</f>
        <v>2590.760981</v>
      </c>
      <c r="J9" s="51">
        <f>'BS Assumptions'!J51</f>
        <v>2682.679108</v>
      </c>
      <c r="K9" s="51">
        <f>'BS Assumptions'!K51</f>
        <v>2775.169299</v>
      </c>
      <c r="L9" s="51">
        <f>'BS Assumptions'!L51</f>
        <v>2870.848256</v>
      </c>
      <c r="M9" s="51">
        <f>'BS Assumptions'!M51</f>
        <v>2969.825917</v>
      </c>
      <c r="N9" s="51">
        <f>'BS Assumptions'!N51</f>
        <v>3072.216012</v>
      </c>
      <c r="O9" s="51">
        <f>'BS Assumptions'!O51</f>
        <v>3178.136189</v>
      </c>
      <c r="P9" s="51">
        <f>'BS Assumptions'!P51</f>
        <v>3287.708154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25" t="s">
        <v>134</v>
      </c>
      <c r="B10" s="49"/>
      <c r="C10" s="50">
        <v>1890.0</v>
      </c>
      <c r="D10" s="50">
        <v>2029.0</v>
      </c>
      <c r="E10" s="50">
        <v>1952.0</v>
      </c>
      <c r="F10" s="50">
        <v>1936.0</v>
      </c>
      <c r="G10" s="50">
        <v>2106.0</v>
      </c>
      <c r="H10" s="51">
        <f>(IncStat!H7/365)*'BS Assumptions'!H8</f>
        <v>2406.158571</v>
      </c>
      <c r="I10" s="51">
        <f>(IncStat!I7/365)*'BS Assumptions'!I8</f>
        <v>2484.291352</v>
      </c>
      <c r="J10" s="51">
        <f>(IncStat!J7/365)*'BS Assumptions'!J8</f>
        <v>2572.432022</v>
      </c>
      <c r="K10" s="51">
        <f>(IncStat!K7/365)*'BS Assumptions'!K8</f>
        <v>2661.121246</v>
      </c>
      <c r="L10" s="51">
        <f>(IncStat!L7/365)*'BS Assumptions'!L8</f>
        <v>2752.868191</v>
      </c>
      <c r="M10" s="51">
        <f>(IncStat!M7/365)*'BS Assumptions'!M8</f>
        <v>2847.778277</v>
      </c>
      <c r="N10" s="51">
        <f>(IncStat!N7/365)*'BS Assumptions'!N8</f>
        <v>2945.960559</v>
      </c>
      <c r="O10" s="51">
        <f>(IncStat!O7/365)*'BS Assumptions'!O8</f>
        <v>3047.527852</v>
      </c>
      <c r="P10" s="51">
        <f>(IncStat!P7/365)*'BS Assumptions'!P8</f>
        <v>3152.59686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25" t="s">
        <v>135</v>
      </c>
      <c r="B11" s="49"/>
      <c r="C11" s="50">
        <v>11809.0</v>
      </c>
      <c r="D11" s="50">
        <v>12549.0</v>
      </c>
      <c r="E11" s="50">
        <v>12748.0</v>
      </c>
      <c r="F11" s="50">
        <v>13925.0</v>
      </c>
      <c r="G11" s="50">
        <v>14531.0</v>
      </c>
      <c r="H11" s="51">
        <f>'BS Assumptions'!H9*(IncStat!H10/365)</f>
        <v>16536.15291</v>
      </c>
      <c r="I11" s="51">
        <f>'BS Assumptions'!I9*(IncStat!I10/365)</f>
        <v>17124.93009</v>
      </c>
      <c r="J11" s="51">
        <f>'BS Assumptions'!J9*(IncStat!J10/365)</f>
        <v>17705.68211</v>
      </c>
      <c r="K11" s="51">
        <f>'BS Assumptions'!K9*(IncStat!K10/365)</f>
        <v>18260.61399</v>
      </c>
      <c r="L11" s="51">
        <f>'BS Assumptions'!L9*(IncStat!L10/365)</f>
        <v>18861.47304</v>
      </c>
      <c r="M11" s="51">
        <f>'BS Assumptions'!M9*(IncStat!M10/365)</f>
        <v>19482.05802</v>
      </c>
      <c r="N11" s="51">
        <f>'BS Assumptions'!N9*(IncStat!N10/365)</f>
        <v>20123.01488</v>
      </c>
      <c r="O11" s="51">
        <f>'BS Assumptions'!O9*(IncStat!O10/365)</f>
        <v>20816.79204</v>
      </c>
      <c r="P11" s="51">
        <f>'BS Assumptions'!P9*(IncStat!P10/365)</f>
        <v>21534.48841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25" t="s">
        <v>136</v>
      </c>
      <c r="B12" s="49"/>
      <c r="C12" s="52">
        <v>569.0</v>
      </c>
      <c r="D12" s="52">
        <v>608.0</v>
      </c>
      <c r="E12" s="52">
        <v>638.0</v>
      </c>
      <c r="F12" s="52">
        <v>890.0</v>
      </c>
      <c r="G12" s="52">
        <v>1040.0</v>
      </c>
      <c r="H12" s="53">
        <f>IncStat!H7*'BS Assumptions'!H10</f>
        <v>1003.711861</v>
      </c>
      <c r="I12" s="53">
        <f>IncStat!I7*'BS Assumptions'!I10</f>
        <v>1036.304393</v>
      </c>
      <c r="J12" s="53">
        <f>IncStat!J7*'BS Assumptions'!J10</f>
        <v>1073.071643</v>
      </c>
      <c r="K12" s="53">
        <f>IncStat!K7*'BS Assumptions'!K10</f>
        <v>1110.06772</v>
      </c>
      <c r="L12" s="53">
        <f>IncStat!L7*'BS Assumptions'!L10</f>
        <v>1148.339302</v>
      </c>
      <c r="M12" s="53">
        <f>IncStat!M7*'BS Assumptions'!M10</f>
        <v>1187.930367</v>
      </c>
      <c r="N12" s="53">
        <f>IncStat!N7*'BS Assumptions'!N10</f>
        <v>1228.886405</v>
      </c>
      <c r="O12" s="53">
        <f>IncStat!O7*'BS Assumptions'!O10</f>
        <v>1271.254475</v>
      </c>
      <c r="P12" s="53">
        <f>IncStat!P7*'BS Assumptions'!P10</f>
        <v>1315.083262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34" t="s">
        <v>137</v>
      </c>
      <c r="B13" s="54"/>
      <c r="C13" s="50">
        <v>16484.0</v>
      </c>
      <c r="D13" s="50">
        <v>17724.0</v>
      </c>
      <c r="E13" s="50">
        <v>18933.0</v>
      </c>
      <c r="F13" s="50">
        <v>18529.0</v>
      </c>
      <c r="G13" s="50">
        <v>19810.0</v>
      </c>
      <c r="H13" s="15">
        <f t="shared" ref="H13:P13" si="1">SUM(H9:H12)</f>
        <v>22455.30299</v>
      </c>
      <c r="I13" s="15">
        <f t="shared" si="1"/>
        <v>23236.28681</v>
      </c>
      <c r="J13" s="15">
        <f t="shared" si="1"/>
        <v>24033.86489</v>
      </c>
      <c r="K13" s="15">
        <f t="shared" si="1"/>
        <v>24806.97225</v>
      </c>
      <c r="L13" s="15">
        <f t="shared" si="1"/>
        <v>25633.52879</v>
      </c>
      <c r="M13" s="15">
        <f t="shared" si="1"/>
        <v>26487.59258</v>
      </c>
      <c r="N13" s="15">
        <f t="shared" si="1"/>
        <v>27370.07785</v>
      </c>
      <c r="O13" s="15">
        <f t="shared" si="1"/>
        <v>28313.71055</v>
      </c>
      <c r="P13" s="15">
        <f t="shared" si="1"/>
        <v>29289.87669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25"/>
      <c r="B14" s="25"/>
      <c r="C14" s="50"/>
      <c r="D14" s="50"/>
      <c r="E14" s="50"/>
      <c r="F14" s="50"/>
      <c r="G14" s="50"/>
      <c r="H14" s="15"/>
      <c r="I14" s="15"/>
      <c r="J14" s="15"/>
      <c r="K14" s="15"/>
      <c r="L14" s="15"/>
      <c r="M14" s="15"/>
      <c r="N14" s="15"/>
      <c r="O14" s="15"/>
      <c r="P14" s="15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34" t="s">
        <v>138</v>
      </c>
      <c r="B15" s="25"/>
      <c r="C15" s="50"/>
      <c r="D15" s="50"/>
      <c r="E15" s="50"/>
      <c r="F15" s="50"/>
      <c r="G15" s="55"/>
      <c r="H15" s="15"/>
      <c r="I15" s="15"/>
      <c r="J15" s="15"/>
      <c r="K15" s="15"/>
      <c r="L15" s="15"/>
      <c r="M15" s="15"/>
      <c r="N15" s="15"/>
      <c r="O15" s="15"/>
      <c r="P15" s="15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25" t="s">
        <v>139</v>
      </c>
      <c r="B16" s="49"/>
      <c r="C16" s="50">
        <v>0.0</v>
      </c>
      <c r="D16" s="50">
        <v>0.0</v>
      </c>
      <c r="E16" s="50">
        <v>0.0</v>
      </c>
      <c r="F16" s="50">
        <v>0.0</v>
      </c>
      <c r="G16" s="50">
        <v>5595.0</v>
      </c>
      <c r="H16" s="51">
        <f>'BS Assumptions'!H34</f>
        <v>6570.447447</v>
      </c>
      <c r="I16" s="51">
        <f>'BS Assumptions'!I34</f>
        <v>6645.51847</v>
      </c>
      <c r="J16" s="51">
        <f>'BS Assumptions'!J34</f>
        <v>6729.223306</v>
      </c>
      <c r="K16" s="51">
        <f>'BS Assumptions'!K34</f>
        <v>6882.567478</v>
      </c>
      <c r="L16" s="51">
        <f>'BS Assumptions'!L34</f>
        <v>7038.486593</v>
      </c>
      <c r="M16" s="51">
        <f>'BS Assumptions'!M34</f>
        <v>7239.063509</v>
      </c>
      <c r="N16" s="51">
        <f>'BS Assumptions'!N34</f>
        <v>7445.10463</v>
      </c>
      <c r="O16" s="51">
        <f>'BS Assumptions'!O34</f>
        <v>7656.748318</v>
      </c>
      <c r="P16" s="51">
        <f>'BS Assumptions'!P34</f>
        <v>7920.728498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25" t="s">
        <v>140</v>
      </c>
      <c r="B17" s="49"/>
      <c r="C17" s="50">
        <v>22191.0</v>
      </c>
      <c r="D17" s="50">
        <v>21914.0</v>
      </c>
      <c r="E17" s="50">
        <v>22075.0</v>
      </c>
      <c r="F17" s="50">
        <v>22375.0</v>
      </c>
      <c r="G17" s="50">
        <v>22770.0</v>
      </c>
      <c r="H17" s="51">
        <f>'BS Assumptions'!H25</f>
        <v>26138.32971</v>
      </c>
      <c r="I17" s="51">
        <f>'BS Assumptions'!I25</f>
        <v>26987.09355</v>
      </c>
      <c r="J17" s="51">
        <f>'BS Assumptions'!J25</f>
        <v>27944.57404</v>
      </c>
      <c r="K17" s="51">
        <f>'BS Assumptions'!K25</f>
        <v>28908.01353</v>
      </c>
      <c r="L17" s="51">
        <f>'BS Assumptions'!L25</f>
        <v>29904.66934</v>
      </c>
      <c r="M17" s="51">
        <f>'BS Assumptions'!M25</f>
        <v>30935.68664</v>
      </c>
      <c r="N17" s="51">
        <f>'BS Assumptions'!N25</f>
        <v>32002.25012</v>
      </c>
      <c r="O17" s="51">
        <f>'BS Assumptions'!O25</f>
        <v>33105.5853</v>
      </c>
      <c r="P17" s="51">
        <f>'BS Assumptions'!P25</f>
        <v>34246.95994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25" t="s">
        <v>141</v>
      </c>
      <c r="B18" s="49"/>
      <c r="C18" s="50">
        <v>2102.0</v>
      </c>
      <c r="D18" s="50">
        <v>2093.0</v>
      </c>
      <c r="E18" s="50">
        <v>2275.0</v>
      </c>
      <c r="F18" s="50">
        <v>2252.0</v>
      </c>
      <c r="G18" s="50">
        <v>2254.0</v>
      </c>
      <c r="H18" s="51">
        <f>'BS Assumptions'!H29</f>
        <v>2254</v>
      </c>
      <c r="I18" s="51">
        <f>'BS Assumptions'!I29</f>
        <v>2254</v>
      </c>
      <c r="J18" s="51">
        <f>'BS Assumptions'!J29</f>
        <v>2254</v>
      </c>
      <c r="K18" s="51">
        <f>'BS Assumptions'!K29</f>
        <v>2254</v>
      </c>
      <c r="L18" s="51">
        <f>'BS Assumptions'!L29</f>
        <v>2254</v>
      </c>
      <c r="M18" s="51">
        <f>'BS Assumptions'!M29</f>
        <v>2254</v>
      </c>
      <c r="N18" s="51">
        <f>'BS Assumptions'!N29</f>
        <v>2254</v>
      </c>
      <c r="O18" s="51">
        <f>'BS Assumptions'!O29</f>
        <v>2254</v>
      </c>
      <c r="P18" s="51">
        <f>'BS Assumptions'!P29</f>
        <v>2254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25" t="s">
        <v>142</v>
      </c>
      <c r="B19" s="49"/>
      <c r="C19" s="50">
        <v>1196.0</v>
      </c>
      <c r="D19" s="50">
        <v>1235.0</v>
      </c>
      <c r="E19" s="50">
        <v>1246.0</v>
      </c>
      <c r="F19" s="50">
        <v>847.0</v>
      </c>
      <c r="G19" s="50">
        <v>807.0</v>
      </c>
      <c r="H19" s="51">
        <f>IncStat!H7*'BS Assumptions'!H30</f>
        <v>1254.639826</v>
      </c>
      <c r="I19" s="51">
        <f>IncStat!I7*'BS Assumptions'!I30</f>
        <v>1295.380491</v>
      </c>
      <c r="J19" s="51">
        <f>IncStat!J7*'BS Assumptions'!J30</f>
        <v>1341.339554</v>
      </c>
      <c r="K19" s="51">
        <f>IncStat!K7*'BS Assumptions'!K30</f>
        <v>1387.58465</v>
      </c>
      <c r="L19" s="51">
        <f>IncStat!L7*'BS Assumptions'!L30</f>
        <v>1435.424128</v>
      </c>
      <c r="M19" s="51">
        <f>IncStat!M7*'BS Assumptions'!M30</f>
        <v>1484.912959</v>
      </c>
      <c r="N19" s="51">
        <f>IncStat!N7*'BS Assumptions'!N30</f>
        <v>1536.108006</v>
      </c>
      <c r="O19" s="51">
        <f>IncStat!O7*'BS Assumptions'!O30</f>
        <v>1589.068094</v>
      </c>
      <c r="P19" s="51">
        <f>IncStat!P7*'BS Assumptions'!P30</f>
        <v>1643.854077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34" t="s">
        <v>143</v>
      </c>
      <c r="B20" s="54"/>
      <c r="C20" s="56">
        <v>41973.0</v>
      </c>
      <c r="D20" s="56">
        <v>42966.0</v>
      </c>
      <c r="E20" s="56">
        <v>44529.0</v>
      </c>
      <c r="F20" s="56">
        <v>44003.0</v>
      </c>
      <c r="G20" s="56">
        <v>51236.0</v>
      </c>
      <c r="H20" s="57">
        <f t="shared" ref="H20:P20" si="2">H13+SUM(H16:H19)</f>
        <v>58672.71998</v>
      </c>
      <c r="I20" s="57">
        <f t="shared" si="2"/>
        <v>60418.27933</v>
      </c>
      <c r="J20" s="57">
        <f t="shared" si="2"/>
        <v>62303.00179</v>
      </c>
      <c r="K20" s="57">
        <f t="shared" si="2"/>
        <v>64239.13792</v>
      </c>
      <c r="L20" s="57">
        <f t="shared" si="2"/>
        <v>66266.10885</v>
      </c>
      <c r="M20" s="57">
        <f t="shared" si="2"/>
        <v>68401.25569</v>
      </c>
      <c r="N20" s="57">
        <f t="shared" si="2"/>
        <v>70607.54061</v>
      </c>
      <c r="O20" s="57">
        <f t="shared" si="2"/>
        <v>72919.11226</v>
      </c>
      <c r="P20" s="57">
        <f t="shared" si="2"/>
        <v>75355.4192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25"/>
      <c r="B21" s="25"/>
      <c r="C21" s="50"/>
      <c r="D21" s="50"/>
      <c r="E21" s="50"/>
      <c r="F21" s="50"/>
      <c r="G21" s="50"/>
      <c r="H21" s="15"/>
      <c r="I21" s="15"/>
      <c r="J21" s="15"/>
      <c r="K21" s="15"/>
      <c r="L21" s="15"/>
      <c r="M21" s="15"/>
      <c r="N21" s="15"/>
      <c r="O21" s="15"/>
      <c r="P21" s="15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3" t="s">
        <v>144</v>
      </c>
      <c r="B22" s="25"/>
      <c r="C22" s="50"/>
      <c r="D22" s="50"/>
      <c r="E22" s="50"/>
      <c r="F22" s="50"/>
      <c r="G22" s="50"/>
      <c r="H22" s="15"/>
      <c r="I22" s="15"/>
      <c r="J22" s="15"/>
      <c r="K22" s="15"/>
      <c r="L22" s="15"/>
      <c r="M22" s="15"/>
      <c r="N22" s="15"/>
      <c r="O22" s="15"/>
      <c r="P22" s="15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34" t="s">
        <v>145</v>
      </c>
      <c r="B23" s="25"/>
      <c r="C23" s="50"/>
      <c r="D23" s="50"/>
      <c r="E23" s="50"/>
      <c r="F23" s="50"/>
      <c r="G23" s="50"/>
      <c r="H23" s="15"/>
      <c r="I23" s="15"/>
      <c r="J23" s="15"/>
      <c r="K23" s="15"/>
      <c r="L23" s="15"/>
      <c r="M23" s="15"/>
      <c r="N23" s="15"/>
      <c r="O23" s="15"/>
      <c r="P23" s="15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25" t="s">
        <v>146</v>
      </c>
      <c r="B24" s="49"/>
      <c r="C24" s="50">
        <v>6565.0</v>
      </c>
      <c r="D24" s="50">
        <v>7000.0</v>
      </c>
      <c r="E24" s="50">
        <v>7244.0</v>
      </c>
      <c r="F24" s="50">
        <v>7755.0</v>
      </c>
      <c r="G24" s="50">
        <v>7787.0</v>
      </c>
      <c r="H24" s="51">
        <f>((H11-G11+IncStat!H10)/365)*'BS Assumptions'!H13</f>
        <v>9048.632276</v>
      </c>
      <c r="I24" s="51">
        <f>((I11-H11+IncStat!I10)/365)*'BS Assumptions'!I13</f>
        <v>9211.84569</v>
      </c>
      <c r="J24" s="51">
        <f>((J11-I11+IncStat!J10)/365)*'BS Assumptions'!J13</f>
        <v>9521.25299</v>
      </c>
      <c r="K24" s="51">
        <f>((K11-J11+IncStat!K10)/365)*'BS Assumptions'!K13</f>
        <v>9814.964578</v>
      </c>
      <c r="L24" s="51">
        <f>((L11-K11+IncStat!L10)/365)*'BS Assumptions'!L13</f>
        <v>10140.87876</v>
      </c>
      <c r="M24" s="51">
        <f>((M11-L11+IncStat!M10)/365)*'BS Assumptions'!M13</f>
        <v>10474.53186</v>
      </c>
      <c r="N24" s="51">
        <f>((N11-M11+IncStat!N10)/365)*'BS Assumptions'!N13</f>
        <v>10819.13758</v>
      </c>
      <c r="O24" s="51">
        <f>((O11-N11+IncStat!O10)/365)*'BS Assumptions'!O13</f>
        <v>11195.42947</v>
      </c>
      <c r="P24" s="51">
        <f>((P11-O11+IncStat!P10)/365)*'BS Assumptions'!P13</f>
        <v>11581.41205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25" t="s">
        <v>147</v>
      </c>
      <c r="B25" s="49"/>
      <c r="C25" s="50">
        <v>1941.0</v>
      </c>
      <c r="D25" s="50">
        <v>2195.0</v>
      </c>
      <c r="E25" s="50">
        <v>2170.0</v>
      </c>
      <c r="F25" s="50">
        <v>2611.0</v>
      </c>
      <c r="G25" s="50">
        <v>2677.0</v>
      </c>
      <c r="H25" s="51">
        <f>IncStat!H7*'BS Assumptions'!H14</f>
        <v>2885.6716</v>
      </c>
      <c r="I25" s="51">
        <f>IncStat!I7*'BS Assumptions'!I14</f>
        <v>2979.375128</v>
      </c>
      <c r="J25" s="51">
        <f>IncStat!J7*'BS Assumptions'!J14</f>
        <v>3085.080975</v>
      </c>
      <c r="K25" s="51">
        <f>IncStat!K7*'BS Assumptions'!K14</f>
        <v>3191.444694</v>
      </c>
      <c r="L25" s="51">
        <f>IncStat!L7*'BS Assumptions'!L14</f>
        <v>3301.475495</v>
      </c>
      <c r="M25" s="51">
        <f>IncStat!M7*'BS Assumptions'!M14</f>
        <v>3415.299805</v>
      </c>
      <c r="N25" s="51">
        <f>IncStat!N7*'BS Assumptions'!N14</f>
        <v>3533.048413</v>
      </c>
      <c r="O25" s="51">
        <f>IncStat!O7*'BS Assumptions'!O14</f>
        <v>3654.856617</v>
      </c>
      <c r="P25" s="51">
        <f>IncStat!P7*'BS Assumptions'!P14</f>
        <v>3780.864377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25" t="s">
        <v>148</v>
      </c>
      <c r="B26" s="49"/>
      <c r="C26" s="50">
        <v>1515.0</v>
      </c>
      <c r="D26" s="50">
        <v>1484.0</v>
      </c>
      <c r="E26" s="50">
        <v>1640.0</v>
      </c>
      <c r="F26" s="50">
        <v>1506.0</v>
      </c>
      <c r="G26" s="50">
        <v>1494.0</v>
      </c>
      <c r="H26" s="51">
        <f>IncStat!H7*'BS Assumptions'!H15</f>
        <v>1756.495757</v>
      </c>
      <c r="I26" s="51">
        <f>IncStat!I7*'BS Assumptions'!I15</f>
        <v>1813.532687</v>
      </c>
      <c r="J26" s="51">
        <f>IncStat!J7*'BS Assumptions'!J15</f>
        <v>1877.875376</v>
      </c>
      <c r="K26" s="51">
        <f>IncStat!K7*'BS Assumptions'!K15</f>
        <v>1942.61851</v>
      </c>
      <c r="L26" s="51">
        <f>IncStat!L7*'BS Assumptions'!L15</f>
        <v>2009.593779</v>
      </c>
      <c r="M26" s="51">
        <f>IncStat!M7*'BS Assumptions'!M15</f>
        <v>2078.878142</v>
      </c>
      <c r="N26" s="51">
        <f>IncStat!N7*'BS Assumptions'!N15</f>
        <v>2150.551208</v>
      </c>
      <c r="O26" s="51">
        <f>IncStat!O7*'BS Assumptions'!O15</f>
        <v>2224.695332</v>
      </c>
      <c r="P26" s="51">
        <f>IncStat!P7*'BS Assumptions'!P15</f>
        <v>2301.395708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25" t="s">
        <v>149</v>
      </c>
      <c r="B27" s="49"/>
      <c r="C27" s="50">
        <v>476.0</v>
      </c>
      <c r="D27" s="50">
        <v>508.0</v>
      </c>
      <c r="E27" s="50">
        <v>520.0</v>
      </c>
      <c r="F27" s="50">
        <v>656.0</v>
      </c>
      <c r="G27" s="50">
        <v>605.0</v>
      </c>
      <c r="H27" s="51">
        <f>IncStat!H7*'BS Assumptions'!H16</f>
        <v>627.3199131</v>
      </c>
      <c r="I27" s="51">
        <f>IncStat!I7*'BS Assumptions'!I16</f>
        <v>647.6902453</v>
      </c>
      <c r="J27" s="51">
        <f>IncStat!J7*'BS Assumptions'!J16</f>
        <v>670.6697771</v>
      </c>
      <c r="K27" s="51">
        <f>IncStat!K7*'BS Assumptions'!K16</f>
        <v>693.7923248</v>
      </c>
      <c r="L27" s="51">
        <f>IncStat!L7*'BS Assumptions'!L16</f>
        <v>717.7120641</v>
      </c>
      <c r="M27" s="51">
        <f>IncStat!M7*'BS Assumptions'!M16</f>
        <v>742.4564794</v>
      </c>
      <c r="N27" s="51">
        <f>IncStat!N7*'BS Assumptions'!N16</f>
        <v>768.0540029</v>
      </c>
      <c r="O27" s="51">
        <f>IncStat!O7*'BS Assumptions'!O16</f>
        <v>794.5340471</v>
      </c>
      <c r="P27" s="51">
        <f>IncStat!P7*'BS Assumptions'!P16</f>
        <v>821.9270386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25" t="s">
        <v>150</v>
      </c>
      <c r="B28" s="49"/>
      <c r="C28" s="50">
        <v>350.0</v>
      </c>
      <c r="D28" s="50">
        <v>710.0</v>
      </c>
      <c r="E28" s="50">
        <v>1559.0</v>
      </c>
      <c r="F28" s="50">
        <v>1339.0</v>
      </c>
      <c r="G28" s="50">
        <v>974.0</v>
      </c>
      <c r="H28" s="51">
        <f>'BS Assumptions'!H56</f>
        <v>974</v>
      </c>
      <c r="I28" s="51">
        <f>'BS Assumptions'!I56</f>
        <v>974</v>
      </c>
      <c r="J28" s="51">
        <f>'BS Assumptions'!J56</f>
        <v>974</v>
      </c>
      <c r="K28" s="51">
        <f>'BS Assumptions'!K56</f>
        <v>974</v>
      </c>
      <c r="L28" s="51">
        <f>'BS Assumptions'!L56</f>
        <v>974</v>
      </c>
      <c r="M28" s="51">
        <f>'BS Assumptions'!M56</f>
        <v>974</v>
      </c>
      <c r="N28" s="51">
        <f>'BS Assumptions'!N56</f>
        <v>974</v>
      </c>
      <c r="O28" s="51">
        <f>'BS Assumptions'!O56</f>
        <v>974</v>
      </c>
      <c r="P28" s="51">
        <f>'BS Assumptions'!P56</f>
        <v>974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25" t="s">
        <v>151</v>
      </c>
      <c r="B29" s="49"/>
      <c r="C29" s="50">
        <v>77.0</v>
      </c>
      <c r="D29" s="50">
        <v>542.0</v>
      </c>
      <c r="E29" s="50">
        <v>1202.0</v>
      </c>
      <c r="F29" s="50">
        <v>1056.0</v>
      </c>
      <c r="G29" s="50">
        <v>1839.0</v>
      </c>
      <c r="H29" s="51">
        <f>'BS Assumptions'!H57</f>
        <v>1839</v>
      </c>
      <c r="I29" s="51">
        <f>'BS Assumptions'!I57</f>
        <v>1839</v>
      </c>
      <c r="J29" s="51">
        <f>'BS Assumptions'!J57</f>
        <v>1839</v>
      </c>
      <c r="K29" s="51">
        <f>'BS Assumptions'!K57</f>
        <v>1839</v>
      </c>
      <c r="L29" s="51">
        <f>'BS Assumptions'!L57</f>
        <v>1839</v>
      </c>
      <c r="M29" s="51">
        <f>'BS Assumptions'!M57</f>
        <v>1839</v>
      </c>
      <c r="N29" s="51">
        <f>'BS Assumptions'!N57</f>
        <v>1839</v>
      </c>
      <c r="O29" s="51">
        <f>'BS Assumptions'!O57</f>
        <v>1839</v>
      </c>
      <c r="P29" s="51">
        <f>'BS Assumptions'!P57</f>
        <v>1839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25" t="s">
        <v>152</v>
      </c>
      <c r="B30" s="49"/>
      <c r="C30" s="50">
        <v>0.0</v>
      </c>
      <c r="D30" s="50">
        <v>0.0</v>
      </c>
      <c r="E30" s="50">
        <v>0.0</v>
      </c>
      <c r="F30" s="50">
        <v>0.0</v>
      </c>
      <c r="G30" s="50">
        <v>828.0</v>
      </c>
      <c r="H30" s="51">
        <f>'BS Assumptions'!H37</f>
        <v>965.0326579</v>
      </c>
      <c r="I30" s="51">
        <f>'BS Assumptions'!I37</f>
        <v>975.5787739</v>
      </c>
      <c r="J30" s="51">
        <f>'BS Assumptions'!J37</f>
        <v>987.3377837</v>
      </c>
      <c r="K30" s="51">
        <f>'BS Assumptions'!K37</f>
        <v>1008.879856</v>
      </c>
      <c r="L30" s="51">
        <f>'BS Assumptions'!L37</f>
        <v>1030.783661</v>
      </c>
      <c r="M30" s="51">
        <f>'BS Assumptions'!M37</f>
        <v>1058.961077</v>
      </c>
      <c r="N30" s="51">
        <f>'BS Assumptions'!N37</f>
        <v>1087.906114</v>
      </c>
      <c r="O30" s="51">
        <f>'BS Assumptions'!O37</f>
        <v>1117.63821</v>
      </c>
      <c r="P30" s="51">
        <f>'BS Assumptions'!P37</f>
        <v>1154.722633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25" t="s">
        <v>153</v>
      </c>
      <c r="B31" s="49"/>
      <c r="C31" s="50">
        <v>34.0</v>
      </c>
      <c r="D31" s="50">
        <v>25.0</v>
      </c>
      <c r="E31" s="50">
        <v>54.0</v>
      </c>
      <c r="F31" s="50">
        <v>11.0</v>
      </c>
      <c r="G31" s="50">
        <v>55.0</v>
      </c>
      <c r="H31" s="51">
        <f>IncStat!H7*'BS Assumptions'!H17</f>
        <v>0</v>
      </c>
      <c r="I31" s="51">
        <f>IncStat!I7*'BS Assumptions'!I17</f>
        <v>0</v>
      </c>
      <c r="J31" s="51">
        <f>IncStat!J7*'BS Assumptions'!J17</f>
        <v>0</v>
      </c>
      <c r="K31" s="51">
        <f>IncStat!K7*'BS Assumptions'!K17</f>
        <v>0</v>
      </c>
      <c r="L31" s="51">
        <f>IncStat!L7*'BS Assumptions'!L17</f>
        <v>0</v>
      </c>
      <c r="M31" s="51">
        <f>IncStat!M7*'BS Assumptions'!M17</f>
        <v>0</v>
      </c>
      <c r="N31" s="51">
        <f>IncStat!N7*'BS Assumptions'!N17</f>
        <v>0</v>
      </c>
      <c r="O31" s="51">
        <f>IncStat!O7*'BS Assumptions'!O17</f>
        <v>0</v>
      </c>
      <c r="P31" s="51">
        <f>IncStat!P7*'BS Assumptions'!P17</f>
        <v>0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25" t="s">
        <v>154</v>
      </c>
      <c r="B32" s="49"/>
      <c r="C32" s="52">
        <v>1566.0</v>
      </c>
      <c r="D32" s="52">
        <v>1669.0</v>
      </c>
      <c r="E32" s="52">
        <v>1805.0</v>
      </c>
      <c r="F32" s="52">
        <v>1782.0</v>
      </c>
      <c r="G32" s="52">
        <v>2116.0</v>
      </c>
      <c r="H32" s="53">
        <f>IncStat!H7*'BS Assumptions'!H18</f>
        <v>2258.351687</v>
      </c>
      <c r="I32" s="53">
        <f>IncStat!I7*'BS Assumptions'!I18</f>
        <v>2331.684883</v>
      </c>
      <c r="J32" s="53">
        <f>IncStat!J7*'BS Assumptions'!J18</f>
        <v>2414.411197</v>
      </c>
      <c r="K32" s="53">
        <f>IncStat!K7*'BS Assumptions'!K18</f>
        <v>2497.652369</v>
      </c>
      <c r="L32" s="53">
        <f>IncStat!L7*'BS Assumptions'!L18</f>
        <v>2583.763431</v>
      </c>
      <c r="M32" s="53">
        <f>IncStat!M7*'BS Assumptions'!M18</f>
        <v>2672.843326</v>
      </c>
      <c r="N32" s="53">
        <f>IncStat!N7*'BS Assumptions'!N18</f>
        <v>2764.99441</v>
      </c>
      <c r="O32" s="53">
        <f>IncStat!O7*'BS Assumptions'!O18</f>
        <v>2860.32257</v>
      </c>
      <c r="P32" s="53">
        <f>IncStat!P7*'BS Assumptions'!P18</f>
        <v>2958.937339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34" t="s">
        <v>155</v>
      </c>
      <c r="B33" s="54"/>
      <c r="C33" s="50">
        <v>12524.0</v>
      </c>
      <c r="D33" s="50">
        <v>14133.0</v>
      </c>
      <c r="E33" s="50">
        <v>16194.0</v>
      </c>
      <c r="F33" s="50">
        <v>16716.0</v>
      </c>
      <c r="G33" s="50">
        <v>18375.0</v>
      </c>
      <c r="H33" s="15">
        <f t="shared" ref="H33:P33" si="3">SUM(H24:H32)</f>
        <v>20354.50389</v>
      </c>
      <c r="I33" s="15">
        <f t="shared" si="3"/>
        <v>20772.70741</v>
      </c>
      <c r="J33" s="15">
        <f t="shared" si="3"/>
        <v>21369.6281</v>
      </c>
      <c r="K33" s="15">
        <f t="shared" si="3"/>
        <v>21962.35233</v>
      </c>
      <c r="L33" s="15">
        <f t="shared" si="3"/>
        <v>22597.20719</v>
      </c>
      <c r="M33" s="15">
        <f t="shared" si="3"/>
        <v>23255.97069</v>
      </c>
      <c r="N33" s="15">
        <f t="shared" si="3"/>
        <v>23936.69173</v>
      </c>
      <c r="O33" s="15">
        <f t="shared" si="3"/>
        <v>24660.47624</v>
      </c>
      <c r="P33" s="15">
        <f t="shared" si="3"/>
        <v>25412.25915</v>
      </c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25"/>
      <c r="B34" s="25"/>
      <c r="C34" s="50"/>
      <c r="D34" s="50"/>
      <c r="E34" s="50"/>
      <c r="F34" s="50"/>
      <c r="G34" s="50"/>
      <c r="H34" s="15"/>
      <c r="I34" s="15"/>
      <c r="J34" s="15"/>
      <c r="K34" s="15"/>
      <c r="L34" s="15"/>
      <c r="M34" s="15"/>
      <c r="N34" s="15"/>
      <c r="O34" s="15"/>
      <c r="P34" s="15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34" t="s">
        <v>156</v>
      </c>
      <c r="B35" s="25"/>
      <c r="C35" s="50"/>
      <c r="D35" s="50"/>
      <c r="E35" s="50"/>
      <c r="F35" s="50"/>
      <c r="G35" s="50"/>
      <c r="H35" s="15"/>
      <c r="I35" s="15"/>
      <c r="J35" s="15"/>
      <c r="K35" s="15"/>
      <c r="L35" s="15"/>
      <c r="M35" s="15"/>
      <c r="N35" s="15"/>
      <c r="O35" s="15"/>
      <c r="P35" s="15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25" t="s">
        <v>157</v>
      </c>
      <c r="B36" s="49"/>
      <c r="C36" s="50">
        <v>20789.0</v>
      </c>
      <c r="D36" s="50">
        <v>22349.0</v>
      </c>
      <c r="E36" s="50">
        <v>24267.0</v>
      </c>
      <c r="F36" s="50">
        <v>26807.0</v>
      </c>
      <c r="G36" s="50">
        <v>28670.0</v>
      </c>
      <c r="H36" s="51">
        <f>'BS Assumptions'!H58</f>
        <v>28670</v>
      </c>
      <c r="I36" s="51">
        <f>'BS Assumptions'!I58</f>
        <v>28670</v>
      </c>
      <c r="J36" s="51">
        <f>'BS Assumptions'!J58</f>
        <v>28670</v>
      </c>
      <c r="K36" s="51">
        <f>'BS Assumptions'!K58</f>
        <v>28670</v>
      </c>
      <c r="L36" s="51">
        <f>'BS Assumptions'!L58</f>
        <v>28670</v>
      </c>
      <c r="M36" s="51">
        <f>'BS Assumptions'!M58</f>
        <v>28670</v>
      </c>
      <c r="N36" s="51">
        <f>'BS Assumptions'!N58</f>
        <v>28670</v>
      </c>
      <c r="O36" s="51">
        <f>'BS Assumptions'!O58</f>
        <v>28670</v>
      </c>
      <c r="P36" s="51">
        <f>'BS Assumptions'!P58</f>
        <v>28670</v>
      </c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25" t="s">
        <v>158</v>
      </c>
      <c r="B37" s="49"/>
      <c r="C37" s="50">
        <v>0.0</v>
      </c>
      <c r="D37" s="50">
        <v>0.0</v>
      </c>
      <c r="E37" s="50">
        <v>0.0</v>
      </c>
      <c r="F37" s="50">
        <v>0.0</v>
      </c>
      <c r="G37" s="50">
        <v>5066.0</v>
      </c>
      <c r="H37" s="51">
        <f>'BS Assumptions'!H38</f>
        <v>5904.414789</v>
      </c>
      <c r="I37" s="51">
        <f>'BS Assumptions'!I38</f>
        <v>5968.939696</v>
      </c>
      <c r="J37" s="51">
        <f>'BS Assumptions'!J38</f>
        <v>6040.885522</v>
      </c>
      <c r="K37" s="51">
        <f>'BS Assumptions'!K38</f>
        <v>6172.687622</v>
      </c>
      <c r="L37" s="51">
        <f>'BS Assumptions'!L38</f>
        <v>6306.702932</v>
      </c>
      <c r="M37" s="51">
        <f>'BS Assumptions'!M38</f>
        <v>6479.102432</v>
      </c>
      <c r="N37" s="51">
        <f>'BS Assumptions'!N38</f>
        <v>6656.198517</v>
      </c>
      <c r="O37" s="51">
        <f>'BS Assumptions'!O38</f>
        <v>6838.110108</v>
      </c>
      <c r="P37" s="51">
        <f>'BS Assumptions'!P38</f>
        <v>7065.005865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25" t="s">
        <v>159</v>
      </c>
      <c r="B38" s="49"/>
      <c r="C38" s="50">
        <v>379.0</v>
      </c>
      <c r="D38" s="50">
        <v>296.0</v>
      </c>
      <c r="E38" s="50">
        <v>440.0</v>
      </c>
      <c r="F38" s="50">
        <v>491.0</v>
      </c>
      <c r="G38" s="50">
        <v>706.0</v>
      </c>
      <c r="H38" s="51">
        <f>IncStat!H7*'BS Assumptions'!H46</f>
        <v>627.3199131</v>
      </c>
      <c r="I38" s="51">
        <f>IncStat!I7*'BS Assumptions'!I46</f>
        <v>647.6902453</v>
      </c>
      <c r="J38" s="51">
        <f>IncStat!J7*'BS Assumptions'!J46</f>
        <v>670.6697771</v>
      </c>
      <c r="K38" s="51">
        <f>IncStat!K7*'BS Assumptions'!K46</f>
        <v>693.7923248</v>
      </c>
      <c r="L38" s="51">
        <f>IncStat!L7*'BS Assumptions'!L46</f>
        <v>717.7120641</v>
      </c>
      <c r="M38" s="51">
        <f>IncStat!M7*'BS Assumptions'!M46</f>
        <v>742.4564794</v>
      </c>
      <c r="N38" s="51">
        <f>IncStat!N7*'BS Assumptions'!N46</f>
        <v>768.0540029</v>
      </c>
      <c r="O38" s="51">
        <f>IncStat!O7*'BS Assumptions'!O46</f>
        <v>794.5340471</v>
      </c>
      <c r="P38" s="51">
        <f>IncStat!P7*'BS Assumptions'!P46</f>
        <v>821.9270386</v>
      </c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25" t="s">
        <v>160</v>
      </c>
      <c r="B39" s="49"/>
      <c r="C39" s="52">
        <v>1965.0</v>
      </c>
      <c r="D39" s="52">
        <v>1855.0</v>
      </c>
      <c r="E39" s="52">
        <v>2174.0</v>
      </c>
      <c r="F39" s="52">
        <v>1867.0</v>
      </c>
      <c r="G39" s="52">
        <v>1535.0</v>
      </c>
      <c r="H39" s="53">
        <f>IncStat!H7*'BS Assumptions'!H47</f>
        <v>1881.959739</v>
      </c>
      <c r="I39" s="53">
        <f>IncStat!I7*'BS Assumptions'!I47</f>
        <v>1943.070736</v>
      </c>
      <c r="J39" s="53">
        <f>IncStat!J7*'BS Assumptions'!J47</f>
        <v>2012.009331</v>
      </c>
      <c r="K39" s="53">
        <f>IncStat!K7*'BS Assumptions'!K47</f>
        <v>2081.376975</v>
      </c>
      <c r="L39" s="53">
        <f>IncStat!L7*'BS Assumptions'!L47</f>
        <v>2153.136192</v>
      </c>
      <c r="M39" s="53">
        <f>IncStat!M7*'BS Assumptions'!M47</f>
        <v>2227.369438</v>
      </c>
      <c r="N39" s="53">
        <f>IncStat!N7*'BS Assumptions'!N47</f>
        <v>2304.162009</v>
      </c>
      <c r="O39" s="53">
        <f>IncStat!O7*'BS Assumptions'!O47</f>
        <v>2383.602141</v>
      </c>
      <c r="P39" s="53">
        <f>IncStat!P7*'BS Assumptions'!P47</f>
        <v>2465.781116</v>
      </c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34" t="s">
        <v>161</v>
      </c>
      <c r="B40" s="49"/>
      <c r="C40" s="50">
        <f t="shared" ref="C40:P40" si="4">SUM(C36:C39)</f>
        <v>23133</v>
      </c>
      <c r="D40" s="50">
        <f t="shared" si="4"/>
        <v>24500</v>
      </c>
      <c r="E40" s="50">
        <f t="shared" si="4"/>
        <v>26881</v>
      </c>
      <c r="F40" s="50">
        <f t="shared" si="4"/>
        <v>29165</v>
      </c>
      <c r="G40" s="50">
        <f t="shared" si="4"/>
        <v>35977</v>
      </c>
      <c r="H40" s="50">
        <f t="shared" si="4"/>
        <v>37083.69444</v>
      </c>
      <c r="I40" s="50">
        <f t="shared" si="4"/>
        <v>37229.70068</v>
      </c>
      <c r="J40" s="50">
        <f t="shared" si="4"/>
        <v>37393.56463</v>
      </c>
      <c r="K40" s="50">
        <f t="shared" si="4"/>
        <v>37617.85692</v>
      </c>
      <c r="L40" s="50">
        <f t="shared" si="4"/>
        <v>37847.55119</v>
      </c>
      <c r="M40" s="50">
        <f t="shared" si="4"/>
        <v>38118.92835</v>
      </c>
      <c r="N40" s="50">
        <f t="shared" si="4"/>
        <v>38398.41453</v>
      </c>
      <c r="O40" s="50">
        <f t="shared" si="4"/>
        <v>38686.2463</v>
      </c>
      <c r="P40" s="50">
        <f t="shared" si="4"/>
        <v>39022.71402</v>
      </c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25"/>
      <c r="B41" s="49"/>
      <c r="C41" s="52"/>
      <c r="D41" s="52"/>
      <c r="E41" s="52"/>
      <c r="F41" s="52"/>
      <c r="G41" s="52"/>
      <c r="H41" s="58"/>
      <c r="I41" s="58"/>
      <c r="J41" s="58"/>
      <c r="K41" s="58"/>
      <c r="L41" s="58"/>
      <c r="M41" s="58"/>
      <c r="N41" s="58"/>
      <c r="O41" s="58"/>
      <c r="P41" s="58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34" t="s">
        <v>162</v>
      </c>
      <c r="B42" s="49"/>
      <c r="C42" s="50">
        <f>C33+C40</f>
        <v>35657</v>
      </c>
      <c r="D42" s="50">
        <f t="shared" ref="D42:P42" si="5">SUM(D33:D39)</f>
        <v>38633</v>
      </c>
      <c r="E42" s="50">
        <f t="shared" si="5"/>
        <v>43075</v>
      </c>
      <c r="F42" s="50">
        <f t="shared" si="5"/>
        <v>45881</v>
      </c>
      <c r="G42" s="50">
        <f t="shared" si="5"/>
        <v>54352</v>
      </c>
      <c r="H42" s="50">
        <f t="shared" si="5"/>
        <v>57438.19833</v>
      </c>
      <c r="I42" s="50">
        <f t="shared" si="5"/>
        <v>58002.40808</v>
      </c>
      <c r="J42" s="50">
        <f t="shared" si="5"/>
        <v>58763.19273</v>
      </c>
      <c r="K42" s="50">
        <f t="shared" si="5"/>
        <v>59580.20925</v>
      </c>
      <c r="L42" s="50">
        <f t="shared" si="5"/>
        <v>60444.75838</v>
      </c>
      <c r="M42" s="50">
        <f t="shared" si="5"/>
        <v>61374.89903</v>
      </c>
      <c r="N42" s="50">
        <f t="shared" si="5"/>
        <v>62335.10626</v>
      </c>
      <c r="O42" s="50">
        <f t="shared" si="5"/>
        <v>63346.72254</v>
      </c>
      <c r="P42" s="50">
        <f t="shared" si="5"/>
        <v>64434.97317</v>
      </c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25"/>
      <c r="B43" s="25"/>
      <c r="C43" s="50"/>
      <c r="D43" s="50"/>
      <c r="E43" s="50"/>
      <c r="F43" s="50"/>
      <c r="G43" s="50"/>
      <c r="H43" s="15"/>
      <c r="I43" s="15"/>
      <c r="J43" s="15"/>
      <c r="K43" s="15"/>
      <c r="L43" s="15"/>
      <c r="M43" s="15"/>
      <c r="N43" s="15"/>
      <c r="O43" s="15"/>
      <c r="P43" s="15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34" t="s">
        <v>163</v>
      </c>
      <c r="B44" s="25"/>
      <c r="C44" s="50">
        <v>6316.0</v>
      </c>
      <c r="D44" s="50">
        <v>4333.0</v>
      </c>
      <c r="E44" s="50">
        <v>1454.0</v>
      </c>
      <c r="F44" s="50">
        <v>-1878.0</v>
      </c>
      <c r="G44" s="50">
        <v>-3116.0</v>
      </c>
      <c r="H44" s="51">
        <f t="shared" ref="H44:P44" si="6">H20-H42</f>
        <v>1234.521646</v>
      </c>
      <c r="I44" s="51">
        <f t="shared" si="6"/>
        <v>2415.871243</v>
      </c>
      <c r="J44" s="51">
        <f t="shared" si="6"/>
        <v>3539.809063</v>
      </c>
      <c r="K44" s="51">
        <f t="shared" si="6"/>
        <v>4658.928663</v>
      </c>
      <c r="L44" s="51">
        <f t="shared" si="6"/>
        <v>5821.350474</v>
      </c>
      <c r="M44" s="51">
        <f t="shared" si="6"/>
        <v>7026.356652</v>
      </c>
      <c r="N44" s="51">
        <f t="shared" si="6"/>
        <v>8272.434347</v>
      </c>
      <c r="O44" s="51">
        <f t="shared" si="6"/>
        <v>9572.38972</v>
      </c>
      <c r="P44" s="51">
        <f t="shared" si="6"/>
        <v>10920.44604</v>
      </c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34"/>
      <c r="B45" s="54"/>
      <c r="C45" s="59"/>
      <c r="D45" s="59"/>
      <c r="E45" s="59"/>
      <c r="F45" s="59"/>
      <c r="G45" s="59"/>
      <c r="H45" s="15"/>
      <c r="I45" s="15"/>
      <c r="J45" s="15"/>
      <c r="K45" s="15"/>
      <c r="L45" s="15"/>
      <c r="M45" s="15"/>
      <c r="N45" s="15"/>
      <c r="O45" s="15"/>
      <c r="P45" s="15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34" t="s">
        <v>164</v>
      </c>
      <c r="B46" s="54"/>
      <c r="C46" s="56">
        <v>41973.0</v>
      </c>
      <c r="D46" s="56">
        <v>42966.0</v>
      </c>
      <c r="E46" s="56">
        <v>44529.0</v>
      </c>
      <c r="F46" s="56">
        <v>44003.0</v>
      </c>
      <c r="G46" s="56">
        <v>51236.0</v>
      </c>
      <c r="H46" s="57">
        <f t="shared" ref="H46:P46" si="7">H42+H44</f>
        <v>58672.71998</v>
      </c>
      <c r="I46" s="57">
        <f t="shared" si="7"/>
        <v>60418.27933</v>
      </c>
      <c r="J46" s="57">
        <f t="shared" si="7"/>
        <v>62303.00179</v>
      </c>
      <c r="K46" s="57">
        <f t="shared" si="7"/>
        <v>64239.13792</v>
      </c>
      <c r="L46" s="57">
        <f t="shared" si="7"/>
        <v>66266.10885</v>
      </c>
      <c r="M46" s="57">
        <f t="shared" si="7"/>
        <v>68401.25569</v>
      </c>
      <c r="N46" s="57">
        <f t="shared" si="7"/>
        <v>70607.54061</v>
      </c>
      <c r="O46" s="57">
        <f t="shared" si="7"/>
        <v>72919.11226</v>
      </c>
      <c r="P46" s="57">
        <f t="shared" si="7"/>
        <v>75355.4192</v>
      </c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60" t="s">
        <v>165</v>
      </c>
      <c r="B47" s="1"/>
      <c r="C47" s="61">
        <f t="shared" ref="C47:P47" si="8">C20-C46</f>
        <v>0</v>
      </c>
      <c r="D47" s="61">
        <f t="shared" si="8"/>
        <v>0</v>
      </c>
      <c r="E47" s="61">
        <f t="shared" si="8"/>
        <v>0</v>
      </c>
      <c r="F47" s="61">
        <f t="shared" si="8"/>
        <v>0</v>
      </c>
      <c r="G47" s="61">
        <f t="shared" si="8"/>
        <v>0</v>
      </c>
      <c r="H47" s="61">
        <f t="shared" si="8"/>
        <v>0</v>
      </c>
      <c r="I47" s="61">
        <f t="shared" si="8"/>
        <v>0</v>
      </c>
      <c r="J47" s="61">
        <f t="shared" si="8"/>
        <v>0</v>
      </c>
      <c r="K47" s="61">
        <f t="shared" si="8"/>
        <v>0</v>
      </c>
      <c r="L47" s="61">
        <f t="shared" si="8"/>
        <v>0</v>
      </c>
      <c r="M47" s="61">
        <f t="shared" si="8"/>
        <v>0</v>
      </c>
      <c r="N47" s="61">
        <f t="shared" si="8"/>
        <v>0</v>
      </c>
      <c r="O47" s="61">
        <f t="shared" si="8"/>
        <v>0</v>
      </c>
      <c r="P47" s="61">
        <f t="shared" si="8"/>
        <v>0</v>
      </c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06666"/>
    <pageSetUpPr fitToPage="1"/>
  </sheetPr>
  <sheetViews>
    <sheetView workbookViewId="0"/>
  </sheetViews>
  <sheetFormatPr customHeight="1" defaultColWidth="14.43" defaultRowHeight="15.0"/>
  <cols>
    <col customWidth="1" min="1" max="1" width="52.43"/>
    <col customWidth="1" min="2" max="16" width="9.0"/>
    <col customWidth="1" min="17" max="26" width="8.86"/>
  </cols>
  <sheetData>
    <row r="1" ht="13.5" customHeight="1">
      <c r="A1" s="3" t="str">
        <f>Contents!A5</f>
        <v>THE HOME DEPOT, INC.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3" t="s">
        <v>130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 t="s">
        <v>110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8" t="s">
        <v>17</v>
      </c>
      <c r="B5" s="1"/>
      <c r="C5" s="9">
        <f>'IS Assumptions'!C5</f>
        <v>2015</v>
      </c>
      <c r="D5" s="9">
        <f>'IS Assumptions'!D5</f>
        <v>2016</v>
      </c>
      <c r="E5" s="9">
        <f>'IS Assumptions'!E5</f>
        <v>2017</v>
      </c>
      <c r="F5" s="9">
        <f>'IS Assumptions'!F5</f>
        <v>2018</v>
      </c>
      <c r="G5" s="9">
        <f>'IS Assumptions'!G5</f>
        <v>2019</v>
      </c>
      <c r="H5" s="9">
        <f>'IS Assumptions'!H5</f>
        <v>2020</v>
      </c>
      <c r="I5" s="9">
        <f>'IS Assumptions'!I5</f>
        <v>2021</v>
      </c>
      <c r="J5" s="9">
        <f>'IS Assumptions'!J5</f>
        <v>2022</v>
      </c>
      <c r="K5" s="9">
        <f>'IS Assumptions'!K5</f>
        <v>2023</v>
      </c>
      <c r="L5" s="9">
        <f>'IS Assumptions'!L5</f>
        <v>2024</v>
      </c>
      <c r="M5" s="9">
        <f>'IS Assumptions'!M5</f>
        <v>2025</v>
      </c>
      <c r="N5" s="9">
        <f>'IS Assumptions'!N5</f>
        <v>2026</v>
      </c>
      <c r="O5" s="9">
        <f>'IS Assumptions'!O5</f>
        <v>2027</v>
      </c>
      <c r="P5" s="9">
        <f>'IS Assumptions'!P5</f>
        <v>2028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34" t="s">
        <v>88</v>
      </c>
      <c r="B7" s="25"/>
      <c r="C7" s="25"/>
      <c r="D7" s="25"/>
      <c r="E7" s="25"/>
      <c r="F7" s="25"/>
      <c r="G7" s="2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25" t="s">
        <v>166</v>
      </c>
      <c r="B8" s="49"/>
      <c r="C8" s="35">
        <v>7009.0</v>
      </c>
      <c r="D8" s="35">
        <v>7957.0</v>
      </c>
      <c r="E8" s="35">
        <v>8630.0</v>
      </c>
      <c r="F8" s="35">
        <v>11121.0</v>
      </c>
      <c r="G8" s="35">
        <v>11242.0</v>
      </c>
      <c r="H8" s="51">
        <f>IncStat!H34</f>
        <v>12256.009</v>
      </c>
      <c r="I8" s="51">
        <f>IncStat!I34</f>
        <v>12702.56796</v>
      </c>
      <c r="J8" s="51">
        <f>IncStat!J34</f>
        <v>13621.62912</v>
      </c>
      <c r="K8" s="51">
        <f>IncStat!K34</f>
        <v>14464.70215</v>
      </c>
      <c r="L8" s="51">
        <f>IncStat!L34</f>
        <v>15241.27871</v>
      </c>
      <c r="M8" s="51">
        <f>IncStat!M34</f>
        <v>15941.09556</v>
      </c>
      <c r="N8" s="51">
        <f>IncStat!N34</f>
        <v>16668.63839</v>
      </c>
      <c r="O8" s="51">
        <f>IncStat!O34</f>
        <v>17306.36597</v>
      </c>
      <c r="P8" s="51">
        <f>IncStat!P34</f>
        <v>17843.0525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25"/>
      <c r="B9" s="49"/>
      <c r="C9" s="35"/>
      <c r="D9" s="35"/>
      <c r="E9" s="35"/>
      <c r="F9" s="35"/>
      <c r="G9" s="35"/>
      <c r="H9" s="15"/>
      <c r="I9" s="15"/>
      <c r="J9" s="15"/>
      <c r="K9" s="15"/>
      <c r="L9" s="15"/>
      <c r="M9" s="15"/>
      <c r="N9" s="15"/>
      <c r="O9" s="15"/>
      <c r="P9" s="15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36" t="s">
        <v>167</v>
      </c>
      <c r="B10" s="62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15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36" t="s">
        <v>168</v>
      </c>
      <c r="B11" s="62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15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25" t="s">
        <v>118</v>
      </c>
      <c r="B12" s="49"/>
      <c r="C12" s="35">
        <v>1863.0</v>
      </c>
      <c r="D12" s="35">
        <v>1973.0</v>
      </c>
      <c r="E12" s="35">
        <v>2062.0</v>
      </c>
      <c r="F12" s="35">
        <v>2152.0</v>
      </c>
      <c r="G12" s="35">
        <v>2296.0</v>
      </c>
      <c r="H12" s="51">
        <f>'BS Assumptions'!H26</f>
        <v>2398.930481</v>
      </c>
      <c r="I12" s="51">
        <f>'BS Assumptions'!I26</f>
        <v>2707.340117</v>
      </c>
      <c r="J12" s="51">
        <f>'BS Assumptions'!J26</f>
        <v>2897.506104</v>
      </c>
      <c r="K12" s="51">
        <f>'BS Assumptions'!K26</f>
        <v>3103.65512</v>
      </c>
      <c r="L12" s="51">
        <f>'BS Assumptions'!L26</f>
        <v>3321.146811</v>
      </c>
      <c r="M12" s="51">
        <f>'BS Assumptions'!M26</f>
        <v>3552.045346</v>
      </c>
      <c r="N12" s="51">
        <f>'BS Assumptions'!N26</f>
        <v>3797.12891</v>
      </c>
      <c r="O12" s="51">
        <f>'BS Assumptions'!O26</f>
        <v>4057.219412</v>
      </c>
      <c r="P12" s="51">
        <f>'BS Assumptions'!P26</f>
        <v>4333.184898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25" t="s">
        <v>169</v>
      </c>
      <c r="B13" s="49"/>
      <c r="C13" s="35">
        <v>-144.0</v>
      </c>
      <c r="D13" s="35">
        <v>0.0</v>
      </c>
      <c r="E13" s="35">
        <v>0.0</v>
      </c>
      <c r="F13" s="35">
        <v>0.0</v>
      </c>
      <c r="G13" s="35">
        <v>0.0</v>
      </c>
      <c r="H13" s="51">
        <f>'CF Assumptions'!H8</f>
        <v>0</v>
      </c>
      <c r="I13" s="51">
        <f>'CF Assumptions'!I8</f>
        <v>0</v>
      </c>
      <c r="J13" s="51">
        <f>'CF Assumptions'!J8</f>
        <v>0</v>
      </c>
      <c r="K13" s="51">
        <f>'CF Assumptions'!K8</f>
        <v>0</v>
      </c>
      <c r="L13" s="51">
        <f>'CF Assumptions'!L8</f>
        <v>0</v>
      </c>
      <c r="M13" s="51">
        <f>'CF Assumptions'!M8</f>
        <v>0</v>
      </c>
      <c r="N13" s="51">
        <f>'CF Assumptions'!N8</f>
        <v>0</v>
      </c>
      <c r="O13" s="51">
        <f>'CF Assumptions'!O8</f>
        <v>0</v>
      </c>
      <c r="P13" s="51">
        <f>'CF Assumptions'!P8</f>
        <v>0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25" t="s">
        <v>119</v>
      </c>
      <c r="B14" s="49"/>
      <c r="C14" s="35">
        <v>0.0</v>
      </c>
      <c r="D14" s="35">
        <v>0.0</v>
      </c>
      <c r="E14" s="35">
        <v>0.0</v>
      </c>
      <c r="F14" s="35">
        <v>247.0</v>
      </c>
      <c r="G14" s="35">
        <v>0.0</v>
      </c>
      <c r="H14" s="51">
        <f>'CF Assumptions'!H9</f>
        <v>0</v>
      </c>
      <c r="I14" s="51">
        <f>'CF Assumptions'!I9</f>
        <v>0</v>
      </c>
      <c r="J14" s="51">
        <f>'CF Assumptions'!J9</f>
        <v>0</v>
      </c>
      <c r="K14" s="51">
        <f>'CF Assumptions'!K9</f>
        <v>0</v>
      </c>
      <c r="L14" s="51">
        <f>'CF Assumptions'!L9</f>
        <v>0</v>
      </c>
      <c r="M14" s="51">
        <f>'CF Assumptions'!M9</f>
        <v>0</v>
      </c>
      <c r="N14" s="51">
        <f>'CF Assumptions'!N9</f>
        <v>0</v>
      </c>
      <c r="O14" s="51">
        <f>'CF Assumptions'!O9</f>
        <v>0</v>
      </c>
      <c r="P14" s="51">
        <f>'CF Assumptions'!P9</f>
        <v>0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25" t="s">
        <v>170</v>
      </c>
      <c r="B15" s="49"/>
      <c r="C15" s="35">
        <v>244.0</v>
      </c>
      <c r="D15" s="35">
        <v>267.0</v>
      </c>
      <c r="E15" s="35">
        <v>273.0</v>
      </c>
      <c r="F15" s="35">
        <v>282.0</v>
      </c>
      <c r="G15" s="35">
        <v>251.0</v>
      </c>
      <c r="H15" s="51">
        <f>IncStat!H15*'CF Assumptions'!H10</f>
        <v>301.3598255</v>
      </c>
      <c r="I15" s="51">
        <f>IncStat!I15*'CF Assumptions'!I10</f>
        <v>304.8030294</v>
      </c>
      <c r="J15" s="51">
        <f>IncStat!J15*'CF Assumptions'!J10</f>
        <v>308.6422314</v>
      </c>
      <c r="K15" s="51">
        <f>IncStat!K15*'CF Assumptions'!K10</f>
        <v>315.6755078</v>
      </c>
      <c r="L15" s="51">
        <f>IncStat!L15*'CF Assumptions'!L10</f>
        <v>322.8268864</v>
      </c>
      <c r="M15" s="51">
        <f>IncStat!M15*'CF Assumptions'!M10</f>
        <v>332.0265376</v>
      </c>
      <c r="N15" s="51">
        <f>IncStat!N15*'CF Assumptions'!N10</f>
        <v>341.4768097</v>
      </c>
      <c r="O15" s="51">
        <f>IncStat!O15*'CF Assumptions'!O10</f>
        <v>351.1840488</v>
      </c>
      <c r="P15" s="51">
        <f>IncStat!P15*'CF Assumptions'!P10</f>
        <v>363.2917511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25" t="s">
        <v>171</v>
      </c>
      <c r="B16" s="49"/>
      <c r="C16" s="35">
        <v>-33.0</v>
      </c>
      <c r="D16" s="35">
        <v>0.0</v>
      </c>
      <c r="E16" s="35">
        <v>0.0</v>
      </c>
      <c r="F16" s="35">
        <v>0.0</v>
      </c>
      <c r="G16" s="35">
        <v>0.0</v>
      </c>
      <c r="H16" s="51">
        <f>'CF Assumptions'!H11</f>
        <v>0</v>
      </c>
      <c r="I16" s="51">
        <f>'CF Assumptions'!I11</f>
        <v>0</v>
      </c>
      <c r="J16" s="51">
        <f>'CF Assumptions'!J11</f>
        <v>0</v>
      </c>
      <c r="K16" s="51">
        <f>'CF Assumptions'!K11</f>
        <v>0</v>
      </c>
      <c r="L16" s="51">
        <f>'CF Assumptions'!L11</f>
        <v>0</v>
      </c>
      <c r="M16" s="51">
        <f>'CF Assumptions'!M11</f>
        <v>0</v>
      </c>
      <c r="N16" s="51">
        <f>'CF Assumptions'!N11</f>
        <v>0</v>
      </c>
      <c r="O16" s="51">
        <f>'CF Assumptions'!O11</f>
        <v>0</v>
      </c>
      <c r="P16" s="51">
        <f>'CF Assumptions'!P11</f>
        <v>0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25" t="s">
        <v>172</v>
      </c>
      <c r="B17" s="49"/>
      <c r="C17" s="35">
        <v>0.0</v>
      </c>
      <c r="D17" s="35">
        <v>4.0</v>
      </c>
      <c r="E17" s="35">
        <v>420.0</v>
      </c>
      <c r="F17" s="35">
        <v>-103.0</v>
      </c>
      <c r="G17" s="35">
        <v>184.0</v>
      </c>
      <c r="H17" s="51">
        <f>'CF Assumptions'!H12</f>
        <v>0</v>
      </c>
      <c r="I17" s="51">
        <f>'CF Assumptions'!I12</f>
        <v>0</v>
      </c>
      <c r="J17" s="51">
        <f>'CF Assumptions'!J12</f>
        <v>0</v>
      </c>
      <c r="K17" s="51">
        <f>'CF Assumptions'!K12</f>
        <v>0</v>
      </c>
      <c r="L17" s="51">
        <f>'CF Assumptions'!L12</f>
        <v>0</v>
      </c>
      <c r="M17" s="51">
        <f>'CF Assumptions'!M12</f>
        <v>0</v>
      </c>
      <c r="N17" s="51">
        <f>'CF Assumptions'!N12</f>
        <v>0</v>
      </c>
      <c r="O17" s="51">
        <f>'CF Assumptions'!O12</f>
        <v>0</v>
      </c>
      <c r="P17" s="51">
        <f>'CF Assumptions'!P12</f>
        <v>0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36"/>
      <c r="B18" s="36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 t="s">
        <v>173</v>
      </c>
      <c r="B19" s="62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25" t="s">
        <v>174</v>
      </c>
      <c r="B20" s="49"/>
      <c r="C20" s="35">
        <v>-181.0</v>
      </c>
      <c r="D20" s="35">
        <v>-138.0</v>
      </c>
      <c r="E20" s="35">
        <v>139.0</v>
      </c>
      <c r="F20" s="35">
        <v>33.0</v>
      </c>
      <c r="G20" s="35">
        <v>-170.0</v>
      </c>
      <c r="H20" s="51">
        <f>BalSht!G10-BalSht!H10</f>
        <v>-300.1585708</v>
      </c>
      <c r="I20" s="51">
        <f>BalSht!H10-BalSht!I10</f>
        <v>-78.13278111</v>
      </c>
      <c r="J20" s="51">
        <f>BalSht!I10-BalSht!J10</f>
        <v>-88.14066973</v>
      </c>
      <c r="K20" s="51">
        <f>BalSht!J10-BalSht!K10</f>
        <v>-88.68922432</v>
      </c>
      <c r="L20" s="51">
        <f>BalSht!K10-BalSht!L10</f>
        <v>-91.74694497</v>
      </c>
      <c r="M20" s="51">
        <f>BalSht!L10-BalSht!M10</f>
        <v>-94.91008604</v>
      </c>
      <c r="N20" s="51">
        <f>BalSht!M10-BalSht!N10</f>
        <v>-98.1822821</v>
      </c>
      <c r="O20" s="51">
        <f>BalSht!N10-BalSht!O10</f>
        <v>-101.567293</v>
      </c>
      <c r="P20" s="51">
        <f>BalSht!O10-BalSht!P10</f>
        <v>-105.0690083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25" t="s">
        <v>175</v>
      </c>
      <c r="B21" s="49"/>
      <c r="C21" s="35">
        <v>-546.0</v>
      </c>
      <c r="D21" s="35">
        <v>-769.0</v>
      </c>
      <c r="E21" s="35">
        <v>-84.0</v>
      </c>
      <c r="F21" s="35">
        <v>-1244.0</v>
      </c>
      <c r="G21" s="35">
        <v>-593.0</v>
      </c>
      <c r="H21" s="51">
        <f>BalSht!G11-BalSht!H11</f>
        <v>-2005.152909</v>
      </c>
      <c r="I21" s="51">
        <f>BalSht!H11-BalSht!I11</f>
        <v>-588.7771769</v>
      </c>
      <c r="J21" s="51">
        <f>BalSht!I11-BalSht!J11</f>
        <v>-580.7520284</v>
      </c>
      <c r="K21" s="51">
        <f>BalSht!J11-BalSht!K11</f>
        <v>-554.9318751</v>
      </c>
      <c r="L21" s="51">
        <f>BalSht!K11-BalSht!L11</f>
        <v>-600.8590538</v>
      </c>
      <c r="M21" s="51">
        <f>BalSht!L11-BalSht!M11</f>
        <v>-620.5849747</v>
      </c>
      <c r="N21" s="51">
        <f>BalSht!M11-BalSht!N11</f>
        <v>-640.9568578</v>
      </c>
      <c r="O21" s="51">
        <f>BalSht!N11-BalSht!O11</f>
        <v>-693.7771593</v>
      </c>
      <c r="P21" s="51">
        <f>BalSht!O11-BalSht!P11</f>
        <v>-717.6963756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25" t="s">
        <v>176</v>
      </c>
      <c r="B22" s="49"/>
      <c r="C22" s="35">
        <v>888.0</v>
      </c>
      <c r="D22" s="35">
        <v>446.0</v>
      </c>
      <c r="E22" s="35">
        <v>352.0</v>
      </c>
      <c r="F22" s="35">
        <v>743.0</v>
      </c>
      <c r="G22" s="35">
        <v>68.0</v>
      </c>
      <c r="H22" s="51">
        <f>(BalSht!H24+BalSht!H25+BalSht!H26+BalSht!H27+BalSht!H39)-(BalSht!G24+BalSht!G25+BalSht!G26+BalSht!G27+BalSht!G39)</f>
        <v>2102.079285</v>
      </c>
      <c r="I22" s="51">
        <f>(BalSht!I24+BalSht!I25+BalSht!I26+BalSht!I27+BalSht!I39)-(BalSht!H24+BalSht!H25+BalSht!H26+BalSht!H27+BalSht!H39)</f>
        <v>395.4352008</v>
      </c>
      <c r="J22" s="51">
        <f>(BalSht!J24+BalSht!J25+BalSht!J26+BalSht!J27+BalSht!J39)-(BalSht!I24+BalSht!I25+BalSht!I26+BalSht!I27+BalSht!I39)</f>
        <v>571.3739627</v>
      </c>
      <c r="K22" s="51">
        <f>(BalSht!K24+BalSht!K25+BalSht!K26+BalSht!K27+BalSht!K39)-(BalSht!J24+BalSht!J25+BalSht!J26+BalSht!J27+BalSht!J39)</f>
        <v>557.3086327</v>
      </c>
      <c r="L22" s="51">
        <f>(BalSht!L24+BalSht!L25+BalSht!L26+BalSht!L27+BalSht!L39)-(BalSht!K24+BalSht!K25+BalSht!K26+BalSht!K27+BalSht!K39)</f>
        <v>598.5992065</v>
      </c>
      <c r="M22" s="51">
        <f>(BalSht!M24+BalSht!M25+BalSht!M26+BalSht!M27+BalSht!M39)-(BalSht!L24+BalSht!L25+BalSht!L26+BalSht!L27+BalSht!L39)</f>
        <v>615.7394329</v>
      </c>
      <c r="N22" s="51">
        <f>(BalSht!N24+BalSht!N25+BalSht!N26+BalSht!N27+BalSht!N39)-(BalSht!M24+BalSht!M25+BalSht!M26+BalSht!M27+BalSht!M39)</f>
        <v>636.4174964</v>
      </c>
      <c r="O22" s="51">
        <f>(BalSht!O24+BalSht!O25+BalSht!O26+BalSht!O27+BalSht!O39)-(BalSht!N24+BalSht!N25+BalSht!N26+BalSht!N27+BalSht!N39)</f>
        <v>678.1643888</v>
      </c>
      <c r="P22" s="51">
        <f>(BalSht!P24+BalSht!P25+BalSht!P26+BalSht!P27+BalSht!P39)-(BalSht!O24+BalSht!O25+BalSht!O26+BalSht!O27+BalSht!O39)</f>
        <v>698.2626851</v>
      </c>
      <c r="Q22" s="1" t="s">
        <v>177</v>
      </c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25" t="s">
        <v>178</v>
      </c>
      <c r="B23" s="49"/>
      <c r="C23" s="35">
        <v>154.0</v>
      </c>
      <c r="D23" s="35">
        <v>109.0</v>
      </c>
      <c r="E23" s="35">
        <v>29.0</v>
      </c>
      <c r="F23" s="35">
        <v>-42.0</v>
      </c>
      <c r="G23" s="35">
        <v>44.0</v>
      </c>
      <c r="H23" s="51">
        <f>BalSht!H31-BalSht!G31</f>
        <v>-55</v>
      </c>
      <c r="I23" s="51">
        <f>BalSht!I31-BalSht!H31</f>
        <v>0</v>
      </c>
      <c r="J23" s="51">
        <f>BalSht!J31-BalSht!I31</f>
        <v>0</v>
      </c>
      <c r="K23" s="51">
        <f>BalSht!K31-BalSht!J31</f>
        <v>0</v>
      </c>
      <c r="L23" s="51">
        <f>BalSht!L31-BalSht!K31</f>
        <v>0</v>
      </c>
      <c r="M23" s="51">
        <f>BalSht!M31-BalSht!L31</f>
        <v>0</v>
      </c>
      <c r="N23" s="51">
        <f>BalSht!N31-BalSht!M31</f>
        <v>0</v>
      </c>
      <c r="O23" s="51">
        <f>BalSht!O31-BalSht!N31</f>
        <v>0</v>
      </c>
      <c r="P23" s="51">
        <f>BalSht!P31-BalSht!O31</f>
        <v>0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25" t="s">
        <v>179</v>
      </c>
      <c r="B24" s="49"/>
      <c r="C24" s="35">
        <v>15.0</v>
      </c>
      <c r="D24" s="35">
        <v>0.0</v>
      </c>
      <c r="E24" s="35">
        <v>0.0</v>
      </c>
      <c r="F24" s="35">
        <v>0.0</v>
      </c>
      <c r="G24" s="35">
        <v>0.0</v>
      </c>
      <c r="H24" s="35">
        <v>0.0</v>
      </c>
      <c r="I24" s="35">
        <v>0.0</v>
      </c>
      <c r="J24" s="35">
        <v>0.0</v>
      </c>
      <c r="K24" s="35">
        <v>0.0</v>
      </c>
      <c r="L24" s="35">
        <v>0.0</v>
      </c>
      <c r="M24" s="35">
        <v>0.0</v>
      </c>
      <c r="N24" s="35">
        <v>0.0</v>
      </c>
      <c r="O24" s="35">
        <v>0.0</v>
      </c>
      <c r="P24" s="35">
        <v>0.0</v>
      </c>
      <c r="Q24" s="1" t="s">
        <v>180</v>
      </c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25" t="s">
        <v>181</v>
      </c>
      <c r="B25" s="49"/>
      <c r="C25" s="35">
        <v>0.0</v>
      </c>
      <c r="D25" s="35">
        <v>-117.0</v>
      </c>
      <c r="E25" s="35">
        <v>92.0</v>
      </c>
      <c r="F25" s="35">
        <v>26.0</v>
      </c>
      <c r="G25" s="35">
        <v>202.0</v>
      </c>
      <c r="H25" s="51">
        <f>BalSht!H38-BalSht!G38</f>
        <v>-78.6800869</v>
      </c>
      <c r="I25" s="51">
        <f>BalSht!I38-BalSht!H38</f>
        <v>20.37033222</v>
      </c>
      <c r="J25" s="51">
        <f>BalSht!J38-BalSht!I38</f>
        <v>22.97953175</v>
      </c>
      <c r="K25" s="51">
        <f>BalSht!K38-BalSht!J38</f>
        <v>23.12254777</v>
      </c>
      <c r="L25" s="51">
        <f>BalSht!L38-BalSht!K38</f>
        <v>23.91973922</v>
      </c>
      <c r="M25" s="51">
        <f>BalSht!M38-BalSht!L38</f>
        <v>24.74441529</v>
      </c>
      <c r="N25" s="51">
        <f>BalSht!N38-BalSht!M38</f>
        <v>25.59752355</v>
      </c>
      <c r="O25" s="51">
        <f>BalSht!O38-BalSht!N38</f>
        <v>26.48004425</v>
      </c>
      <c r="P25" s="51">
        <f>BalSht!P38-BalSht!O38</f>
        <v>27.39299144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25" t="s">
        <v>182</v>
      </c>
      <c r="B26" s="49"/>
      <c r="C26" s="35">
        <v>109.0</v>
      </c>
      <c r="D26" s="35">
        <v>99.0</v>
      </c>
      <c r="E26" s="35">
        <v>128.0</v>
      </c>
      <c r="F26" s="35">
        <v>80.0</v>
      </c>
      <c r="G26" s="35">
        <v>334.0</v>
      </c>
      <c r="H26" s="51">
        <f>BalSht!H32-BalSht!G32</f>
        <v>142.3516871</v>
      </c>
      <c r="I26" s="51">
        <f>BalSht!I32-BalSht!H32</f>
        <v>73.33319599</v>
      </c>
      <c r="J26" s="51">
        <f>BalSht!J32-BalSht!I32</f>
        <v>82.72631431</v>
      </c>
      <c r="K26" s="51">
        <f>BalSht!K32-BalSht!J32</f>
        <v>83.24117197</v>
      </c>
      <c r="L26" s="51">
        <f>BalSht!L32-BalSht!K32</f>
        <v>86.11106121</v>
      </c>
      <c r="M26" s="51">
        <f>BalSht!M32-BalSht!L32</f>
        <v>89.07989504</v>
      </c>
      <c r="N26" s="51">
        <f>BalSht!N32-BalSht!M32</f>
        <v>92.15108477</v>
      </c>
      <c r="O26" s="51">
        <f>BalSht!O32-BalSht!N32</f>
        <v>95.32815929</v>
      </c>
      <c r="P26" s="51">
        <f>BalSht!P32-BalSht!O32</f>
        <v>98.61476917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25" t="s">
        <v>183</v>
      </c>
      <c r="B27" s="49"/>
      <c r="C27" s="64">
        <v>-5.0</v>
      </c>
      <c r="D27" s="64">
        <v>-48.0</v>
      </c>
      <c r="E27" s="64">
        <v>-10.0</v>
      </c>
      <c r="F27" s="64">
        <v>-257.0</v>
      </c>
      <c r="G27" s="64">
        <v>-135.0</v>
      </c>
      <c r="H27" s="53">
        <f>BalSht!G12-BalSht!H12</f>
        <v>36.28813905</v>
      </c>
      <c r="I27" s="53">
        <f>BalSht!H12-BalSht!I12</f>
        <v>-32.59253155</v>
      </c>
      <c r="J27" s="53">
        <f>BalSht!I12-BalSht!J12</f>
        <v>-36.7672508</v>
      </c>
      <c r="K27" s="53">
        <f>BalSht!J12-BalSht!K12</f>
        <v>-36.99607643</v>
      </c>
      <c r="L27" s="53">
        <f>BalSht!K12-BalSht!L12</f>
        <v>-38.27158276</v>
      </c>
      <c r="M27" s="53">
        <f>BalSht!L12-BalSht!M12</f>
        <v>-39.59106446</v>
      </c>
      <c r="N27" s="53">
        <f>BalSht!M12-BalSht!N12</f>
        <v>-40.95603768</v>
      </c>
      <c r="O27" s="53">
        <f>BalSht!N12-BalSht!O12</f>
        <v>-42.3680708</v>
      </c>
      <c r="P27" s="53">
        <f>BalSht!O12-BalSht!P12</f>
        <v>-43.8287863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34" t="s">
        <v>184</v>
      </c>
      <c r="B28" s="54"/>
      <c r="C28" s="65">
        <v>9373.0</v>
      </c>
      <c r="D28" s="65">
        <v>9783.0</v>
      </c>
      <c r="E28" s="65">
        <v>12031.0</v>
      </c>
      <c r="F28" s="65">
        <v>13038.0</v>
      </c>
      <c r="G28" s="65">
        <v>13723.0</v>
      </c>
      <c r="H28" s="66">
        <f t="shared" ref="H28:P28" si="1">SUM(H8:H27)</f>
        <v>14798.02686</v>
      </c>
      <c r="I28" s="66">
        <f t="shared" si="1"/>
        <v>15504.34735</v>
      </c>
      <c r="J28" s="66">
        <f t="shared" si="1"/>
        <v>16799.19732</v>
      </c>
      <c r="K28" s="66">
        <f t="shared" si="1"/>
        <v>17867.08795</v>
      </c>
      <c r="L28" s="66">
        <f t="shared" si="1"/>
        <v>18863.00483</v>
      </c>
      <c r="M28" s="66">
        <f t="shared" si="1"/>
        <v>19799.64506</v>
      </c>
      <c r="N28" s="66">
        <f t="shared" si="1"/>
        <v>20781.31504</v>
      </c>
      <c r="O28" s="66">
        <f t="shared" si="1"/>
        <v>21677.0295</v>
      </c>
      <c r="P28" s="66">
        <f t="shared" si="1"/>
        <v>22497.20543</v>
      </c>
      <c r="Q28" s="1"/>
      <c r="R28" s="1"/>
      <c r="S28" s="25"/>
      <c r="T28" s="1"/>
      <c r="U28" s="1"/>
      <c r="V28" s="1"/>
      <c r="W28" s="1"/>
      <c r="X28" s="1"/>
      <c r="Y28" s="1"/>
      <c r="Z28" s="1"/>
    </row>
    <row r="29" ht="13.5" customHeight="1">
      <c r="A29" s="25"/>
      <c r="B29" s="25"/>
      <c r="C29" s="67"/>
      <c r="D29" s="67"/>
      <c r="E29" s="67"/>
      <c r="F29" s="67"/>
      <c r="G29" s="67"/>
      <c r="H29" s="15"/>
      <c r="I29" s="15"/>
      <c r="J29" s="15"/>
      <c r="K29" s="15"/>
      <c r="L29" s="15"/>
      <c r="M29" s="15"/>
      <c r="N29" s="15"/>
      <c r="O29" s="15"/>
      <c r="P29" s="15"/>
      <c r="Q29" s="1"/>
      <c r="R29" s="1"/>
      <c r="S29" s="25"/>
      <c r="T29" s="1"/>
      <c r="U29" s="1"/>
      <c r="V29" s="1"/>
      <c r="W29" s="1"/>
      <c r="X29" s="1"/>
      <c r="Y29" s="1"/>
      <c r="Z29" s="1"/>
    </row>
    <row r="30" ht="13.5" customHeight="1">
      <c r="A30" s="34" t="s">
        <v>94</v>
      </c>
      <c r="B30" s="25"/>
      <c r="C30" s="67"/>
      <c r="D30" s="67"/>
      <c r="E30" s="67"/>
      <c r="F30" s="67"/>
      <c r="G30" s="67"/>
      <c r="H30" s="15"/>
      <c r="I30" s="15"/>
      <c r="J30" s="15"/>
      <c r="K30" s="15"/>
      <c r="L30" s="15"/>
      <c r="M30" s="15"/>
      <c r="N30" s="15"/>
      <c r="O30" s="15"/>
      <c r="P30" s="15"/>
      <c r="Q30" s="1"/>
      <c r="R30" s="1"/>
      <c r="S30" s="25"/>
      <c r="T30" s="1"/>
      <c r="U30" s="1"/>
      <c r="V30" s="1"/>
      <c r="W30" s="1"/>
      <c r="X30" s="1"/>
      <c r="Y30" s="1"/>
      <c r="Z30" s="1"/>
    </row>
    <row r="31" ht="13.5" customHeight="1">
      <c r="A31" s="25" t="s">
        <v>185</v>
      </c>
      <c r="B31" s="49"/>
      <c r="C31" s="35">
        <v>-1503.0</v>
      </c>
      <c r="D31" s="35">
        <v>-1621.0</v>
      </c>
      <c r="E31" s="35">
        <v>-1897.0</v>
      </c>
      <c r="F31" s="35">
        <v>-2442.0</v>
      </c>
      <c r="G31" s="35">
        <v>-2678.0</v>
      </c>
      <c r="H31" s="51">
        <f>-'BS Assumptions'!H27</f>
        <v>-5767.260194</v>
      </c>
      <c r="I31" s="51">
        <f>-'BS Assumptions'!I27</f>
        <v>-3556.10396</v>
      </c>
      <c r="J31" s="51">
        <f>-'BS Assumptions'!J27</f>
        <v>-3854.986594</v>
      </c>
      <c r="K31" s="51">
        <f>-'BS Assumptions'!K27</f>
        <v>-4067.094611</v>
      </c>
      <c r="L31" s="51">
        <f>-'BS Assumptions'!L27</f>
        <v>-4317.802612</v>
      </c>
      <c r="M31" s="51">
        <f>-'BS Assumptions'!M27</f>
        <v>-4583.06265</v>
      </c>
      <c r="N31" s="51">
        <f>-'BS Assumptions'!N27</f>
        <v>-4863.692391</v>
      </c>
      <c r="O31" s="51">
        <f>-'BS Assumptions'!O27</f>
        <v>-5160.554589</v>
      </c>
      <c r="P31" s="51">
        <f>-'BS Assumptions'!P27</f>
        <v>-5474.559542</v>
      </c>
      <c r="Q31" s="1"/>
      <c r="R31" s="1"/>
      <c r="S31" s="25"/>
      <c r="T31" s="1"/>
      <c r="U31" s="1"/>
      <c r="V31" s="1"/>
      <c r="W31" s="1"/>
      <c r="X31" s="1"/>
      <c r="Y31" s="1"/>
      <c r="Z31" s="1"/>
    </row>
    <row r="32" ht="13.5" customHeight="1">
      <c r="A32" s="25" t="s">
        <v>95</v>
      </c>
      <c r="B32" s="49"/>
      <c r="C32" s="35">
        <v>43.0</v>
      </c>
      <c r="D32" s="35">
        <v>38.0</v>
      </c>
      <c r="E32" s="35">
        <v>47.0</v>
      </c>
      <c r="F32" s="35">
        <v>33.0</v>
      </c>
      <c r="G32" s="35">
        <v>37.0</v>
      </c>
      <c r="H32" s="51">
        <f>'CF Assumptions'!H16</f>
        <v>0</v>
      </c>
      <c r="I32" s="51">
        <f>'CF Assumptions'!I16</f>
        <v>0</v>
      </c>
      <c r="J32" s="51">
        <f>'CF Assumptions'!J16</f>
        <v>0</v>
      </c>
      <c r="K32" s="51">
        <f>'CF Assumptions'!K16</f>
        <v>0</v>
      </c>
      <c r="L32" s="51">
        <f>'CF Assumptions'!L16</f>
        <v>0</v>
      </c>
      <c r="M32" s="51">
        <f>'CF Assumptions'!M16</f>
        <v>0</v>
      </c>
      <c r="N32" s="51">
        <f>'CF Assumptions'!N16</f>
        <v>0</v>
      </c>
      <c r="O32" s="51">
        <f>'CF Assumptions'!O16</f>
        <v>0</v>
      </c>
      <c r="P32" s="51">
        <f>'CF Assumptions'!P16</f>
        <v>0</v>
      </c>
      <c r="Q32" s="1"/>
      <c r="R32" s="1"/>
      <c r="S32" s="25"/>
      <c r="T32" s="1"/>
      <c r="U32" s="1"/>
      <c r="V32" s="1"/>
      <c r="W32" s="1"/>
      <c r="X32" s="1"/>
      <c r="Y32" s="1"/>
      <c r="Z32" s="1"/>
    </row>
    <row r="33" ht="13.5" customHeight="1">
      <c r="A33" s="25" t="s">
        <v>96</v>
      </c>
      <c r="B33" s="49"/>
      <c r="C33" s="35">
        <v>-1666.0</v>
      </c>
      <c r="D33" s="35">
        <v>0.0</v>
      </c>
      <c r="E33" s="35">
        <v>-374.0</v>
      </c>
      <c r="F33" s="35">
        <v>-21.0</v>
      </c>
      <c r="G33" s="35">
        <v>0.0</v>
      </c>
      <c r="H33" s="51">
        <f>'CF Assumptions'!H17</f>
        <v>0</v>
      </c>
      <c r="I33" s="51">
        <f>'CF Assumptions'!I17</f>
        <v>0</v>
      </c>
      <c r="J33" s="51">
        <f>'CF Assumptions'!J17</f>
        <v>0</v>
      </c>
      <c r="K33" s="51">
        <f>'CF Assumptions'!K17</f>
        <v>0</v>
      </c>
      <c r="L33" s="51">
        <f>'CF Assumptions'!L17</f>
        <v>0</v>
      </c>
      <c r="M33" s="51">
        <f>'CF Assumptions'!M17</f>
        <v>0</v>
      </c>
      <c r="N33" s="51">
        <f>'CF Assumptions'!N17</f>
        <v>0</v>
      </c>
      <c r="O33" s="51">
        <f>'CF Assumptions'!O17</f>
        <v>0</v>
      </c>
      <c r="P33" s="51">
        <f>'CF Assumptions'!P17</f>
        <v>0</v>
      </c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25" t="s">
        <v>186</v>
      </c>
      <c r="B34" s="49"/>
      <c r="C34" s="35">
        <v>144.0</v>
      </c>
      <c r="D34" s="35">
        <v>0.0</v>
      </c>
      <c r="E34" s="35">
        <v>0.0</v>
      </c>
      <c r="F34" s="35">
        <v>0.0</v>
      </c>
      <c r="G34" s="35">
        <v>0.0</v>
      </c>
      <c r="H34" s="51">
        <f>'CF Assumptions'!H18</f>
        <v>0</v>
      </c>
      <c r="I34" s="51">
        <f>'CF Assumptions'!I18</f>
        <v>0</v>
      </c>
      <c r="J34" s="51">
        <f>'CF Assumptions'!J18</f>
        <v>0</v>
      </c>
      <c r="K34" s="51">
        <f>'CF Assumptions'!K18</f>
        <v>0</v>
      </c>
      <c r="L34" s="51">
        <f>'CF Assumptions'!L18</f>
        <v>0</v>
      </c>
      <c r="M34" s="51">
        <f>'CF Assumptions'!M18</f>
        <v>0</v>
      </c>
      <c r="N34" s="51">
        <f>'CF Assumptions'!N18</f>
        <v>0</v>
      </c>
      <c r="O34" s="51">
        <f>'CF Assumptions'!O18</f>
        <v>0</v>
      </c>
      <c r="P34" s="51">
        <f>'CF Assumptions'!P18</f>
        <v>0</v>
      </c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25" t="s">
        <v>98</v>
      </c>
      <c r="B35" s="49"/>
      <c r="C35" s="64">
        <v>0.0</v>
      </c>
      <c r="D35" s="64">
        <v>0.0</v>
      </c>
      <c r="E35" s="64">
        <v>-4.0</v>
      </c>
      <c r="F35" s="64">
        <v>14.0</v>
      </c>
      <c r="G35" s="64">
        <v>-12.0</v>
      </c>
      <c r="H35" s="53">
        <f>BalSht!G19-BalSht!H19</f>
        <v>-447.6398262</v>
      </c>
      <c r="I35" s="53">
        <f>BalSht!H19-BalSht!I19</f>
        <v>-40.74066444</v>
      </c>
      <c r="J35" s="53">
        <f>BalSht!I19-BalSht!J19</f>
        <v>-45.9590635</v>
      </c>
      <c r="K35" s="53">
        <f>BalSht!J19-BalSht!K19</f>
        <v>-46.24509554</v>
      </c>
      <c r="L35" s="53">
        <f>BalSht!K19-BalSht!L19</f>
        <v>-47.83947845</v>
      </c>
      <c r="M35" s="53">
        <f>BalSht!L19-BalSht!M19</f>
        <v>-49.48883058</v>
      </c>
      <c r="N35" s="53">
        <f>BalSht!M19-BalSht!N19</f>
        <v>-51.19504709</v>
      </c>
      <c r="O35" s="53">
        <f>BalSht!N19-BalSht!O19</f>
        <v>-52.96008849</v>
      </c>
      <c r="P35" s="53">
        <f>BalSht!O19-BalSht!P19</f>
        <v>-54.78598287</v>
      </c>
      <c r="Q35" s="1" t="s">
        <v>187</v>
      </c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34" t="s">
        <v>188</v>
      </c>
      <c r="B36" s="54"/>
      <c r="C36" s="65">
        <v>-2982.0</v>
      </c>
      <c r="D36" s="65">
        <v>-1583.0</v>
      </c>
      <c r="E36" s="65">
        <v>-2228.0</v>
      </c>
      <c r="F36" s="65">
        <v>-2416.0</v>
      </c>
      <c r="G36" s="65">
        <v>-2653.0</v>
      </c>
      <c r="H36" s="66">
        <f t="shared" ref="H36:P36" si="2">SUM(H31:H35)</f>
        <v>-6214.90002</v>
      </c>
      <c r="I36" s="66">
        <f t="shared" si="2"/>
        <v>-3596.844624</v>
      </c>
      <c r="J36" s="66">
        <f t="shared" si="2"/>
        <v>-3900.945658</v>
      </c>
      <c r="K36" s="66">
        <f t="shared" si="2"/>
        <v>-4113.339706</v>
      </c>
      <c r="L36" s="66">
        <f t="shared" si="2"/>
        <v>-4365.64209</v>
      </c>
      <c r="M36" s="66">
        <f t="shared" si="2"/>
        <v>-4632.55148</v>
      </c>
      <c r="N36" s="66">
        <f t="shared" si="2"/>
        <v>-4914.887438</v>
      </c>
      <c r="O36" s="66">
        <f t="shared" si="2"/>
        <v>-5213.514678</v>
      </c>
      <c r="P36" s="66">
        <f t="shared" si="2"/>
        <v>-5529.345524</v>
      </c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25"/>
      <c r="B37" s="25"/>
      <c r="C37" s="67"/>
      <c r="D37" s="67"/>
      <c r="E37" s="67"/>
      <c r="F37" s="67"/>
      <c r="G37" s="67"/>
      <c r="H37" s="15"/>
      <c r="I37" s="15"/>
      <c r="J37" s="15"/>
      <c r="K37" s="15"/>
      <c r="L37" s="15"/>
      <c r="M37" s="15"/>
      <c r="N37" s="15"/>
      <c r="O37" s="15"/>
      <c r="P37" s="15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34" t="s">
        <v>99</v>
      </c>
      <c r="B38" s="25"/>
      <c r="C38" s="67"/>
      <c r="D38" s="67"/>
      <c r="E38" s="67"/>
      <c r="F38" s="67"/>
      <c r="G38" s="67"/>
      <c r="H38" s="15"/>
      <c r="I38" s="15"/>
      <c r="J38" s="15"/>
      <c r="K38" s="15"/>
      <c r="L38" s="15"/>
      <c r="M38" s="15"/>
      <c r="N38" s="15"/>
      <c r="O38" s="15"/>
      <c r="P38" s="15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25" t="s">
        <v>100</v>
      </c>
      <c r="B39" s="49"/>
      <c r="C39" s="35">
        <v>-39.0</v>
      </c>
      <c r="D39" s="35">
        <v>-3045.0</v>
      </c>
      <c r="E39" s="35">
        <v>-543.0</v>
      </c>
      <c r="F39" s="35">
        <v>-1209.0</v>
      </c>
      <c r="G39" s="35">
        <v>-1070.0</v>
      </c>
      <c r="H39" s="51">
        <f>'CF Assumptions'!H22</f>
        <v>0</v>
      </c>
      <c r="I39" s="51">
        <f>'CF Assumptions'!I22</f>
        <v>0</v>
      </c>
      <c r="J39" s="51">
        <f>'CF Assumptions'!J22</f>
        <v>0</v>
      </c>
      <c r="K39" s="51">
        <f>'CF Assumptions'!K22</f>
        <v>0</v>
      </c>
      <c r="L39" s="51">
        <f>'CF Assumptions'!L22</f>
        <v>0</v>
      </c>
      <c r="M39" s="51">
        <f>'CF Assumptions'!M22</f>
        <v>0</v>
      </c>
      <c r="N39" s="51">
        <f>'CF Assumptions'!N22</f>
        <v>0</v>
      </c>
      <c r="O39" s="51">
        <f>'CF Assumptions'!O22</f>
        <v>0</v>
      </c>
      <c r="P39" s="51">
        <f>'CF Assumptions'!P22</f>
        <v>0</v>
      </c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25" t="s">
        <v>101</v>
      </c>
      <c r="B40" s="49"/>
      <c r="C40" s="35">
        <v>3991.0</v>
      </c>
      <c r="D40" s="35">
        <v>4959.0</v>
      </c>
      <c r="E40" s="35">
        <v>0.0</v>
      </c>
      <c r="F40" s="35">
        <v>0.0</v>
      </c>
      <c r="G40" s="35">
        <v>0.0</v>
      </c>
      <c r="H40" s="51">
        <f>'CF Assumptions'!H23</f>
        <v>0</v>
      </c>
      <c r="I40" s="51">
        <f>'CF Assumptions'!I23</f>
        <v>0</v>
      </c>
      <c r="J40" s="51">
        <f>'CF Assumptions'!J23</f>
        <v>0</v>
      </c>
      <c r="K40" s="51">
        <f>'CF Assumptions'!K23</f>
        <v>0</v>
      </c>
      <c r="L40" s="51">
        <f>'CF Assumptions'!L23</f>
        <v>0</v>
      </c>
      <c r="M40" s="51">
        <f>'CF Assumptions'!M23</f>
        <v>0</v>
      </c>
      <c r="N40" s="51">
        <f>'CF Assumptions'!N23</f>
        <v>0</v>
      </c>
      <c r="O40" s="51">
        <f>'CF Assumptions'!O23</f>
        <v>0</v>
      </c>
      <c r="P40" s="51">
        <f>'CF Assumptions'!P23</f>
        <v>0</v>
      </c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25" t="s">
        <v>102</v>
      </c>
      <c r="B41" s="49"/>
      <c r="C41" s="35">
        <v>0.0</v>
      </c>
      <c r="D41" s="35">
        <v>0.0</v>
      </c>
      <c r="E41" s="35">
        <v>2991.0</v>
      </c>
      <c r="F41" s="35">
        <v>3466.0</v>
      </c>
      <c r="G41" s="35">
        <v>3420.0</v>
      </c>
      <c r="H41" s="51">
        <f>'CF Assumptions'!H24</f>
        <v>0</v>
      </c>
      <c r="I41" s="51">
        <f>'CF Assumptions'!I24</f>
        <v>0</v>
      </c>
      <c r="J41" s="51">
        <f>'CF Assumptions'!J24</f>
        <v>0</v>
      </c>
      <c r="K41" s="51">
        <f>'CF Assumptions'!K24</f>
        <v>0</v>
      </c>
      <c r="L41" s="51">
        <f>'CF Assumptions'!L24</f>
        <v>0</v>
      </c>
      <c r="M41" s="51">
        <f>'CF Assumptions'!M24</f>
        <v>0</v>
      </c>
      <c r="N41" s="51">
        <f>'CF Assumptions'!N24</f>
        <v>0</v>
      </c>
      <c r="O41" s="51">
        <f>'CF Assumptions'!O24</f>
        <v>0</v>
      </c>
      <c r="P41" s="51">
        <f>'CF Assumptions'!P24</f>
        <v>0</v>
      </c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25" t="s">
        <v>103</v>
      </c>
      <c r="B42" s="49"/>
      <c r="C42" s="35">
        <v>60.0</v>
      </c>
      <c r="D42" s="35">
        <v>360.0</v>
      </c>
      <c r="E42" s="35">
        <v>850.0</v>
      </c>
      <c r="F42" s="35">
        <v>-220.0</v>
      </c>
      <c r="G42" s="35">
        <v>-365.0</v>
      </c>
      <c r="H42" s="51">
        <f>'CF Assumptions'!H25</f>
        <v>0</v>
      </c>
      <c r="I42" s="51">
        <f>'CF Assumptions'!I25</f>
        <v>0</v>
      </c>
      <c r="J42" s="51">
        <f>'CF Assumptions'!J25</f>
        <v>0</v>
      </c>
      <c r="K42" s="51">
        <f>'CF Assumptions'!K25</f>
        <v>0</v>
      </c>
      <c r="L42" s="51">
        <f>'CF Assumptions'!L25</f>
        <v>0</v>
      </c>
      <c r="M42" s="51">
        <f>'CF Assumptions'!M25</f>
        <v>0</v>
      </c>
      <c r="N42" s="51">
        <f>'CF Assumptions'!N25</f>
        <v>0</v>
      </c>
      <c r="O42" s="51">
        <f>'CF Assumptions'!O25</f>
        <v>0</v>
      </c>
      <c r="P42" s="51">
        <f>'CF Assumptions'!P25</f>
        <v>0</v>
      </c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25" t="s">
        <v>104</v>
      </c>
      <c r="B43" s="49"/>
      <c r="C43" s="35">
        <v>228.0</v>
      </c>
      <c r="D43" s="35">
        <v>218.0</v>
      </c>
      <c r="E43" s="35">
        <v>255.0</v>
      </c>
      <c r="F43" s="35">
        <v>236.0</v>
      </c>
      <c r="G43" s="35">
        <v>280.0</v>
      </c>
      <c r="H43" s="51">
        <f>'CF Assumptions'!H26</f>
        <v>0</v>
      </c>
      <c r="I43" s="51">
        <f>'CF Assumptions'!I26</f>
        <v>0</v>
      </c>
      <c r="J43" s="51">
        <f>'CF Assumptions'!J26</f>
        <v>0</v>
      </c>
      <c r="K43" s="51">
        <f>'CF Assumptions'!K26</f>
        <v>0</v>
      </c>
      <c r="L43" s="51">
        <f>'CF Assumptions'!L26</f>
        <v>0</v>
      </c>
      <c r="M43" s="51">
        <f>'CF Assumptions'!M26</f>
        <v>0</v>
      </c>
      <c r="N43" s="51">
        <f>'CF Assumptions'!N26</f>
        <v>0</v>
      </c>
      <c r="O43" s="51">
        <f>'CF Assumptions'!O26</f>
        <v>0</v>
      </c>
      <c r="P43" s="51">
        <f>'CF Assumptions'!P26</f>
        <v>0</v>
      </c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25" t="s">
        <v>105</v>
      </c>
      <c r="B44" s="49"/>
      <c r="C44" s="35">
        <v>-7000.0</v>
      </c>
      <c r="D44" s="35">
        <v>-6880.0</v>
      </c>
      <c r="E44" s="35">
        <v>-8000.0</v>
      </c>
      <c r="F44" s="35">
        <v>-9963.0</v>
      </c>
      <c r="G44" s="35">
        <v>-6965.0</v>
      </c>
      <c r="H44" s="51">
        <f>'CF Assumptions'!H27</f>
        <v>0</v>
      </c>
      <c r="I44" s="51">
        <f>'CF Assumptions'!I27</f>
        <v>0</v>
      </c>
      <c r="J44" s="51">
        <f>'CF Assumptions'!J27</f>
        <v>0</v>
      </c>
      <c r="K44" s="51">
        <f>'CF Assumptions'!K27</f>
        <v>0</v>
      </c>
      <c r="L44" s="51">
        <f>'CF Assumptions'!L27</f>
        <v>0</v>
      </c>
      <c r="M44" s="51">
        <f>'CF Assumptions'!M27</f>
        <v>0</v>
      </c>
      <c r="N44" s="51">
        <f>'CF Assumptions'!N27</f>
        <v>0</v>
      </c>
      <c r="O44" s="51">
        <f>'CF Assumptions'!O27</f>
        <v>0</v>
      </c>
      <c r="P44" s="51">
        <f>'CF Assumptions'!P27</f>
        <v>0</v>
      </c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25" t="s">
        <v>106</v>
      </c>
      <c r="B45" s="49"/>
      <c r="C45" s="35">
        <v>-3031.0</v>
      </c>
      <c r="D45" s="35">
        <v>-3404.0</v>
      </c>
      <c r="E45" s="35">
        <v>-4212.0</v>
      </c>
      <c r="F45" s="35">
        <v>-4704.0</v>
      </c>
      <c r="G45" s="35">
        <v>-5958.0</v>
      </c>
      <c r="H45" s="51">
        <f>'CF Assumptions'!H28</f>
        <v>0</v>
      </c>
      <c r="I45" s="51">
        <f>'CF Assumptions'!I28</f>
        <v>0</v>
      </c>
      <c r="J45" s="51">
        <f>'CF Assumptions'!J28</f>
        <v>0</v>
      </c>
      <c r="K45" s="51">
        <f>'CF Assumptions'!K28</f>
        <v>0</v>
      </c>
      <c r="L45" s="51">
        <f>'CF Assumptions'!L28</f>
        <v>0</v>
      </c>
      <c r="M45" s="51">
        <f>'CF Assumptions'!M28</f>
        <v>0</v>
      </c>
      <c r="N45" s="51">
        <f>'CF Assumptions'!N28</f>
        <v>0</v>
      </c>
      <c r="O45" s="51">
        <f>'CF Assumptions'!O28</f>
        <v>0</v>
      </c>
      <c r="P45" s="51">
        <f>'CF Assumptions'!P28</f>
        <v>0</v>
      </c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25" t="s">
        <v>107</v>
      </c>
      <c r="B46" s="49"/>
      <c r="C46" s="35">
        <v>4.0</v>
      </c>
      <c r="D46" s="35">
        <v>-78.0</v>
      </c>
      <c r="E46" s="35">
        <v>-211.0</v>
      </c>
      <c r="F46" s="35">
        <v>-26.0</v>
      </c>
      <c r="G46" s="35">
        <v>-176.0</v>
      </c>
      <c r="H46" s="51">
        <f>'CF Assumptions'!H29</f>
        <v>0</v>
      </c>
      <c r="I46" s="51">
        <f>'CF Assumptions'!I29</f>
        <v>0</v>
      </c>
      <c r="J46" s="51">
        <f>'CF Assumptions'!J29</f>
        <v>0</v>
      </c>
      <c r="K46" s="51">
        <f>'CF Assumptions'!K29</f>
        <v>0</v>
      </c>
      <c r="L46" s="51">
        <f>'CF Assumptions'!L29</f>
        <v>0</v>
      </c>
      <c r="M46" s="51">
        <f>'CF Assumptions'!M29</f>
        <v>0</v>
      </c>
      <c r="N46" s="51">
        <f>'CF Assumptions'!N29</f>
        <v>0</v>
      </c>
      <c r="O46" s="51">
        <f>'CF Assumptions'!O29</f>
        <v>0</v>
      </c>
      <c r="P46" s="51">
        <f>'CF Assumptions'!P29</f>
        <v>0</v>
      </c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25" t="s">
        <v>189</v>
      </c>
      <c r="B47" s="49"/>
      <c r="C47" s="35"/>
      <c r="D47" s="35"/>
      <c r="E47" s="35"/>
      <c r="F47" s="35"/>
      <c r="G47" s="35"/>
      <c r="H47" s="51">
        <f>'BS Assumptions'!H53</f>
        <v>0</v>
      </c>
      <c r="I47" s="51">
        <f>'BS Assumptions'!I53</f>
        <v>0</v>
      </c>
      <c r="J47" s="51">
        <f>'BS Assumptions'!J53</f>
        <v>0</v>
      </c>
      <c r="K47" s="51">
        <f>'BS Assumptions'!K53</f>
        <v>0</v>
      </c>
      <c r="L47" s="51">
        <f>'BS Assumptions'!L53</f>
        <v>0</v>
      </c>
      <c r="M47" s="51">
        <f>'BS Assumptions'!M53</f>
        <v>0</v>
      </c>
      <c r="N47" s="51">
        <f>'BS Assumptions'!N53</f>
        <v>0</v>
      </c>
      <c r="O47" s="51">
        <f>'BS Assumptions'!O53</f>
        <v>0</v>
      </c>
      <c r="P47" s="51">
        <f>'BS Assumptions'!P53</f>
        <v>0</v>
      </c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25" t="s">
        <v>190</v>
      </c>
      <c r="B48" s="49"/>
      <c r="C48" s="64"/>
      <c r="D48" s="64"/>
      <c r="E48" s="64"/>
      <c r="F48" s="64"/>
      <c r="G48" s="64"/>
      <c r="H48" s="53">
        <f>-(BalSht!G44-BalSht!H44+IncStat!H34+H15)</f>
        <v>-8206.847183</v>
      </c>
      <c r="I48" s="53">
        <f>-(BalSht!H44-BalSht!I44+IncStat!I34+I15)</f>
        <v>-11826.02139</v>
      </c>
      <c r="J48" s="53">
        <f>-(BalSht!I44-BalSht!J44+IncStat!J34+J15)</f>
        <v>-12806.33353</v>
      </c>
      <c r="K48" s="53">
        <f>-(BalSht!J44-BalSht!K44+IncStat!K34+K15)</f>
        <v>-13661.25806</v>
      </c>
      <c r="L48" s="53">
        <f>-(BalSht!K44-BalSht!L44+IncStat!L34+L15)</f>
        <v>-14401.68379</v>
      </c>
      <c r="M48" s="53">
        <f>-(BalSht!L44-BalSht!M44+IncStat!M34+M15)</f>
        <v>-15068.11592</v>
      </c>
      <c r="N48" s="53">
        <f>-(BalSht!M44-BalSht!N44+IncStat!N34+N15)</f>
        <v>-15764.03751</v>
      </c>
      <c r="O48" s="53">
        <f>-(BalSht!N44-BalSht!O44+IncStat!O34+O15)</f>
        <v>-16357.59464</v>
      </c>
      <c r="P48" s="53">
        <f>-(BalSht!O44-BalSht!P44+IncStat!P34+P15)</f>
        <v>-16858.28794</v>
      </c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34" t="s">
        <v>191</v>
      </c>
      <c r="B49" s="54"/>
      <c r="C49" s="65">
        <v>-5787.0</v>
      </c>
      <c r="D49" s="65">
        <v>-7870.0</v>
      </c>
      <c r="E49" s="65">
        <v>-8870.0</v>
      </c>
      <c r="F49" s="65">
        <v>-12420.0</v>
      </c>
      <c r="G49" s="65">
        <v>-10834.0</v>
      </c>
      <c r="H49" s="66">
        <f t="shared" ref="H49:P49" si="3">SUM(H39:H48)</f>
        <v>-8206.847183</v>
      </c>
      <c r="I49" s="66">
        <f t="shared" si="3"/>
        <v>-11826.02139</v>
      </c>
      <c r="J49" s="66">
        <f t="shared" si="3"/>
        <v>-12806.33353</v>
      </c>
      <c r="K49" s="66">
        <f t="shared" si="3"/>
        <v>-13661.25806</v>
      </c>
      <c r="L49" s="66">
        <f t="shared" si="3"/>
        <v>-14401.68379</v>
      </c>
      <c r="M49" s="66">
        <f t="shared" si="3"/>
        <v>-15068.11592</v>
      </c>
      <c r="N49" s="66">
        <f t="shared" si="3"/>
        <v>-15764.03751</v>
      </c>
      <c r="O49" s="66">
        <f t="shared" si="3"/>
        <v>-16357.59464</v>
      </c>
      <c r="P49" s="66">
        <f t="shared" si="3"/>
        <v>-16858.28794</v>
      </c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 t="s">
        <v>108</v>
      </c>
      <c r="B51" s="1"/>
      <c r="C51" s="15">
        <v>-111.0</v>
      </c>
      <c r="D51" s="15">
        <v>-8.0</v>
      </c>
      <c r="E51" s="15">
        <v>124.0</v>
      </c>
      <c r="F51" s="15">
        <v>-19.0</v>
      </c>
      <c r="G51" s="15">
        <v>119.0</v>
      </c>
      <c r="H51" s="51">
        <f>'CF Assumptions'!H32</f>
        <v>0</v>
      </c>
      <c r="I51" s="51">
        <f>'CF Assumptions'!I32</f>
        <v>0</v>
      </c>
      <c r="J51" s="51">
        <f>'CF Assumptions'!J32</f>
        <v>0</v>
      </c>
      <c r="K51" s="51">
        <f>'CF Assumptions'!K32</f>
        <v>0</v>
      </c>
      <c r="L51" s="51">
        <f>'CF Assumptions'!L32</f>
        <v>0</v>
      </c>
      <c r="M51" s="51">
        <f>'CF Assumptions'!M32</f>
        <v>0</v>
      </c>
      <c r="N51" s="51">
        <f>'CF Assumptions'!N32</f>
        <v>0</v>
      </c>
      <c r="O51" s="51">
        <f>'CF Assumptions'!O32</f>
        <v>0</v>
      </c>
      <c r="P51" s="51">
        <f>'CF Assumptions'!P32</f>
        <v>0</v>
      </c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3" t="s">
        <v>192</v>
      </c>
      <c r="B52" s="1"/>
      <c r="C52" s="68">
        <f t="shared" ref="C52:P52" si="4">C28+C36+C49+C51</f>
        <v>493</v>
      </c>
      <c r="D52" s="68">
        <f t="shared" si="4"/>
        <v>322</v>
      </c>
      <c r="E52" s="68">
        <f t="shared" si="4"/>
        <v>1057</v>
      </c>
      <c r="F52" s="68">
        <f t="shared" si="4"/>
        <v>-1817</v>
      </c>
      <c r="G52" s="68">
        <f t="shared" si="4"/>
        <v>355</v>
      </c>
      <c r="H52" s="68">
        <f t="shared" si="4"/>
        <v>376.2796524</v>
      </c>
      <c r="I52" s="68">
        <f t="shared" si="4"/>
        <v>81.48132887</v>
      </c>
      <c r="J52" s="68">
        <f t="shared" si="4"/>
        <v>91.91812701</v>
      </c>
      <c r="K52" s="68">
        <f t="shared" si="4"/>
        <v>92.49019108</v>
      </c>
      <c r="L52" s="68">
        <f t="shared" si="4"/>
        <v>95.6789569</v>
      </c>
      <c r="M52" s="68">
        <f t="shared" si="4"/>
        <v>98.97766116</v>
      </c>
      <c r="N52" s="68">
        <f t="shared" si="4"/>
        <v>102.3900942</v>
      </c>
      <c r="O52" s="68">
        <f t="shared" si="4"/>
        <v>105.920177</v>
      </c>
      <c r="P52" s="68">
        <f t="shared" si="4"/>
        <v>109.5719657</v>
      </c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62" t="s">
        <v>193</v>
      </c>
      <c r="B54" s="62"/>
      <c r="C54" s="69"/>
      <c r="D54" s="69"/>
      <c r="E54" s="69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36" t="s">
        <v>194</v>
      </c>
      <c r="B55" s="1"/>
      <c r="C55" s="15">
        <v>1723.0</v>
      </c>
      <c r="D55" s="15">
        <f t="shared" ref="D55:P55" si="5">C56</f>
        <v>2216</v>
      </c>
      <c r="E55" s="15">
        <f t="shared" si="5"/>
        <v>2538</v>
      </c>
      <c r="F55" s="15">
        <f t="shared" si="5"/>
        <v>3595</v>
      </c>
      <c r="G55" s="15">
        <f t="shared" si="5"/>
        <v>1778</v>
      </c>
      <c r="H55" s="15">
        <f t="shared" si="5"/>
        <v>2133</v>
      </c>
      <c r="I55" s="15">
        <f t="shared" si="5"/>
        <v>2509.279652</v>
      </c>
      <c r="J55" s="15">
        <f t="shared" si="5"/>
        <v>2590.760981</v>
      </c>
      <c r="K55" s="15">
        <f t="shared" si="5"/>
        <v>2682.679108</v>
      </c>
      <c r="L55" s="15">
        <f t="shared" si="5"/>
        <v>2775.169299</v>
      </c>
      <c r="M55" s="15">
        <f t="shared" si="5"/>
        <v>2870.848256</v>
      </c>
      <c r="N55" s="15">
        <f t="shared" si="5"/>
        <v>2969.825917</v>
      </c>
      <c r="O55" s="15">
        <f t="shared" si="5"/>
        <v>3072.216012</v>
      </c>
      <c r="P55" s="15">
        <f t="shared" si="5"/>
        <v>3178.136189</v>
      </c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36" t="s">
        <v>195</v>
      </c>
      <c r="B56" s="1"/>
      <c r="C56" s="15">
        <f t="shared" ref="C56:P56" si="6">C52+C55</f>
        <v>2216</v>
      </c>
      <c r="D56" s="15">
        <f t="shared" si="6"/>
        <v>2538</v>
      </c>
      <c r="E56" s="15">
        <f t="shared" si="6"/>
        <v>3595</v>
      </c>
      <c r="F56" s="15">
        <f t="shared" si="6"/>
        <v>1778</v>
      </c>
      <c r="G56" s="15">
        <f t="shared" si="6"/>
        <v>2133</v>
      </c>
      <c r="H56" s="15">
        <f t="shared" si="6"/>
        <v>2509.279652</v>
      </c>
      <c r="I56" s="15">
        <f t="shared" si="6"/>
        <v>2590.760981</v>
      </c>
      <c r="J56" s="15">
        <f t="shared" si="6"/>
        <v>2682.679108</v>
      </c>
      <c r="K56" s="15">
        <f t="shared" si="6"/>
        <v>2775.169299</v>
      </c>
      <c r="L56" s="15">
        <f t="shared" si="6"/>
        <v>2870.848256</v>
      </c>
      <c r="M56" s="15">
        <f t="shared" si="6"/>
        <v>2969.825917</v>
      </c>
      <c r="N56" s="15">
        <f t="shared" si="6"/>
        <v>3072.216012</v>
      </c>
      <c r="O56" s="15">
        <f t="shared" si="6"/>
        <v>3178.136189</v>
      </c>
      <c r="P56" s="15">
        <f t="shared" si="6"/>
        <v>3287.708154</v>
      </c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70" t="s">
        <v>196</v>
      </c>
      <c r="B57" s="60"/>
      <c r="C57" s="61">
        <f>C56-BalSht!C9</f>
        <v>0</v>
      </c>
      <c r="D57" s="61">
        <f>D56-BalSht!D9</f>
        <v>0</v>
      </c>
      <c r="E57" s="61">
        <f>E56-BalSht!E9</f>
        <v>0</v>
      </c>
      <c r="F57" s="61">
        <f>F56-BalSht!F9</f>
        <v>0</v>
      </c>
      <c r="G57" s="61">
        <f>G56-BalSht!G9</f>
        <v>0</v>
      </c>
      <c r="H57" s="61">
        <f>H56-BalSht!H9</f>
        <v>0</v>
      </c>
      <c r="I57" s="61">
        <f>I56-BalSht!I9</f>
        <v>0</v>
      </c>
      <c r="J57" s="61">
        <f>J56-BalSht!J9</f>
        <v>0</v>
      </c>
      <c r="K57" s="61">
        <f>K56-BalSht!K9</f>
        <v>0</v>
      </c>
      <c r="L57" s="61">
        <f>L56-BalSht!L9</f>
        <v>0</v>
      </c>
      <c r="M57" s="61">
        <f>M56-BalSht!M9</f>
        <v>0</v>
      </c>
      <c r="N57" s="61">
        <f>N56-BalSht!N9</f>
        <v>0</v>
      </c>
      <c r="O57" s="61">
        <f>O56-BalSht!O9</f>
        <v>0</v>
      </c>
      <c r="P57" s="61">
        <f>P56-BalSht!P9</f>
        <v>0</v>
      </c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9999"/>
    <pageSetUpPr fitToPage="1"/>
  </sheetPr>
  <sheetViews>
    <sheetView workbookViewId="0"/>
  </sheetViews>
  <sheetFormatPr customHeight="1" defaultColWidth="14.43" defaultRowHeight="15.0"/>
  <cols>
    <col customWidth="1" min="1" max="1" width="43.43"/>
    <col customWidth="1" min="2" max="2" width="8.86"/>
    <col customWidth="1" min="3" max="7" width="9.57"/>
    <col customWidth="1" min="8" max="8" width="9.43"/>
    <col customWidth="1" min="9" max="16" width="9.0"/>
    <col customWidth="1" min="17" max="26" width="8.86"/>
  </cols>
  <sheetData>
    <row r="1" ht="13.5" customHeight="1">
      <c r="A1" s="3" t="str">
        <f>Contents!A5</f>
        <v>THE HOME DEPOT, INC.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3" t="s">
        <v>109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 t="s">
        <v>110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8" t="s">
        <v>17</v>
      </c>
      <c r="B5" s="1"/>
      <c r="C5" s="9">
        <f>'IS Assumptions'!C5</f>
        <v>2015</v>
      </c>
      <c r="D5" s="9">
        <f>'IS Assumptions'!D5</f>
        <v>2016</v>
      </c>
      <c r="E5" s="9">
        <f>'IS Assumptions'!E5</f>
        <v>2017</v>
      </c>
      <c r="F5" s="9">
        <f>'IS Assumptions'!F5</f>
        <v>2018</v>
      </c>
      <c r="G5" s="9">
        <f>'IS Assumptions'!G5</f>
        <v>2019</v>
      </c>
      <c r="H5" s="9">
        <f>'IS Assumptions'!H5</f>
        <v>2020</v>
      </c>
      <c r="I5" s="9">
        <f>'IS Assumptions'!I5</f>
        <v>2021</v>
      </c>
      <c r="J5" s="9">
        <f>'IS Assumptions'!J5</f>
        <v>2022</v>
      </c>
      <c r="K5" s="9">
        <f>'IS Assumptions'!K5</f>
        <v>2023</v>
      </c>
      <c r="L5" s="9">
        <f>'IS Assumptions'!L5</f>
        <v>2024</v>
      </c>
      <c r="M5" s="9">
        <f>'IS Assumptions'!M5</f>
        <v>2025</v>
      </c>
      <c r="N5" s="9">
        <f>'IS Assumptions'!N5</f>
        <v>2026</v>
      </c>
      <c r="O5" s="9">
        <f>'IS Assumptions'!O5</f>
        <v>2027</v>
      </c>
      <c r="P5" s="9">
        <f>'IS Assumptions'!P5</f>
        <v>2028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3" t="s">
        <v>111</v>
      </c>
      <c r="B7" s="34"/>
      <c r="C7" s="71">
        <f>IncStat!C7/IncStat!C$7</f>
        <v>1</v>
      </c>
      <c r="D7" s="71">
        <f>IncStat!D7/IncStat!D$7</f>
        <v>1</v>
      </c>
      <c r="E7" s="71">
        <f>IncStat!E7/IncStat!E$7</f>
        <v>1</v>
      </c>
      <c r="F7" s="71">
        <f>IncStat!F7/IncStat!F$7</f>
        <v>1</v>
      </c>
      <c r="G7" s="71">
        <f>IncStat!G7/IncStat!G$7</f>
        <v>1</v>
      </c>
      <c r="H7" s="71">
        <f>IncStat!H7/IncStat!H$7</f>
        <v>1</v>
      </c>
      <c r="I7" s="71">
        <f>IncStat!I7/IncStat!I$7</f>
        <v>1</v>
      </c>
      <c r="J7" s="71">
        <f>IncStat!J7/IncStat!J$7</f>
        <v>1</v>
      </c>
      <c r="K7" s="71">
        <f>IncStat!K7/IncStat!K$7</f>
        <v>1</v>
      </c>
      <c r="L7" s="71">
        <f>IncStat!L7/IncStat!L$7</f>
        <v>1</v>
      </c>
      <c r="M7" s="71">
        <f>IncStat!M7/IncStat!M$7</f>
        <v>1</v>
      </c>
      <c r="N7" s="71">
        <f>IncStat!N7/IncStat!N$7</f>
        <v>1</v>
      </c>
      <c r="O7" s="71">
        <f>IncStat!O7/IncStat!O$7</f>
        <v>1</v>
      </c>
      <c r="P7" s="71">
        <f>IncStat!P7/IncStat!P$7</f>
        <v>1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20"/>
      <c r="B8" s="39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3.5" customHeight="1">
      <c r="A9" s="25"/>
      <c r="B9" s="25"/>
      <c r="C9" s="25"/>
      <c r="D9" s="25"/>
      <c r="E9" s="25"/>
      <c r="F9" s="25"/>
      <c r="G9" s="2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 t="s">
        <v>113</v>
      </c>
      <c r="B10" s="25"/>
      <c r="C10" s="72">
        <f>IncStat!C10/IncStat!C$7</f>
        <v>0.658096002</v>
      </c>
      <c r="D10" s="72">
        <f>IncStat!D10/IncStat!D$7</f>
        <v>0.6584068925</v>
      </c>
      <c r="E10" s="72">
        <f>IncStat!E10/IncStat!E$7</f>
        <v>0.6595179577</v>
      </c>
      <c r="F10" s="72">
        <f>IncStat!F10/IncStat!F$7</f>
        <v>0.6565714444</v>
      </c>
      <c r="G10" s="72">
        <f>IncStat!G10/IncStat!G$7</f>
        <v>0.6591335904</v>
      </c>
      <c r="H10" s="73">
        <f>IncStat!H10/IncStat!H$7</f>
        <v>0.659</v>
      </c>
      <c r="I10" s="73">
        <f>IncStat!I10/IncStat!I$7</f>
        <v>0.661</v>
      </c>
      <c r="J10" s="73">
        <f>IncStat!J10/IncStat!J$7</f>
        <v>0.66</v>
      </c>
      <c r="K10" s="73">
        <f>IncStat!K10/IncStat!K$7</f>
        <v>0.658</v>
      </c>
      <c r="L10" s="73">
        <f>IncStat!L10/IncStat!L$7</f>
        <v>0.657</v>
      </c>
      <c r="M10" s="73">
        <f>IncStat!M10/IncStat!M$7</f>
        <v>0.656</v>
      </c>
      <c r="N10" s="73">
        <f>IncStat!N10/IncStat!N$7</f>
        <v>0.655</v>
      </c>
      <c r="O10" s="73">
        <f>IncStat!O10/IncStat!O$7</f>
        <v>0.655</v>
      </c>
      <c r="P10" s="73">
        <f>IncStat!P10/IncStat!P$7</f>
        <v>0.655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3" t="s">
        <v>114</v>
      </c>
      <c r="B11" s="25"/>
      <c r="C11" s="74">
        <f>IncStat!C11/IncStat!C$7</f>
        <v>0.341903998</v>
      </c>
      <c r="D11" s="74">
        <f>IncStat!D11/IncStat!D$7</f>
        <v>0.3415931075</v>
      </c>
      <c r="E11" s="74">
        <f>IncStat!E11/IncStat!E$7</f>
        <v>0.3404820423</v>
      </c>
      <c r="F11" s="74">
        <f>IncStat!F11/IncStat!F$7</f>
        <v>0.3434285556</v>
      </c>
      <c r="G11" s="74">
        <f>IncStat!G11/IncStat!G$7</f>
        <v>0.3408664096</v>
      </c>
      <c r="H11" s="74">
        <f>IncStat!H11/IncStat!H$7</f>
        <v>0.341</v>
      </c>
      <c r="I11" s="74">
        <f>IncStat!I11/IncStat!I$7</f>
        <v>0.339</v>
      </c>
      <c r="J11" s="74">
        <f>IncStat!J11/IncStat!J$7</f>
        <v>0.34</v>
      </c>
      <c r="K11" s="74">
        <f>IncStat!K11/IncStat!K$7</f>
        <v>0.342</v>
      </c>
      <c r="L11" s="74">
        <f>IncStat!L11/IncStat!L$7</f>
        <v>0.343</v>
      </c>
      <c r="M11" s="74">
        <f>IncStat!M11/IncStat!M$7</f>
        <v>0.344</v>
      </c>
      <c r="N11" s="74">
        <f>IncStat!N11/IncStat!N$7</f>
        <v>0.345</v>
      </c>
      <c r="O11" s="74">
        <f>IncStat!O11/IncStat!O$7</f>
        <v>0.345</v>
      </c>
      <c r="P11" s="74">
        <f>IncStat!P11/IncStat!P$7</f>
        <v>0.345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20"/>
      <c r="B12" s="39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3.5" customHeight="1">
      <c r="A13" s="25"/>
      <c r="B13" s="25"/>
      <c r="C13" s="25"/>
      <c r="D13" s="25"/>
      <c r="E13" s="25"/>
      <c r="F13" s="25"/>
      <c r="G13" s="2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 t="s">
        <v>116</v>
      </c>
      <c r="B14" s="25"/>
      <c r="C14" s="25"/>
      <c r="D14" s="25"/>
      <c r="E14" s="25"/>
      <c r="F14" s="25"/>
      <c r="G14" s="2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25" t="s">
        <v>117</v>
      </c>
      <c r="B15" s="25"/>
      <c r="C15" s="71">
        <f>IncStat!C15/IncStat!C$7</f>
        <v>0.1898010597</v>
      </c>
      <c r="D15" s="71">
        <f>IncStat!D15/IncStat!D$7</f>
        <v>0.1811089381</v>
      </c>
      <c r="E15" s="71">
        <f>IncStat!E15/IncStat!E$7</f>
        <v>0.1770395624</v>
      </c>
      <c r="F15" s="71">
        <f>IncStat!F15/IncStat!F$7</f>
        <v>0.1803369592</v>
      </c>
      <c r="G15" s="71">
        <f>IncStat!G15/IncStat!G$7</f>
        <v>0.1790882286</v>
      </c>
      <c r="H15" s="75">
        <f>IncStat!H15/IncStat!H$7</f>
        <v>0.1847663732</v>
      </c>
      <c r="I15" s="75">
        <f>IncStat!I15/IncStat!I$7</f>
        <v>0.181</v>
      </c>
      <c r="J15" s="75">
        <f>IncStat!J15/IncStat!J$7</f>
        <v>0.177</v>
      </c>
      <c r="K15" s="75">
        <f>IncStat!K15/IncStat!K$7</f>
        <v>0.175</v>
      </c>
      <c r="L15" s="75">
        <f>IncStat!L15/IncStat!L$7</f>
        <v>0.173</v>
      </c>
      <c r="M15" s="75">
        <f>IncStat!M15/IncStat!M$7</f>
        <v>0.172</v>
      </c>
      <c r="N15" s="75">
        <f>IncStat!N15/IncStat!N$7</f>
        <v>0.171</v>
      </c>
      <c r="O15" s="75">
        <f>IncStat!O15/IncStat!O$7</f>
        <v>0.17</v>
      </c>
      <c r="P15" s="75">
        <f>IncStat!P15/IncStat!P$7</f>
        <v>0.17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25" t="s">
        <v>118</v>
      </c>
      <c r="B16" s="25"/>
      <c r="C16" s="71">
        <f>IncStat!C16/IncStat!C$7</f>
        <v>0.01909194636</v>
      </c>
      <c r="D16" s="71">
        <f>IncStat!D16/IncStat!D$7</f>
        <v>0.01854220625</v>
      </c>
      <c r="E16" s="71">
        <f>IncStat!E16/IncStat!E$7</f>
        <v>0.01794775232</v>
      </c>
      <c r="F16" s="71">
        <f>IncStat!F16/IncStat!F$7</f>
        <v>0.01728233043</v>
      </c>
      <c r="G16" s="71">
        <f>IncStat!G16/IncStat!G$7</f>
        <v>0.01804490814</v>
      </c>
      <c r="H16" s="75">
        <f>IncStat!H16/IncStat!H$7</f>
        <v>0.01663481005</v>
      </c>
      <c r="I16" s="75">
        <f>IncStat!I16/IncStat!I$7</f>
        <v>0.01818296569</v>
      </c>
      <c r="J16" s="75">
        <f>IncStat!J16/IncStat!J$7</f>
        <v>0.01879337937</v>
      </c>
      <c r="K16" s="75">
        <f>IncStat!K16/IncStat!K$7</f>
        <v>0.01945956922</v>
      </c>
      <c r="L16" s="75">
        <f>IncStat!L16/IncStat!L$7</f>
        <v>0.0201292264</v>
      </c>
      <c r="M16" s="75">
        <f>IncStat!M16/IncStat!M$7</f>
        <v>0.02081118245</v>
      </c>
      <c r="N16" s="75">
        <f>IncStat!N16/IncStat!N$7</f>
        <v>0.02150566327</v>
      </c>
      <c r="O16" s="75">
        <f>IncStat!O16/IncStat!O$7</f>
        <v>0.02221289888</v>
      </c>
      <c r="P16" s="75">
        <f>IncStat!P16/IncStat!P$7</f>
        <v>0.02293312353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25" t="s">
        <v>119</v>
      </c>
      <c r="B17" s="25"/>
      <c r="C17" s="76">
        <f>IncStat!C17/IncStat!C$7</f>
        <v>0</v>
      </c>
      <c r="D17" s="76">
        <f>IncStat!D17/IncStat!D$7</f>
        <v>0</v>
      </c>
      <c r="E17" s="76">
        <f>IncStat!E17/IncStat!E$7</f>
        <v>0</v>
      </c>
      <c r="F17" s="76">
        <f>IncStat!F17/IncStat!F$7</f>
        <v>0.002282746319</v>
      </c>
      <c r="G17" s="76">
        <f>IncStat!G17/IncStat!G$7</f>
        <v>0</v>
      </c>
      <c r="H17" s="73">
        <f>IncStat!H17/IncStat!H$7</f>
        <v>0</v>
      </c>
      <c r="I17" s="73">
        <f>IncStat!I17/IncStat!I$7</f>
        <v>0</v>
      </c>
      <c r="J17" s="73">
        <f>IncStat!J17/IncStat!J$7</f>
        <v>0</v>
      </c>
      <c r="K17" s="73">
        <f>IncStat!K17/IncStat!K$7</f>
        <v>0</v>
      </c>
      <c r="L17" s="73">
        <f>IncStat!L17/IncStat!L$7</f>
        <v>0</v>
      </c>
      <c r="M17" s="73">
        <f>IncStat!M17/IncStat!M$7</f>
        <v>0</v>
      </c>
      <c r="N17" s="73">
        <f>IncStat!N17/IncStat!N$7</f>
        <v>0</v>
      </c>
      <c r="O17" s="73">
        <f>IncStat!O17/IncStat!O$7</f>
        <v>0</v>
      </c>
      <c r="P17" s="73">
        <f>IncStat!P17/IncStat!P$7</f>
        <v>0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 t="s">
        <v>120</v>
      </c>
      <c r="B18" s="25"/>
      <c r="C18" s="74">
        <f>IncStat!C18/IncStat!C$7</f>
        <v>0.208893006</v>
      </c>
      <c r="D18" s="74">
        <f>IncStat!D18/IncStat!D$7</f>
        <v>0.1996511444</v>
      </c>
      <c r="E18" s="74">
        <f>IncStat!E18/IncStat!E$7</f>
        <v>0.1949873147</v>
      </c>
      <c r="F18" s="74">
        <f>IncStat!F18/IncStat!F$7</f>
        <v>0.199902036</v>
      </c>
      <c r="G18" s="74">
        <f>IncStat!G18/IncStat!G$7</f>
        <v>0.1971331368</v>
      </c>
      <c r="H18" s="74">
        <f>IncStat!H18/IncStat!H$7</f>
        <v>0.2014011833</v>
      </c>
      <c r="I18" s="74">
        <f>IncStat!I18/IncStat!I$7</f>
        <v>0.1991829657</v>
      </c>
      <c r="J18" s="74">
        <f>IncStat!J18/IncStat!J$7</f>
        <v>0.1957933794</v>
      </c>
      <c r="K18" s="74">
        <f>IncStat!K18/IncStat!K$7</f>
        <v>0.1944595692</v>
      </c>
      <c r="L18" s="74">
        <f>IncStat!L18/IncStat!L$7</f>
        <v>0.1931292264</v>
      </c>
      <c r="M18" s="74">
        <f>IncStat!M18/IncStat!M$7</f>
        <v>0.1928111825</v>
      </c>
      <c r="N18" s="74">
        <f>IncStat!N18/IncStat!N$7</f>
        <v>0.1925056633</v>
      </c>
      <c r="O18" s="74">
        <f>IncStat!O18/IncStat!O$7</f>
        <v>0.1922128989</v>
      </c>
      <c r="P18" s="74">
        <f>IncStat!P18/IncStat!P$7</f>
        <v>0.1929331235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20"/>
      <c r="B19" s="39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3.5" customHeight="1">
      <c r="A20" s="1"/>
      <c r="B20" s="25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3" t="s">
        <v>122</v>
      </c>
      <c r="B21" s="25"/>
      <c r="C21" s="74">
        <f>IncStat!C21/IncStat!C$7</f>
        <v>0.133010992</v>
      </c>
      <c r="D21" s="74">
        <f>IncStat!D21/IncStat!D$7</f>
        <v>0.1419419631</v>
      </c>
      <c r="E21" s="74">
        <f>IncStat!E21/IncStat!E$7</f>
        <v>0.1454947277</v>
      </c>
      <c r="F21" s="74">
        <f>IncStat!F21/IncStat!F$7</f>
        <v>0.1435265196</v>
      </c>
      <c r="G21" s="74">
        <f>IncStat!G21/IncStat!G$7</f>
        <v>0.1437332729</v>
      </c>
      <c r="H21" s="74">
        <f>IncStat!H21/IncStat!H$7</f>
        <v>0.1395988167</v>
      </c>
      <c r="I21" s="74">
        <f>IncStat!I21/IncStat!I$7</f>
        <v>0.1398170343</v>
      </c>
      <c r="J21" s="74">
        <f>IncStat!J21/IncStat!J$7</f>
        <v>0.1442066206</v>
      </c>
      <c r="K21" s="74">
        <f>IncStat!K21/IncStat!K$7</f>
        <v>0.1475404308</v>
      </c>
      <c r="L21" s="74">
        <f>IncStat!L21/IncStat!L$7</f>
        <v>0.1498707736</v>
      </c>
      <c r="M21" s="74">
        <f>IncStat!M21/IncStat!M$7</f>
        <v>0.1511888175</v>
      </c>
      <c r="N21" s="74">
        <f>IncStat!N21/IncStat!N$7</f>
        <v>0.1524943367</v>
      </c>
      <c r="O21" s="74">
        <f>IncStat!O21/IncStat!O$7</f>
        <v>0.1527871011</v>
      </c>
      <c r="P21" s="74">
        <f>IncStat!P21/IncStat!P$7</f>
        <v>0.1520668765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39"/>
      <c r="B22" s="39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3.5" customHeight="1">
      <c r="A23" s="25"/>
      <c r="B23" s="25"/>
      <c r="C23" s="25"/>
      <c r="D23" s="25"/>
      <c r="E23" s="25"/>
      <c r="F23" s="25"/>
      <c r="G23" s="2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25" t="s">
        <v>123</v>
      </c>
      <c r="B24" s="25"/>
      <c r="C24" s="74">
        <f>IncStat!C24/IncStat!C$7</f>
        <v>0.0103819519</v>
      </c>
      <c r="D24" s="74">
        <f>IncStat!D24/IncStat!D$7</f>
        <v>0.01027538453</v>
      </c>
      <c r="E24" s="74">
        <f>IncStat!E24/IncStat!E$7</f>
        <v>0.01047530326</v>
      </c>
      <c r="F24" s="74">
        <f>IncStat!F24/IncStat!F$7</f>
        <v>0.009713224217</v>
      </c>
      <c r="G24" s="74">
        <f>IncStat!G24/IncStat!G$7</f>
        <v>0.01089589476</v>
      </c>
      <c r="H24" s="75">
        <f>IncStat!H24/IncStat!H$7</f>
        <v>0.008782640061</v>
      </c>
      <c r="I24" s="75">
        <f>IncStat!I24/IncStat!I$7</f>
        <v>0.008506419604</v>
      </c>
      <c r="J24" s="75">
        <f>IncStat!J24/IncStat!J$7</f>
        <v>0.008214959416</v>
      </c>
      <c r="K24" s="75">
        <f>IncStat!K24/IncStat!K$7</f>
        <v>0.007941173176</v>
      </c>
      <c r="L24" s="75">
        <f>IncStat!L24/IncStat!L$7</f>
        <v>0.007676511621</v>
      </c>
      <c r="M24" s="75">
        <f>IncStat!M24/IncStat!M$7</f>
        <v>0.007420670643</v>
      </c>
      <c r="N24" s="75">
        <f>IncStat!N24/IncStat!N$7</f>
        <v>0.007173356273</v>
      </c>
      <c r="O24" s="75">
        <f>IncStat!O24/IncStat!O$7</f>
        <v>0.006934284339</v>
      </c>
      <c r="P24" s="75">
        <f>IncStat!P24/IncStat!P$7</f>
        <v>0.006703180138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25" t="s">
        <v>124</v>
      </c>
      <c r="B25" s="25"/>
      <c r="C25" s="74">
        <f>IncStat!C25/IncStat!C$7</f>
        <v>-0.001875303607</v>
      </c>
      <c r="D25" s="74">
        <f>IncStat!D25/IncStat!D$7</f>
        <v>-0.0003805697976</v>
      </c>
      <c r="E25" s="74">
        <f>IncStat!E25/IncStat!E$7</f>
        <v>-0.0007333703322</v>
      </c>
      <c r="F25" s="74">
        <f>IncStat!F25/IncStat!F$7</f>
        <v>-0.0008594955778</v>
      </c>
      <c r="G25" s="74">
        <f>IncStat!G25/IncStat!G$7</f>
        <v>-0.0006622816965</v>
      </c>
      <c r="H25" s="75">
        <f>IncStat!H25/IncStat!H$7</f>
        <v>-0.0001295031326</v>
      </c>
      <c r="I25" s="75">
        <f>IncStat!I25/IncStat!I$7</f>
        <v>-0.0001377984488</v>
      </c>
      <c r="J25" s="75">
        <f>IncStat!J25/IncStat!J$7</f>
        <v>-0.000137601551</v>
      </c>
      <c r="K25" s="75">
        <f>IncStat!K25/IncStat!K$7</f>
        <v>-0.0001376670564</v>
      </c>
      <c r="L25" s="75">
        <f>IncStat!L25/IncStat!L$7</f>
        <v>-0.0001376670564</v>
      </c>
      <c r="M25" s="75">
        <f>IncStat!M25/IncStat!M$7</f>
        <v>-0.0001376670564</v>
      </c>
      <c r="N25" s="75">
        <f>IncStat!N25/IncStat!N$7</f>
        <v>-0.0001376670564</v>
      </c>
      <c r="O25" s="75">
        <f>IncStat!O25/IncStat!O$7</f>
        <v>-0.0001376670564</v>
      </c>
      <c r="P25" s="75">
        <f>IncStat!P25/IncStat!P$7</f>
        <v>-0.0001376670564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25" t="s">
        <v>42</v>
      </c>
      <c r="B26" s="25"/>
      <c r="C26" s="72">
        <f>IncStat!C26/IncStat!C$7</f>
        <v>0</v>
      </c>
      <c r="D26" s="72">
        <f>IncStat!D26/IncStat!D$7</f>
        <v>0</v>
      </c>
      <c r="E26" s="72">
        <f>IncStat!E26/IncStat!E$7</f>
        <v>0</v>
      </c>
      <c r="F26" s="72">
        <f>IncStat!F26/IncStat!F$7</f>
        <v>0.0001478702069</v>
      </c>
      <c r="G26" s="72">
        <f>IncStat!G26/IncStat!G$7</f>
        <v>0</v>
      </c>
      <c r="H26" s="73">
        <f>IncStat!H26/IncStat!H$7</f>
        <v>0</v>
      </c>
      <c r="I26" s="73">
        <f>IncStat!I26/IncStat!I$7</f>
        <v>0</v>
      </c>
      <c r="J26" s="73">
        <f>IncStat!J26/IncStat!J$7</f>
        <v>0</v>
      </c>
      <c r="K26" s="73">
        <f>IncStat!K26/IncStat!K$7</f>
        <v>0</v>
      </c>
      <c r="L26" s="73">
        <f>IncStat!L26/IncStat!L$7</f>
        <v>0</v>
      </c>
      <c r="M26" s="73">
        <f>IncStat!M26/IncStat!M$7</f>
        <v>0</v>
      </c>
      <c r="N26" s="73">
        <f>IncStat!N26/IncStat!N$7</f>
        <v>0</v>
      </c>
      <c r="O26" s="73">
        <f>IncStat!O26/IncStat!O$7</f>
        <v>0</v>
      </c>
      <c r="P26" s="73">
        <f>IncStat!P26/IncStat!P$7</f>
        <v>0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25" t="s">
        <v>125</v>
      </c>
      <c r="B27" s="25"/>
      <c r="C27" s="74">
        <f>IncStat!C27/IncStat!C$7</f>
        <v>0.00850664829</v>
      </c>
      <c r="D27" s="74">
        <f>IncStat!D27/IncStat!D$7</f>
        <v>0.009894814737</v>
      </c>
      <c r="E27" s="74">
        <f>IncStat!E27/IncStat!E$7</f>
        <v>0.009741932926</v>
      </c>
      <c r="F27" s="74">
        <f>IncStat!F27/IncStat!F$7</f>
        <v>0.009001598847</v>
      </c>
      <c r="G27" s="74">
        <f>IncStat!G27/IncStat!G$7</f>
        <v>0.01023361306</v>
      </c>
      <c r="H27" s="74">
        <f>IncStat!H27/IncStat!H$7</f>
        <v>0.008653136929</v>
      </c>
      <c r="I27" s="74">
        <f>IncStat!I27/IncStat!I$7</f>
        <v>0.008368621155</v>
      </c>
      <c r="J27" s="74">
        <f>IncStat!J27/IncStat!J$7</f>
        <v>0.008077357865</v>
      </c>
      <c r="K27" s="74">
        <f>IncStat!K27/IncStat!K$7</f>
        <v>0.00780350612</v>
      </c>
      <c r="L27" s="74">
        <f>IncStat!L27/IncStat!L$7</f>
        <v>0.007538844564</v>
      </c>
      <c r="M27" s="74">
        <f>IncStat!M27/IncStat!M$7</f>
        <v>0.007283003587</v>
      </c>
      <c r="N27" s="74">
        <f>IncStat!N27/IncStat!N$7</f>
        <v>0.007035689217</v>
      </c>
      <c r="O27" s="74">
        <f>IncStat!O27/IncStat!O$7</f>
        <v>0.006796617283</v>
      </c>
      <c r="P27" s="74">
        <f>IncStat!P27/IncStat!P$7</f>
        <v>0.006565513082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25"/>
      <c r="B28" s="2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25" t="s">
        <v>126</v>
      </c>
      <c r="B29" s="25"/>
      <c r="C29" s="74">
        <f>IncStat!C29/IncStat!C$7</f>
        <v>0.1245043437</v>
      </c>
      <c r="D29" s="74">
        <f>IncStat!D29/IncStat!D$7</f>
        <v>0.1320471484</v>
      </c>
      <c r="E29" s="74">
        <f>IncStat!E29/IncStat!E$7</f>
        <v>0.1357527947</v>
      </c>
      <c r="F29" s="74">
        <f>IncStat!F29/IncStat!F$7</f>
        <v>0.1345249208</v>
      </c>
      <c r="G29" s="74">
        <f>IncStat!G29/IncStat!G$7</f>
        <v>0.1334996598</v>
      </c>
      <c r="H29" s="74">
        <f>IncStat!H29/IncStat!H$7</f>
        <v>0.1309456798</v>
      </c>
      <c r="I29" s="74">
        <f>IncStat!I29/IncStat!I$7</f>
        <v>0.1314484132</v>
      </c>
      <c r="J29" s="74">
        <f>IncStat!J29/IncStat!J$7</f>
        <v>0.1361292628</v>
      </c>
      <c r="K29" s="74">
        <f>IncStat!K29/IncStat!K$7</f>
        <v>0.1397369247</v>
      </c>
      <c r="L29" s="74">
        <f>IncStat!L29/IncStat!L$7</f>
        <v>0.142331929</v>
      </c>
      <c r="M29" s="74">
        <f>IncStat!M29/IncStat!M$7</f>
        <v>0.143905814</v>
      </c>
      <c r="N29" s="74">
        <f>IncStat!N29/IncStat!N$7</f>
        <v>0.1454586475</v>
      </c>
      <c r="O29" s="74">
        <f>IncStat!O29/IncStat!O$7</f>
        <v>0.1459904838</v>
      </c>
      <c r="P29" s="74">
        <f>IncStat!P29/IncStat!P$7</f>
        <v>0.1455013634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25"/>
      <c r="B30" s="25"/>
      <c r="C30" s="45"/>
      <c r="D30" s="45"/>
      <c r="E30" s="45"/>
      <c r="F30" s="45"/>
      <c r="G30" s="45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25" t="s">
        <v>127</v>
      </c>
      <c r="B31" s="25"/>
      <c r="C31" s="74">
        <f>IncStat!C31/IncStat!C$7</f>
        <v>0.04532360284</v>
      </c>
      <c r="D31" s="74">
        <f>IncStat!D31/IncStat!D$7</f>
        <v>0.04793065173</v>
      </c>
      <c r="E31" s="74">
        <f>IncStat!E31/IncStat!E$7</f>
        <v>0.05022595735</v>
      </c>
      <c r="F31" s="74">
        <f>IncStat!F31/IncStat!F$7</f>
        <v>0.03174588505</v>
      </c>
      <c r="G31" s="74">
        <f>IncStat!G31/IncStat!G$7</f>
        <v>0.03150827852</v>
      </c>
      <c r="H31" s="75">
        <f>IncStat!H31/IncStat!H$7</f>
        <v>0.03326020267</v>
      </c>
      <c r="I31" s="75">
        <f>IncStat!I31/IncStat!I$7</f>
        <v>0.03338789694</v>
      </c>
      <c r="J31" s="75">
        <f>IncStat!J31/IncStat!J$7</f>
        <v>0.03457683274</v>
      </c>
      <c r="K31" s="75">
        <f>IncStat!K31/IncStat!K$7</f>
        <v>0.03549317886</v>
      </c>
      <c r="L31" s="75">
        <f>IncStat!L31/IncStat!L$7</f>
        <v>0.03615230998</v>
      </c>
      <c r="M31" s="75">
        <f>IncStat!M31/IncStat!M$7</f>
        <v>0.03655207675</v>
      </c>
      <c r="N31" s="75">
        <f>IncStat!N31/IncStat!N$7</f>
        <v>0.03694649647</v>
      </c>
      <c r="O31" s="75">
        <f>IncStat!O31/IncStat!O$7</f>
        <v>0.0370815829</v>
      </c>
      <c r="P31" s="75">
        <f>IncStat!P31/IncStat!P$7</f>
        <v>0.0369573463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39"/>
      <c r="B32" s="39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3.5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34" t="s">
        <v>129</v>
      </c>
      <c r="B34" s="25"/>
      <c r="C34" s="77">
        <f>IncStat!C34/IncStat!C$7</f>
        <v>0.07918074086</v>
      </c>
      <c r="D34" s="77">
        <f>IncStat!D34/IncStat!D$7</f>
        <v>0.08411649664</v>
      </c>
      <c r="E34" s="77">
        <f>IncStat!E34/IncStat!E$7</f>
        <v>0.08552683739</v>
      </c>
      <c r="F34" s="77">
        <f>IncStat!F34/IncStat!F$7</f>
        <v>0.1027790357</v>
      </c>
      <c r="G34" s="77">
        <f>IncStat!G34/IncStat!G$7</f>
        <v>0.1019913813</v>
      </c>
      <c r="H34" s="77">
        <f>IncStat!H34/IncStat!H$7</f>
        <v>0.09768547712</v>
      </c>
      <c r="I34" s="77">
        <f>IncStat!I34/IncStat!I$7</f>
        <v>0.09806051621</v>
      </c>
      <c r="J34" s="77">
        <f>IncStat!J34/IncStat!J$7</f>
        <v>0.10155243</v>
      </c>
      <c r="K34" s="77">
        <f>IncStat!K34/IncStat!K$7</f>
        <v>0.1042437458</v>
      </c>
      <c r="L34" s="77">
        <f>IncStat!L34/IncStat!L$7</f>
        <v>0.1061796191</v>
      </c>
      <c r="M34" s="77">
        <f>IncStat!M34/IncStat!M$7</f>
        <v>0.1073537372</v>
      </c>
      <c r="N34" s="77">
        <f>IncStat!N34/IncStat!N$7</f>
        <v>0.108512151</v>
      </c>
      <c r="O34" s="77">
        <f>IncStat!O34/IncStat!O$7</f>
        <v>0.1089089009</v>
      </c>
      <c r="P34" s="77">
        <f>IncStat!P34/IncStat!P$7</f>
        <v>0.1085440171</v>
      </c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39"/>
      <c r="B35" s="39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3.5" customHeight="1">
      <c r="A36" s="25"/>
      <c r="B36" s="25"/>
      <c r="C36" s="25"/>
      <c r="D36" s="25"/>
      <c r="E36" s="25"/>
      <c r="F36" s="25"/>
      <c r="G36" s="25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9999"/>
    <pageSetUpPr fitToPage="1"/>
  </sheetPr>
  <sheetViews>
    <sheetView workbookViewId="0"/>
  </sheetViews>
  <sheetFormatPr customHeight="1" defaultColWidth="14.43" defaultRowHeight="15.0"/>
  <cols>
    <col customWidth="1" min="1" max="1" width="43.43"/>
    <col customWidth="1" min="2" max="2" width="8.86"/>
    <col customWidth="1" min="3" max="16" width="9.0"/>
    <col customWidth="1" min="17" max="26" width="8.86"/>
  </cols>
  <sheetData>
    <row r="1" ht="13.5" customHeight="1">
      <c r="A1" s="7" t="str">
        <f>Contents!A5</f>
        <v>THE HOME DEPOT, INC.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3" t="s">
        <v>130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 t="s">
        <v>110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8" t="s">
        <v>17</v>
      </c>
      <c r="B5" s="1"/>
      <c r="C5" s="9">
        <f>'IS Assumptions'!C5</f>
        <v>2015</v>
      </c>
      <c r="D5" s="9">
        <f>'IS Assumptions'!D5</f>
        <v>2016</v>
      </c>
      <c r="E5" s="9">
        <f>'IS Assumptions'!E5</f>
        <v>2017</v>
      </c>
      <c r="F5" s="9">
        <f>'IS Assumptions'!F5</f>
        <v>2018</v>
      </c>
      <c r="G5" s="9">
        <f>'IS Assumptions'!G5</f>
        <v>2019</v>
      </c>
      <c r="H5" s="9">
        <f>'IS Assumptions'!H5</f>
        <v>2020</v>
      </c>
      <c r="I5" s="9">
        <f>'IS Assumptions'!I5</f>
        <v>2021</v>
      </c>
      <c r="J5" s="9">
        <f>'IS Assumptions'!J5</f>
        <v>2022</v>
      </c>
      <c r="K5" s="9">
        <f>'IS Assumptions'!K5</f>
        <v>2023</v>
      </c>
      <c r="L5" s="9">
        <f>'IS Assumptions'!L5</f>
        <v>2024</v>
      </c>
      <c r="M5" s="9">
        <f>'IS Assumptions'!M5</f>
        <v>2025</v>
      </c>
      <c r="N5" s="9">
        <f>'IS Assumptions'!N5</f>
        <v>2026</v>
      </c>
      <c r="O5" s="9">
        <f>'IS Assumptions'!O5</f>
        <v>2027</v>
      </c>
      <c r="P5" s="9">
        <f>'IS Assumptions'!P5</f>
        <v>2028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3" t="s">
        <v>131</v>
      </c>
      <c r="B7" s="1"/>
      <c r="C7" s="48"/>
      <c r="D7" s="48"/>
      <c r="E7" s="4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34" t="s">
        <v>132</v>
      </c>
      <c r="B8" s="25"/>
      <c r="C8" s="25"/>
      <c r="D8" s="25"/>
      <c r="E8" s="25"/>
      <c r="F8" s="25"/>
      <c r="G8" s="2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25" t="s">
        <v>133</v>
      </c>
      <c r="B9" s="49"/>
      <c r="C9" s="78">
        <f>BalSht!C9/BalSht!C$20</f>
        <v>0.05279584495</v>
      </c>
      <c r="D9" s="78">
        <f>BalSht!D9/BalSht!D$20</f>
        <v>0.0590699623</v>
      </c>
      <c r="E9" s="78">
        <f>BalSht!E9/BalSht!E$20</f>
        <v>0.08073390375</v>
      </c>
      <c r="F9" s="78">
        <f>BalSht!F9/BalSht!F$20</f>
        <v>0.04040633593</v>
      </c>
      <c r="G9" s="78">
        <f>BalSht!G9/BalSht!G$20</f>
        <v>0.04163088453</v>
      </c>
      <c r="H9" s="78">
        <f>BalSht!H9/BalSht!H$20</f>
        <v>0.04276739945</v>
      </c>
      <c r="I9" s="78">
        <f>BalSht!I9/BalSht!I$20</f>
        <v>0.04288041649</v>
      </c>
      <c r="J9" s="78">
        <f>BalSht!J9/BalSht!J$20</f>
        <v>0.04305858516</v>
      </c>
      <c r="K9" s="78">
        <f>BalSht!K9/BalSht!K$20</f>
        <v>0.04320059997</v>
      </c>
      <c r="L9" s="78">
        <f>BalSht!L9/BalSht!L$20</f>
        <v>0.04332302449</v>
      </c>
      <c r="M9" s="78">
        <f>BalSht!M9/BalSht!M$20</f>
        <v>0.0434177105</v>
      </c>
      <c r="N9" s="78">
        <f>BalSht!N9/BalSht!N$20</f>
        <v>0.04351116021</v>
      </c>
      <c r="O9" s="78">
        <f>BalSht!O9/BalSht!O$20</f>
        <v>0.04358440593</v>
      </c>
      <c r="P9" s="78">
        <f>BalSht!P9/BalSht!P$20</f>
        <v>0.04362935259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25" t="s">
        <v>134</v>
      </c>
      <c r="B10" s="49"/>
      <c r="C10" s="78">
        <f>BalSht!C10/BalSht!C$20</f>
        <v>0.04502894718</v>
      </c>
      <c r="D10" s="78">
        <f>BalSht!D10/BalSht!D$20</f>
        <v>0.04722338593</v>
      </c>
      <c r="E10" s="78">
        <f>BalSht!E10/BalSht!E$20</f>
        <v>0.04383660087</v>
      </c>
      <c r="F10" s="78">
        <f>BalSht!F10/BalSht!F$20</f>
        <v>0.0439970002</v>
      </c>
      <c r="G10" s="78">
        <f>BalSht!G10/BalSht!G$20</f>
        <v>0.04110391131</v>
      </c>
      <c r="H10" s="78">
        <f>BalSht!H10/BalSht!H$20</f>
        <v>0.04100983509</v>
      </c>
      <c r="I10" s="78">
        <f>BalSht!I10/BalSht!I$20</f>
        <v>0.04111820759</v>
      </c>
      <c r="J10" s="78">
        <f>BalSht!J10/BalSht!J$20</f>
        <v>0.04128905426</v>
      </c>
      <c r="K10" s="78">
        <f>BalSht!K10/BalSht!K$20</f>
        <v>0.04142523284</v>
      </c>
      <c r="L10" s="78">
        <f>BalSht!L10/BalSht!L$20</f>
        <v>0.04154262622</v>
      </c>
      <c r="M10" s="78">
        <f>BalSht!M10/BalSht!M$20</f>
        <v>0.04163342103</v>
      </c>
      <c r="N10" s="78">
        <f>BalSht!N10/BalSht!N$20</f>
        <v>0.04172303034</v>
      </c>
      <c r="O10" s="78">
        <f>BalSht!O10/BalSht!O$20</f>
        <v>0.04179326596</v>
      </c>
      <c r="P10" s="78">
        <f>BalSht!P10/BalSht!P$20</f>
        <v>0.0418363655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25" t="s">
        <v>135</v>
      </c>
      <c r="B11" s="49"/>
      <c r="C11" s="78">
        <f>BalSht!C11/BalSht!C$20</f>
        <v>0.2813475329</v>
      </c>
      <c r="D11" s="78">
        <f>BalSht!D11/BalSht!D$20</f>
        <v>0.2920681469</v>
      </c>
      <c r="E11" s="78">
        <f>BalSht!E11/BalSht!E$20</f>
        <v>0.2862853421</v>
      </c>
      <c r="F11" s="78">
        <f>BalSht!F11/BalSht!F$20</f>
        <v>0.3164556962</v>
      </c>
      <c r="G11" s="78">
        <f>BalSht!G11/BalSht!G$20</f>
        <v>0.283609181</v>
      </c>
      <c r="H11" s="78">
        <f>BalSht!H11/BalSht!H$20</f>
        <v>0.2818371624</v>
      </c>
      <c r="I11" s="78">
        <f>BalSht!I11/BalSht!I$20</f>
        <v>0.283439553</v>
      </c>
      <c r="J11" s="78">
        <f>BalSht!J11/BalSht!J$20</f>
        <v>0.284186662</v>
      </c>
      <c r="K11" s="78">
        <f>BalSht!K11/BalSht!K$20</f>
        <v>0.2842599478</v>
      </c>
      <c r="L11" s="78">
        <f>BalSht!L11/BalSht!L$20</f>
        <v>0.2846322709</v>
      </c>
      <c r="M11" s="78">
        <f>BalSht!M11/BalSht!M$20</f>
        <v>0.2848201809</v>
      </c>
      <c r="N11" s="78">
        <f>BalSht!N11/BalSht!N$20</f>
        <v>0.2849980994</v>
      </c>
      <c r="O11" s="78">
        <f>BalSht!O11/BalSht!O$20</f>
        <v>0.2854778588</v>
      </c>
      <c r="P11" s="78">
        <f>BalSht!P11/BalSht!P$20</f>
        <v>0.2857722595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25" t="s">
        <v>136</v>
      </c>
      <c r="B12" s="49"/>
      <c r="C12" s="79">
        <f>BalSht!C12/BalSht!C$20</f>
        <v>0.01355633383</v>
      </c>
      <c r="D12" s="79">
        <f>BalSht!D12/BalSht!D$20</f>
        <v>0.01415072383</v>
      </c>
      <c r="E12" s="79">
        <f>BalSht!E12/BalSht!E$20</f>
        <v>0.01432774147</v>
      </c>
      <c r="F12" s="79">
        <f>BalSht!F12/BalSht!F$20</f>
        <v>0.02022589369</v>
      </c>
      <c r="G12" s="79">
        <f>BalSht!G12/BalSht!G$20</f>
        <v>0.02029822781</v>
      </c>
      <c r="H12" s="79">
        <f>BalSht!H12/BalSht!H$20</f>
        <v>0.01710695978</v>
      </c>
      <c r="I12" s="79">
        <f>BalSht!I12/BalSht!I$20</f>
        <v>0.0171521666</v>
      </c>
      <c r="J12" s="79">
        <f>BalSht!J12/BalSht!J$20</f>
        <v>0.01722343406</v>
      </c>
      <c r="K12" s="79">
        <f>BalSht!K12/BalSht!K$20</f>
        <v>0.01728023999</v>
      </c>
      <c r="L12" s="79">
        <f>BalSht!L12/BalSht!L$20</f>
        <v>0.01732920979</v>
      </c>
      <c r="M12" s="79">
        <f>BalSht!M12/BalSht!M$20</f>
        <v>0.0173670842</v>
      </c>
      <c r="N12" s="79">
        <f>BalSht!N12/BalSht!N$20</f>
        <v>0.01740446408</v>
      </c>
      <c r="O12" s="79">
        <f>BalSht!O12/BalSht!O$20</f>
        <v>0.01743376237</v>
      </c>
      <c r="P12" s="79">
        <f>BalSht!P12/BalSht!P$20</f>
        <v>0.01745174104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34" t="s">
        <v>137</v>
      </c>
      <c r="B13" s="54"/>
      <c r="C13" s="78">
        <f>BalSht!C13/BalSht!C$20</f>
        <v>0.3927286589</v>
      </c>
      <c r="D13" s="78">
        <f>BalSht!D13/BalSht!D$20</f>
        <v>0.412512219</v>
      </c>
      <c r="E13" s="78">
        <f>BalSht!E13/BalSht!E$20</f>
        <v>0.4251835882</v>
      </c>
      <c r="F13" s="78">
        <f>BalSht!F13/BalSht!F$20</f>
        <v>0.421084926</v>
      </c>
      <c r="G13" s="78">
        <f>BalSht!G13/BalSht!G$20</f>
        <v>0.3866422047</v>
      </c>
      <c r="H13" s="78">
        <f>BalSht!H13/BalSht!H$20</f>
        <v>0.3827213567</v>
      </c>
      <c r="I13" s="78">
        <f>BalSht!I13/BalSht!I$20</f>
        <v>0.3845903437</v>
      </c>
      <c r="J13" s="78">
        <f>BalSht!J13/BalSht!J$20</f>
        <v>0.3857577355</v>
      </c>
      <c r="K13" s="78">
        <f>BalSht!K13/BalSht!K$20</f>
        <v>0.3861660206</v>
      </c>
      <c r="L13" s="78">
        <f>BalSht!L13/BalSht!L$20</f>
        <v>0.3868271314</v>
      </c>
      <c r="M13" s="78">
        <f>BalSht!M13/BalSht!M$20</f>
        <v>0.3872383966</v>
      </c>
      <c r="N13" s="78">
        <f>BalSht!N13/BalSht!N$20</f>
        <v>0.387636754</v>
      </c>
      <c r="O13" s="78">
        <f>BalSht!O13/BalSht!O$20</f>
        <v>0.3882892931</v>
      </c>
      <c r="P13" s="78">
        <f>BalSht!P13/BalSht!P$20</f>
        <v>0.3886897186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25"/>
      <c r="B14" s="25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34" t="s">
        <v>138</v>
      </c>
      <c r="B15" s="25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25" t="s">
        <v>139</v>
      </c>
      <c r="B16" s="49"/>
      <c r="C16" s="78">
        <f>BalSht!C16/BalSht!C$20</f>
        <v>0</v>
      </c>
      <c r="D16" s="78">
        <f>BalSht!D16/BalSht!D$20</f>
        <v>0</v>
      </c>
      <c r="E16" s="78">
        <f>BalSht!E16/BalSht!E$20</f>
        <v>0</v>
      </c>
      <c r="F16" s="78">
        <f>BalSht!F16/BalSht!F$20</f>
        <v>0</v>
      </c>
      <c r="G16" s="78">
        <f>BalSht!G16/BalSht!G$20</f>
        <v>0.1092005621</v>
      </c>
      <c r="H16" s="78">
        <f>BalSht!H16/BalSht!H$20</f>
        <v>0.1119847086</v>
      </c>
      <c r="I16" s="78">
        <f>BalSht!I16/BalSht!I$20</f>
        <v>0.1099918525</v>
      </c>
      <c r="J16" s="78">
        <f>BalSht!J16/BalSht!J$20</f>
        <v>0.108008011</v>
      </c>
      <c r="K16" s="78">
        <f>BalSht!K16/BalSht!K$20</f>
        <v>0.1071397858</v>
      </c>
      <c r="L16" s="78">
        <f>BalSht!L16/BalSht!L$20</f>
        <v>0.1062154805</v>
      </c>
      <c r="M16" s="78">
        <f>BalSht!M16/BalSht!M$20</f>
        <v>0.105832319</v>
      </c>
      <c r="N16" s="78">
        <f>BalSht!N16/BalSht!N$20</f>
        <v>0.1054434777</v>
      </c>
      <c r="O16" s="78">
        <f>BalSht!O16/BalSht!O$20</f>
        <v>0.1050033123</v>
      </c>
      <c r="P16" s="78">
        <f>BalSht!P16/BalSht!P$20</f>
        <v>0.1051115976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25" t="s">
        <v>140</v>
      </c>
      <c r="B17" s="49"/>
      <c r="C17" s="78">
        <f>BalSht!C17/BalSht!C$20</f>
        <v>0.5286970195</v>
      </c>
      <c r="D17" s="78">
        <f>BalSht!D17/BalSht!D$20</f>
        <v>0.5100311875</v>
      </c>
      <c r="E17" s="78">
        <f>BalSht!E17/BalSht!E$20</f>
        <v>0.4957443464</v>
      </c>
      <c r="F17" s="78">
        <f>BalSht!F17/BalSht!F$20</f>
        <v>0.5084880576</v>
      </c>
      <c r="G17" s="78">
        <f>BalSht!G17/BalSht!G$20</f>
        <v>0.4444140838</v>
      </c>
      <c r="H17" s="78">
        <f>BalSht!H17/BalSht!H$20</f>
        <v>0.4454937443</v>
      </c>
      <c r="I17" s="78">
        <f>BalSht!I17/BalSht!I$20</f>
        <v>0.4466710051</v>
      </c>
      <c r="J17" s="78">
        <f>BalSht!J17/BalSht!J$20</f>
        <v>0.4485269287</v>
      </c>
      <c r="K17" s="78">
        <f>BalSht!K17/BalSht!K$20</f>
        <v>0.4500062497</v>
      </c>
      <c r="L17" s="78">
        <f>BalSht!L17/BalSht!L$20</f>
        <v>0.4512815051</v>
      </c>
      <c r="M17" s="78">
        <f>BalSht!M17/BalSht!M$20</f>
        <v>0.4522678177</v>
      </c>
      <c r="N17" s="78">
        <f>BalSht!N17/BalSht!N$20</f>
        <v>0.4532412522</v>
      </c>
      <c r="O17" s="78">
        <f>BalSht!O17/BalSht!O$20</f>
        <v>0.4540042284</v>
      </c>
      <c r="P17" s="78">
        <f>BalSht!P17/BalSht!P$20</f>
        <v>0.4544724229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25" t="s">
        <v>141</v>
      </c>
      <c r="B18" s="49"/>
      <c r="C18" s="78">
        <f>BalSht!C18/BalSht!C$20</f>
        <v>0.05007981321</v>
      </c>
      <c r="D18" s="78">
        <f>BalSht!D18/BalSht!D$20</f>
        <v>0.04871293581</v>
      </c>
      <c r="E18" s="78">
        <f>BalSht!E18/BalSht!E$20</f>
        <v>0.0510903007</v>
      </c>
      <c r="F18" s="78">
        <f>BalSht!F18/BalSht!F$20</f>
        <v>0.05117832875</v>
      </c>
      <c r="G18" s="78">
        <f>BalSht!G18/BalSht!G$20</f>
        <v>0.04399250527</v>
      </c>
      <c r="H18" s="78">
        <f>BalSht!H18/BalSht!H$20</f>
        <v>0.03841649068</v>
      </c>
      <c r="I18" s="78">
        <f>BalSht!I18/BalSht!I$20</f>
        <v>0.03730659041</v>
      </c>
      <c r="J18" s="78">
        <f>BalSht!J18/BalSht!J$20</f>
        <v>0.03617803212</v>
      </c>
      <c r="K18" s="78">
        <f>BalSht!K18/BalSht!K$20</f>
        <v>0.03508764397</v>
      </c>
      <c r="L18" s="78">
        <f>BalSht!L18/BalSht!L$20</f>
        <v>0.03401437083</v>
      </c>
      <c r="M18" s="78">
        <f>BalSht!M18/BalSht!M$20</f>
        <v>0.03295261143</v>
      </c>
      <c r="N18" s="78">
        <f>BalSht!N18/BalSht!N$20</f>
        <v>0.031922936</v>
      </c>
      <c r="O18" s="78">
        <f>BalSht!O18/BalSht!O$20</f>
        <v>0.03091096326</v>
      </c>
      <c r="P18" s="78">
        <f>BalSht!P18/BalSht!P$20</f>
        <v>0.02991158465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25" t="s">
        <v>142</v>
      </c>
      <c r="B19" s="49"/>
      <c r="C19" s="78">
        <f>BalSht!C19/BalSht!C$20</f>
        <v>0.02849450837</v>
      </c>
      <c r="D19" s="78">
        <f>BalSht!D19/BalSht!D$20</f>
        <v>0.02874365778</v>
      </c>
      <c r="E19" s="78">
        <f>BalSht!E19/BalSht!E$20</f>
        <v>0.02798176469</v>
      </c>
      <c r="F19" s="78">
        <f>BalSht!F19/BalSht!F$20</f>
        <v>0.01924868759</v>
      </c>
      <c r="G19" s="78">
        <f>BalSht!G19/BalSht!G$20</f>
        <v>0.01575064408</v>
      </c>
      <c r="H19" s="78">
        <f>BalSht!H19/BalSht!H$20</f>
        <v>0.02138369973</v>
      </c>
      <c r="I19" s="78">
        <f>BalSht!I19/BalSht!I$20</f>
        <v>0.02144020825</v>
      </c>
      <c r="J19" s="78">
        <f>BalSht!J19/BalSht!J$20</f>
        <v>0.02152929258</v>
      </c>
      <c r="K19" s="78">
        <f>BalSht!K19/BalSht!K$20</f>
        <v>0.02160029998</v>
      </c>
      <c r="L19" s="78">
        <f>BalSht!L19/BalSht!L$20</f>
        <v>0.02166151224</v>
      </c>
      <c r="M19" s="78">
        <f>BalSht!M19/BalSht!M$20</f>
        <v>0.02170885525</v>
      </c>
      <c r="N19" s="78">
        <f>BalSht!N19/BalSht!N$20</f>
        <v>0.02175558011</v>
      </c>
      <c r="O19" s="78">
        <f>BalSht!O19/BalSht!O$20</f>
        <v>0.02179220296</v>
      </c>
      <c r="P19" s="78">
        <f>BalSht!P19/BalSht!P$20</f>
        <v>0.0218146763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34" t="s">
        <v>143</v>
      </c>
      <c r="B20" s="54"/>
      <c r="C20" s="80">
        <f>BalSht!C20/BalSht!C$20</f>
        <v>1</v>
      </c>
      <c r="D20" s="80">
        <f>BalSht!D20/BalSht!D$20</f>
        <v>1</v>
      </c>
      <c r="E20" s="80">
        <f>BalSht!E20/BalSht!E$20</f>
        <v>1</v>
      </c>
      <c r="F20" s="80">
        <f>BalSht!F20/BalSht!F$20</f>
        <v>1</v>
      </c>
      <c r="G20" s="80">
        <f>BalSht!G20/BalSht!G$20</f>
        <v>1</v>
      </c>
      <c r="H20" s="80">
        <f>BalSht!H20/BalSht!H$20</f>
        <v>1</v>
      </c>
      <c r="I20" s="80">
        <f>BalSht!I20/BalSht!I$20</f>
        <v>1</v>
      </c>
      <c r="J20" s="80">
        <f>BalSht!J20/BalSht!J$20</f>
        <v>1</v>
      </c>
      <c r="K20" s="80">
        <f>BalSht!K20/BalSht!K$20</f>
        <v>1</v>
      </c>
      <c r="L20" s="80">
        <f>BalSht!L20/BalSht!L$20</f>
        <v>1</v>
      </c>
      <c r="M20" s="80">
        <f>BalSht!M20/BalSht!M$20</f>
        <v>1</v>
      </c>
      <c r="N20" s="80">
        <f>BalSht!N20/BalSht!N$20</f>
        <v>1</v>
      </c>
      <c r="O20" s="80">
        <f>BalSht!O20/BalSht!O$20</f>
        <v>1</v>
      </c>
      <c r="P20" s="80">
        <f>BalSht!P20/BalSht!P$20</f>
        <v>1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25"/>
      <c r="B21" s="25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3" t="s">
        <v>144</v>
      </c>
      <c r="B22" s="25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34" t="s">
        <v>145</v>
      </c>
      <c r="B23" s="25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25" t="s">
        <v>146</v>
      </c>
      <c r="B24" s="49"/>
      <c r="C24" s="78">
        <f>BalSht!C24/BalSht!C$20</f>
        <v>0.1564100731</v>
      </c>
      <c r="D24" s="78">
        <f>BalSht!D24/BalSht!D$20</f>
        <v>0.1629195178</v>
      </c>
      <c r="E24" s="78">
        <f>BalSht!E24/BalSht!E$20</f>
        <v>0.1626805003</v>
      </c>
      <c r="F24" s="78">
        <f>BalSht!F24/BalSht!F$20</f>
        <v>0.1762379838</v>
      </c>
      <c r="G24" s="78">
        <f>BalSht!G24/BalSht!G$20</f>
        <v>0.1519829807</v>
      </c>
      <c r="H24" s="78">
        <f>BalSht!H24/BalSht!H$20</f>
        <v>0.1542221373</v>
      </c>
      <c r="I24" s="78">
        <f>BalSht!I24/BalSht!I$20</f>
        <v>0.1524678589</v>
      </c>
      <c r="J24" s="78">
        <f>BalSht!J24/BalSht!J$20</f>
        <v>0.1528217376</v>
      </c>
      <c r="K24" s="78">
        <f>BalSht!K24/BalSht!K$20</f>
        <v>0.1527879249</v>
      </c>
      <c r="L24" s="78">
        <f>BalSht!L24/BalSht!L$20</f>
        <v>0.1530326578</v>
      </c>
      <c r="M24" s="78">
        <f>BalSht!M24/BalSht!M$20</f>
        <v>0.1531336194</v>
      </c>
      <c r="N24" s="78">
        <f>BalSht!N24/BalSht!N$20</f>
        <v>0.1532292088</v>
      </c>
      <c r="O24" s="78">
        <f>BalSht!O24/BalSht!O$20</f>
        <v>0.153532169</v>
      </c>
      <c r="P24" s="78">
        <f>BalSht!P24/BalSht!P$20</f>
        <v>0.1536905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25" t="s">
        <v>147</v>
      </c>
      <c r="B25" s="49"/>
      <c r="C25" s="78">
        <f>BalSht!C25/BalSht!C$20</f>
        <v>0.04624401401</v>
      </c>
      <c r="D25" s="78">
        <f>BalSht!D25/BalSht!D$20</f>
        <v>0.05108690593</v>
      </c>
      <c r="E25" s="78">
        <f>BalSht!E25/BalSht!E$20</f>
        <v>0.04873228682</v>
      </c>
      <c r="F25" s="78">
        <f>BalSht!F25/BalSht!F$20</f>
        <v>0.0593368634</v>
      </c>
      <c r="G25" s="78">
        <f>BalSht!G25/BalSht!G$20</f>
        <v>0.05224841908</v>
      </c>
      <c r="H25" s="78">
        <f>BalSht!H25/BalSht!H$20</f>
        <v>0.04918250937</v>
      </c>
      <c r="I25" s="78">
        <f>BalSht!I25/BalSht!I$20</f>
        <v>0.04931247897</v>
      </c>
      <c r="J25" s="78">
        <f>BalSht!J25/BalSht!J$20</f>
        <v>0.04951737293</v>
      </c>
      <c r="K25" s="78">
        <f>BalSht!K25/BalSht!K$20</f>
        <v>0.04968068996</v>
      </c>
      <c r="L25" s="78">
        <f>BalSht!L25/BalSht!L$20</f>
        <v>0.04982147816</v>
      </c>
      <c r="M25" s="78">
        <f>BalSht!M25/BalSht!M$20</f>
        <v>0.04993036708</v>
      </c>
      <c r="N25" s="78">
        <f>BalSht!N25/BalSht!N$20</f>
        <v>0.05003783424</v>
      </c>
      <c r="O25" s="78">
        <f>BalSht!O25/BalSht!O$20</f>
        <v>0.05012206682</v>
      </c>
      <c r="P25" s="78">
        <f>BalSht!P25/BalSht!P$20</f>
        <v>0.05017375548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25" t="s">
        <v>148</v>
      </c>
      <c r="B26" s="49"/>
      <c r="C26" s="78">
        <f>BalSht!C26/BalSht!C$20</f>
        <v>0.03609463226</v>
      </c>
      <c r="D26" s="78">
        <f>BalSht!D26/BalSht!D$20</f>
        <v>0.03453893776</v>
      </c>
      <c r="E26" s="78">
        <f>BalSht!E26/BalSht!E$20</f>
        <v>0.03682993106</v>
      </c>
      <c r="F26" s="78">
        <f>BalSht!F26/BalSht!F$20</f>
        <v>0.03422493921</v>
      </c>
      <c r="G26" s="78">
        <f>BalSht!G26/BalSht!G$20</f>
        <v>0.02915918495</v>
      </c>
      <c r="H26" s="78">
        <f>BalSht!H26/BalSht!H$20</f>
        <v>0.02993717962</v>
      </c>
      <c r="I26" s="78">
        <f>BalSht!I26/BalSht!I$20</f>
        <v>0.03001629154</v>
      </c>
      <c r="J26" s="78">
        <f>BalSht!J26/BalSht!J$20</f>
        <v>0.03014100961</v>
      </c>
      <c r="K26" s="78">
        <f>BalSht!K26/BalSht!K$20</f>
        <v>0.03024041998</v>
      </c>
      <c r="L26" s="78">
        <f>BalSht!L26/BalSht!L$20</f>
        <v>0.03032611714</v>
      </c>
      <c r="M26" s="78">
        <f>BalSht!M26/BalSht!M$20</f>
        <v>0.03039239735</v>
      </c>
      <c r="N26" s="78">
        <f>BalSht!N26/BalSht!N$20</f>
        <v>0.03045781215</v>
      </c>
      <c r="O26" s="78">
        <f>BalSht!O26/BalSht!O$20</f>
        <v>0.03050908415</v>
      </c>
      <c r="P26" s="78">
        <f>BalSht!P26/BalSht!P$20</f>
        <v>0.03054054682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25" t="s">
        <v>149</v>
      </c>
      <c r="B27" s="49"/>
      <c r="C27" s="78">
        <f>BalSht!C27/BalSht!C$20</f>
        <v>0.01134062373</v>
      </c>
      <c r="D27" s="78">
        <f>BalSht!D27/BalSht!D$20</f>
        <v>0.01182330215</v>
      </c>
      <c r="E27" s="78">
        <f>BalSht!E27/BalSht!E$20</f>
        <v>0.01167778302</v>
      </c>
      <c r="F27" s="78">
        <f>BalSht!F27/BalSht!F$20</f>
        <v>0.01490807445</v>
      </c>
      <c r="G27" s="78">
        <f>BalSht!G27/BalSht!G$20</f>
        <v>0.01180810368</v>
      </c>
      <c r="H27" s="78">
        <f>BalSht!H27/BalSht!H$20</f>
        <v>0.01069184986</v>
      </c>
      <c r="I27" s="78">
        <f>BalSht!I27/BalSht!I$20</f>
        <v>0.01072010412</v>
      </c>
      <c r="J27" s="78">
        <f>BalSht!J27/BalSht!J$20</f>
        <v>0.01076464629</v>
      </c>
      <c r="K27" s="78">
        <f>BalSht!K27/BalSht!K$20</f>
        <v>0.01080014999</v>
      </c>
      <c r="L27" s="78">
        <f>BalSht!L27/BalSht!L$20</f>
        <v>0.01083075612</v>
      </c>
      <c r="M27" s="78">
        <f>BalSht!M27/BalSht!M$20</f>
        <v>0.01085442763</v>
      </c>
      <c r="N27" s="78">
        <f>BalSht!N27/BalSht!N$20</f>
        <v>0.01087779005</v>
      </c>
      <c r="O27" s="78">
        <f>BalSht!O27/BalSht!O$20</f>
        <v>0.01089610148</v>
      </c>
      <c r="P27" s="78">
        <f>BalSht!P27/BalSht!P$20</f>
        <v>0.01090733815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25" t="s">
        <v>150</v>
      </c>
      <c r="B28" s="49"/>
      <c r="C28" s="78">
        <f>BalSht!C28/BalSht!C$20</f>
        <v>0.008338693922</v>
      </c>
      <c r="D28" s="78">
        <f>BalSht!D28/BalSht!D$20</f>
        <v>0.01652469394</v>
      </c>
      <c r="E28" s="78">
        <f>BalSht!E28/BalSht!E$20</f>
        <v>0.03501089178</v>
      </c>
      <c r="F28" s="78">
        <f>BalSht!F28/BalSht!F$20</f>
        <v>0.03042974343</v>
      </c>
      <c r="G28" s="78">
        <f>BalSht!G28/BalSht!G$20</f>
        <v>0.01901007104</v>
      </c>
      <c r="H28" s="78">
        <f>BalSht!H28/BalSht!H$20</f>
        <v>0.01660055986</v>
      </c>
      <c r="I28" s="78">
        <f>BalSht!I28/BalSht!I$20</f>
        <v>0.016120949</v>
      </c>
      <c r="J28" s="78">
        <f>BalSht!J28/BalSht!J$20</f>
        <v>0.01563327564</v>
      </c>
      <c r="K28" s="78">
        <f>BalSht!K28/BalSht!K$20</f>
        <v>0.01516209637</v>
      </c>
      <c r="L28" s="78">
        <f>BalSht!L28/BalSht!L$20</f>
        <v>0.01469831286</v>
      </c>
      <c r="M28" s="78">
        <f>BalSht!M28/BalSht!M$20</f>
        <v>0.01423950467</v>
      </c>
      <c r="N28" s="78">
        <f>BalSht!N28/BalSht!N$20</f>
        <v>0.01379456063</v>
      </c>
      <c r="O28" s="78">
        <f>BalSht!O28/BalSht!O$20</f>
        <v>0.01335726629</v>
      </c>
      <c r="P28" s="78">
        <f>BalSht!P28/BalSht!P$20</f>
        <v>0.01292541413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25" t="s">
        <v>151</v>
      </c>
      <c r="B29" s="49"/>
      <c r="C29" s="78">
        <f>BalSht!C29/BalSht!C$20</f>
        <v>0.001834512663</v>
      </c>
      <c r="D29" s="78">
        <f>BalSht!D29/BalSht!D$20</f>
        <v>0.01261462552</v>
      </c>
      <c r="E29" s="78">
        <f>BalSht!E29/BalSht!E$20</f>
        <v>0.02699364459</v>
      </c>
      <c r="F29" s="78">
        <f>BalSht!F29/BalSht!F$20</f>
        <v>0.02399836375</v>
      </c>
      <c r="G29" s="78">
        <f>BalSht!G29/BalSht!G$20</f>
        <v>0.03589273167</v>
      </c>
      <c r="H29" s="78">
        <f>BalSht!H29/BalSht!H$20</f>
        <v>0.03134335686</v>
      </c>
      <c r="I29" s="78">
        <f>BalSht!I29/BalSht!I$20</f>
        <v>0.03043780823</v>
      </c>
      <c r="J29" s="78">
        <f>BalSht!J29/BalSht!J$20</f>
        <v>0.02951703685</v>
      </c>
      <c r="K29" s="78">
        <f>BalSht!K29/BalSht!K$20</f>
        <v>0.02862740783</v>
      </c>
      <c r="L29" s="78">
        <f>BalSht!L29/BalSht!L$20</f>
        <v>0.02775174266</v>
      </c>
      <c r="M29" s="78">
        <f>BalSht!M29/BalSht!M$20</f>
        <v>0.02688547135</v>
      </c>
      <c r="N29" s="78">
        <f>BalSht!N29/BalSht!N$20</f>
        <v>0.0260453768</v>
      </c>
      <c r="O29" s="78">
        <f>BalSht!O29/BalSht!O$20</f>
        <v>0.02521972557</v>
      </c>
      <c r="P29" s="78">
        <f>BalSht!P29/BalSht!P$20</f>
        <v>0.02440434967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25" t="s">
        <v>152</v>
      </c>
      <c r="B30" s="49"/>
      <c r="C30" s="78">
        <f>BalSht!C30/BalSht!C$20</f>
        <v>0</v>
      </c>
      <c r="D30" s="78">
        <f>BalSht!D30/BalSht!D$20</f>
        <v>0</v>
      </c>
      <c r="E30" s="78">
        <f>BalSht!E30/BalSht!E$20</f>
        <v>0</v>
      </c>
      <c r="F30" s="78">
        <f>BalSht!F30/BalSht!F$20</f>
        <v>0</v>
      </c>
      <c r="G30" s="78">
        <f>BalSht!G30/BalSht!G$20</f>
        <v>0.01616051214</v>
      </c>
      <c r="H30" s="78">
        <f>BalSht!H30/BalSht!H$20</f>
        <v>0.01644772321</v>
      </c>
      <c r="I30" s="78">
        <f>BalSht!I30/BalSht!I$20</f>
        <v>0.01614707974</v>
      </c>
      <c r="J30" s="78">
        <f>BalSht!J30/BalSht!J$20</f>
        <v>0.01584735495</v>
      </c>
      <c r="K30" s="78">
        <f>BalSht!K30/BalSht!K$20</f>
        <v>0.0157050653</v>
      </c>
      <c r="L30" s="78">
        <f>BalSht!L30/BalSht!L$20</f>
        <v>0.01555521637</v>
      </c>
      <c r="M30" s="78">
        <f>BalSht!M30/BalSht!M$20</f>
        <v>0.01548160287</v>
      </c>
      <c r="N30" s="78">
        <f>BalSht!N30/BalSht!N$20</f>
        <v>0.01540778937</v>
      </c>
      <c r="O30" s="78">
        <f>BalSht!O30/BalSht!O$20</f>
        <v>0.01532709567</v>
      </c>
      <c r="P30" s="78">
        <f>BalSht!P30/BalSht!P$20</f>
        <v>0.01532368401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25" t="s">
        <v>153</v>
      </c>
      <c r="B31" s="49"/>
      <c r="C31" s="78">
        <f>BalSht!C31/BalSht!C$20</f>
        <v>0.0008100445525</v>
      </c>
      <c r="D31" s="78">
        <f>BalSht!D31/BalSht!D$20</f>
        <v>0.0005818554206</v>
      </c>
      <c r="E31" s="78">
        <f>BalSht!E31/BalSht!E$20</f>
        <v>0.001212692852</v>
      </c>
      <c r="F31" s="78">
        <f>BalSht!F31/BalSht!F$20</f>
        <v>0.0002499829557</v>
      </c>
      <c r="G31" s="78">
        <f>BalSht!G31/BalSht!G$20</f>
        <v>0.001073463971</v>
      </c>
      <c r="H31" s="78">
        <f>BalSht!H31/BalSht!H$20</f>
        <v>0</v>
      </c>
      <c r="I31" s="78">
        <f>BalSht!I31/BalSht!I$20</f>
        <v>0</v>
      </c>
      <c r="J31" s="78">
        <f>BalSht!J31/BalSht!J$20</f>
        <v>0</v>
      </c>
      <c r="K31" s="78">
        <f>BalSht!K31/BalSht!K$20</f>
        <v>0</v>
      </c>
      <c r="L31" s="78">
        <f>BalSht!L31/BalSht!L$20</f>
        <v>0</v>
      </c>
      <c r="M31" s="78">
        <f>BalSht!M31/BalSht!M$20</f>
        <v>0</v>
      </c>
      <c r="N31" s="78">
        <f>BalSht!N31/BalSht!N$20</f>
        <v>0</v>
      </c>
      <c r="O31" s="78">
        <f>BalSht!O31/BalSht!O$20</f>
        <v>0</v>
      </c>
      <c r="P31" s="78">
        <f>BalSht!P31/BalSht!P$20</f>
        <v>0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25" t="s">
        <v>154</v>
      </c>
      <c r="B32" s="49"/>
      <c r="C32" s="79">
        <f>BalSht!C32/BalSht!C$20</f>
        <v>0.03730969909</v>
      </c>
      <c r="D32" s="79">
        <f>BalSht!D32/BalSht!D$20</f>
        <v>0.03884466788</v>
      </c>
      <c r="E32" s="79">
        <f>BalSht!E32/BalSht!E$20</f>
        <v>0.04053538144</v>
      </c>
      <c r="F32" s="79">
        <f>BalSht!F32/BalSht!F$20</f>
        <v>0.04049723882</v>
      </c>
      <c r="G32" s="79">
        <f>BalSht!G32/BalSht!G$20</f>
        <v>0.04129908658</v>
      </c>
      <c r="H32" s="79">
        <f>BalSht!H32/BalSht!H$20</f>
        <v>0.03849065951</v>
      </c>
      <c r="I32" s="79">
        <f>BalSht!I32/BalSht!I$20</f>
        <v>0.03859237484</v>
      </c>
      <c r="J32" s="79">
        <f>BalSht!J32/BalSht!J$20</f>
        <v>0.03875272664</v>
      </c>
      <c r="K32" s="79">
        <f>BalSht!K32/BalSht!K$20</f>
        <v>0.03888053997</v>
      </c>
      <c r="L32" s="79">
        <f>BalSht!L32/BalSht!L$20</f>
        <v>0.03899072204</v>
      </c>
      <c r="M32" s="79">
        <f>BalSht!M32/BalSht!M$20</f>
        <v>0.03907593945</v>
      </c>
      <c r="N32" s="79">
        <f>BalSht!N32/BalSht!N$20</f>
        <v>0.03916004419</v>
      </c>
      <c r="O32" s="79">
        <f>BalSht!O32/BalSht!O$20</f>
        <v>0.03922596533</v>
      </c>
      <c r="P32" s="79">
        <f>BalSht!P32/BalSht!P$20</f>
        <v>0.03926641734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34" t="s">
        <v>155</v>
      </c>
      <c r="B33" s="54"/>
      <c r="C33" s="78">
        <f>BalSht!C33/BalSht!C$20</f>
        <v>0.2983822934</v>
      </c>
      <c r="D33" s="78">
        <f>BalSht!D33/BalSht!D$20</f>
        <v>0.3289345064</v>
      </c>
      <c r="E33" s="78">
        <f>BalSht!E33/BalSht!E$20</f>
        <v>0.3636731119</v>
      </c>
      <c r="F33" s="78">
        <f>BalSht!F33/BalSht!F$20</f>
        <v>0.3798831898</v>
      </c>
      <c r="G33" s="78">
        <f>BalSht!G33/BalSht!G$20</f>
        <v>0.3586345538</v>
      </c>
      <c r="H33" s="78">
        <f>BalSht!H33/BalSht!H$20</f>
        <v>0.3469159756</v>
      </c>
      <c r="I33" s="78">
        <f>BalSht!I33/BalSht!I$20</f>
        <v>0.3438149454</v>
      </c>
      <c r="J33" s="78">
        <f>BalSht!J33/BalSht!J$20</f>
        <v>0.3429951605</v>
      </c>
      <c r="K33" s="78">
        <f>BalSht!K33/BalSht!K$20</f>
        <v>0.3418842943</v>
      </c>
      <c r="L33" s="78">
        <f>BalSht!L33/BalSht!L$20</f>
        <v>0.3410070031</v>
      </c>
      <c r="M33" s="78">
        <f>BalSht!M33/BalSht!M$20</f>
        <v>0.3399933298</v>
      </c>
      <c r="N33" s="78">
        <f>BalSht!N33/BalSht!N$20</f>
        <v>0.3390104163</v>
      </c>
      <c r="O33" s="78">
        <f>BalSht!O33/BalSht!O$20</f>
        <v>0.3381894743</v>
      </c>
      <c r="P33" s="78">
        <f>BalSht!P33/BalSht!P$20</f>
        <v>0.3372320055</v>
      </c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25"/>
      <c r="B34" s="25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34" t="s">
        <v>156</v>
      </c>
      <c r="B35" s="25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25" t="s">
        <v>157</v>
      </c>
      <c r="B36" s="49"/>
      <c r="C36" s="78">
        <f>BalSht!C36/BalSht!C$20</f>
        <v>0.4952945941</v>
      </c>
      <c r="D36" s="78">
        <f>BalSht!D36/BalSht!D$20</f>
        <v>0.5201554718</v>
      </c>
      <c r="E36" s="78">
        <f>BalSht!E36/BalSht!E$20</f>
        <v>0.5449706933</v>
      </c>
      <c r="F36" s="78">
        <f>BalSht!F36/BalSht!F$20</f>
        <v>0.6092084631</v>
      </c>
      <c r="G36" s="78">
        <f>BalSht!G36/BalSht!G$20</f>
        <v>0.5595674916</v>
      </c>
      <c r="H36" s="78">
        <f>BalSht!H36/BalSht!H$20</f>
        <v>0.4886427629</v>
      </c>
      <c r="I36" s="78">
        <f>BalSht!I36/BalSht!I$20</f>
        <v>0.4745252649</v>
      </c>
      <c r="J36" s="78">
        <f>BalSht!J36/BalSht!J$20</f>
        <v>0.460170444</v>
      </c>
      <c r="K36" s="78">
        <f>BalSht!K36/BalSht!K$20</f>
        <v>0.4463011325</v>
      </c>
      <c r="L36" s="78">
        <f>BalSht!L36/BalSht!L$20</f>
        <v>0.4326495172</v>
      </c>
      <c r="M36" s="78">
        <f>BalSht!M36/BalSht!M$20</f>
        <v>0.4191443521</v>
      </c>
      <c r="N36" s="78">
        <f>BalSht!N36/BalSht!N$20</f>
        <v>0.4060472827</v>
      </c>
      <c r="O36" s="78">
        <f>BalSht!O36/BalSht!O$20</f>
        <v>0.3931753845</v>
      </c>
      <c r="P36" s="78">
        <f>BalSht!P36/BalSht!P$20</f>
        <v>0.3804636787</v>
      </c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25" t="s">
        <v>158</v>
      </c>
      <c r="B37" s="49"/>
      <c r="C37" s="78">
        <f>BalSht!C37/BalSht!C$20</f>
        <v>0</v>
      </c>
      <c r="D37" s="78">
        <f>BalSht!D37/BalSht!D$20</f>
        <v>0</v>
      </c>
      <c r="E37" s="78">
        <f>BalSht!E37/BalSht!E$20</f>
        <v>0</v>
      </c>
      <c r="F37" s="78">
        <f>BalSht!F37/BalSht!F$20</f>
        <v>0</v>
      </c>
      <c r="G37" s="78">
        <f>BalSht!G37/BalSht!G$20</f>
        <v>0.09887579046</v>
      </c>
      <c r="H37" s="78">
        <f>BalSht!H37/BalSht!H$20</f>
        <v>0.1006330504</v>
      </c>
      <c r="I37" s="78">
        <f>BalSht!I37/BalSht!I$20</f>
        <v>0.09879360622</v>
      </c>
      <c r="J37" s="78">
        <f>BalSht!J37/BalSht!J$20</f>
        <v>0.09695978281</v>
      </c>
      <c r="K37" s="78">
        <f>BalSht!K37/BalSht!K$20</f>
        <v>0.0960892039</v>
      </c>
      <c r="L37" s="78">
        <f>BalSht!L37/BalSht!L$20</f>
        <v>0.09517237456</v>
      </c>
      <c r="M37" s="78">
        <f>BalSht!M37/BalSht!M$20</f>
        <v>0.09472198087</v>
      </c>
      <c r="N37" s="78">
        <f>BalSht!N37/BalSht!N$20</f>
        <v>0.09427036347</v>
      </c>
      <c r="O37" s="78">
        <f>BalSht!O37/BalSht!O$20</f>
        <v>0.09377665054</v>
      </c>
      <c r="P37" s="78">
        <f>BalSht!P37/BalSht!P$20</f>
        <v>0.09375577683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25" t="s">
        <v>159</v>
      </c>
      <c r="B38" s="49"/>
      <c r="C38" s="78">
        <f>BalSht!C38/BalSht!C$20</f>
        <v>0.009029614276</v>
      </c>
      <c r="D38" s="78">
        <f>BalSht!D38/BalSht!D$20</f>
        <v>0.006889168179</v>
      </c>
      <c r="E38" s="78">
        <f>BalSht!E38/BalSht!E$20</f>
        <v>0.009881201015</v>
      </c>
      <c r="F38" s="78">
        <f>BalSht!F38/BalSht!F$20</f>
        <v>0.01115833011</v>
      </c>
      <c r="G38" s="78">
        <f>BalSht!G38/BalSht!G$20</f>
        <v>0.01377937388</v>
      </c>
      <c r="H38" s="78">
        <f>BalSht!H38/BalSht!H$20</f>
        <v>0.01069184986</v>
      </c>
      <c r="I38" s="78">
        <f>BalSht!I38/BalSht!I$20</f>
        <v>0.01072010412</v>
      </c>
      <c r="J38" s="78">
        <f>BalSht!J38/BalSht!J$20</f>
        <v>0.01076464629</v>
      </c>
      <c r="K38" s="78">
        <f>BalSht!K38/BalSht!K$20</f>
        <v>0.01080014999</v>
      </c>
      <c r="L38" s="78">
        <f>BalSht!L38/BalSht!L$20</f>
        <v>0.01083075612</v>
      </c>
      <c r="M38" s="78">
        <f>BalSht!M38/BalSht!M$20</f>
        <v>0.01085442763</v>
      </c>
      <c r="N38" s="78">
        <f>BalSht!N38/BalSht!N$20</f>
        <v>0.01087779005</v>
      </c>
      <c r="O38" s="78">
        <f>BalSht!O38/BalSht!O$20</f>
        <v>0.01089610148</v>
      </c>
      <c r="P38" s="78">
        <f>BalSht!P38/BalSht!P$20</f>
        <v>0.01090733815</v>
      </c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25" t="s">
        <v>160</v>
      </c>
      <c r="B39" s="49"/>
      <c r="C39" s="79">
        <f>BalSht!C39/BalSht!C$20</f>
        <v>0.04681581016</v>
      </c>
      <c r="D39" s="79">
        <f>BalSht!D39/BalSht!D$20</f>
        <v>0.04317367221</v>
      </c>
      <c r="E39" s="79">
        <f>BalSht!E39/BalSht!E$20</f>
        <v>0.04882211592</v>
      </c>
      <c r="F39" s="79">
        <f>BalSht!F39/BalSht!F$20</f>
        <v>0.0424289253</v>
      </c>
      <c r="G39" s="79">
        <f>BalSht!G39/BalSht!G$20</f>
        <v>0.02995940354</v>
      </c>
      <c r="H39" s="79">
        <f>BalSht!H39/BalSht!H$20</f>
        <v>0.03207554959</v>
      </c>
      <c r="I39" s="79">
        <f>BalSht!I39/BalSht!I$20</f>
        <v>0.03216031237</v>
      </c>
      <c r="J39" s="79">
        <f>BalSht!J39/BalSht!J$20</f>
        <v>0.03229393887</v>
      </c>
      <c r="K39" s="79">
        <f>BalSht!K39/BalSht!K$20</f>
        <v>0.03240044997</v>
      </c>
      <c r="L39" s="79">
        <f>BalSht!L39/BalSht!L$20</f>
        <v>0.03249226836</v>
      </c>
      <c r="M39" s="79">
        <f>BalSht!M39/BalSht!M$20</f>
        <v>0.03256328288</v>
      </c>
      <c r="N39" s="79">
        <f>BalSht!N39/BalSht!N$20</f>
        <v>0.03263337016</v>
      </c>
      <c r="O39" s="79">
        <f>BalSht!O39/BalSht!O$20</f>
        <v>0.03268830444</v>
      </c>
      <c r="P39" s="79">
        <f>BalSht!P39/BalSht!P$20</f>
        <v>0.03272201445</v>
      </c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34" t="s">
        <v>161</v>
      </c>
      <c r="B40" s="49"/>
      <c r="C40" s="78">
        <f>BalSht!C40/BalSht!C$20</f>
        <v>0.5511400186</v>
      </c>
      <c r="D40" s="78">
        <f>BalSht!D40/BalSht!D$20</f>
        <v>0.5702183122</v>
      </c>
      <c r="E40" s="78">
        <f>BalSht!E40/BalSht!E$20</f>
        <v>0.6036740102</v>
      </c>
      <c r="F40" s="78">
        <f>BalSht!F40/BalSht!F$20</f>
        <v>0.6627957185</v>
      </c>
      <c r="G40" s="78">
        <f>BalSht!G40/BalSht!G$20</f>
        <v>0.7021820595</v>
      </c>
      <c r="H40" s="78">
        <f>BalSht!H40/BalSht!H$20</f>
        <v>0.6320432128</v>
      </c>
      <c r="I40" s="78">
        <f>BalSht!I40/BalSht!I$20</f>
        <v>0.6161992876</v>
      </c>
      <c r="J40" s="78">
        <f>BalSht!J40/BalSht!J$20</f>
        <v>0.600188812</v>
      </c>
      <c r="K40" s="78">
        <f>BalSht!K40/BalSht!K$20</f>
        <v>0.5855909363</v>
      </c>
      <c r="L40" s="78">
        <f>BalSht!L40/BalSht!L$20</f>
        <v>0.5711449162</v>
      </c>
      <c r="M40" s="78">
        <f>BalSht!M40/BalSht!M$20</f>
        <v>0.5572840435</v>
      </c>
      <c r="N40" s="78">
        <f>BalSht!N40/BalSht!N$20</f>
        <v>0.5438288063</v>
      </c>
      <c r="O40" s="78">
        <f>BalSht!O40/BalSht!O$20</f>
        <v>0.530536441</v>
      </c>
      <c r="P40" s="78">
        <f>BalSht!P40/BalSht!P$20</f>
        <v>0.5178488081</v>
      </c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25"/>
      <c r="B41" s="49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34" t="s">
        <v>162</v>
      </c>
      <c r="B42" s="49"/>
      <c r="C42" s="78">
        <f>BalSht!C42/BalSht!C$20</f>
        <v>0.849522312</v>
      </c>
      <c r="D42" s="78">
        <f>BalSht!D42/BalSht!D$20</f>
        <v>0.8991528185</v>
      </c>
      <c r="E42" s="78">
        <f>BalSht!E42/BalSht!E$20</f>
        <v>0.9673471221</v>
      </c>
      <c r="F42" s="78">
        <f>BalSht!F42/BalSht!F$20</f>
        <v>1.042678908</v>
      </c>
      <c r="G42" s="78">
        <f>BalSht!G42/BalSht!G$20</f>
        <v>1.060816613</v>
      </c>
      <c r="H42" s="78">
        <f>BalSht!H42/BalSht!H$20</f>
        <v>0.9789591884</v>
      </c>
      <c r="I42" s="78">
        <f>BalSht!I42/BalSht!I$20</f>
        <v>0.960014233</v>
      </c>
      <c r="J42" s="78">
        <f>BalSht!J42/BalSht!J$20</f>
        <v>0.9431839725</v>
      </c>
      <c r="K42" s="78">
        <f>BalSht!K42/BalSht!K$20</f>
        <v>0.9274752306</v>
      </c>
      <c r="L42" s="78">
        <f>BalSht!L42/BalSht!L$20</f>
        <v>0.9121519194</v>
      </c>
      <c r="M42" s="78">
        <f>BalSht!M42/BalSht!M$20</f>
        <v>0.8972773733</v>
      </c>
      <c r="N42" s="78">
        <f>BalSht!N42/BalSht!N$20</f>
        <v>0.8828392226</v>
      </c>
      <c r="O42" s="78">
        <f>BalSht!O42/BalSht!O$20</f>
        <v>0.8687259153</v>
      </c>
      <c r="P42" s="78">
        <f>BalSht!P42/BalSht!P$20</f>
        <v>0.8550808137</v>
      </c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25"/>
      <c r="B43" s="25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34" t="s">
        <v>163</v>
      </c>
      <c r="B44" s="25"/>
      <c r="C44" s="78">
        <f>BalSht!C44/BalSht!C$20</f>
        <v>0.150477688</v>
      </c>
      <c r="D44" s="78">
        <f>BalSht!D44/BalSht!D$20</f>
        <v>0.1008471815</v>
      </c>
      <c r="E44" s="78">
        <f>BalSht!E44/BalSht!E$20</f>
        <v>0.0326528779</v>
      </c>
      <c r="F44" s="78">
        <f>BalSht!F44/BalSht!F$20</f>
        <v>-0.04267890826</v>
      </c>
      <c r="G44" s="78">
        <f>BalSht!G44/BalSht!G$20</f>
        <v>-0.06081661332</v>
      </c>
      <c r="H44" s="78">
        <f>BalSht!H44/BalSht!H$20</f>
        <v>0.02104081159</v>
      </c>
      <c r="I44" s="78">
        <f>BalSht!I44/BalSht!I$20</f>
        <v>0.03998576705</v>
      </c>
      <c r="J44" s="78">
        <f>BalSht!J44/BalSht!J$20</f>
        <v>0.0568160275</v>
      </c>
      <c r="K44" s="78">
        <f>BalSht!K44/BalSht!K$20</f>
        <v>0.07252476939</v>
      </c>
      <c r="L44" s="78">
        <f>BalSht!L44/BalSht!L$20</f>
        <v>0.08784808065</v>
      </c>
      <c r="M44" s="78">
        <f>BalSht!M44/BalSht!M$20</f>
        <v>0.1027226267</v>
      </c>
      <c r="N44" s="78">
        <f>BalSht!N44/BalSht!N$20</f>
        <v>0.1171607774</v>
      </c>
      <c r="O44" s="78">
        <f>BalSht!O44/BalSht!O$20</f>
        <v>0.1312740847</v>
      </c>
      <c r="P44" s="78">
        <f>BalSht!P44/BalSht!P$20</f>
        <v>0.1449191863</v>
      </c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34"/>
      <c r="B45" s="54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34" t="s">
        <v>164</v>
      </c>
      <c r="B46" s="54"/>
      <c r="C46" s="80">
        <f>BalSht!C46/BalSht!C$20</f>
        <v>1</v>
      </c>
      <c r="D46" s="80">
        <f>BalSht!D46/BalSht!D$20</f>
        <v>1</v>
      </c>
      <c r="E46" s="80">
        <f>BalSht!E46/BalSht!E$20</f>
        <v>1</v>
      </c>
      <c r="F46" s="80">
        <f>BalSht!F46/BalSht!F$20</f>
        <v>1</v>
      </c>
      <c r="G46" s="80">
        <f>BalSht!G46/BalSht!G$20</f>
        <v>1</v>
      </c>
      <c r="H46" s="80">
        <f>BalSht!H46/BalSht!H$20</f>
        <v>1</v>
      </c>
      <c r="I46" s="80">
        <f>BalSht!I46/BalSht!I$20</f>
        <v>1</v>
      </c>
      <c r="J46" s="80">
        <f>BalSht!J46/BalSht!J$20</f>
        <v>1</v>
      </c>
      <c r="K46" s="80">
        <f>BalSht!K46/BalSht!K$20</f>
        <v>1</v>
      </c>
      <c r="L46" s="80">
        <f>BalSht!L46/BalSht!L$20</f>
        <v>1</v>
      </c>
      <c r="M46" s="80">
        <f>BalSht!M46/BalSht!M$20</f>
        <v>1</v>
      </c>
      <c r="N46" s="80">
        <f>BalSht!N46/BalSht!N$20</f>
        <v>1</v>
      </c>
      <c r="O46" s="80">
        <f>BalSht!O46/BalSht!O$20</f>
        <v>1</v>
      </c>
      <c r="P46" s="80">
        <f>BalSht!P46/BalSht!P$20</f>
        <v>1</v>
      </c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60"/>
      <c r="B47" s="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9999"/>
    <pageSetUpPr fitToPage="1"/>
  </sheetPr>
  <sheetViews>
    <sheetView workbookViewId="0"/>
  </sheetViews>
  <sheetFormatPr customHeight="1" defaultColWidth="14.43" defaultRowHeight="15.0"/>
  <cols>
    <col customWidth="1" min="1" max="1" width="52.43"/>
    <col customWidth="1" min="2" max="16" width="9.0"/>
    <col customWidth="1" min="17" max="26" width="8.86"/>
  </cols>
  <sheetData>
    <row r="1" ht="13.5" customHeight="1">
      <c r="A1" s="3" t="str">
        <f>Contents!A5</f>
        <v>THE HOME DEPOT, INC.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3" t="s">
        <v>130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 t="s">
        <v>110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8" t="s">
        <v>17</v>
      </c>
      <c r="B5" s="1"/>
      <c r="C5" s="9">
        <f>'IS Assumptions'!C5</f>
        <v>2015</v>
      </c>
      <c r="D5" s="9">
        <f>'IS Assumptions'!D5</f>
        <v>2016</v>
      </c>
      <c r="E5" s="9">
        <f>'IS Assumptions'!E5</f>
        <v>2017</v>
      </c>
      <c r="F5" s="9">
        <f>'IS Assumptions'!F5</f>
        <v>2018</v>
      </c>
      <c r="G5" s="9">
        <f>'IS Assumptions'!G5</f>
        <v>2019</v>
      </c>
      <c r="H5" s="9">
        <f>'IS Assumptions'!H5</f>
        <v>2020</v>
      </c>
      <c r="I5" s="9">
        <f>'IS Assumptions'!I5</f>
        <v>2021</v>
      </c>
      <c r="J5" s="9">
        <f>'IS Assumptions'!J5</f>
        <v>2022</v>
      </c>
      <c r="K5" s="9">
        <f>'IS Assumptions'!K5</f>
        <v>2023</v>
      </c>
      <c r="L5" s="9">
        <f>'IS Assumptions'!L5</f>
        <v>2024</v>
      </c>
      <c r="M5" s="9">
        <f>'IS Assumptions'!M5</f>
        <v>2025</v>
      </c>
      <c r="N5" s="9">
        <f>'IS Assumptions'!N5</f>
        <v>2026</v>
      </c>
      <c r="O5" s="9">
        <f>'IS Assumptions'!O5</f>
        <v>2027</v>
      </c>
      <c r="P5" s="9">
        <f>'IS Assumptions'!P5</f>
        <v>2028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34" t="s">
        <v>88</v>
      </c>
      <c r="B7" s="25"/>
      <c r="C7" s="25"/>
      <c r="D7" s="25"/>
      <c r="E7" s="25"/>
      <c r="F7" s="25"/>
      <c r="G7" s="2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25" t="s">
        <v>166</v>
      </c>
      <c r="B8" s="49"/>
      <c r="C8" s="81">
        <f>CFStat!C8/CFStat!C$28</f>
        <v>0.7477861944</v>
      </c>
      <c r="D8" s="81">
        <f>CFStat!D8/CFStat!D$28</f>
        <v>0.8133496882</v>
      </c>
      <c r="E8" s="81">
        <f>CFStat!E8/CFStat!E$28</f>
        <v>0.7173136065</v>
      </c>
      <c r="F8" s="81">
        <f>CFStat!F8/CFStat!F$28</f>
        <v>0.8529682467</v>
      </c>
      <c r="G8" s="81">
        <f>CFStat!G8/CFStat!G$28</f>
        <v>0.8192086279</v>
      </c>
      <c r="H8" s="12">
        <f>CFStat!H8/CFStat!H$28</f>
        <v>0.8282191351</v>
      </c>
      <c r="I8" s="12">
        <f>CFStat!I8/CFStat!I$28</f>
        <v>0.8192907238</v>
      </c>
      <c r="J8" s="12">
        <f>CFStat!J8/CFStat!J$28</f>
        <v>0.8108499986</v>
      </c>
      <c r="K8" s="12">
        <f>CFStat!K8/CFStat!K$28</f>
        <v>0.8095724489</v>
      </c>
      <c r="L8" s="12">
        <f>CFStat!L8/CFStat!L$28</f>
        <v>0.8079984523</v>
      </c>
      <c r="M8" s="12">
        <f>CFStat!M8/CFStat!M$28</f>
        <v>0.8051202691</v>
      </c>
      <c r="N8" s="12">
        <f>CFStat!N8/CFStat!N$28</f>
        <v>0.8020973823</v>
      </c>
      <c r="O8" s="12">
        <f>CFStat!O8/CFStat!O$28</f>
        <v>0.7983735027</v>
      </c>
      <c r="P8" s="12">
        <f>CFStat!P8/CFStat!P$28</f>
        <v>0.7931230641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25"/>
      <c r="B9" s="49"/>
      <c r="C9" s="35"/>
      <c r="D9" s="81"/>
      <c r="E9" s="81"/>
      <c r="F9" s="81"/>
      <c r="G9" s="81"/>
      <c r="H9" s="12"/>
      <c r="I9" s="12"/>
      <c r="J9" s="12"/>
      <c r="K9" s="12"/>
      <c r="L9" s="12"/>
      <c r="M9" s="12"/>
      <c r="N9" s="12"/>
      <c r="O9" s="12"/>
      <c r="P9" s="12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36" t="s">
        <v>167</v>
      </c>
      <c r="B10" s="62"/>
      <c r="C10" s="63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12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36" t="s">
        <v>168</v>
      </c>
      <c r="B11" s="62"/>
      <c r="C11" s="63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12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25" t="s">
        <v>118</v>
      </c>
      <c r="B12" s="49"/>
      <c r="C12" s="81">
        <f>CFStat!C12/CFStat!C$28</f>
        <v>0.1987624026</v>
      </c>
      <c r="D12" s="81">
        <f>CFStat!D12/CFStat!D$28</f>
        <v>0.2016763774</v>
      </c>
      <c r="E12" s="81">
        <f>CFStat!E12/CFStat!E$28</f>
        <v>0.1713905743</v>
      </c>
      <c r="F12" s="81">
        <f>CFStat!F12/CFStat!F$28</f>
        <v>0.1650559902</v>
      </c>
      <c r="G12" s="81">
        <f>CFStat!G12/CFStat!G$28</f>
        <v>0.1673103549</v>
      </c>
      <c r="H12" s="12">
        <f>CFStat!H12/CFStat!H$28</f>
        <v>0.1621115102</v>
      </c>
      <c r="I12" s="12">
        <f>CFStat!I12/CFStat!I$28</f>
        <v>0.1746181285</v>
      </c>
      <c r="J12" s="12">
        <f>CFStat!J12/CFStat!J$28</f>
        <v>0.1724788423</v>
      </c>
      <c r="K12" s="12">
        <f>CFStat!K12/CFStat!K$28</f>
        <v>0.1737079444</v>
      </c>
      <c r="L12" s="12">
        <f>CFStat!L12/CFStat!L$28</f>
        <v>0.1760666893</v>
      </c>
      <c r="M12" s="12">
        <f>CFStat!M12/CFStat!M$28</f>
        <v>0.1793994456</v>
      </c>
      <c r="N12" s="12">
        <f>CFStat!N12/CFStat!N$28</f>
        <v>0.1827184133</v>
      </c>
      <c r="O12" s="12">
        <f>CFStat!O12/CFStat!O$28</f>
        <v>0.1871667616</v>
      </c>
      <c r="P12" s="12">
        <f>CFStat!P12/CFStat!P$28</f>
        <v>0.1926099182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25" t="s">
        <v>169</v>
      </c>
      <c r="B13" s="49"/>
      <c r="C13" s="81">
        <f>CFStat!C13/CFStat!C$28</f>
        <v>-0.0153632775</v>
      </c>
      <c r="D13" s="81">
        <f>CFStat!D13/CFStat!D$28</f>
        <v>0</v>
      </c>
      <c r="E13" s="81">
        <f>CFStat!E13/CFStat!E$28</f>
        <v>0</v>
      </c>
      <c r="F13" s="81">
        <f>CFStat!F13/CFStat!F$28</f>
        <v>0</v>
      </c>
      <c r="G13" s="81">
        <f>CFStat!G13/CFStat!G$28</f>
        <v>0</v>
      </c>
      <c r="H13" s="12">
        <f>CFStat!H13/CFStat!H$28</f>
        <v>0</v>
      </c>
      <c r="I13" s="12">
        <f>CFStat!I13/CFStat!I$28</f>
        <v>0</v>
      </c>
      <c r="J13" s="12">
        <f>CFStat!J13/CFStat!J$28</f>
        <v>0</v>
      </c>
      <c r="K13" s="12">
        <f>CFStat!K13/CFStat!K$28</f>
        <v>0</v>
      </c>
      <c r="L13" s="12">
        <f>CFStat!L13/CFStat!L$28</f>
        <v>0</v>
      </c>
      <c r="M13" s="12">
        <f>CFStat!M13/CFStat!M$28</f>
        <v>0</v>
      </c>
      <c r="N13" s="12">
        <f>CFStat!N13/CFStat!N$28</f>
        <v>0</v>
      </c>
      <c r="O13" s="12">
        <f>CFStat!O13/CFStat!O$28</f>
        <v>0</v>
      </c>
      <c r="P13" s="12">
        <f>CFStat!P13/CFStat!P$28</f>
        <v>0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25" t="s">
        <v>119</v>
      </c>
      <c r="B14" s="49"/>
      <c r="C14" s="81">
        <f>CFStat!C14/CFStat!C$28</f>
        <v>0</v>
      </c>
      <c r="D14" s="81">
        <f>CFStat!D14/CFStat!D$28</f>
        <v>0</v>
      </c>
      <c r="E14" s="81">
        <f>CFStat!E14/CFStat!E$28</f>
        <v>0</v>
      </c>
      <c r="F14" s="81">
        <f>CFStat!F14/CFStat!F$28</f>
        <v>0.01894462341</v>
      </c>
      <c r="G14" s="81">
        <f>CFStat!G14/CFStat!G$28</f>
        <v>0</v>
      </c>
      <c r="H14" s="12">
        <f>CFStat!H14/CFStat!H$28</f>
        <v>0</v>
      </c>
      <c r="I14" s="12">
        <f>CFStat!I14/CFStat!I$28</f>
        <v>0</v>
      </c>
      <c r="J14" s="12">
        <f>CFStat!J14/CFStat!J$28</f>
        <v>0</v>
      </c>
      <c r="K14" s="12">
        <f>CFStat!K14/CFStat!K$28</f>
        <v>0</v>
      </c>
      <c r="L14" s="12">
        <f>CFStat!L14/CFStat!L$28</f>
        <v>0</v>
      </c>
      <c r="M14" s="12">
        <f>CFStat!M14/CFStat!M$28</f>
        <v>0</v>
      </c>
      <c r="N14" s="12">
        <f>CFStat!N14/CFStat!N$28</f>
        <v>0</v>
      </c>
      <c r="O14" s="12">
        <f>CFStat!O14/CFStat!O$28</f>
        <v>0</v>
      </c>
      <c r="P14" s="12">
        <f>CFStat!P14/CFStat!P$28</f>
        <v>0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25" t="s">
        <v>170</v>
      </c>
      <c r="B15" s="49"/>
      <c r="C15" s="81">
        <f>CFStat!C15/CFStat!C$28</f>
        <v>0.02603222021</v>
      </c>
      <c r="D15" s="81">
        <f>CFStat!D15/CFStat!D$28</f>
        <v>0.02729224164</v>
      </c>
      <c r="E15" s="81">
        <f>CFStat!E15/CFStat!E$28</f>
        <v>0.0226913806</v>
      </c>
      <c r="F15" s="81">
        <f>CFStat!F15/CFStat!F$28</f>
        <v>0.02162908422</v>
      </c>
      <c r="G15" s="81">
        <f>CFStat!G15/CFStat!G$28</f>
        <v>0.01829046127</v>
      </c>
      <c r="H15" s="12">
        <f>CFStat!H15/CFStat!H$28</f>
        <v>0.02036486543</v>
      </c>
      <c r="I15" s="12">
        <f>CFStat!I15/CFStat!I$28</f>
        <v>0.01965919768</v>
      </c>
      <c r="J15" s="12">
        <f>CFStat!J15/CFStat!J$28</f>
        <v>0.01837243921</v>
      </c>
      <c r="K15" s="12">
        <f>CFStat!K15/CFStat!K$28</f>
        <v>0.01766798869</v>
      </c>
      <c r="L15" s="12">
        <f>CFStat!L15/CFStat!L$28</f>
        <v>0.01711428742</v>
      </c>
      <c r="M15" s="12">
        <f>CFStat!M15/CFStat!M$28</f>
        <v>0.01676931766</v>
      </c>
      <c r="N15" s="12">
        <f>CFStat!N15/CFStat!N$28</f>
        <v>0.01643191535</v>
      </c>
      <c r="O15" s="12">
        <f>CFStat!O15/CFStat!O$28</f>
        <v>0.016200746</v>
      </c>
      <c r="P15" s="12">
        <f>CFStat!P15/CFStat!P$28</f>
        <v>0.01614830572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25" t="s">
        <v>171</v>
      </c>
      <c r="B16" s="49"/>
      <c r="C16" s="81">
        <f>CFStat!C16/CFStat!C$28</f>
        <v>-0.003520751094</v>
      </c>
      <c r="D16" s="81">
        <f>CFStat!D16/CFStat!D$28</f>
        <v>0</v>
      </c>
      <c r="E16" s="81">
        <f>CFStat!E16/CFStat!E$28</f>
        <v>0</v>
      </c>
      <c r="F16" s="81">
        <f>CFStat!F16/CFStat!F$28</f>
        <v>0</v>
      </c>
      <c r="G16" s="81">
        <f>CFStat!G16/CFStat!G$28</f>
        <v>0</v>
      </c>
      <c r="H16" s="12">
        <f>CFStat!H16/CFStat!H$28</f>
        <v>0</v>
      </c>
      <c r="I16" s="12">
        <f>CFStat!I16/CFStat!I$28</f>
        <v>0</v>
      </c>
      <c r="J16" s="12">
        <f>CFStat!J16/CFStat!J$28</f>
        <v>0</v>
      </c>
      <c r="K16" s="12">
        <f>CFStat!K16/CFStat!K$28</f>
        <v>0</v>
      </c>
      <c r="L16" s="12">
        <f>CFStat!L16/CFStat!L$28</f>
        <v>0</v>
      </c>
      <c r="M16" s="12">
        <f>CFStat!M16/CFStat!M$28</f>
        <v>0</v>
      </c>
      <c r="N16" s="12">
        <f>CFStat!N16/CFStat!N$28</f>
        <v>0</v>
      </c>
      <c r="O16" s="12">
        <f>CFStat!O16/CFStat!O$28</f>
        <v>0</v>
      </c>
      <c r="P16" s="12">
        <f>CFStat!P16/CFStat!P$28</f>
        <v>0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25" t="s">
        <v>172</v>
      </c>
      <c r="B17" s="49"/>
      <c r="C17" s="81">
        <f>CFStat!C17/CFStat!C$28</f>
        <v>0</v>
      </c>
      <c r="D17" s="81">
        <f>CFStat!D17/CFStat!D$28</f>
        <v>0.000408872534</v>
      </c>
      <c r="E17" s="81">
        <f>CFStat!E17/CFStat!E$28</f>
        <v>0.03490981631</v>
      </c>
      <c r="F17" s="81">
        <f>CFStat!F17/CFStat!F$28</f>
        <v>-0.00789998466</v>
      </c>
      <c r="G17" s="81">
        <f>CFStat!G17/CFStat!G$28</f>
        <v>0.01340814691</v>
      </c>
      <c r="H17" s="12">
        <f>CFStat!H17/CFStat!H$28</f>
        <v>0</v>
      </c>
      <c r="I17" s="12">
        <f>CFStat!I17/CFStat!I$28</f>
        <v>0</v>
      </c>
      <c r="J17" s="12">
        <f>CFStat!J17/CFStat!J$28</f>
        <v>0</v>
      </c>
      <c r="K17" s="12">
        <f>CFStat!K17/CFStat!K$28</f>
        <v>0</v>
      </c>
      <c r="L17" s="12">
        <f>CFStat!L17/CFStat!L$28</f>
        <v>0</v>
      </c>
      <c r="M17" s="12">
        <f>CFStat!M17/CFStat!M$28</f>
        <v>0</v>
      </c>
      <c r="N17" s="12">
        <f>CFStat!N17/CFStat!N$28</f>
        <v>0</v>
      </c>
      <c r="O17" s="12">
        <f>CFStat!O17/CFStat!O$28</f>
        <v>0</v>
      </c>
      <c r="P17" s="12">
        <f>CFStat!P17/CFStat!P$28</f>
        <v>0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36"/>
      <c r="B18" s="36"/>
      <c r="C18" s="15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 t="s">
        <v>173</v>
      </c>
      <c r="B19" s="62"/>
      <c r="C19" s="15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25" t="s">
        <v>174</v>
      </c>
      <c r="B20" s="49"/>
      <c r="C20" s="81">
        <f>CFStat!C20/CFStat!C$28</f>
        <v>-0.0193107863</v>
      </c>
      <c r="D20" s="81">
        <f>CFStat!D20/CFStat!D$28</f>
        <v>-0.01410610242</v>
      </c>
      <c r="E20" s="81">
        <f>CFStat!E20/CFStat!E$28</f>
        <v>0.01155348683</v>
      </c>
      <c r="F20" s="81">
        <f>CFStat!F20/CFStat!F$28</f>
        <v>0.002531063046</v>
      </c>
      <c r="G20" s="81">
        <f>CFStat!G20/CFStat!G$28</f>
        <v>-0.01238796182</v>
      </c>
      <c r="H20" s="12">
        <f>CFStat!H20/CFStat!H$28</f>
        <v>-0.02028368875</v>
      </c>
      <c r="I20" s="12">
        <f>CFStat!I20/CFStat!I$28</f>
        <v>-0.005039411164</v>
      </c>
      <c r="J20" s="12">
        <f>CFStat!J20/CFStat!J$28</f>
        <v>-0.005246719118</v>
      </c>
      <c r="K20" s="12">
        <f>CFStat!K20/CFStat!K$28</f>
        <v>-0.004963832078</v>
      </c>
      <c r="L20" s="12">
        <f>CFStat!L20/CFStat!L$28</f>
        <v>-0.004863856304</v>
      </c>
      <c r="M20" s="12">
        <f>CFStat!M20/CFStat!M$28</f>
        <v>-0.00479352462</v>
      </c>
      <c r="N20" s="12">
        <f>CFStat!N20/CFStat!N$28</f>
        <v>-0.004724546156</v>
      </c>
      <c r="O20" s="12">
        <f>CFStat!O20/CFStat!O$28</f>
        <v>-0.004685480223</v>
      </c>
      <c r="P20" s="12">
        <f>CFStat!P20/CFStat!P$28</f>
        <v>-0.004670313768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25" t="s">
        <v>175</v>
      </c>
      <c r="B21" s="49"/>
      <c r="C21" s="81">
        <f>CFStat!C21/CFStat!C$28</f>
        <v>-0.05825242718</v>
      </c>
      <c r="D21" s="81">
        <f>CFStat!D21/CFStat!D$28</f>
        <v>-0.07860574466</v>
      </c>
      <c r="E21" s="81">
        <f>CFStat!E21/CFStat!E$28</f>
        <v>-0.006981963262</v>
      </c>
      <c r="F21" s="81">
        <f>CFStat!F21/CFStat!F$28</f>
        <v>-0.09541340696</v>
      </c>
      <c r="G21" s="81">
        <f>CFStat!G21/CFStat!G$28</f>
        <v>-0.04321212563</v>
      </c>
      <c r="H21" s="12">
        <f>CFStat!H21/CFStat!H$28</f>
        <v>-0.1355013698</v>
      </c>
      <c r="I21" s="12">
        <f>CFStat!I21/CFStat!I$28</f>
        <v>-0.03797497332</v>
      </c>
      <c r="J21" s="12">
        <f>CFStat!J21/CFStat!J$28</f>
        <v>-0.03457022484</v>
      </c>
      <c r="K21" s="12">
        <f>CFStat!K21/CFStat!K$28</f>
        <v>-0.03105888753</v>
      </c>
      <c r="L21" s="12">
        <f>CFStat!L21/CFStat!L$28</f>
        <v>-0.03185383554</v>
      </c>
      <c r="M21" s="12">
        <f>CFStat!M21/CFStat!M$28</f>
        <v>-0.03134323736</v>
      </c>
      <c r="N21" s="12">
        <f>CFStat!N21/CFStat!N$28</f>
        <v>-0.03084294023</v>
      </c>
      <c r="O21" s="12">
        <f>CFStat!O21/CFStat!O$28</f>
        <v>-0.03200517669</v>
      </c>
      <c r="P21" s="12">
        <f>CFStat!P21/CFStat!P$28</f>
        <v>-0.03190157897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25" t="s">
        <v>176</v>
      </c>
      <c r="B22" s="49"/>
      <c r="C22" s="81">
        <f>CFStat!C22/CFStat!C$28</f>
        <v>0.09474021125</v>
      </c>
      <c r="D22" s="81">
        <f>CFStat!D22/CFStat!D$28</f>
        <v>0.04558928754</v>
      </c>
      <c r="E22" s="81">
        <f>CFStat!E22/CFStat!E$28</f>
        <v>0.02925775081</v>
      </c>
      <c r="F22" s="81">
        <f>CFStat!F22/CFStat!F$28</f>
        <v>0.05698726799</v>
      </c>
      <c r="G22" s="81">
        <f>CFStat!G22/CFStat!G$28</f>
        <v>0.004955184726</v>
      </c>
      <c r="H22" s="12">
        <f>CFStat!H22/CFStat!H$28</f>
        <v>0.1420513225</v>
      </c>
      <c r="I22" s="12">
        <f>CFStat!I22/CFStat!I$28</f>
        <v>0.02550479501</v>
      </c>
      <c r="J22" s="12">
        <f>CFStat!J22/CFStat!J$28</f>
        <v>0.03401197997</v>
      </c>
      <c r="K22" s="12">
        <f>CFStat!K22/CFStat!K$28</f>
        <v>0.03119191187</v>
      </c>
      <c r="L22" s="12">
        <f>CFStat!L22/CFStat!L$28</f>
        <v>0.0317340324</v>
      </c>
      <c r="M22" s="12">
        <f>CFStat!M22/CFStat!M$28</f>
        <v>0.03109850864</v>
      </c>
      <c r="N22" s="12">
        <f>CFStat!N22/CFStat!N$28</f>
        <v>0.03062450548</v>
      </c>
      <c r="O22" s="12">
        <f>CFStat!O22/CFStat!O$28</f>
        <v>0.03128493177</v>
      </c>
      <c r="P22" s="12">
        <f>CFStat!P22/CFStat!P$28</f>
        <v>0.0310377521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25" t="s">
        <v>178</v>
      </c>
      <c r="B23" s="49"/>
      <c r="C23" s="81">
        <f>CFStat!C23/CFStat!C$28</f>
        <v>0.01643017177</v>
      </c>
      <c r="D23" s="81">
        <f>CFStat!D23/CFStat!D$28</f>
        <v>0.01114177655</v>
      </c>
      <c r="E23" s="81">
        <f>CFStat!E23/CFStat!E$28</f>
        <v>0.002410439697</v>
      </c>
      <c r="F23" s="81">
        <f>CFStat!F23/CFStat!F$28</f>
        <v>-0.003221352968</v>
      </c>
      <c r="G23" s="81">
        <f>CFStat!G23/CFStat!G$28</f>
        <v>0.003206295999</v>
      </c>
      <c r="H23" s="12">
        <f>CFStat!H23/CFStat!H$28</f>
        <v>-0.00371671173</v>
      </c>
      <c r="I23" s="12">
        <f>CFStat!I23/CFStat!I$28</f>
        <v>0</v>
      </c>
      <c r="J23" s="12">
        <f>CFStat!J23/CFStat!J$28</f>
        <v>0</v>
      </c>
      <c r="K23" s="12">
        <f>CFStat!K23/CFStat!K$28</f>
        <v>0</v>
      </c>
      <c r="L23" s="12">
        <f>CFStat!L23/CFStat!L$28</f>
        <v>0</v>
      </c>
      <c r="M23" s="12">
        <f>CFStat!M23/CFStat!M$28</f>
        <v>0</v>
      </c>
      <c r="N23" s="12">
        <f>CFStat!N23/CFStat!N$28</f>
        <v>0</v>
      </c>
      <c r="O23" s="12">
        <f>CFStat!O23/CFStat!O$28</f>
        <v>0</v>
      </c>
      <c r="P23" s="12">
        <f>CFStat!P23/CFStat!P$28</f>
        <v>0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25" t="s">
        <v>179</v>
      </c>
      <c r="B24" s="49"/>
      <c r="C24" s="81">
        <f>CFStat!C24/CFStat!C$28</f>
        <v>0.001600341406</v>
      </c>
      <c r="D24" s="81">
        <f>CFStat!D24/CFStat!D$28</f>
        <v>0</v>
      </c>
      <c r="E24" s="81">
        <f>CFStat!E24/CFStat!E$28</f>
        <v>0</v>
      </c>
      <c r="F24" s="81">
        <f>CFStat!F24/CFStat!F$28</f>
        <v>0</v>
      </c>
      <c r="G24" s="81">
        <f>CFStat!G24/CFStat!G$28</f>
        <v>0</v>
      </c>
      <c r="H24" s="12">
        <f>CFStat!H24/CFStat!H$28</f>
        <v>0</v>
      </c>
      <c r="I24" s="12">
        <f>CFStat!I24/CFStat!I$28</f>
        <v>0</v>
      </c>
      <c r="J24" s="12">
        <f>CFStat!J24/CFStat!J$28</f>
        <v>0</v>
      </c>
      <c r="K24" s="12">
        <f>CFStat!K24/CFStat!K$28</f>
        <v>0</v>
      </c>
      <c r="L24" s="12">
        <f>CFStat!L24/CFStat!L$28</f>
        <v>0</v>
      </c>
      <c r="M24" s="12">
        <f>CFStat!M24/CFStat!M$28</f>
        <v>0</v>
      </c>
      <c r="N24" s="12">
        <f>CFStat!N24/CFStat!N$28</f>
        <v>0</v>
      </c>
      <c r="O24" s="12">
        <f>CFStat!O24/CFStat!O$28</f>
        <v>0</v>
      </c>
      <c r="P24" s="12">
        <f>CFStat!P24/CFStat!P$28</f>
        <v>0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25" t="s">
        <v>181</v>
      </c>
      <c r="B25" s="49"/>
      <c r="C25" s="81">
        <f>CFStat!C25/CFStat!C$28</f>
        <v>0</v>
      </c>
      <c r="D25" s="81">
        <f>CFStat!D25/CFStat!D$28</f>
        <v>-0.01195952162</v>
      </c>
      <c r="E25" s="81">
        <f>CFStat!E25/CFStat!E$28</f>
        <v>0.007646912144</v>
      </c>
      <c r="F25" s="81">
        <f>CFStat!F25/CFStat!F$28</f>
        <v>0.001994170885</v>
      </c>
      <c r="G25" s="81">
        <f>CFStat!G25/CFStat!G$28</f>
        <v>0.01471981345</v>
      </c>
      <c r="H25" s="12">
        <f>CFStat!H25/CFStat!H$28</f>
        <v>-0.005316930944</v>
      </c>
      <c r="I25" s="12">
        <f>CFStat!I25/CFStat!I$28</f>
        <v>0.001313846482</v>
      </c>
      <c r="J25" s="12">
        <f>CFStat!J25/CFStat!J$28</f>
        <v>0.001367894627</v>
      </c>
      <c r="K25" s="12">
        <f>CFStat!K25/CFStat!K$28</f>
        <v>0.001294141935</v>
      </c>
      <c r="L25" s="12">
        <f>CFStat!L25/CFStat!L$28</f>
        <v>0.001268076822</v>
      </c>
      <c r="M25" s="12">
        <f>CFStat!M25/CFStat!M$28</f>
        <v>0.001249740347</v>
      </c>
      <c r="N25" s="12">
        <f>CFStat!N25/CFStat!N$28</f>
        <v>0.001231756676</v>
      </c>
      <c r="O25" s="12">
        <f>CFStat!O25/CFStat!O$28</f>
        <v>0.00122157163</v>
      </c>
      <c r="P25" s="12">
        <f>CFStat!P25/CFStat!P$28</f>
        <v>0.001217617518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25" t="s">
        <v>182</v>
      </c>
      <c r="B26" s="49"/>
      <c r="C26" s="81">
        <f>CFStat!C26/CFStat!C$28</f>
        <v>0.01162914755</v>
      </c>
      <c r="D26" s="81">
        <f>CFStat!D26/CFStat!D$28</f>
        <v>0.01011959522</v>
      </c>
      <c r="E26" s="81">
        <f>CFStat!E26/CFStat!E$28</f>
        <v>0.01063918211</v>
      </c>
      <c r="F26" s="81">
        <f>CFStat!F26/CFStat!F$28</f>
        <v>0.006135910416</v>
      </c>
      <c r="G26" s="81">
        <f>CFStat!G26/CFStat!G$28</f>
        <v>0.02433870145</v>
      </c>
      <c r="H26" s="12">
        <f>CFStat!H26/CFStat!H$28</f>
        <v>0.009619639736</v>
      </c>
      <c r="I26" s="12">
        <f>CFStat!I26/CFStat!I$28</f>
        <v>0.004729847336</v>
      </c>
      <c r="J26" s="12">
        <f>CFStat!J26/CFStat!J$28</f>
        <v>0.004924420658</v>
      </c>
      <c r="K26" s="12">
        <f>CFStat!K26/CFStat!K$28</f>
        <v>0.004658910965</v>
      </c>
      <c r="L26" s="12">
        <f>CFStat!L26/CFStat!L$28</f>
        <v>0.004565076559</v>
      </c>
      <c r="M26" s="12">
        <f>CFStat!M26/CFStat!M$28</f>
        <v>0.00449906525</v>
      </c>
      <c r="N26" s="12">
        <f>CFStat!N26/CFStat!N$28</f>
        <v>0.004434324035</v>
      </c>
      <c r="O26" s="12">
        <f>CFStat!O26/CFStat!O$28</f>
        <v>0.004397657866</v>
      </c>
      <c r="P26" s="12">
        <f>CFStat!P26/CFStat!P$28</f>
        <v>0.004383423065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25" t="s">
        <v>183</v>
      </c>
      <c r="B27" s="49"/>
      <c r="C27" s="83">
        <f>CFStat!C27/CFStat!C$28</f>
        <v>-0.0005334471354</v>
      </c>
      <c r="D27" s="83">
        <f>CFStat!D27/CFStat!D$28</f>
        <v>-0.004906470408</v>
      </c>
      <c r="E27" s="83">
        <f>CFStat!E27/CFStat!E$28</f>
        <v>-0.0008311861026</v>
      </c>
      <c r="F27" s="83">
        <f>CFStat!F27/CFStat!F$28</f>
        <v>-0.01971161221</v>
      </c>
      <c r="G27" s="83">
        <f>CFStat!G27/CFStat!G$28</f>
        <v>-0.009837499089</v>
      </c>
      <c r="H27" s="84">
        <f>CFStat!H27/CFStat!H$28</f>
        <v>0.002452228219</v>
      </c>
      <c r="I27" s="84">
        <f>CFStat!I27/CFStat!I$28</f>
        <v>-0.002102154371</v>
      </c>
      <c r="J27" s="84">
        <f>CFStat!J27/CFStat!J$28</f>
        <v>-0.002188631404</v>
      </c>
      <c r="K27" s="84">
        <f>CFStat!K27/CFStat!K$28</f>
        <v>-0.002070627095</v>
      </c>
      <c r="L27" s="84">
        <f>CFStat!L27/CFStat!L$28</f>
        <v>-0.002028922915</v>
      </c>
      <c r="M27" s="84">
        <f>CFStat!M27/CFStat!M$28</f>
        <v>-0.001999584556</v>
      </c>
      <c r="N27" s="84">
        <f>CFStat!N27/CFStat!N$28</f>
        <v>-0.001970810682</v>
      </c>
      <c r="O27" s="84">
        <f>CFStat!O27/CFStat!O$28</f>
        <v>-0.001954514607</v>
      </c>
      <c r="P27" s="84">
        <f>CFStat!P27/CFStat!P$28</f>
        <v>-0.001948188029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34" t="s">
        <v>184</v>
      </c>
      <c r="B28" s="54"/>
      <c r="C28" s="85">
        <f>CFStat!C28/CFStat!C$28</f>
        <v>1</v>
      </c>
      <c r="D28" s="85">
        <f>CFStat!D28/CFStat!D$28</f>
        <v>1</v>
      </c>
      <c r="E28" s="85">
        <f>CFStat!E28/CFStat!E$28</f>
        <v>1</v>
      </c>
      <c r="F28" s="85">
        <f>CFStat!F28/CFStat!F$28</f>
        <v>1</v>
      </c>
      <c r="G28" s="85">
        <f>CFStat!G28/CFStat!G$28</f>
        <v>1</v>
      </c>
      <c r="H28" s="86">
        <f>CFStat!H28/CFStat!H$28</f>
        <v>1</v>
      </c>
      <c r="I28" s="86">
        <f>CFStat!I28/CFStat!I$28</f>
        <v>1</v>
      </c>
      <c r="J28" s="86">
        <f>CFStat!J28/CFStat!J$28</f>
        <v>1</v>
      </c>
      <c r="K28" s="86">
        <f>CFStat!K28/CFStat!K$28</f>
        <v>1</v>
      </c>
      <c r="L28" s="86">
        <f>CFStat!L28/CFStat!L$28</f>
        <v>1</v>
      </c>
      <c r="M28" s="86">
        <f>CFStat!M28/CFStat!M$28</f>
        <v>1</v>
      </c>
      <c r="N28" s="86">
        <f>CFStat!N28/CFStat!N$28</f>
        <v>1</v>
      </c>
      <c r="O28" s="86">
        <f>CFStat!O28/CFStat!O$28</f>
        <v>1</v>
      </c>
      <c r="P28" s="86">
        <f>CFStat!P28/CFStat!P$28</f>
        <v>1</v>
      </c>
      <c r="Q28" s="1"/>
      <c r="R28" s="1"/>
      <c r="S28" s="25"/>
      <c r="T28" s="1"/>
      <c r="U28" s="1"/>
      <c r="V28" s="1"/>
      <c r="W28" s="1"/>
      <c r="X28" s="1"/>
      <c r="Y28" s="1"/>
      <c r="Z28" s="1"/>
    </row>
    <row r="29" ht="13.5" customHeight="1">
      <c r="A29" s="25"/>
      <c r="B29" s="25"/>
      <c r="C29" s="67"/>
      <c r="D29" s="87"/>
      <c r="E29" s="87"/>
      <c r="F29" s="87"/>
      <c r="G29" s="87"/>
      <c r="H29" s="12"/>
      <c r="I29" s="12"/>
      <c r="J29" s="12"/>
      <c r="K29" s="12"/>
      <c r="L29" s="12"/>
      <c r="M29" s="12"/>
      <c r="N29" s="12"/>
      <c r="O29" s="12"/>
      <c r="P29" s="12"/>
      <c r="Q29" s="1"/>
      <c r="R29" s="1"/>
      <c r="S29" s="25"/>
      <c r="T29" s="1"/>
      <c r="U29" s="1"/>
      <c r="V29" s="1"/>
      <c r="W29" s="1"/>
      <c r="X29" s="1"/>
      <c r="Y29" s="1"/>
      <c r="Z29" s="1"/>
    </row>
    <row r="30" ht="13.5" customHeight="1">
      <c r="A30" s="34" t="s">
        <v>94</v>
      </c>
      <c r="B30" s="25"/>
      <c r="C30" s="67"/>
      <c r="D30" s="87"/>
      <c r="E30" s="87"/>
      <c r="F30" s="87"/>
      <c r="G30" s="87"/>
      <c r="H30" s="12"/>
      <c r="I30" s="12"/>
      <c r="J30" s="12"/>
      <c r="K30" s="12"/>
      <c r="L30" s="12"/>
      <c r="M30" s="12"/>
      <c r="N30" s="12"/>
      <c r="O30" s="12"/>
      <c r="P30" s="12"/>
      <c r="Q30" s="1"/>
      <c r="R30" s="1"/>
      <c r="S30" s="25"/>
      <c r="T30" s="1"/>
      <c r="U30" s="1"/>
      <c r="V30" s="1"/>
      <c r="W30" s="1"/>
      <c r="X30" s="1"/>
      <c r="Y30" s="1"/>
      <c r="Z30" s="1"/>
    </row>
    <row r="31" ht="13.5" customHeight="1">
      <c r="A31" s="25" t="s">
        <v>185</v>
      </c>
      <c r="B31" s="49"/>
      <c r="C31" s="81">
        <f>CFStat!C31/CFStat!C$28</f>
        <v>-0.1603542089</v>
      </c>
      <c r="D31" s="81">
        <f>CFStat!D31/CFStat!D$28</f>
        <v>-0.1656955944</v>
      </c>
      <c r="E31" s="81">
        <f>CFStat!E31/CFStat!E$28</f>
        <v>-0.1576760037</v>
      </c>
      <c r="F31" s="81">
        <f>CFStat!F31/CFStat!F$28</f>
        <v>-0.1872986654</v>
      </c>
      <c r="G31" s="81">
        <f>CFStat!G31/CFStat!G$28</f>
        <v>-0.1951468338</v>
      </c>
      <c r="H31" s="12">
        <f>CFStat!H31/CFStat!H$28</f>
        <v>-0.3897317021</v>
      </c>
      <c r="I31" s="12">
        <f>CFStat!I31/CFStat!I$28</f>
        <v>-0.2293617319</v>
      </c>
      <c r="J31" s="12">
        <f>CFStat!J31/CFStat!J$28</f>
        <v>-0.2294744518</v>
      </c>
      <c r="K31" s="12">
        <f>CFStat!K31/CFStat!K$28</f>
        <v>-0.227630525</v>
      </c>
      <c r="L31" s="12">
        <f>CFStat!L31/CFStat!L$28</f>
        <v>-0.2289032235</v>
      </c>
      <c r="M31" s="12">
        <f>CFStat!M31/CFStat!M$28</f>
        <v>-0.2314719601</v>
      </c>
      <c r="N31" s="12">
        <f>CFStat!N31/CFStat!N$28</f>
        <v>-0.2340416081</v>
      </c>
      <c r="O31" s="12">
        <f>CFStat!O31/CFStat!O$28</f>
        <v>-0.2380655795</v>
      </c>
      <c r="P31" s="12">
        <f>CFStat!P31/CFStat!P$28</f>
        <v>-0.2433439815</v>
      </c>
      <c r="Q31" s="1"/>
      <c r="R31" s="1"/>
      <c r="S31" s="25"/>
      <c r="T31" s="1"/>
      <c r="U31" s="1"/>
      <c r="V31" s="1"/>
      <c r="W31" s="1"/>
      <c r="X31" s="1"/>
      <c r="Y31" s="1"/>
      <c r="Z31" s="1"/>
    </row>
    <row r="32" ht="13.5" customHeight="1">
      <c r="A32" s="25" t="s">
        <v>95</v>
      </c>
      <c r="B32" s="49"/>
      <c r="C32" s="81">
        <f>CFStat!C32/CFStat!C$28</f>
        <v>0.004587645364</v>
      </c>
      <c r="D32" s="81">
        <f>CFStat!D32/CFStat!D$28</f>
        <v>0.003884289073</v>
      </c>
      <c r="E32" s="81">
        <f>CFStat!E32/CFStat!E$28</f>
        <v>0.003906574682</v>
      </c>
      <c r="F32" s="81">
        <f>CFStat!F32/CFStat!F$28</f>
        <v>0.002531063046</v>
      </c>
      <c r="G32" s="81">
        <f>CFStat!G32/CFStat!G$28</f>
        <v>0.002696203454</v>
      </c>
      <c r="H32" s="12">
        <f>CFStat!H32/CFStat!H$28</f>
        <v>0</v>
      </c>
      <c r="I32" s="12">
        <f>CFStat!I32/CFStat!I$28</f>
        <v>0</v>
      </c>
      <c r="J32" s="12">
        <f>CFStat!J32/CFStat!J$28</f>
        <v>0</v>
      </c>
      <c r="K32" s="12">
        <f>CFStat!K32/CFStat!K$28</f>
        <v>0</v>
      </c>
      <c r="L32" s="12">
        <f>CFStat!L32/CFStat!L$28</f>
        <v>0</v>
      </c>
      <c r="M32" s="12">
        <f>CFStat!M32/CFStat!M$28</f>
        <v>0</v>
      </c>
      <c r="N32" s="12">
        <f>CFStat!N32/CFStat!N$28</f>
        <v>0</v>
      </c>
      <c r="O32" s="12">
        <f>CFStat!O32/CFStat!O$28</f>
        <v>0</v>
      </c>
      <c r="P32" s="12">
        <f>CFStat!P32/CFStat!P$28</f>
        <v>0</v>
      </c>
      <c r="Q32" s="1"/>
      <c r="R32" s="1"/>
      <c r="S32" s="25"/>
      <c r="T32" s="1"/>
      <c r="U32" s="1"/>
      <c r="V32" s="1"/>
      <c r="W32" s="1"/>
      <c r="X32" s="1"/>
      <c r="Y32" s="1"/>
      <c r="Z32" s="1"/>
    </row>
    <row r="33" ht="13.5" customHeight="1">
      <c r="A33" s="25" t="s">
        <v>96</v>
      </c>
      <c r="B33" s="49"/>
      <c r="C33" s="81">
        <f>CFStat!C33/CFStat!C$28</f>
        <v>-0.1777445855</v>
      </c>
      <c r="D33" s="81">
        <f>CFStat!D33/CFStat!D$28</f>
        <v>0</v>
      </c>
      <c r="E33" s="81">
        <f>CFStat!E33/CFStat!E$28</f>
        <v>-0.03108636024</v>
      </c>
      <c r="F33" s="81">
        <f>CFStat!F33/CFStat!F$28</f>
        <v>-0.001610676484</v>
      </c>
      <c r="G33" s="81">
        <f>CFStat!G33/CFStat!G$28</f>
        <v>0</v>
      </c>
      <c r="H33" s="12">
        <f>CFStat!H33/CFStat!H$28</f>
        <v>0</v>
      </c>
      <c r="I33" s="12">
        <f>CFStat!I33/CFStat!I$28</f>
        <v>0</v>
      </c>
      <c r="J33" s="12">
        <f>CFStat!J33/CFStat!J$28</f>
        <v>0</v>
      </c>
      <c r="K33" s="12">
        <f>CFStat!K33/CFStat!K$28</f>
        <v>0</v>
      </c>
      <c r="L33" s="12">
        <f>CFStat!L33/CFStat!L$28</f>
        <v>0</v>
      </c>
      <c r="M33" s="12">
        <f>CFStat!M33/CFStat!M$28</f>
        <v>0</v>
      </c>
      <c r="N33" s="12">
        <f>CFStat!N33/CFStat!N$28</f>
        <v>0</v>
      </c>
      <c r="O33" s="12">
        <f>CFStat!O33/CFStat!O$28</f>
        <v>0</v>
      </c>
      <c r="P33" s="12">
        <f>CFStat!P33/CFStat!P$28</f>
        <v>0</v>
      </c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25" t="s">
        <v>186</v>
      </c>
      <c r="B34" s="49"/>
      <c r="C34" s="81">
        <f>CFStat!C34/CFStat!C$28</f>
        <v>0.0153632775</v>
      </c>
      <c r="D34" s="81">
        <f>CFStat!D34/CFStat!D$28</f>
        <v>0</v>
      </c>
      <c r="E34" s="81">
        <f>CFStat!E34/CFStat!E$28</f>
        <v>0</v>
      </c>
      <c r="F34" s="81">
        <f>CFStat!F34/CFStat!F$28</f>
        <v>0</v>
      </c>
      <c r="G34" s="81">
        <f>CFStat!G34/CFStat!G$28</f>
        <v>0</v>
      </c>
      <c r="H34" s="12">
        <f>CFStat!H34/CFStat!H$28</f>
        <v>0</v>
      </c>
      <c r="I34" s="12">
        <f>CFStat!I34/CFStat!I$28</f>
        <v>0</v>
      </c>
      <c r="J34" s="12">
        <f>CFStat!J34/CFStat!J$28</f>
        <v>0</v>
      </c>
      <c r="K34" s="12">
        <f>CFStat!K34/CFStat!K$28</f>
        <v>0</v>
      </c>
      <c r="L34" s="12">
        <f>CFStat!L34/CFStat!L$28</f>
        <v>0</v>
      </c>
      <c r="M34" s="12">
        <f>CFStat!M34/CFStat!M$28</f>
        <v>0</v>
      </c>
      <c r="N34" s="12">
        <f>CFStat!N34/CFStat!N$28</f>
        <v>0</v>
      </c>
      <c r="O34" s="12">
        <f>CFStat!O34/CFStat!O$28</f>
        <v>0</v>
      </c>
      <c r="P34" s="12">
        <f>CFStat!P34/CFStat!P$28</f>
        <v>0</v>
      </c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25" t="s">
        <v>98</v>
      </c>
      <c r="B35" s="49"/>
      <c r="C35" s="83">
        <f>CFStat!C35/CFStat!C$28</f>
        <v>0</v>
      </c>
      <c r="D35" s="83">
        <f>CFStat!D35/CFStat!D$28</f>
        <v>0</v>
      </c>
      <c r="E35" s="83">
        <f>CFStat!E35/CFStat!E$28</f>
        <v>-0.000332474441</v>
      </c>
      <c r="F35" s="83">
        <f>CFStat!F35/CFStat!F$28</f>
        <v>0.001073784323</v>
      </c>
      <c r="G35" s="83">
        <f>CFStat!G35/CFStat!G$28</f>
        <v>-0.0008744443635</v>
      </c>
      <c r="H35" s="84">
        <f>CFStat!H35/CFStat!H$28</f>
        <v>-0.03024996715</v>
      </c>
      <c r="I35" s="84">
        <f>CFStat!I35/CFStat!I$28</f>
        <v>-0.002627692964</v>
      </c>
      <c r="J35" s="84">
        <f>CFStat!J35/CFStat!J$28</f>
        <v>-0.002735789255</v>
      </c>
      <c r="K35" s="84">
        <f>CFStat!K35/CFStat!K$28</f>
        <v>-0.002588283869</v>
      </c>
      <c r="L35" s="84">
        <f>CFStat!L35/CFStat!L$28</f>
        <v>-0.002536153644</v>
      </c>
      <c r="M35" s="84">
        <f>CFStat!M35/CFStat!M$28</f>
        <v>-0.002499480695</v>
      </c>
      <c r="N35" s="84">
        <f>CFStat!N35/CFStat!N$28</f>
        <v>-0.002463513353</v>
      </c>
      <c r="O35" s="84">
        <f>CFStat!O35/CFStat!O$28</f>
        <v>-0.002443143259</v>
      </c>
      <c r="P35" s="84">
        <f>CFStat!P35/CFStat!P$28</f>
        <v>-0.002435235036</v>
      </c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34" t="s">
        <v>188</v>
      </c>
      <c r="B36" s="54"/>
      <c r="C36" s="85">
        <f>CFStat!C36/CFStat!C$28</f>
        <v>-0.3181478715</v>
      </c>
      <c r="D36" s="85">
        <f>CFStat!D36/CFStat!D$28</f>
        <v>-0.1618113053</v>
      </c>
      <c r="E36" s="85">
        <f>CFStat!E36/CFStat!E$28</f>
        <v>-0.1851882637</v>
      </c>
      <c r="F36" s="85">
        <f>CFStat!F36/CFStat!F$28</f>
        <v>-0.1853044946</v>
      </c>
      <c r="G36" s="85">
        <f>CFStat!G36/CFStat!G$28</f>
        <v>-0.1933250747</v>
      </c>
      <c r="H36" s="86">
        <f>CFStat!H36/CFStat!H$28</f>
        <v>-0.4199816692</v>
      </c>
      <c r="I36" s="86">
        <f>CFStat!I36/CFStat!I$28</f>
        <v>-0.2319894249</v>
      </c>
      <c r="J36" s="86">
        <f>CFStat!J36/CFStat!J$28</f>
        <v>-0.232210241</v>
      </c>
      <c r="K36" s="86">
        <f>CFStat!K36/CFStat!K$28</f>
        <v>-0.2302188088</v>
      </c>
      <c r="L36" s="86">
        <f>CFStat!L36/CFStat!L$28</f>
        <v>-0.2314393772</v>
      </c>
      <c r="M36" s="86">
        <f>CFStat!M36/CFStat!M$28</f>
        <v>-0.2339714407</v>
      </c>
      <c r="N36" s="86">
        <f>CFStat!N36/CFStat!N$28</f>
        <v>-0.2365051215</v>
      </c>
      <c r="O36" s="86">
        <f>CFStat!O36/CFStat!O$28</f>
        <v>-0.2405087228</v>
      </c>
      <c r="P36" s="86">
        <f>CFStat!P36/CFStat!P$28</f>
        <v>-0.2457792165</v>
      </c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25"/>
      <c r="B37" s="25"/>
      <c r="C37" s="67"/>
      <c r="D37" s="87"/>
      <c r="E37" s="87"/>
      <c r="F37" s="87"/>
      <c r="G37" s="87"/>
      <c r="H37" s="12"/>
      <c r="I37" s="12"/>
      <c r="J37" s="12"/>
      <c r="K37" s="12"/>
      <c r="L37" s="12"/>
      <c r="M37" s="12"/>
      <c r="N37" s="12"/>
      <c r="O37" s="12"/>
      <c r="P37" s="12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34" t="s">
        <v>99</v>
      </c>
      <c r="B38" s="25"/>
      <c r="C38" s="67"/>
      <c r="D38" s="87"/>
      <c r="E38" s="87"/>
      <c r="F38" s="87"/>
      <c r="G38" s="87"/>
      <c r="H38" s="12"/>
      <c r="I38" s="12"/>
      <c r="J38" s="12"/>
      <c r="K38" s="12"/>
      <c r="L38" s="12"/>
      <c r="M38" s="12"/>
      <c r="N38" s="12"/>
      <c r="O38" s="12"/>
      <c r="P38" s="12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25" t="s">
        <v>100</v>
      </c>
      <c r="B39" s="49"/>
      <c r="C39" s="81">
        <f>CFStat!C39/CFStat!C$28</f>
        <v>-0.004160887656</v>
      </c>
      <c r="D39" s="81">
        <f>CFStat!D39/CFStat!D$28</f>
        <v>-0.3112542165</v>
      </c>
      <c r="E39" s="81">
        <f>CFStat!E39/CFStat!E$28</f>
        <v>-0.04513340537</v>
      </c>
      <c r="F39" s="81">
        <f>CFStat!F39/CFStat!F$28</f>
        <v>-0.09272894616</v>
      </c>
      <c r="G39" s="81">
        <f>CFStat!G39/CFStat!G$28</f>
        <v>-0.07797128908</v>
      </c>
      <c r="H39" s="12">
        <f>CFStat!H39/CFStat!H$28</f>
        <v>0</v>
      </c>
      <c r="I39" s="12">
        <f>CFStat!I39/CFStat!I$28</f>
        <v>0</v>
      </c>
      <c r="J39" s="12">
        <f>CFStat!J39/CFStat!J$28</f>
        <v>0</v>
      </c>
      <c r="K39" s="12">
        <f>CFStat!K39/CFStat!K$28</f>
        <v>0</v>
      </c>
      <c r="L39" s="12">
        <f>CFStat!L39/CFStat!L$28</f>
        <v>0</v>
      </c>
      <c r="M39" s="12">
        <f>CFStat!M39/CFStat!M$28</f>
        <v>0</v>
      </c>
      <c r="N39" s="12">
        <f>CFStat!N39/CFStat!N$28</f>
        <v>0</v>
      </c>
      <c r="O39" s="12">
        <f>CFStat!O39/CFStat!O$28</f>
        <v>0</v>
      </c>
      <c r="P39" s="12">
        <f>CFStat!P39/CFStat!P$28</f>
        <v>0</v>
      </c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25" t="s">
        <v>101</v>
      </c>
      <c r="B40" s="49"/>
      <c r="C40" s="81">
        <f>CFStat!C40/CFStat!C$28</f>
        <v>0.4257975035</v>
      </c>
      <c r="D40" s="81">
        <f>CFStat!D40/CFStat!D$28</f>
        <v>0.506899724</v>
      </c>
      <c r="E40" s="81">
        <f>CFStat!E40/CFStat!E$28</f>
        <v>0</v>
      </c>
      <c r="F40" s="81">
        <f>CFStat!F40/CFStat!F$28</f>
        <v>0</v>
      </c>
      <c r="G40" s="81">
        <f>CFStat!G40/CFStat!G$28</f>
        <v>0</v>
      </c>
      <c r="H40" s="12">
        <f>CFStat!H40/CFStat!H$28</f>
        <v>0</v>
      </c>
      <c r="I40" s="12">
        <f>CFStat!I40/CFStat!I$28</f>
        <v>0</v>
      </c>
      <c r="J40" s="12">
        <f>CFStat!J40/CFStat!J$28</f>
        <v>0</v>
      </c>
      <c r="K40" s="12">
        <f>CFStat!K40/CFStat!K$28</f>
        <v>0</v>
      </c>
      <c r="L40" s="12">
        <f>CFStat!L40/CFStat!L$28</f>
        <v>0</v>
      </c>
      <c r="M40" s="12">
        <f>CFStat!M40/CFStat!M$28</f>
        <v>0</v>
      </c>
      <c r="N40" s="12">
        <f>CFStat!N40/CFStat!N$28</f>
        <v>0</v>
      </c>
      <c r="O40" s="12">
        <f>CFStat!O40/CFStat!O$28</f>
        <v>0</v>
      </c>
      <c r="P40" s="12">
        <f>CFStat!P40/CFStat!P$28</f>
        <v>0</v>
      </c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25" t="s">
        <v>102</v>
      </c>
      <c r="B41" s="49"/>
      <c r="C41" s="81">
        <f>CFStat!C41/CFStat!C$28</f>
        <v>0</v>
      </c>
      <c r="D41" s="81">
        <f>CFStat!D41/CFStat!D$28</f>
        <v>0</v>
      </c>
      <c r="E41" s="81">
        <f>CFStat!E41/CFStat!E$28</f>
        <v>0.2486077633</v>
      </c>
      <c r="F41" s="81">
        <f>CFStat!F41/CFStat!F$28</f>
        <v>0.2658383188</v>
      </c>
      <c r="G41" s="81">
        <f>CFStat!G41/CFStat!G$28</f>
        <v>0.2492166436</v>
      </c>
      <c r="H41" s="12">
        <f>CFStat!H41/CFStat!H$28</f>
        <v>0</v>
      </c>
      <c r="I41" s="12">
        <f>CFStat!I41/CFStat!I$28</f>
        <v>0</v>
      </c>
      <c r="J41" s="12">
        <f>CFStat!J41/CFStat!J$28</f>
        <v>0</v>
      </c>
      <c r="K41" s="12">
        <f>CFStat!K41/CFStat!K$28</f>
        <v>0</v>
      </c>
      <c r="L41" s="12">
        <f>CFStat!L41/CFStat!L$28</f>
        <v>0</v>
      </c>
      <c r="M41" s="12">
        <f>CFStat!M41/CFStat!M$28</f>
        <v>0</v>
      </c>
      <c r="N41" s="12">
        <f>CFStat!N41/CFStat!N$28</f>
        <v>0</v>
      </c>
      <c r="O41" s="12">
        <f>CFStat!O41/CFStat!O$28</f>
        <v>0</v>
      </c>
      <c r="P41" s="12">
        <f>CFStat!P41/CFStat!P$28</f>
        <v>0</v>
      </c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25" t="s">
        <v>103</v>
      </c>
      <c r="B42" s="49"/>
      <c r="C42" s="81">
        <f>CFStat!C42/CFStat!C$28</f>
        <v>0.006401365625</v>
      </c>
      <c r="D42" s="81">
        <f>CFStat!D42/CFStat!D$28</f>
        <v>0.03679852806</v>
      </c>
      <c r="E42" s="81">
        <f>CFStat!E42/CFStat!E$28</f>
        <v>0.07065081872</v>
      </c>
      <c r="F42" s="81">
        <f>CFStat!F42/CFStat!F$28</f>
        <v>-0.01687375364</v>
      </c>
      <c r="G42" s="81">
        <f>CFStat!G42/CFStat!G$28</f>
        <v>-0.02659768272</v>
      </c>
      <c r="H42" s="12">
        <f>CFStat!H42/CFStat!H$28</f>
        <v>0</v>
      </c>
      <c r="I42" s="12">
        <f>CFStat!I42/CFStat!I$28</f>
        <v>0</v>
      </c>
      <c r="J42" s="12">
        <f>CFStat!J42/CFStat!J$28</f>
        <v>0</v>
      </c>
      <c r="K42" s="12">
        <f>CFStat!K42/CFStat!K$28</f>
        <v>0</v>
      </c>
      <c r="L42" s="12">
        <f>CFStat!L42/CFStat!L$28</f>
        <v>0</v>
      </c>
      <c r="M42" s="12">
        <f>CFStat!M42/CFStat!M$28</f>
        <v>0</v>
      </c>
      <c r="N42" s="12">
        <f>CFStat!N42/CFStat!N$28</f>
        <v>0</v>
      </c>
      <c r="O42" s="12">
        <f>CFStat!O42/CFStat!O$28</f>
        <v>0</v>
      </c>
      <c r="P42" s="12">
        <f>CFStat!P42/CFStat!P$28</f>
        <v>0</v>
      </c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25" t="s">
        <v>104</v>
      </c>
      <c r="B43" s="49"/>
      <c r="C43" s="81">
        <f>CFStat!C43/CFStat!C$28</f>
        <v>0.02432518937</v>
      </c>
      <c r="D43" s="81">
        <f>CFStat!D43/CFStat!D$28</f>
        <v>0.0222835531</v>
      </c>
      <c r="E43" s="81">
        <f>CFStat!E43/CFStat!E$28</f>
        <v>0.02119524562</v>
      </c>
      <c r="F43" s="81">
        <f>CFStat!F43/CFStat!F$28</f>
        <v>0.01810093573</v>
      </c>
      <c r="G43" s="81">
        <f>CFStat!G43/CFStat!G$28</f>
        <v>0.02040370181</v>
      </c>
      <c r="H43" s="12">
        <f>CFStat!H43/CFStat!H$28</f>
        <v>0</v>
      </c>
      <c r="I43" s="12">
        <f>CFStat!I43/CFStat!I$28</f>
        <v>0</v>
      </c>
      <c r="J43" s="12">
        <f>CFStat!J43/CFStat!J$28</f>
        <v>0</v>
      </c>
      <c r="K43" s="12">
        <f>CFStat!K43/CFStat!K$28</f>
        <v>0</v>
      </c>
      <c r="L43" s="12">
        <f>CFStat!L43/CFStat!L$28</f>
        <v>0</v>
      </c>
      <c r="M43" s="12">
        <f>CFStat!M43/CFStat!M$28</f>
        <v>0</v>
      </c>
      <c r="N43" s="12">
        <f>CFStat!N43/CFStat!N$28</f>
        <v>0</v>
      </c>
      <c r="O43" s="12">
        <f>CFStat!O43/CFStat!O$28</f>
        <v>0</v>
      </c>
      <c r="P43" s="12">
        <f>CFStat!P43/CFStat!P$28</f>
        <v>0</v>
      </c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25" t="s">
        <v>105</v>
      </c>
      <c r="B44" s="49"/>
      <c r="C44" s="81">
        <f>CFStat!C44/CFStat!C$28</f>
        <v>-0.7468259895</v>
      </c>
      <c r="D44" s="81">
        <f>CFStat!D44/CFStat!D$28</f>
        <v>-0.7032607585</v>
      </c>
      <c r="E44" s="81">
        <f>CFStat!E44/CFStat!E$28</f>
        <v>-0.6649488821</v>
      </c>
      <c r="F44" s="81">
        <f>CFStat!F44/CFStat!F$28</f>
        <v>-0.7641509434</v>
      </c>
      <c r="G44" s="81">
        <f>CFStat!G44/CFStat!G$28</f>
        <v>-0.5075420826</v>
      </c>
      <c r="H44" s="12">
        <f>CFStat!H44/CFStat!H$28</f>
        <v>0</v>
      </c>
      <c r="I44" s="12">
        <f>CFStat!I44/CFStat!I$28</f>
        <v>0</v>
      </c>
      <c r="J44" s="12">
        <f>CFStat!J44/CFStat!J$28</f>
        <v>0</v>
      </c>
      <c r="K44" s="12">
        <f>CFStat!K44/CFStat!K$28</f>
        <v>0</v>
      </c>
      <c r="L44" s="12">
        <f>CFStat!L44/CFStat!L$28</f>
        <v>0</v>
      </c>
      <c r="M44" s="12">
        <f>CFStat!M44/CFStat!M$28</f>
        <v>0</v>
      </c>
      <c r="N44" s="12">
        <f>CFStat!N44/CFStat!N$28</f>
        <v>0</v>
      </c>
      <c r="O44" s="12">
        <f>CFStat!O44/CFStat!O$28</f>
        <v>0</v>
      </c>
      <c r="P44" s="12">
        <f>CFStat!P44/CFStat!P$28</f>
        <v>0</v>
      </c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25" t="s">
        <v>106</v>
      </c>
      <c r="B45" s="49"/>
      <c r="C45" s="81">
        <f>CFStat!C45/CFStat!C$28</f>
        <v>-0.3233756535</v>
      </c>
      <c r="D45" s="81">
        <f>CFStat!D45/CFStat!D$28</f>
        <v>-0.3479505264</v>
      </c>
      <c r="E45" s="81">
        <f>CFStat!E45/CFStat!E$28</f>
        <v>-0.3500955864</v>
      </c>
      <c r="F45" s="81">
        <f>CFStat!F45/CFStat!F$28</f>
        <v>-0.3607915324</v>
      </c>
      <c r="G45" s="81">
        <f>CFStat!G45/CFStat!G$28</f>
        <v>-0.4341616265</v>
      </c>
      <c r="H45" s="12">
        <f>CFStat!H45/CFStat!H$28</f>
        <v>0</v>
      </c>
      <c r="I45" s="12">
        <f>CFStat!I45/CFStat!I$28</f>
        <v>0</v>
      </c>
      <c r="J45" s="12">
        <f>CFStat!J45/CFStat!J$28</f>
        <v>0</v>
      </c>
      <c r="K45" s="12">
        <f>CFStat!K45/CFStat!K$28</f>
        <v>0</v>
      </c>
      <c r="L45" s="12">
        <f>CFStat!L45/CFStat!L$28</f>
        <v>0</v>
      </c>
      <c r="M45" s="12">
        <f>CFStat!M45/CFStat!M$28</f>
        <v>0</v>
      </c>
      <c r="N45" s="12">
        <f>CFStat!N45/CFStat!N$28</f>
        <v>0</v>
      </c>
      <c r="O45" s="12">
        <f>CFStat!O45/CFStat!O$28</f>
        <v>0</v>
      </c>
      <c r="P45" s="12">
        <f>CFStat!P45/CFStat!P$28</f>
        <v>0</v>
      </c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25" t="s">
        <v>107</v>
      </c>
      <c r="B46" s="49"/>
      <c r="C46" s="81">
        <f>CFStat!C46/CFStat!C$28</f>
        <v>0.0004267577083</v>
      </c>
      <c r="D46" s="81">
        <f>CFStat!D46/CFStat!D$28</f>
        <v>-0.007973014413</v>
      </c>
      <c r="E46" s="81">
        <f>CFStat!E46/CFStat!E$28</f>
        <v>-0.01753802676</v>
      </c>
      <c r="F46" s="81">
        <f>CFStat!F46/CFStat!F$28</f>
        <v>-0.001994170885</v>
      </c>
      <c r="G46" s="81">
        <f>CFStat!G46/CFStat!G$28</f>
        <v>-0.012825184</v>
      </c>
      <c r="H46" s="12">
        <f>CFStat!H46/CFStat!H$28</f>
        <v>0</v>
      </c>
      <c r="I46" s="12">
        <f>CFStat!I46/CFStat!I$28</f>
        <v>0</v>
      </c>
      <c r="J46" s="12">
        <f>CFStat!J46/CFStat!J$28</f>
        <v>0</v>
      </c>
      <c r="K46" s="12">
        <f>CFStat!K46/CFStat!K$28</f>
        <v>0</v>
      </c>
      <c r="L46" s="12">
        <f>CFStat!L46/CFStat!L$28</f>
        <v>0</v>
      </c>
      <c r="M46" s="12">
        <f>CFStat!M46/CFStat!M$28</f>
        <v>0</v>
      </c>
      <c r="N46" s="12">
        <f>CFStat!N46/CFStat!N$28</f>
        <v>0</v>
      </c>
      <c r="O46" s="12">
        <f>CFStat!O46/CFStat!O$28</f>
        <v>0</v>
      </c>
      <c r="P46" s="12">
        <f>CFStat!P46/CFStat!P$28</f>
        <v>0</v>
      </c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25" t="s">
        <v>189</v>
      </c>
      <c r="B47" s="49"/>
      <c r="C47" s="81">
        <f>CFStat!C47/CFStat!C$28</f>
        <v>0</v>
      </c>
      <c r="D47" s="81">
        <f>CFStat!D47/CFStat!D$28</f>
        <v>0</v>
      </c>
      <c r="E47" s="81">
        <f>CFStat!E47/CFStat!E$28</f>
        <v>0</v>
      </c>
      <c r="F47" s="81">
        <f>CFStat!F47/CFStat!F$28</f>
        <v>0</v>
      </c>
      <c r="G47" s="81">
        <f>CFStat!G47/CFStat!G$28</f>
        <v>0</v>
      </c>
      <c r="H47" s="12">
        <f>CFStat!H47/CFStat!H$28</f>
        <v>0</v>
      </c>
      <c r="I47" s="12">
        <f>CFStat!I47/CFStat!I$28</f>
        <v>0</v>
      </c>
      <c r="J47" s="12">
        <f>CFStat!J47/CFStat!J$28</f>
        <v>0</v>
      </c>
      <c r="K47" s="12">
        <f>CFStat!K47/CFStat!K$28</f>
        <v>0</v>
      </c>
      <c r="L47" s="12">
        <f>CFStat!L47/CFStat!L$28</f>
        <v>0</v>
      </c>
      <c r="M47" s="12">
        <f>CFStat!M47/CFStat!M$28</f>
        <v>0</v>
      </c>
      <c r="N47" s="12">
        <f>CFStat!N47/CFStat!N$28</f>
        <v>0</v>
      </c>
      <c r="O47" s="12">
        <f>CFStat!O47/CFStat!O$28</f>
        <v>0</v>
      </c>
      <c r="P47" s="12">
        <f>CFStat!P47/CFStat!P$28</f>
        <v>0</v>
      </c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25" t="s">
        <v>190</v>
      </c>
      <c r="B48" s="49"/>
      <c r="C48" s="83">
        <f>CFStat!C48/CFStat!C$28</f>
        <v>0</v>
      </c>
      <c r="D48" s="83">
        <f>CFStat!D48/CFStat!D$28</f>
        <v>0</v>
      </c>
      <c r="E48" s="83">
        <f>CFStat!E48/CFStat!E$28</f>
        <v>0</v>
      </c>
      <c r="F48" s="83">
        <f>CFStat!F48/CFStat!F$28</f>
        <v>0</v>
      </c>
      <c r="G48" s="83">
        <f>CFStat!G48/CFStat!G$28</f>
        <v>0</v>
      </c>
      <c r="H48" s="84">
        <f>CFStat!H48/CFStat!H$28</f>
        <v>-0.5545906399</v>
      </c>
      <c r="I48" s="84">
        <f>CFStat!I48/CFStat!I$28</f>
        <v>-0.7627551892</v>
      </c>
      <c r="J48" s="84">
        <f>CFStat!J48/CFStat!J$28</f>
        <v>-0.7623181805</v>
      </c>
      <c r="K48" s="84">
        <f>CFStat!K48/CFStat!K$28</f>
        <v>-0.7646046234</v>
      </c>
      <c r="L48" s="84">
        <f>CFStat!L48/CFStat!L$28</f>
        <v>-0.7634883156</v>
      </c>
      <c r="M48" s="84">
        <f>CFStat!M48/CFStat!M$28</f>
        <v>-0.7610295979</v>
      </c>
      <c r="N48" s="84">
        <f>CFStat!N48/CFStat!N$28</f>
        <v>-0.7585678518</v>
      </c>
      <c r="O48" s="84">
        <f>CFStat!O48/CFStat!O$28</f>
        <v>-0.7546049907</v>
      </c>
      <c r="P48" s="84">
        <f>CFStat!P48/CFStat!P$28</f>
        <v>-0.7493503134</v>
      </c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34" t="s">
        <v>191</v>
      </c>
      <c r="B49" s="54"/>
      <c r="C49" s="85">
        <f>CFStat!C49/CFStat!C$28</f>
        <v>-0.6174117145</v>
      </c>
      <c r="D49" s="85">
        <f>CFStat!D49/CFStat!D$28</f>
        <v>-0.8044567106</v>
      </c>
      <c r="E49" s="85">
        <f>CFStat!E49/CFStat!E$28</f>
        <v>-0.737262073</v>
      </c>
      <c r="F49" s="85">
        <f>CFStat!F49/CFStat!F$28</f>
        <v>-0.952600092</v>
      </c>
      <c r="G49" s="85">
        <f>CFStat!G49/CFStat!G$28</f>
        <v>-0.7894775195</v>
      </c>
      <c r="H49" s="86">
        <f>CFStat!H49/CFStat!H$28</f>
        <v>-0.5545906399</v>
      </c>
      <c r="I49" s="86">
        <f>CFStat!I49/CFStat!I$28</f>
        <v>-0.7627551892</v>
      </c>
      <c r="J49" s="86">
        <f>CFStat!J49/CFStat!J$28</f>
        <v>-0.7623181805</v>
      </c>
      <c r="K49" s="86">
        <f>CFStat!K49/CFStat!K$28</f>
        <v>-0.7646046234</v>
      </c>
      <c r="L49" s="86">
        <f>CFStat!L49/CFStat!L$28</f>
        <v>-0.7634883156</v>
      </c>
      <c r="M49" s="86">
        <f>CFStat!M49/CFStat!M$28</f>
        <v>-0.7610295979</v>
      </c>
      <c r="N49" s="86">
        <f>CFStat!N49/CFStat!N$28</f>
        <v>-0.7585678518</v>
      </c>
      <c r="O49" s="86">
        <f>CFStat!O49/CFStat!O$28</f>
        <v>-0.7546049907</v>
      </c>
      <c r="P49" s="86">
        <f>CFStat!P49/CFStat!P$28</f>
        <v>-0.7493503134</v>
      </c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 t="s">
        <v>108</v>
      </c>
      <c r="B51" s="1"/>
      <c r="C51" s="12">
        <f>CFStat!C51/CFStat!C$28</f>
        <v>-0.01184252641</v>
      </c>
      <c r="D51" s="12">
        <f>CFStat!D51/CFStat!D$28</f>
        <v>-0.000817745068</v>
      </c>
      <c r="E51" s="12">
        <f>CFStat!E51/CFStat!E$28</f>
        <v>0.01030670767</v>
      </c>
      <c r="F51" s="12">
        <f>CFStat!F51/CFStat!F$28</f>
        <v>-0.001457278724</v>
      </c>
      <c r="G51" s="12">
        <f>CFStat!G51/CFStat!G$28</f>
        <v>0.008671573271</v>
      </c>
      <c r="H51" s="12">
        <f>CFStat!H51/CFStat!H$28</f>
        <v>0</v>
      </c>
      <c r="I51" s="12">
        <f>CFStat!I51/CFStat!I$28</f>
        <v>0</v>
      </c>
      <c r="J51" s="12">
        <f>CFStat!J51/CFStat!J$28</f>
        <v>0</v>
      </c>
      <c r="K51" s="12">
        <f>CFStat!K51/CFStat!K$28</f>
        <v>0</v>
      </c>
      <c r="L51" s="12">
        <f>CFStat!L51/CFStat!L$28</f>
        <v>0</v>
      </c>
      <c r="M51" s="12">
        <f>CFStat!M51/CFStat!M$28</f>
        <v>0</v>
      </c>
      <c r="N51" s="12">
        <f>CFStat!N51/CFStat!N$28</f>
        <v>0</v>
      </c>
      <c r="O51" s="12">
        <f>CFStat!O51/CFStat!O$28</f>
        <v>0</v>
      </c>
      <c r="P51" s="12">
        <f>CFStat!P51/CFStat!P$28</f>
        <v>0</v>
      </c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3" t="s">
        <v>192</v>
      </c>
      <c r="B52" s="1"/>
      <c r="C52" s="88">
        <f>CFStat!C52/CFStat!C$28</f>
        <v>0.05259788755</v>
      </c>
      <c r="D52" s="88">
        <f>CFStat!D52/CFStat!D$28</f>
        <v>0.03291423899</v>
      </c>
      <c r="E52" s="88">
        <f>CFStat!E52/CFStat!E$28</f>
        <v>0.08785637104</v>
      </c>
      <c r="F52" s="88">
        <f>CFStat!F52/CFStat!F$28</f>
        <v>-0.1393618653</v>
      </c>
      <c r="G52" s="88">
        <f>CFStat!G52/CFStat!G$28</f>
        <v>0.02586897909</v>
      </c>
      <c r="H52" s="88">
        <f>CFStat!H52/CFStat!H$28</f>
        <v>0.02542769087</v>
      </c>
      <c r="I52" s="88">
        <f>CFStat!I52/CFStat!I$28</f>
        <v>0.005255385928</v>
      </c>
      <c r="J52" s="88">
        <f>CFStat!J52/CFStat!J$28</f>
        <v>0.005471578509</v>
      </c>
      <c r="K52" s="88">
        <f>CFStat!K52/CFStat!K$28</f>
        <v>0.005176567739</v>
      </c>
      <c r="L52" s="88">
        <f>CFStat!L52/CFStat!L$28</f>
        <v>0.005072307288</v>
      </c>
      <c r="M52" s="88">
        <f>CFStat!M52/CFStat!M$28</f>
        <v>0.004998961389</v>
      </c>
      <c r="N52" s="88">
        <f>CFStat!N52/CFStat!N$28</f>
        <v>0.004927026706</v>
      </c>
      <c r="O52" s="88">
        <f>CFStat!O52/CFStat!O$28</f>
        <v>0.004886286518</v>
      </c>
      <c r="P52" s="88">
        <f>CFStat!P52/CFStat!P$28</f>
        <v>0.004870470072</v>
      </c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CCCC"/>
    <pageSetUpPr fitToPage="1"/>
  </sheetPr>
  <sheetViews>
    <sheetView workbookViewId="0"/>
  </sheetViews>
  <sheetFormatPr customHeight="1" defaultColWidth="14.43" defaultRowHeight="15.0"/>
  <cols>
    <col customWidth="1" min="1" max="1" width="43.43"/>
    <col customWidth="1" min="2" max="2" width="8.86"/>
    <col customWidth="1" min="3" max="7" width="9.57"/>
    <col customWidth="1" min="8" max="8" width="9.43"/>
    <col customWidth="1" min="9" max="16" width="9.0"/>
    <col customWidth="1" min="17" max="26" width="8.86"/>
  </cols>
  <sheetData>
    <row r="1" ht="13.5" customHeight="1">
      <c r="A1" s="3" t="str">
        <f>Contents!A5</f>
        <v>THE HOME DEPOT, INC.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3" t="s">
        <v>109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 t="s">
        <v>110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8" t="s">
        <v>17</v>
      </c>
      <c r="B5" s="1"/>
      <c r="C5" s="9">
        <f>'IS Assumptions'!C5</f>
        <v>2015</v>
      </c>
      <c r="D5" s="9">
        <f>'IS Assumptions'!D5</f>
        <v>2016</v>
      </c>
      <c r="E5" s="9">
        <f>'IS Assumptions'!E5</f>
        <v>2017</v>
      </c>
      <c r="F5" s="9">
        <f>'IS Assumptions'!F5</f>
        <v>2018</v>
      </c>
      <c r="G5" s="9">
        <f>'IS Assumptions'!G5</f>
        <v>2019</v>
      </c>
      <c r="H5" s="9">
        <f>'IS Assumptions'!H5</f>
        <v>2020</v>
      </c>
      <c r="I5" s="9">
        <f>'IS Assumptions'!I5</f>
        <v>2021</v>
      </c>
      <c r="J5" s="9">
        <f>'IS Assumptions'!J5</f>
        <v>2022</v>
      </c>
      <c r="K5" s="9">
        <f>'IS Assumptions'!K5</f>
        <v>2023</v>
      </c>
      <c r="L5" s="9">
        <f>'IS Assumptions'!L5</f>
        <v>2024</v>
      </c>
      <c r="M5" s="9">
        <f>'IS Assumptions'!M5</f>
        <v>2025</v>
      </c>
      <c r="N5" s="9">
        <f>'IS Assumptions'!N5</f>
        <v>2026</v>
      </c>
      <c r="O5" s="9">
        <f>'IS Assumptions'!O5</f>
        <v>2027</v>
      </c>
      <c r="P5" s="9">
        <f>'IS Assumptions'!P5</f>
        <v>2028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3" t="s">
        <v>111</v>
      </c>
      <c r="B7" s="34"/>
      <c r="C7" s="71">
        <f>IncStat!C7/IncStat!$C7</f>
        <v>1</v>
      </c>
      <c r="D7" s="71">
        <f>IncStat!D7/IncStat!$C7</f>
        <v>1.068640631</v>
      </c>
      <c r="E7" s="71">
        <f>IncStat!E7/IncStat!$C7</f>
        <v>1.139913465</v>
      </c>
      <c r="F7" s="71">
        <f>IncStat!F7/IncStat!$C7</f>
        <v>1.222370339</v>
      </c>
      <c r="G7" s="71">
        <f>IncStat!G7/IncStat!$C7</f>
        <v>1.245212892</v>
      </c>
      <c r="H7" s="71">
        <f>IncStat!H7/IncStat!$C7</f>
        <v>1.417367826</v>
      </c>
      <c r="I7" s="71">
        <f>IncStat!I7/IncStat!$C7</f>
        <v>1.463392594</v>
      </c>
      <c r="J7" s="71">
        <f>IncStat!J7/IncStat!$C7</f>
        <v>1.515312593</v>
      </c>
      <c r="K7" s="71">
        <f>IncStat!K7/IncStat!$C7</f>
        <v>1.567555722</v>
      </c>
      <c r="L7" s="71">
        <f>IncStat!L7/IncStat!$C7</f>
        <v>1.621600027</v>
      </c>
      <c r="M7" s="71">
        <f>IncStat!M7/IncStat!$C7</f>
        <v>1.677507607</v>
      </c>
      <c r="N7" s="71">
        <f>IncStat!N7/IncStat!$C7</f>
        <v>1.735342701</v>
      </c>
      <c r="O7" s="71">
        <f>IncStat!O7/IncStat!$C7</f>
        <v>1.795171765</v>
      </c>
      <c r="P7" s="71">
        <f>IncStat!P7/IncStat!$C7</f>
        <v>1.857063542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20"/>
      <c r="B8" s="39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t="13.5" customHeight="1">
      <c r="A9" s="25"/>
      <c r="B9" s="25"/>
      <c r="C9" s="25"/>
      <c r="D9" s="25"/>
      <c r="E9" s="25"/>
      <c r="F9" s="25"/>
      <c r="G9" s="2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 t="s">
        <v>113</v>
      </c>
      <c r="B10" s="25"/>
      <c r="C10" s="72">
        <f>IncStat!C10/IncStat!$C10</f>
        <v>1</v>
      </c>
      <c r="D10" s="72">
        <f>IncStat!D10/IncStat!$C10</f>
        <v>1.069145466</v>
      </c>
      <c r="E10" s="72">
        <f>IncStat!E10/IncStat!$C10</f>
        <v>1.142376489</v>
      </c>
      <c r="F10" s="72">
        <f>IncStat!F10/IncStat!$C10</f>
        <v>1.219538572</v>
      </c>
      <c r="G10" s="72">
        <f>IncStat!G10/IncStat!$C10</f>
        <v>1.24717616</v>
      </c>
      <c r="H10" s="73">
        <f>IncStat!H10/IncStat!$C10</f>
        <v>1.419314803</v>
      </c>
      <c r="I10" s="73">
        <f>IncStat!I10/IncStat!$C10</f>
        <v>1.469850146</v>
      </c>
      <c r="J10" s="73">
        <f>IncStat!J10/IncStat!$C10</f>
        <v>1.519696683</v>
      </c>
      <c r="K10" s="73">
        <f>IncStat!K10/IncStat!$C10</f>
        <v>1.56732705</v>
      </c>
      <c r="L10" s="73">
        <f>IncStat!L10/IncStat!$C10</f>
        <v>1.618899393</v>
      </c>
      <c r="M10" s="73">
        <f>IncStat!M10/IncStat!$C10</f>
        <v>1.672164831</v>
      </c>
      <c r="N10" s="73">
        <f>IncStat!N10/IncStat!$C10</f>
        <v>1.72717881</v>
      </c>
      <c r="O10" s="73">
        <f>IncStat!O10/IncStat!$C10</f>
        <v>1.786726408</v>
      </c>
      <c r="P10" s="73">
        <f>IncStat!P10/IncStat!$C10</f>
        <v>1.848327017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3" t="s">
        <v>114</v>
      </c>
      <c r="B11" s="25"/>
      <c r="C11" s="74">
        <f>IncStat!C11/IncStat!$C11</f>
        <v>1</v>
      </c>
      <c r="D11" s="74">
        <f>IncStat!D11/IncStat!$C11</f>
        <v>1.067668925</v>
      </c>
      <c r="E11" s="74">
        <f>IncStat!E11/IncStat!$C11</f>
        <v>1.135172642</v>
      </c>
      <c r="F11" s="74">
        <f>IncStat!F11/IncStat!$C11</f>
        <v>1.227820915</v>
      </c>
      <c r="G11" s="74">
        <f>IncStat!G11/IncStat!$C11</f>
        <v>1.241434</v>
      </c>
      <c r="H11" s="74">
        <f>IncStat!H11/IncStat!$C11</f>
        <v>1.41362029</v>
      </c>
      <c r="I11" s="74">
        <f>IncStat!I11/IncStat!$C11</f>
        <v>1.450963114</v>
      </c>
      <c r="J11" s="74">
        <f>IncStat!J11/IncStat!$C11</f>
        <v>1.506874107</v>
      </c>
      <c r="K11" s="74">
        <f>IncStat!K11/IncStat!$C11</f>
        <v>1.56799587</v>
      </c>
      <c r="L11" s="74">
        <f>IncStat!L11/IncStat!$C11</f>
        <v>1.626798202</v>
      </c>
      <c r="M11" s="74">
        <f>IncStat!M11/IncStat!$C11</f>
        <v>1.687791369</v>
      </c>
      <c r="N11" s="74">
        <f>IncStat!N11/IncStat!$C11</f>
        <v>1.751056541</v>
      </c>
      <c r="O11" s="74">
        <f>IncStat!O11/IncStat!$C11</f>
        <v>1.811427367</v>
      </c>
      <c r="P11" s="74">
        <f>IncStat!P11/IncStat!$C11</f>
        <v>1.873879586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20"/>
      <c r="B12" s="39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t="13.5" customHeight="1">
      <c r="A13" s="25"/>
      <c r="B13" s="25"/>
      <c r="C13" s="25"/>
      <c r="D13" s="25"/>
      <c r="E13" s="25"/>
      <c r="F13" s="25"/>
      <c r="G13" s="2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 t="s">
        <v>116</v>
      </c>
      <c r="B14" s="25"/>
      <c r="C14" s="25"/>
      <c r="D14" s="25"/>
      <c r="E14" s="25"/>
      <c r="F14" s="25"/>
      <c r="G14" s="2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25" t="s">
        <v>117</v>
      </c>
      <c r="B15" s="25"/>
      <c r="C15" s="71">
        <f>IncStat!C15/IncStat!$C15</f>
        <v>1</v>
      </c>
      <c r="D15" s="71">
        <f>IncStat!D15/IncStat!$C15</f>
        <v>1.019701208</v>
      </c>
      <c r="E15" s="71">
        <f>IncStat!E15/IncStat!$C15</f>
        <v>1.063270043</v>
      </c>
      <c r="F15" s="71">
        <f>IncStat!F15/IncStat!$C15</f>
        <v>1.161418963</v>
      </c>
      <c r="G15" s="71">
        <f>IncStat!G15/IncStat!$C15</f>
        <v>1.174930064</v>
      </c>
      <c r="H15" s="75">
        <f>IncStat!H15/IncStat!$C15</f>
        <v>1.379770552</v>
      </c>
      <c r="I15" s="75">
        <f>IncStat!I15/IncStat!$C15</f>
        <v>1.395535199</v>
      </c>
      <c r="J15" s="75">
        <f>IncStat!J15/IncStat!$C15</f>
        <v>1.413112916</v>
      </c>
      <c r="K15" s="75">
        <f>IncStat!K15/IncStat!$C15</f>
        <v>1.445314646</v>
      </c>
      <c r="L15" s="75">
        <f>IncStat!L15/IncStat!$C15</f>
        <v>1.478057105</v>
      </c>
      <c r="M15" s="75">
        <f>IncStat!M15/IncStat!$C15</f>
        <v>1.520177542</v>
      </c>
      <c r="N15" s="75">
        <f>IncStat!N15/IncStat!$C15</f>
        <v>1.563445444</v>
      </c>
      <c r="O15" s="75">
        <f>IncStat!O15/IncStat!$C15</f>
        <v>1.607889864</v>
      </c>
      <c r="P15" s="75">
        <f>IncStat!P15/IncStat!$C15</f>
        <v>1.663324761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25" t="s">
        <v>118</v>
      </c>
      <c r="B16" s="25"/>
      <c r="C16" s="71">
        <f>IncStat!C16/IncStat!$C16</f>
        <v>1</v>
      </c>
      <c r="D16" s="71">
        <f>IncStat!D16/IncStat!$C16</f>
        <v>1.037869822</v>
      </c>
      <c r="E16" s="71">
        <f>IncStat!E16/IncStat!$C16</f>
        <v>1.071597633</v>
      </c>
      <c r="F16" s="71">
        <f>IncStat!F16/IncStat!$C16</f>
        <v>1.106508876</v>
      </c>
      <c r="G16" s="71">
        <f>IncStat!G16/IncStat!$C16</f>
        <v>1.176923077</v>
      </c>
      <c r="H16" s="75">
        <f>IncStat!H16/IncStat!$C16</f>
        <v>1.234952378</v>
      </c>
      <c r="I16" s="75">
        <f>IncStat!I16/IncStat!$C16</f>
        <v>1.393719469</v>
      </c>
      <c r="J16" s="75">
        <f>IncStat!J16/IncStat!$C16</f>
        <v>1.491615569</v>
      </c>
      <c r="K16" s="75">
        <f>IncStat!K16/IncStat!$C16</f>
        <v>1.597739618</v>
      </c>
      <c r="L16" s="75">
        <f>IncStat!L16/IncStat!$C16</f>
        <v>1.709702796</v>
      </c>
      <c r="M16" s="75">
        <f>IncStat!M16/IncStat!$C16</f>
        <v>1.828567722</v>
      </c>
      <c r="N16" s="75">
        <f>IncStat!N16/IncStat!$C16</f>
        <v>1.954735001</v>
      </c>
      <c r="O16" s="75">
        <f>IncStat!O16/IncStat!$C16</f>
        <v>2.088627745</v>
      </c>
      <c r="P16" s="75">
        <f>IncStat!P16/IncStat!$C16</f>
        <v>2.230692818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25" t="s">
        <v>119</v>
      </c>
      <c r="B17" s="25"/>
      <c r="C17" s="76" t="str">
        <f>IncStat!C17/IncStat!$C17</f>
        <v>#DIV/0!</v>
      </c>
      <c r="D17" s="76" t="str">
        <f>IncStat!D17/IncStat!$C17</f>
        <v>#DIV/0!</v>
      </c>
      <c r="E17" s="76" t="str">
        <f>IncStat!E17/IncStat!$C17</f>
        <v>#DIV/0!</v>
      </c>
      <c r="F17" s="76" t="str">
        <f>IncStat!F17/IncStat!$C17</f>
        <v>#DIV/0!</v>
      </c>
      <c r="G17" s="76" t="str">
        <f>IncStat!G17/IncStat!$C17</f>
        <v>#DIV/0!</v>
      </c>
      <c r="H17" s="73" t="str">
        <f>IncStat!H17/IncStat!$C17</f>
        <v>#DIV/0!</v>
      </c>
      <c r="I17" s="73" t="str">
        <f>IncStat!I17/IncStat!$C17</f>
        <v>#DIV/0!</v>
      </c>
      <c r="J17" s="73" t="str">
        <f>IncStat!J17/IncStat!$C17</f>
        <v>#DIV/0!</v>
      </c>
      <c r="K17" s="73" t="str">
        <f>IncStat!K17/IncStat!$C17</f>
        <v>#DIV/0!</v>
      </c>
      <c r="L17" s="73" t="str">
        <f>IncStat!L17/IncStat!$C17</f>
        <v>#DIV/0!</v>
      </c>
      <c r="M17" s="73" t="str">
        <f>IncStat!M17/IncStat!$C17</f>
        <v>#DIV/0!</v>
      </c>
      <c r="N17" s="73" t="str">
        <f>IncStat!N17/IncStat!$C17</f>
        <v>#DIV/0!</v>
      </c>
      <c r="O17" s="73" t="str">
        <f>IncStat!O17/IncStat!$C17</f>
        <v>#DIV/0!</v>
      </c>
      <c r="P17" s="73" t="str">
        <f>IncStat!P17/IncStat!$C17</f>
        <v>#DIV/0!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 t="s">
        <v>120</v>
      </c>
      <c r="B18" s="25"/>
      <c r="C18" s="74">
        <f>IncStat!C18/IncStat!$C18</f>
        <v>1</v>
      </c>
      <c r="D18" s="74">
        <f>IncStat!D18/IncStat!$C18</f>
        <v>1.021361744</v>
      </c>
      <c r="E18" s="74">
        <f>IncStat!E18/IncStat!$C18</f>
        <v>1.06403115</v>
      </c>
      <c r="F18" s="74">
        <f>IncStat!F18/IncStat!$C18</f>
        <v>1.169758261</v>
      </c>
      <c r="G18" s="74">
        <f>IncStat!G18/IncStat!$C18</f>
        <v>1.175112217</v>
      </c>
      <c r="H18" s="74">
        <f>IncStat!H18/IncStat!$C18</f>
        <v>1.366534777</v>
      </c>
      <c r="I18" s="74">
        <f>IncStat!I18/IncStat!$C18</f>
        <v>1.395369249</v>
      </c>
      <c r="J18" s="74">
        <f>IncStat!J18/IncStat!$C18</f>
        <v>1.42028773</v>
      </c>
      <c r="K18" s="74">
        <f>IncStat!K18/IncStat!$C18</f>
        <v>1.459245651</v>
      </c>
      <c r="L18" s="74">
        <f>IncStat!L18/IncStat!$C18</f>
        <v>1.499228551</v>
      </c>
      <c r="M18" s="74">
        <f>IncStat!M18/IncStat!$C18</f>
        <v>1.548363114</v>
      </c>
      <c r="N18" s="74">
        <f>IncStat!N18/IncStat!$C18</f>
        <v>1.599207671</v>
      </c>
      <c r="O18" s="74">
        <f>IncStat!O18/IncStat!$C18</f>
        <v>1.651827294</v>
      </c>
      <c r="P18" s="74">
        <f>IncStat!P18/IncStat!$C18</f>
        <v>1.715179827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20"/>
      <c r="B19" s="39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t="13.5" customHeight="1">
      <c r="A20" s="1"/>
      <c r="B20" s="25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3" t="s">
        <v>122</v>
      </c>
      <c r="B21" s="25"/>
      <c r="C21" s="74">
        <f>IncStat!C21/IncStat!$C21</f>
        <v>1</v>
      </c>
      <c r="D21" s="74">
        <f>IncStat!D21/IncStat!$C21</f>
        <v>1.140394089</v>
      </c>
      <c r="E21" s="74">
        <f>IncStat!E21/IncStat!$C21</f>
        <v>1.246899949</v>
      </c>
      <c r="F21" s="74">
        <f>IncStat!F21/IncStat!$C21</f>
        <v>1.319007984</v>
      </c>
      <c r="G21" s="74">
        <f>IncStat!G21/IncStat!$C21</f>
        <v>1.345591982</v>
      </c>
      <c r="H21" s="74">
        <f>IncStat!H21/IncStat!$C21</f>
        <v>1.48756782</v>
      </c>
      <c r="I21" s="74">
        <f>IncStat!I21/IncStat!$C21</f>
        <v>1.538272962</v>
      </c>
      <c r="J21" s="74">
        <f>IncStat!J21/IncStat!$C21</f>
        <v>1.642857518</v>
      </c>
      <c r="K21" s="74">
        <f>IncStat!K21/IncStat!$C21</f>
        <v>1.738787472</v>
      </c>
      <c r="L21" s="74">
        <f>IncStat!L21/IncStat!$C21</f>
        <v>1.827145613</v>
      </c>
      <c r="M21" s="74">
        <f>IncStat!M21/IncStat!$C21</f>
        <v>1.90676265</v>
      </c>
      <c r="N21" s="74">
        <f>IncStat!N21/IncStat!$C21</f>
        <v>1.989534326</v>
      </c>
      <c r="O21" s="74">
        <f>IncStat!O21/IncStat!$C21</f>
        <v>2.062078373</v>
      </c>
      <c r="P21" s="74">
        <f>IncStat!P21/IncStat!$C21</f>
        <v>2.123116654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39"/>
      <c r="B22" s="39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t="13.5" customHeight="1">
      <c r="A23" s="25"/>
      <c r="B23" s="25"/>
      <c r="C23" s="25"/>
      <c r="D23" s="25"/>
      <c r="E23" s="25"/>
      <c r="F23" s="25"/>
      <c r="G23" s="2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25" t="s">
        <v>123</v>
      </c>
      <c r="B24" s="25"/>
      <c r="C24" s="74">
        <f>IncStat!C24/IncStat!$C24</f>
        <v>1</v>
      </c>
      <c r="D24" s="74">
        <f>IncStat!D24/IncStat!$C24</f>
        <v>1.057671382</v>
      </c>
      <c r="E24" s="74">
        <f>IncStat!E24/IncStat!$C24</f>
        <v>1.150163221</v>
      </c>
      <c r="F24" s="74">
        <f>IncStat!F24/IncStat!$C24</f>
        <v>1.143634385</v>
      </c>
      <c r="G24" s="74">
        <f>IncStat!G24/IncStat!$C24</f>
        <v>1.306855277</v>
      </c>
      <c r="H24" s="75">
        <f>IncStat!H24/IncStat!$C24</f>
        <v>1.199026115</v>
      </c>
      <c r="I24" s="75">
        <f>IncStat!I24/IncStat!$C24</f>
        <v>1.199026115</v>
      </c>
      <c r="J24" s="75">
        <f>IncStat!J24/IncStat!$C24</f>
        <v>1.199026115</v>
      </c>
      <c r="K24" s="75">
        <f>IncStat!K24/IncStat!$C24</f>
        <v>1.199026115</v>
      </c>
      <c r="L24" s="75">
        <f>IncStat!L24/IncStat!$C24</f>
        <v>1.199026115</v>
      </c>
      <c r="M24" s="75">
        <f>IncStat!M24/IncStat!$C24</f>
        <v>1.199026115</v>
      </c>
      <c r="N24" s="75">
        <f>IncStat!N24/IncStat!$C24</f>
        <v>1.199026115</v>
      </c>
      <c r="O24" s="75">
        <f>IncStat!O24/IncStat!$C24</f>
        <v>1.199026115</v>
      </c>
      <c r="P24" s="75">
        <f>IncStat!P24/IncStat!$C24</f>
        <v>1.199026115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25" t="s">
        <v>124</v>
      </c>
      <c r="B25" s="25"/>
      <c r="C25" s="74">
        <f>IncStat!C25/IncStat!$C25</f>
        <v>1</v>
      </c>
      <c r="D25" s="74">
        <f>IncStat!D25/IncStat!$C25</f>
        <v>0.2168674699</v>
      </c>
      <c r="E25" s="74">
        <f>IncStat!E25/IncStat!$C25</f>
        <v>0.4457831325</v>
      </c>
      <c r="F25" s="74">
        <f>IncStat!F25/IncStat!$C25</f>
        <v>0.5602409639</v>
      </c>
      <c r="G25" s="74">
        <f>IncStat!G25/IncStat!$C25</f>
        <v>0.4397590361</v>
      </c>
      <c r="H25" s="75">
        <f>IncStat!H25/IncStat!$C25</f>
        <v>0.09787939026</v>
      </c>
      <c r="I25" s="75">
        <f>IncStat!I25/IncStat!$C25</f>
        <v>0.1075309772</v>
      </c>
      <c r="J25" s="75">
        <f>IncStat!J25/IncStat!$C25</f>
        <v>0.1111869898</v>
      </c>
      <c r="K25" s="75">
        <f>IncStat!K25/IncStat!$C25</f>
        <v>0.115075117</v>
      </c>
      <c r="L25" s="75">
        <f>IncStat!L25/IncStat!$C25</f>
        <v>0.1190425388</v>
      </c>
      <c r="M25" s="75">
        <f>IncStat!M25/IncStat!$C25</f>
        <v>0.1231467446</v>
      </c>
      <c r="N25" s="75">
        <f>IncStat!N25/IncStat!$C25</f>
        <v>0.1273924503</v>
      </c>
      <c r="O25" s="75">
        <f>IncStat!O25/IncStat!$C25</f>
        <v>0.1317845343</v>
      </c>
      <c r="P25" s="75">
        <f>IncStat!P25/IncStat!$C25</f>
        <v>0.1363280434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25" t="s">
        <v>42</v>
      </c>
      <c r="B26" s="25"/>
      <c r="C26" s="72" t="str">
        <f>IncStat!C26/IncStat!$C26</f>
        <v>#DIV/0!</v>
      </c>
      <c r="D26" s="72" t="str">
        <f>IncStat!D26/IncStat!$C26</f>
        <v>#DIV/0!</v>
      </c>
      <c r="E26" s="72" t="str">
        <f>IncStat!E26/IncStat!$C26</f>
        <v>#DIV/0!</v>
      </c>
      <c r="F26" s="72" t="str">
        <f>IncStat!F26/IncStat!$C26</f>
        <v>#DIV/0!</v>
      </c>
      <c r="G26" s="72" t="str">
        <f>IncStat!G26/IncStat!$C26</f>
        <v>#DIV/0!</v>
      </c>
      <c r="H26" s="73" t="str">
        <f>IncStat!H26/IncStat!$C26</f>
        <v>#DIV/0!</v>
      </c>
      <c r="I26" s="73" t="str">
        <f>IncStat!I26/IncStat!$C26</f>
        <v>#DIV/0!</v>
      </c>
      <c r="J26" s="73" t="str">
        <f>IncStat!J26/IncStat!$C26</f>
        <v>#DIV/0!</v>
      </c>
      <c r="K26" s="73" t="str">
        <f>IncStat!K26/IncStat!$C26</f>
        <v>#DIV/0!</v>
      </c>
      <c r="L26" s="73" t="str">
        <f>IncStat!L26/IncStat!$C26</f>
        <v>#DIV/0!</v>
      </c>
      <c r="M26" s="73" t="str">
        <f>IncStat!M26/IncStat!$C26</f>
        <v>#DIV/0!</v>
      </c>
      <c r="N26" s="73" t="str">
        <f>IncStat!N26/IncStat!$C26</f>
        <v>#DIV/0!</v>
      </c>
      <c r="O26" s="73" t="str">
        <f>IncStat!O26/IncStat!$C26</f>
        <v>#DIV/0!</v>
      </c>
      <c r="P26" s="73" t="str">
        <f>IncStat!P26/IncStat!$C26</f>
        <v>#DIV/0!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25" t="s">
        <v>125</v>
      </c>
      <c r="B27" s="25"/>
      <c r="C27" s="74">
        <f>IncStat!C27/IncStat!$C27</f>
        <v>1</v>
      </c>
      <c r="D27" s="74">
        <f>IncStat!D27/IncStat!$C27</f>
        <v>1.243027888</v>
      </c>
      <c r="E27" s="74">
        <f>IncStat!E27/IncStat!$C27</f>
        <v>1.305444887</v>
      </c>
      <c r="F27" s="74">
        <f>IncStat!F27/IncStat!$C27</f>
        <v>1.293492696</v>
      </c>
      <c r="G27" s="74">
        <f>IncStat!G27/IncStat!$C27</f>
        <v>1.498007968</v>
      </c>
      <c r="H27" s="74">
        <f>IncStat!H27/IncStat!$C27</f>
        <v>1.441775593</v>
      </c>
      <c r="I27" s="74">
        <f>IncStat!I27/IncStat!$C27</f>
        <v>1.439647886</v>
      </c>
      <c r="J27" s="74">
        <f>IncStat!J27/IncStat!$C27</f>
        <v>1.438841912</v>
      </c>
      <c r="K27" s="74">
        <f>IncStat!K27/IncStat!$C27</f>
        <v>1.437984768</v>
      </c>
      <c r="L27" s="74">
        <f>IncStat!L27/IncStat!$C27</f>
        <v>1.437110144</v>
      </c>
      <c r="M27" s="74">
        <f>IncStat!M27/IncStat!$C27</f>
        <v>1.436205366</v>
      </c>
      <c r="N27" s="74">
        <f>IncStat!N27/IncStat!$C27</f>
        <v>1.435269393</v>
      </c>
      <c r="O27" s="74">
        <f>IncStat!O27/IncStat!$C27</f>
        <v>1.434301152</v>
      </c>
      <c r="P27" s="74">
        <f>IncStat!P27/IncStat!$C27</f>
        <v>1.433299528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25"/>
      <c r="B28" s="2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25" t="s">
        <v>126</v>
      </c>
      <c r="B29" s="25"/>
      <c r="C29" s="74">
        <f>IncStat!C29/IncStat!$C29</f>
        <v>1</v>
      </c>
      <c r="D29" s="74">
        <f>IncStat!D29/IncStat!$C29</f>
        <v>1.133381726</v>
      </c>
      <c r="E29" s="74">
        <f>IncStat!E29/IncStat!$C29</f>
        <v>1.242899918</v>
      </c>
      <c r="F29" s="74">
        <f>IncStat!F29/IncStat!$C29</f>
        <v>1.320751293</v>
      </c>
      <c r="G29" s="74">
        <f>IncStat!G29/IncStat!$C29</f>
        <v>1.335178296</v>
      </c>
      <c r="H29" s="74">
        <f>IncStat!H29/IncStat!$C29</f>
        <v>1.490696533</v>
      </c>
      <c r="I29" s="74">
        <f>IncStat!I29/IncStat!$C29</f>
        <v>1.545011432</v>
      </c>
      <c r="J29" s="74">
        <f>IncStat!J29/IncStat!$C29</f>
        <v>1.656796703</v>
      </c>
      <c r="K29" s="74">
        <f>IncStat!K29/IncStat!$C29</f>
        <v>1.759339549</v>
      </c>
      <c r="L29" s="74">
        <f>IncStat!L29/IncStat!$C29</f>
        <v>1.853794439</v>
      </c>
      <c r="M29" s="74">
        <f>IncStat!M29/IncStat!$C29</f>
        <v>1.938913057</v>
      </c>
      <c r="N29" s="74">
        <f>IncStat!N29/IncStat!$C29</f>
        <v>2.027403983</v>
      </c>
      <c r="O29" s="74">
        <f>IncStat!O29/IncStat!$C29</f>
        <v>2.104970692</v>
      </c>
      <c r="P29" s="74">
        <f>IncStat!P29/IncStat!$C29</f>
        <v>2.170247795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25"/>
      <c r="B30" s="25"/>
      <c r="C30" s="45"/>
      <c r="D30" s="45"/>
      <c r="E30" s="45"/>
      <c r="F30" s="45"/>
      <c r="G30" s="45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25" t="s">
        <v>127</v>
      </c>
      <c r="B31" s="25"/>
      <c r="C31" s="74">
        <f>IncStat!C31/IncStat!$C31</f>
        <v>1</v>
      </c>
      <c r="D31" s="74">
        <f>IncStat!D31/IncStat!$C31</f>
        <v>1.130109671</v>
      </c>
      <c r="E31" s="74">
        <f>IncStat!E31/IncStat!$C31</f>
        <v>1.263210369</v>
      </c>
      <c r="F31" s="74">
        <f>IncStat!F31/IncStat!$C31</f>
        <v>0.8561814556</v>
      </c>
      <c r="G31" s="74">
        <f>IncStat!G31/IncStat!$C31</f>
        <v>0.8656530409</v>
      </c>
      <c r="H31" s="75">
        <f>IncStat!H31/IncStat!$C31</f>
        <v>1.040119015</v>
      </c>
      <c r="I31" s="75">
        <f>IncStat!I31/IncStat!$C31</f>
        <v>1.078016708</v>
      </c>
      <c r="J31" s="75">
        <f>IncStat!J31/IncStat!$C31</f>
        <v>1.156013794</v>
      </c>
      <c r="K31" s="75">
        <f>IncStat!K31/IncStat!$C31</f>
        <v>1.227562068</v>
      </c>
      <c r="L31" s="75">
        <f>IncStat!L31/IncStat!$C31</f>
        <v>1.29346705</v>
      </c>
      <c r="M31" s="75">
        <f>IncStat!M31/IncStat!$C31</f>
        <v>1.352857737</v>
      </c>
      <c r="N31" s="75">
        <f>IncStat!N31/IncStat!$C31</f>
        <v>1.414601421</v>
      </c>
      <c r="O31" s="75">
        <f>IncStat!O31/IncStat!$C31</f>
        <v>1.468722838</v>
      </c>
      <c r="P31" s="75">
        <f>IncStat!P31/IncStat!$C31</f>
        <v>1.514269302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39"/>
      <c r="B32" s="39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t="13.5" customHeight="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34" t="s">
        <v>129</v>
      </c>
      <c r="B34" s="25"/>
      <c r="C34" s="77">
        <f>IncStat!C34/IncStat!$C34</f>
        <v>1</v>
      </c>
      <c r="D34" s="77">
        <f>IncStat!D34/IncStat!$C34</f>
        <v>1.135254673</v>
      </c>
      <c r="E34" s="77">
        <f>IncStat!E34/IncStat!$C34</f>
        <v>1.231274076</v>
      </c>
      <c r="F34" s="77">
        <f>IncStat!F34/IncStat!$C34</f>
        <v>1.586674276</v>
      </c>
      <c r="G34" s="77">
        <f>IncStat!G34/IncStat!$C34</f>
        <v>1.603937794</v>
      </c>
      <c r="H34" s="77">
        <f>IncStat!H34/IncStat!$C34</f>
        <v>1.748610216</v>
      </c>
      <c r="I34" s="77">
        <f>IncStat!I34/IncStat!$C34</f>
        <v>1.812322437</v>
      </c>
      <c r="J34" s="77">
        <f>IncStat!J34/IncStat!$C34</f>
        <v>1.943448298</v>
      </c>
      <c r="K34" s="77">
        <f>IncStat!K34/IncStat!$C34</f>
        <v>2.063732651</v>
      </c>
      <c r="L34" s="77">
        <f>IncStat!L34/IncStat!$C34</f>
        <v>2.174529706</v>
      </c>
      <c r="M34" s="77">
        <f>IncStat!M34/IncStat!$C34</f>
        <v>2.274375168</v>
      </c>
      <c r="N34" s="77">
        <f>IncStat!N34/IncStat!$C34</f>
        <v>2.378176401</v>
      </c>
      <c r="O34" s="77">
        <f>IncStat!O34/IncStat!$C34</f>
        <v>2.469163357</v>
      </c>
      <c r="P34" s="77">
        <f>IncStat!P34/IncStat!$C34</f>
        <v>2.545734413</v>
      </c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39"/>
      <c r="B35" s="39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t="13.5" customHeight="1">
      <c r="A36" s="25"/>
      <c r="B36" s="25"/>
      <c r="C36" s="25"/>
      <c r="D36" s="25"/>
      <c r="E36" s="25"/>
      <c r="F36" s="25"/>
      <c r="G36" s="25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CCCC"/>
    <pageSetUpPr fitToPage="1"/>
  </sheetPr>
  <sheetViews>
    <sheetView workbookViewId="0"/>
  </sheetViews>
  <sheetFormatPr customHeight="1" defaultColWidth="14.43" defaultRowHeight="15.0"/>
  <cols>
    <col customWidth="1" min="1" max="1" width="43.43"/>
    <col customWidth="1" min="2" max="2" width="8.86"/>
    <col customWidth="1" min="3" max="16" width="9.0"/>
    <col customWidth="1" min="17" max="26" width="8.86"/>
  </cols>
  <sheetData>
    <row r="1" ht="13.5" customHeight="1">
      <c r="A1" s="7" t="str">
        <f>Contents!A5</f>
        <v>THE HOME DEPOT, INC.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3" t="s">
        <v>130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 t="s">
        <v>110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8" t="s">
        <v>17</v>
      </c>
      <c r="B5" s="1"/>
      <c r="C5" s="9">
        <f>'IS Assumptions'!C5</f>
        <v>2015</v>
      </c>
      <c r="D5" s="9">
        <f>'IS Assumptions'!D5</f>
        <v>2016</v>
      </c>
      <c r="E5" s="9">
        <f>'IS Assumptions'!E5</f>
        <v>2017</v>
      </c>
      <c r="F5" s="9">
        <f>'IS Assumptions'!F5</f>
        <v>2018</v>
      </c>
      <c r="G5" s="9">
        <f>'IS Assumptions'!G5</f>
        <v>2019</v>
      </c>
      <c r="H5" s="9">
        <f>'IS Assumptions'!H5</f>
        <v>2020</v>
      </c>
      <c r="I5" s="9">
        <f>'IS Assumptions'!I5</f>
        <v>2021</v>
      </c>
      <c r="J5" s="9">
        <f>'IS Assumptions'!J5</f>
        <v>2022</v>
      </c>
      <c r="K5" s="9">
        <f>'IS Assumptions'!K5</f>
        <v>2023</v>
      </c>
      <c r="L5" s="9">
        <f>'IS Assumptions'!L5</f>
        <v>2024</v>
      </c>
      <c r="M5" s="9">
        <f>'IS Assumptions'!M5</f>
        <v>2025</v>
      </c>
      <c r="N5" s="9">
        <f>'IS Assumptions'!N5</f>
        <v>2026</v>
      </c>
      <c r="O5" s="9">
        <f>'IS Assumptions'!O5</f>
        <v>2027</v>
      </c>
      <c r="P5" s="9">
        <f>'IS Assumptions'!P5</f>
        <v>2028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3" t="s">
        <v>131</v>
      </c>
      <c r="B7" s="1"/>
      <c r="C7" s="48"/>
      <c r="D7" s="48"/>
      <c r="E7" s="4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34" t="s">
        <v>132</v>
      </c>
      <c r="B8" s="25"/>
      <c r="C8" s="25"/>
      <c r="D8" s="25"/>
      <c r="E8" s="25"/>
      <c r="F8" s="25"/>
      <c r="G8" s="2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25" t="s">
        <v>133</v>
      </c>
      <c r="B9" s="49"/>
      <c r="C9" s="78">
        <f>BalSht!C9/BalSht!$C9</f>
        <v>1</v>
      </c>
      <c r="D9" s="78">
        <f>BalSht!D9/BalSht!$C9</f>
        <v>1.145306859</v>
      </c>
      <c r="E9" s="78">
        <f>BalSht!E9/BalSht!$C9</f>
        <v>1.622292419</v>
      </c>
      <c r="F9" s="78">
        <f>BalSht!F9/BalSht!$C9</f>
        <v>0.8023465704</v>
      </c>
      <c r="G9" s="78">
        <f>BalSht!G9/BalSht!$C9</f>
        <v>0.9625451264</v>
      </c>
      <c r="H9" s="78">
        <f>BalSht!H9/BalSht!$C9</f>
        <v>1.132346414</v>
      </c>
      <c r="I9" s="78">
        <f>BalSht!I9/BalSht!$C9</f>
        <v>1.169115966</v>
      </c>
      <c r="J9" s="78">
        <f>BalSht!J9/BalSht!$C9</f>
        <v>1.210595265</v>
      </c>
      <c r="K9" s="78">
        <f>BalSht!K9/BalSht!$C9</f>
        <v>1.252332716</v>
      </c>
      <c r="L9" s="78">
        <f>BalSht!L9/BalSht!$C9</f>
        <v>1.295509141</v>
      </c>
      <c r="M9" s="78">
        <f>BalSht!M9/BalSht!$C9</f>
        <v>1.34017415</v>
      </c>
      <c r="N9" s="78">
        <f>BalSht!N9/BalSht!$C9</f>
        <v>1.386379067</v>
      </c>
      <c r="O9" s="78">
        <f>BalSht!O9/BalSht!$C9</f>
        <v>1.43417698</v>
      </c>
      <c r="P9" s="78">
        <f>BalSht!P9/BalSht!$C9</f>
        <v>1.483622813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25" t="s">
        <v>134</v>
      </c>
      <c r="B10" s="49"/>
      <c r="C10" s="78">
        <f>BalSht!C10/BalSht!$C10</f>
        <v>1</v>
      </c>
      <c r="D10" s="78">
        <f>BalSht!D10/BalSht!$C10</f>
        <v>1.073544974</v>
      </c>
      <c r="E10" s="78">
        <f>BalSht!E10/BalSht!$C10</f>
        <v>1.032804233</v>
      </c>
      <c r="F10" s="78">
        <f>BalSht!F10/BalSht!$C10</f>
        <v>1.024338624</v>
      </c>
      <c r="G10" s="78">
        <f>BalSht!G10/BalSht!$C10</f>
        <v>1.114285714</v>
      </c>
      <c r="H10" s="78">
        <f>BalSht!H10/BalSht!$C10</f>
        <v>1.273099773</v>
      </c>
      <c r="I10" s="78">
        <f>BalSht!I10/BalSht!$C10</f>
        <v>1.314439869</v>
      </c>
      <c r="J10" s="78">
        <f>BalSht!J10/BalSht!$C10</f>
        <v>1.361075144</v>
      </c>
      <c r="K10" s="78">
        <f>BalSht!K10/BalSht!$C10</f>
        <v>1.408000659</v>
      </c>
      <c r="L10" s="78">
        <f>BalSht!L10/BalSht!$C10</f>
        <v>1.456544016</v>
      </c>
      <c r="M10" s="78">
        <f>BalSht!M10/BalSht!$C10</f>
        <v>1.506760993</v>
      </c>
      <c r="N10" s="78">
        <f>BalSht!N10/BalSht!$C10</f>
        <v>1.558709291</v>
      </c>
      <c r="O10" s="78">
        <f>BalSht!O10/BalSht!$C10</f>
        <v>1.612448599</v>
      </c>
      <c r="P10" s="78">
        <f>BalSht!P10/BalSht!$C10</f>
        <v>1.668040667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25" t="s">
        <v>135</v>
      </c>
      <c r="B11" s="49"/>
      <c r="C11" s="78">
        <f>BalSht!C11/BalSht!$C11</f>
        <v>1</v>
      </c>
      <c r="D11" s="78">
        <f>BalSht!D11/BalSht!$C11</f>
        <v>1.06266407</v>
      </c>
      <c r="E11" s="78">
        <f>BalSht!E11/BalSht!$C11</f>
        <v>1.079515624</v>
      </c>
      <c r="F11" s="78">
        <f>BalSht!F11/BalSht!$C11</f>
        <v>1.179185367</v>
      </c>
      <c r="G11" s="78">
        <f>BalSht!G11/BalSht!$C11</f>
        <v>1.230502159</v>
      </c>
      <c r="H11" s="78">
        <f>BalSht!H11/BalSht!$C11</f>
        <v>1.400300865</v>
      </c>
      <c r="I11" s="78">
        <f>BalSht!I11/BalSht!$C11</f>
        <v>1.450159208</v>
      </c>
      <c r="J11" s="78">
        <f>BalSht!J11/BalSht!$C11</f>
        <v>1.499337972</v>
      </c>
      <c r="K11" s="78">
        <f>BalSht!K11/BalSht!$C11</f>
        <v>1.546330256</v>
      </c>
      <c r="L11" s="78">
        <f>BalSht!L11/BalSht!$C11</f>
        <v>1.597211707</v>
      </c>
      <c r="M11" s="78">
        <f>BalSht!M11/BalSht!$C11</f>
        <v>1.649763572</v>
      </c>
      <c r="N11" s="78">
        <f>BalSht!N11/BalSht!$C11</f>
        <v>1.704040552</v>
      </c>
      <c r="O11" s="78">
        <f>BalSht!O11/BalSht!$C11</f>
        <v>1.762790417</v>
      </c>
      <c r="P11" s="78">
        <f>BalSht!P11/BalSht!$C11</f>
        <v>1.82356579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25" t="s">
        <v>136</v>
      </c>
      <c r="B12" s="49"/>
      <c r="C12" s="79">
        <f>BalSht!C12/BalSht!$C12</f>
        <v>1</v>
      </c>
      <c r="D12" s="79">
        <f>BalSht!D12/BalSht!$C12</f>
        <v>1.068541301</v>
      </c>
      <c r="E12" s="79">
        <f>BalSht!E12/BalSht!$C12</f>
        <v>1.121265378</v>
      </c>
      <c r="F12" s="79">
        <f>BalSht!F12/BalSht!$C12</f>
        <v>1.564147627</v>
      </c>
      <c r="G12" s="79">
        <f>BalSht!G12/BalSht!$C12</f>
        <v>1.827768014</v>
      </c>
      <c r="H12" s="79">
        <f>BalSht!H12/BalSht!$C12</f>
        <v>1.763992726</v>
      </c>
      <c r="I12" s="79">
        <f>BalSht!I12/BalSht!$C12</f>
        <v>1.821273098</v>
      </c>
      <c r="J12" s="79">
        <f>BalSht!J12/BalSht!$C12</f>
        <v>1.88589041</v>
      </c>
      <c r="K12" s="79">
        <f>BalSht!K12/BalSht!$C12</f>
        <v>1.950909877</v>
      </c>
      <c r="L12" s="79">
        <f>BalSht!L12/BalSht!$C12</f>
        <v>2.018171006</v>
      </c>
      <c r="M12" s="79">
        <f>BalSht!M12/BalSht!$C12</f>
        <v>2.087751084</v>
      </c>
      <c r="N12" s="79">
        <f>BalSht!N12/BalSht!$C12</f>
        <v>2.159730061</v>
      </c>
      <c r="O12" s="79">
        <f>BalSht!O12/BalSht!$C12</f>
        <v>2.234190642</v>
      </c>
      <c r="P12" s="79">
        <f>BalSht!P12/BalSht!$C12</f>
        <v>2.311218386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34" t="s">
        <v>137</v>
      </c>
      <c r="B13" s="54"/>
      <c r="C13" s="78">
        <f>BalSht!C13/BalSht!$C13</f>
        <v>1</v>
      </c>
      <c r="D13" s="78">
        <f>BalSht!D13/BalSht!$C13</f>
        <v>1.07522446</v>
      </c>
      <c r="E13" s="78">
        <f>BalSht!E13/BalSht!$C13</f>
        <v>1.148568309</v>
      </c>
      <c r="F13" s="78">
        <f>BalSht!F13/BalSht!$C13</f>
        <v>1.124059694</v>
      </c>
      <c r="G13" s="78">
        <f>BalSht!G13/BalSht!$C13</f>
        <v>1.201771415</v>
      </c>
      <c r="H13" s="78">
        <f>BalSht!H13/BalSht!$C13</f>
        <v>1.362248422</v>
      </c>
      <c r="I13" s="78">
        <f>BalSht!I13/BalSht!$C13</f>
        <v>1.409626718</v>
      </c>
      <c r="J13" s="78">
        <f>BalSht!J13/BalSht!$C13</f>
        <v>1.458011702</v>
      </c>
      <c r="K13" s="78">
        <f>BalSht!K13/BalSht!$C13</f>
        <v>1.504912173</v>
      </c>
      <c r="L13" s="78">
        <f>BalSht!L13/BalSht!$C13</f>
        <v>1.555055132</v>
      </c>
      <c r="M13" s="78">
        <f>BalSht!M13/BalSht!$C13</f>
        <v>1.606866815</v>
      </c>
      <c r="N13" s="78">
        <f>BalSht!N13/BalSht!$C13</f>
        <v>1.660402684</v>
      </c>
      <c r="O13" s="78">
        <f>BalSht!O13/BalSht!$C13</f>
        <v>1.717648056</v>
      </c>
      <c r="P13" s="78">
        <f>BalSht!P13/BalSht!$C13</f>
        <v>1.776867064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25"/>
      <c r="B14" s="25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34" t="s">
        <v>138</v>
      </c>
      <c r="B15" s="25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25" t="s">
        <v>139</v>
      </c>
      <c r="B16" s="49"/>
      <c r="C16" s="78" t="str">
        <f>BalSht!C16/BalSht!$C16</f>
        <v>#DIV/0!</v>
      </c>
      <c r="D16" s="78" t="str">
        <f>BalSht!D16/BalSht!$C16</f>
        <v>#DIV/0!</v>
      </c>
      <c r="E16" s="78" t="str">
        <f>BalSht!E16/BalSht!$C16</f>
        <v>#DIV/0!</v>
      </c>
      <c r="F16" s="78" t="str">
        <f>BalSht!F16/BalSht!$C16</f>
        <v>#DIV/0!</v>
      </c>
      <c r="G16" s="78" t="str">
        <f>BalSht!G16/BalSht!$C16</f>
        <v>#DIV/0!</v>
      </c>
      <c r="H16" s="78" t="str">
        <f>BalSht!H16/BalSht!$C16</f>
        <v>#DIV/0!</v>
      </c>
      <c r="I16" s="78" t="str">
        <f>BalSht!I16/BalSht!$C16</f>
        <v>#DIV/0!</v>
      </c>
      <c r="J16" s="78" t="str">
        <f>BalSht!J16/BalSht!$C16</f>
        <v>#DIV/0!</v>
      </c>
      <c r="K16" s="78" t="str">
        <f>BalSht!K16/BalSht!$C16</f>
        <v>#DIV/0!</v>
      </c>
      <c r="L16" s="78" t="str">
        <f>BalSht!L16/BalSht!$C16</f>
        <v>#DIV/0!</v>
      </c>
      <c r="M16" s="78" t="str">
        <f>BalSht!M16/BalSht!$C16</f>
        <v>#DIV/0!</v>
      </c>
      <c r="N16" s="78" t="str">
        <f>BalSht!N16/BalSht!$C16</f>
        <v>#DIV/0!</v>
      </c>
      <c r="O16" s="78" t="str">
        <f>BalSht!O16/BalSht!$C16</f>
        <v>#DIV/0!</v>
      </c>
      <c r="P16" s="78" t="str">
        <f>BalSht!P16/BalSht!$C16</f>
        <v>#DIV/0!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25" t="s">
        <v>140</v>
      </c>
      <c r="B17" s="49"/>
      <c r="C17" s="78">
        <f>BalSht!C17/BalSht!$C17</f>
        <v>1</v>
      </c>
      <c r="D17" s="78">
        <f>BalSht!D17/BalSht!$C17</f>
        <v>0.987517462</v>
      </c>
      <c r="E17" s="78">
        <f>BalSht!E17/BalSht!$C17</f>
        <v>0.9947726556</v>
      </c>
      <c r="F17" s="78">
        <f>BalSht!F17/BalSht!$C17</f>
        <v>1.00829165</v>
      </c>
      <c r="G17" s="78">
        <f>BalSht!G17/BalSht!$C17</f>
        <v>1.026091659</v>
      </c>
      <c r="H17" s="78">
        <f>BalSht!H17/BalSht!$C17</f>
        <v>1.177879758</v>
      </c>
      <c r="I17" s="78">
        <f>BalSht!I17/BalSht!$C17</f>
        <v>1.21612787</v>
      </c>
      <c r="J17" s="78">
        <f>BalSht!J17/BalSht!$C17</f>
        <v>1.259275114</v>
      </c>
      <c r="K17" s="78">
        <f>BalSht!K17/BalSht!$C17</f>
        <v>1.30269089</v>
      </c>
      <c r="L17" s="78">
        <f>BalSht!L17/BalSht!$C17</f>
        <v>1.347603503</v>
      </c>
      <c r="M17" s="78">
        <f>BalSht!M17/BalSht!$C17</f>
        <v>1.394064559</v>
      </c>
      <c r="N17" s="78">
        <f>BalSht!N17/BalSht!$C17</f>
        <v>1.442127444</v>
      </c>
      <c r="O17" s="78">
        <f>BalSht!O17/BalSht!$C17</f>
        <v>1.491847384</v>
      </c>
      <c r="P17" s="78">
        <f>BalSht!P17/BalSht!$C17</f>
        <v>1.543281508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25" t="s">
        <v>141</v>
      </c>
      <c r="B18" s="49"/>
      <c r="C18" s="78">
        <f>BalSht!C18/BalSht!$C18</f>
        <v>1</v>
      </c>
      <c r="D18" s="78">
        <f>BalSht!D18/BalSht!$C18</f>
        <v>0.9957183635</v>
      </c>
      <c r="E18" s="78">
        <f>BalSht!E18/BalSht!$C18</f>
        <v>1.082302569</v>
      </c>
      <c r="F18" s="78">
        <f>BalSht!F18/BalSht!$C18</f>
        <v>1.071360609</v>
      </c>
      <c r="G18" s="78">
        <f>BalSht!G18/BalSht!$C18</f>
        <v>1.072312084</v>
      </c>
      <c r="H18" s="78">
        <f>BalSht!H18/BalSht!$C18</f>
        <v>1.072312084</v>
      </c>
      <c r="I18" s="78">
        <f>BalSht!I18/BalSht!$C18</f>
        <v>1.072312084</v>
      </c>
      <c r="J18" s="78">
        <f>BalSht!J18/BalSht!$C18</f>
        <v>1.072312084</v>
      </c>
      <c r="K18" s="78">
        <f>BalSht!K18/BalSht!$C18</f>
        <v>1.072312084</v>
      </c>
      <c r="L18" s="78">
        <f>BalSht!L18/BalSht!$C18</f>
        <v>1.072312084</v>
      </c>
      <c r="M18" s="78">
        <f>BalSht!M18/BalSht!$C18</f>
        <v>1.072312084</v>
      </c>
      <c r="N18" s="78">
        <f>BalSht!N18/BalSht!$C18</f>
        <v>1.072312084</v>
      </c>
      <c r="O18" s="78">
        <f>BalSht!O18/BalSht!$C18</f>
        <v>1.072312084</v>
      </c>
      <c r="P18" s="78">
        <f>BalSht!P18/BalSht!$C18</f>
        <v>1.072312084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25" t="s">
        <v>142</v>
      </c>
      <c r="B19" s="49"/>
      <c r="C19" s="78">
        <f>BalSht!C19/BalSht!$C19</f>
        <v>1</v>
      </c>
      <c r="D19" s="78">
        <f>BalSht!D19/BalSht!$C19</f>
        <v>1.032608696</v>
      </c>
      <c r="E19" s="78">
        <f>BalSht!E19/BalSht!$C19</f>
        <v>1.04180602</v>
      </c>
      <c r="F19" s="78">
        <f>BalSht!F19/BalSht!$C19</f>
        <v>0.7081939799</v>
      </c>
      <c r="G19" s="78">
        <f>BalSht!G19/BalSht!$C19</f>
        <v>0.6747491639</v>
      </c>
      <c r="H19" s="78">
        <f>BalSht!H19/BalSht!$C19</f>
        <v>1.049029955</v>
      </c>
      <c r="I19" s="78">
        <f>BalSht!I19/BalSht!$C19</f>
        <v>1.083094056</v>
      </c>
      <c r="J19" s="78">
        <f>BalSht!J19/BalSht!$C19</f>
        <v>1.121521366</v>
      </c>
      <c r="K19" s="78">
        <f>BalSht!K19/BalSht!$C19</f>
        <v>1.160187834</v>
      </c>
      <c r="L19" s="78">
        <f>BalSht!L19/BalSht!$C19</f>
        <v>1.200187398</v>
      </c>
      <c r="M19" s="78">
        <f>BalSht!M19/BalSht!$C19</f>
        <v>1.241566019</v>
      </c>
      <c r="N19" s="78">
        <f>BalSht!N19/BalSht!$C19</f>
        <v>1.284371242</v>
      </c>
      <c r="O19" s="78">
        <f>BalSht!O19/BalSht!$C19</f>
        <v>1.328652253</v>
      </c>
      <c r="P19" s="78">
        <f>BalSht!P19/BalSht!$C19</f>
        <v>1.374459931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34" t="s">
        <v>143</v>
      </c>
      <c r="B20" s="54"/>
      <c r="C20" s="80">
        <f>BalSht!C20/BalSht!$C20</f>
        <v>1</v>
      </c>
      <c r="D20" s="80">
        <f>BalSht!D20/BalSht!$C20</f>
        <v>1.023658066</v>
      </c>
      <c r="E20" s="80">
        <f>BalSht!E20/BalSht!$C20</f>
        <v>1.06089629</v>
      </c>
      <c r="F20" s="80">
        <f>BalSht!F20/BalSht!$C20</f>
        <v>1.048364425</v>
      </c>
      <c r="G20" s="80">
        <f>BalSht!G20/BalSht!$C20</f>
        <v>1.220689491</v>
      </c>
      <c r="H20" s="80">
        <f>BalSht!H20/BalSht!$C20</f>
        <v>1.397868153</v>
      </c>
      <c r="I20" s="80">
        <f>BalSht!I20/BalSht!$C20</f>
        <v>1.439455825</v>
      </c>
      <c r="J20" s="80">
        <f>BalSht!J20/BalSht!$C20</f>
        <v>1.484359035</v>
      </c>
      <c r="K20" s="80">
        <f>BalSht!K20/BalSht!$C20</f>
        <v>1.530487168</v>
      </c>
      <c r="L20" s="80">
        <f>BalSht!L20/BalSht!$C20</f>
        <v>1.578779426</v>
      </c>
      <c r="M20" s="80">
        <f>BalSht!M20/BalSht!$C20</f>
        <v>1.629648957</v>
      </c>
      <c r="N20" s="80">
        <f>BalSht!N20/BalSht!$C20</f>
        <v>1.682213342</v>
      </c>
      <c r="O20" s="80">
        <f>BalSht!O20/BalSht!$C20</f>
        <v>1.737286166</v>
      </c>
      <c r="P20" s="80">
        <f>BalSht!P20/BalSht!$C20</f>
        <v>1.795330789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25"/>
      <c r="B21" s="25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3" t="s">
        <v>144</v>
      </c>
      <c r="B22" s="25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34" t="s">
        <v>145</v>
      </c>
      <c r="B23" s="25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25" t="s">
        <v>146</v>
      </c>
      <c r="B24" s="49"/>
      <c r="C24" s="78">
        <f>BalSht!C24/BalSht!$C24</f>
        <v>1</v>
      </c>
      <c r="D24" s="78">
        <f>BalSht!D24/BalSht!$C24</f>
        <v>1.066260472</v>
      </c>
      <c r="E24" s="78">
        <f>BalSht!E24/BalSht!$C24</f>
        <v>1.103427266</v>
      </c>
      <c r="F24" s="78">
        <f>BalSht!F24/BalSht!$C24</f>
        <v>1.18126428</v>
      </c>
      <c r="G24" s="78">
        <f>BalSht!G24/BalSht!$C24</f>
        <v>1.186138614</v>
      </c>
      <c r="H24" s="78">
        <f>BalSht!H24/BalSht!$C24</f>
        <v>1.378314132</v>
      </c>
      <c r="I24" s="78">
        <f>BalSht!I24/BalSht!$C24</f>
        <v>1.403175276</v>
      </c>
      <c r="J24" s="78">
        <f>BalSht!J24/BalSht!$C24</f>
        <v>1.450305101</v>
      </c>
      <c r="K24" s="78">
        <f>BalSht!K24/BalSht!$C24</f>
        <v>1.495044109</v>
      </c>
      <c r="L24" s="78">
        <f>BalSht!L24/BalSht!$C24</f>
        <v>1.54468831</v>
      </c>
      <c r="M24" s="78">
        <f>BalSht!M24/BalSht!$C24</f>
        <v>1.595511326</v>
      </c>
      <c r="N24" s="78">
        <f>BalSht!N24/BalSht!$C24</f>
        <v>1.648002678</v>
      </c>
      <c r="O24" s="78">
        <f>BalSht!O24/BalSht!$C24</f>
        <v>1.705320559</v>
      </c>
      <c r="P24" s="78">
        <f>BalSht!P24/BalSht!$C24</f>
        <v>1.764114555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25" t="s">
        <v>147</v>
      </c>
      <c r="B25" s="49"/>
      <c r="C25" s="78">
        <f>BalSht!C25/BalSht!$C25</f>
        <v>1</v>
      </c>
      <c r="D25" s="78">
        <f>BalSht!D25/BalSht!$C25</f>
        <v>1.130860381</v>
      </c>
      <c r="E25" s="78">
        <f>BalSht!E25/BalSht!$C25</f>
        <v>1.117980422</v>
      </c>
      <c r="F25" s="78">
        <f>BalSht!F25/BalSht!$C25</f>
        <v>1.345182895</v>
      </c>
      <c r="G25" s="78">
        <f>BalSht!G25/BalSht!$C25</f>
        <v>1.379185987</v>
      </c>
      <c r="H25" s="78">
        <f>BalSht!H25/BalSht!$C25</f>
        <v>1.486693251</v>
      </c>
      <c r="I25" s="78">
        <f>BalSht!I25/BalSht!$C25</f>
        <v>1.534969154</v>
      </c>
      <c r="J25" s="78">
        <f>BalSht!J25/BalSht!$C25</f>
        <v>1.589428632</v>
      </c>
      <c r="K25" s="78">
        <f>BalSht!K25/BalSht!$C25</f>
        <v>1.644227045</v>
      </c>
      <c r="L25" s="78">
        <f>BalSht!L25/BalSht!$C25</f>
        <v>1.700914732</v>
      </c>
      <c r="M25" s="78">
        <f>BalSht!M25/BalSht!$C25</f>
        <v>1.759556829</v>
      </c>
      <c r="N25" s="78">
        <f>BalSht!N25/BalSht!$C25</f>
        <v>1.820220718</v>
      </c>
      <c r="O25" s="78">
        <f>BalSht!O25/BalSht!$C25</f>
        <v>1.882976103</v>
      </c>
      <c r="P25" s="78">
        <f>BalSht!P25/BalSht!$C25</f>
        <v>1.947895094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25" t="s">
        <v>148</v>
      </c>
      <c r="B26" s="49"/>
      <c r="C26" s="78">
        <f>BalSht!C26/BalSht!$C26</f>
        <v>1</v>
      </c>
      <c r="D26" s="78">
        <f>BalSht!D26/BalSht!$C26</f>
        <v>0.9795379538</v>
      </c>
      <c r="E26" s="78">
        <f>BalSht!E26/BalSht!$C26</f>
        <v>1.082508251</v>
      </c>
      <c r="F26" s="78">
        <f>BalSht!F26/BalSht!$C26</f>
        <v>0.9940594059</v>
      </c>
      <c r="G26" s="78">
        <f>BalSht!G26/BalSht!$C26</f>
        <v>0.9861386139</v>
      </c>
      <c r="H26" s="78">
        <f>BalSht!H26/BalSht!$C26</f>
        <v>1.15940314</v>
      </c>
      <c r="I26" s="78">
        <f>BalSht!I26/BalSht!$C26</f>
        <v>1.197051278</v>
      </c>
      <c r="J26" s="78">
        <f>BalSht!J26/BalSht!$C26</f>
        <v>1.2395217</v>
      </c>
      <c r="K26" s="78">
        <f>BalSht!K26/BalSht!$C26</f>
        <v>1.282256442</v>
      </c>
      <c r="L26" s="78">
        <f>BalSht!L26/BalSht!$C26</f>
        <v>1.326464541</v>
      </c>
      <c r="M26" s="78">
        <f>BalSht!M26/BalSht!$C26</f>
        <v>1.372196794</v>
      </c>
      <c r="N26" s="78">
        <f>BalSht!N26/BalSht!$C26</f>
        <v>1.419505748</v>
      </c>
      <c r="O26" s="78">
        <f>BalSht!O26/BalSht!$C26</f>
        <v>1.468445764</v>
      </c>
      <c r="P26" s="78">
        <f>BalSht!P26/BalSht!$C26</f>
        <v>1.519073075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25" t="s">
        <v>149</v>
      </c>
      <c r="B27" s="49"/>
      <c r="C27" s="78">
        <f>BalSht!C27/BalSht!$C27</f>
        <v>1</v>
      </c>
      <c r="D27" s="78">
        <f>BalSht!D27/BalSht!$C27</f>
        <v>1.067226891</v>
      </c>
      <c r="E27" s="78">
        <f>BalSht!E27/BalSht!$C27</f>
        <v>1.092436975</v>
      </c>
      <c r="F27" s="78">
        <f>BalSht!F27/BalSht!$C27</f>
        <v>1.378151261</v>
      </c>
      <c r="G27" s="78">
        <f>BalSht!G27/BalSht!$C27</f>
        <v>1.271008403</v>
      </c>
      <c r="H27" s="78">
        <f>BalSht!H27/BalSht!$C27</f>
        <v>1.317898977</v>
      </c>
      <c r="I27" s="78">
        <f>BalSht!I27/BalSht!$C27</f>
        <v>1.360693793</v>
      </c>
      <c r="J27" s="78">
        <f>BalSht!J27/BalSht!$C27</f>
        <v>1.40897012</v>
      </c>
      <c r="K27" s="78">
        <f>BalSht!K27/BalSht!$C27</f>
        <v>1.457546901</v>
      </c>
      <c r="L27" s="78">
        <f>BalSht!L27/BalSht!$C27</f>
        <v>1.507798454</v>
      </c>
      <c r="M27" s="78">
        <f>BalSht!M27/BalSht!$C27</f>
        <v>1.55978252</v>
      </c>
      <c r="N27" s="78">
        <f>BalSht!N27/BalSht!$C27</f>
        <v>1.61355883</v>
      </c>
      <c r="O27" s="78">
        <f>BalSht!O27/BalSht!$C27</f>
        <v>1.669189175</v>
      </c>
      <c r="P27" s="78">
        <f>BalSht!P27/BalSht!$C27</f>
        <v>1.726737476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25" t="s">
        <v>150</v>
      </c>
      <c r="B28" s="49"/>
      <c r="C28" s="78">
        <f>BalSht!C28/BalSht!$C28</f>
        <v>1</v>
      </c>
      <c r="D28" s="78">
        <f>BalSht!D28/BalSht!$C28</f>
        <v>2.028571429</v>
      </c>
      <c r="E28" s="78">
        <f>BalSht!E28/BalSht!$C28</f>
        <v>4.454285714</v>
      </c>
      <c r="F28" s="78">
        <f>BalSht!F28/BalSht!$C28</f>
        <v>3.825714286</v>
      </c>
      <c r="G28" s="78">
        <f>BalSht!G28/BalSht!$C28</f>
        <v>2.782857143</v>
      </c>
      <c r="H28" s="78">
        <f>BalSht!H28/BalSht!$C28</f>
        <v>2.782857143</v>
      </c>
      <c r="I28" s="78">
        <f>BalSht!I28/BalSht!$C28</f>
        <v>2.782857143</v>
      </c>
      <c r="J28" s="78">
        <f>BalSht!J28/BalSht!$C28</f>
        <v>2.782857143</v>
      </c>
      <c r="K28" s="78">
        <f>BalSht!K28/BalSht!$C28</f>
        <v>2.782857143</v>
      </c>
      <c r="L28" s="78">
        <f>BalSht!L28/BalSht!$C28</f>
        <v>2.782857143</v>
      </c>
      <c r="M28" s="78">
        <f>BalSht!M28/BalSht!$C28</f>
        <v>2.782857143</v>
      </c>
      <c r="N28" s="78">
        <f>BalSht!N28/BalSht!$C28</f>
        <v>2.782857143</v>
      </c>
      <c r="O28" s="78">
        <f>BalSht!O28/BalSht!$C28</f>
        <v>2.782857143</v>
      </c>
      <c r="P28" s="78">
        <f>BalSht!P28/BalSht!$C28</f>
        <v>2.782857143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25" t="s">
        <v>151</v>
      </c>
      <c r="B29" s="49"/>
      <c r="C29" s="78">
        <f>BalSht!C29/BalSht!$C29</f>
        <v>1</v>
      </c>
      <c r="D29" s="78">
        <f>BalSht!D29/BalSht!$C29</f>
        <v>7.038961039</v>
      </c>
      <c r="E29" s="78">
        <f>BalSht!E29/BalSht!$C29</f>
        <v>15.61038961</v>
      </c>
      <c r="F29" s="78">
        <f>BalSht!F29/BalSht!$C29</f>
        <v>13.71428571</v>
      </c>
      <c r="G29" s="78">
        <f>BalSht!G29/BalSht!$C29</f>
        <v>23.88311688</v>
      </c>
      <c r="H29" s="78">
        <f>BalSht!H29/BalSht!$C29</f>
        <v>23.88311688</v>
      </c>
      <c r="I29" s="78">
        <f>BalSht!I29/BalSht!$C29</f>
        <v>23.88311688</v>
      </c>
      <c r="J29" s="78">
        <f>BalSht!J29/BalSht!$C29</f>
        <v>23.88311688</v>
      </c>
      <c r="K29" s="78">
        <f>BalSht!K29/BalSht!$C29</f>
        <v>23.88311688</v>
      </c>
      <c r="L29" s="78">
        <f>BalSht!L29/BalSht!$C29</f>
        <v>23.88311688</v>
      </c>
      <c r="M29" s="78">
        <f>BalSht!M29/BalSht!$C29</f>
        <v>23.88311688</v>
      </c>
      <c r="N29" s="78">
        <f>BalSht!N29/BalSht!$C29</f>
        <v>23.88311688</v>
      </c>
      <c r="O29" s="78">
        <f>BalSht!O29/BalSht!$C29</f>
        <v>23.88311688</v>
      </c>
      <c r="P29" s="78">
        <f>BalSht!P29/BalSht!$C29</f>
        <v>23.88311688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25" t="s">
        <v>152</v>
      </c>
      <c r="B30" s="49"/>
      <c r="C30" s="78" t="str">
        <f>BalSht!C30/BalSht!$C30</f>
        <v>#DIV/0!</v>
      </c>
      <c r="D30" s="78" t="str">
        <f>BalSht!D30/BalSht!$C30</f>
        <v>#DIV/0!</v>
      </c>
      <c r="E30" s="78" t="str">
        <f>BalSht!E30/BalSht!$C30</f>
        <v>#DIV/0!</v>
      </c>
      <c r="F30" s="78" t="str">
        <f>BalSht!F30/BalSht!$C30</f>
        <v>#DIV/0!</v>
      </c>
      <c r="G30" s="78" t="str">
        <f>BalSht!G30/BalSht!$C30</f>
        <v>#DIV/0!</v>
      </c>
      <c r="H30" s="78" t="str">
        <f>BalSht!H30/BalSht!$C30</f>
        <v>#DIV/0!</v>
      </c>
      <c r="I30" s="78" t="str">
        <f>BalSht!I30/BalSht!$C30</f>
        <v>#DIV/0!</v>
      </c>
      <c r="J30" s="78" t="str">
        <f>BalSht!J30/BalSht!$C30</f>
        <v>#DIV/0!</v>
      </c>
      <c r="K30" s="78" t="str">
        <f>BalSht!K30/BalSht!$C30</f>
        <v>#DIV/0!</v>
      </c>
      <c r="L30" s="78" t="str">
        <f>BalSht!L30/BalSht!$C30</f>
        <v>#DIV/0!</v>
      </c>
      <c r="M30" s="78" t="str">
        <f>BalSht!M30/BalSht!$C30</f>
        <v>#DIV/0!</v>
      </c>
      <c r="N30" s="78" t="str">
        <f>BalSht!N30/BalSht!$C30</f>
        <v>#DIV/0!</v>
      </c>
      <c r="O30" s="78" t="str">
        <f>BalSht!O30/BalSht!$C30</f>
        <v>#DIV/0!</v>
      </c>
      <c r="P30" s="78" t="str">
        <f>BalSht!P30/BalSht!$C30</f>
        <v>#DIV/0!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25" t="s">
        <v>153</v>
      </c>
      <c r="B31" s="49"/>
      <c r="C31" s="78">
        <f>BalSht!C31/BalSht!$C31</f>
        <v>1</v>
      </c>
      <c r="D31" s="78">
        <f>BalSht!D31/BalSht!$C31</f>
        <v>0.7352941176</v>
      </c>
      <c r="E31" s="78">
        <f>BalSht!E31/BalSht!$C31</f>
        <v>1.588235294</v>
      </c>
      <c r="F31" s="78">
        <f>BalSht!F31/BalSht!$C31</f>
        <v>0.3235294118</v>
      </c>
      <c r="G31" s="78">
        <f>BalSht!G31/BalSht!$C31</f>
        <v>1.617647059</v>
      </c>
      <c r="H31" s="78">
        <f>BalSht!H31/BalSht!$C31</f>
        <v>0</v>
      </c>
      <c r="I31" s="78">
        <f>BalSht!I31/BalSht!$C31</f>
        <v>0</v>
      </c>
      <c r="J31" s="78">
        <f>BalSht!J31/BalSht!$C31</f>
        <v>0</v>
      </c>
      <c r="K31" s="78">
        <f>BalSht!K31/BalSht!$C31</f>
        <v>0</v>
      </c>
      <c r="L31" s="78">
        <f>BalSht!L31/BalSht!$C31</f>
        <v>0</v>
      </c>
      <c r="M31" s="78">
        <f>BalSht!M31/BalSht!$C31</f>
        <v>0</v>
      </c>
      <c r="N31" s="78">
        <f>BalSht!N31/BalSht!$C31</f>
        <v>0</v>
      </c>
      <c r="O31" s="78">
        <f>BalSht!O31/BalSht!$C31</f>
        <v>0</v>
      </c>
      <c r="P31" s="78">
        <f>BalSht!P31/BalSht!$C31</f>
        <v>0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25" t="s">
        <v>154</v>
      </c>
      <c r="B32" s="49"/>
      <c r="C32" s="79">
        <f>BalSht!C32/BalSht!$C32</f>
        <v>1</v>
      </c>
      <c r="D32" s="79">
        <f>BalSht!D32/BalSht!$C32</f>
        <v>1.065772669</v>
      </c>
      <c r="E32" s="79">
        <f>BalSht!E32/BalSht!$C32</f>
        <v>1.152618135</v>
      </c>
      <c r="F32" s="79">
        <f>BalSht!F32/BalSht!$C32</f>
        <v>1.137931034</v>
      </c>
      <c r="G32" s="79">
        <f>BalSht!G32/BalSht!$C32</f>
        <v>1.351213282</v>
      </c>
      <c r="H32" s="79">
        <f>BalSht!H32/BalSht!$C32</f>
        <v>1.442114743</v>
      </c>
      <c r="I32" s="79">
        <f>BalSht!I32/BalSht!$C32</f>
        <v>1.488943093</v>
      </c>
      <c r="J32" s="79">
        <f>BalSht!J32/BalSht!$C32</f>
        <v>1.541769602</v>
      </c>
      <c r="K32" s="79">
        <f>BalSht!K32/BalSht!$C32</f>
        <v>1.594924885</v>
      </c>
      <c r="L32" s="79">
        <f>BalSht!L32/BalSht!$C32</f>
        <v>1.649912791</v>
      </c>
      <c r="M32" s="79">
        <f>BalSht!M32/BalSht!$C32</f>
        <v>1.706796504</v>
      </c>
      <c r="N32" s="79">
        <f>BalSht!N32/BalSht!$C32</f>
        <v>1.765641386</v>
      </c>
      <c r="O32" s="79">
        <f>BalSht!O32/BalSht!$C32</f>
        <v>1.826515051</v>
      </c>
      <c r="P32" s="79">
        <f>BalSht!P32/BalSht!$C32</f>
        <v>1.889487445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34" t="s">
        <v>155</v>
      </c>
      <c r="B33" s="54"/>
      <c r="C33" s="78">
        <f>BalSht!C33/BalSht!$C33</f>
        <v>1</v>
      </c>
      <c r="D33" s="78">
        <f>BalSht!D33/BalSht!$C33</f>
        <v>1.128473331</v>
      </c>
      <c r="E33" s="78">
        <f>BalSht!E33/BalSht!$C33</f>
        <v>1.293037368</v>
      </c>
      <c r="F33" s="78">
        <f>BalSht!F33/BalSht!$C33</f>
        <v>1.334717343</v>
      </c>
      <c r="G33" s="78">
        <f>BalSht!G33/BalSht!$C33</f>
        <v>1.467183009</v>
      </c>
      <c r="H33" s="78">
        <f>BalSht!H33/BalSht!$C33</f>
        <v>1.625239851</v>
      </c>
      <c r="I33" s="78">
        <f>BalSht!I33/BalSht!$C33</f>
        <v>1.658632019</v>
      </c>
      <c r="J33" s="78">
        <f>BalSht!J33/BalSht!$C33</f>
        <v>1.706294163</v>
      </c>
      <c r="K33" s="78">
        <f>BalSht!K33/BalSht!$C33</f>
        <v>1.753621234</v>
      </c>
      <c r="L33" s="78">
        <f>BalSht!L33/BalSht!$C33</f>
        <v>1.804312295</v>
      </c>
      <c r="M33" s="78">
        <f>BalSht!M33/BalSht!$C33</f>
        <v>1.856912383</v>
      </c>
      <c r="N33" s="78">
        <f>BalSht!N33/BalSht!$C33</f>
        <v>1.911265708</v>
      </c>
      <c r="O33" s="78">
        <f>BalSht!O33/BalSht!$C33</f>
        <v>1.969057509</v>
      </c>
      <c r="P33" s="78">
        <f>BalSht!P33/BalSht!$C33</f>
        <v>2.029084889</v>
      </c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25"/>
      <c r="B34" s="25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34" t="s">
        <v>156</v>
      </c>
      <c r="B35" s="25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25" t="s">
        <v>157</v>
      </c>
      <c r="B36" s="49"/>
      <c r="C36" s="78">
        <f>BalSht!C36/BalSht!$C36</f>
        <v>1</v>
      </c>
      <c r="D36" s="78">
        <f>BalSht!D36/BalSht!$C36</f>
        <v>1.075039684</v>
      </c>
      <c r="E36" s="78">
        <f>BalSht!E36/BalSht!$C36</f>
        <v>1.167300014</v>
      </c>
      <c r="F36" s="78">
        <f>BalSht!F36/BalSht!$C36</f>
        <v>1.289480013</v>
      </c>
      <c r="G36" s="78">
        <f>BalSht!G36/BalSht!$C36</f>
        <v>1.379094714</v>
      </c>
      <c r="H36" s="78">
        <f>BalSht!H36/BalSht!$C36</f>
        <v>1.379094714</v>
      </c>
      <c r="I36" s="78">
        <f>BalSht!I36/BalSht!$C36</f>
        <v>1.379094714</v>
      </c>
      <c r="J36" s="78">
        <f>BalSht!J36/BalSht!$C36</f>
        <v>1.379094714</v>
      </c>
      <c r="K36" s="78">
        <f>BalSht!K36/BalSht!$C36</f>
        <v>1.379094714</v>
      </c>
      <c r="L36" s="78">
        <f>BalSht!L36/BalSht!$C36</f>
        <v>1.379094714</v>
      </c>
      <c r="M36" s="78">
        <f>BalSht!M36/BalSht!$C36</f>
        <v>1.379094714</v>
      </c>
      <c r="N36" s="78">
        <f>BalSht!N36/BalSht!$C36</f>
        <v>1.379094714</v>
      </c>
      <c r="O36" s="78">
        <f>BalSht!O36/BalSht!$C36</f>
        <v>1.379094714</v>
      </c>
      <c r="P36" s="78">
        <f>BalSht!P36/BalSht!$C36</f>
        <v>1.379094714</v>
      </c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25" t="s">
        <v>158</v>
      </c>
      <c r="B37" s="49"/>
      <c r="C37" s="78" t="str">
        <f>BalSht!C37/BalSht!$C37</f>
        <v>#DIV/0!</v>
      </c>
      <c r="D37" s="78" t="str">
        <f>BalSht!D37/BalSht!$C37</f>
        <v>#DIV/0!</v>
      </c>
      <c r="E37" s="78" t="str">
        <f>BalSht!E37/BalSht!$C37</f>
        <v>#DIV/0!</v>
      </c>
      <c r="F37" s="78" t="str">
        <f>BalSht!F37/BalSht!$C37</f>
        <v>#DIV/0!</v>
      </c>
      <c r="G37" s="78" t="str">
        <f>BalSht!G37/BalSht!$C37</f>
        <v>#DIV/0!</v>
      </c>
      <c r="H37" s="78" t="str">
        <f>BalSht!H37/BalSht!$C37</f>
        <v>#DIV/0!</v>
      </c>
      <c r="I37" s="78" t="str">
        <f>BalSht!I37/BalSht!$C37</f>
        <v>#DIV/0!</v>
      </c>
      <c r="J37" s="78" t="str">
        <f>BalSht!J37/BalSht!$C37</f>
        <v>#DIV/0!</v>
      </c>
      <c r="K37" s="78" t="str">
        <f>BalSht!K37/BalSht!$C37</f>
        <v>#DIV/0!</v>
      </c>
      <c r="L37" s="78" t="str">
        <f>BalSht!L37/BalSht!$C37</f>
        <v>#DIV/0!</v>
      </c>
      <c r="M37" s="78" t="str">
        <f>BalSht!M37/BalSht!$C37</f>
        <v>#DIV/0!</v>
      </c>
      <c r="N37" s="78" t="str">
        <f>BalSht!N37/BalSht!$C37</f>
        <v>#DIV/0!</v>
      </c>
      <c r="O37" s="78" t="str">
        <f>BalSht!O37/BalSht!$C37</f>
        <v>#DIV/0!</v>
      </c>
      <c r="P37" s="78" t="str">
        <f>BalSht!P37/BalSht!$C37</f>
        <v>#DIV/0!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25" t="s">
        <v>159</v>
      </c>
      <c r="B38" s="49"/>
      <c r="C38" s="78">
        <f>BalSht!C38/BalSht!$C38</f>
        <v>1</v>
      </c>
      <c r="D38" s="78">
        <f>BalSht!D38/BalSht!$C38</f>
        <v>0.7810026385</v>
      </c>
      <c r="E38" s="78">
        <f>BalSht!E38/BalSht!$C38</f>
        <v>1.160949868</v>
      </c>
      <c r="F38" s="78">
        <f>BalSht!F38/BalSht!$C38</f>
        <v>1.295514512</v>
      </c>
      <c r="G38" s="78">
        <f>BalSht!G38/BalSht!$C38</f>
        <v>1.862796834</v>
      </c>
      <c r="H38" s="78">
        <f>BalSht!H38/BalSht!$C38</f>
        <v>1.65519766</v>
      </c>
      <c r="I38" s="78">
        <f>BalSht!I38/BalSht!$C38</f>
        <v>1.708945238</v>
      </c>
      <c r="J38" s="78">
        <f>BalSht!J38/BalSht!$C38</f>
        <v>1.769577248</v>
      </c>
      <c r="K38" s="78">
        <f>BalSht!K38/BalSht!$C38</f>
        <v>1.830586609</v>
      </c>
      <c r="L38" s="78">
        <f>BalSht!L38/BalSht!$C38</f>
        <v>1.893699377</v>
      </c>
      <c r="M38" s="78">
        <f>BalSht!M38/BalSht!$C38</f>
        <v>1.958988072</v>
      </c>
      <c r="N38" s="78">
        <f>BalSht!N38/BalSht!$C38</f>
        <v>2.026527712</v>
      </c>
      <c r="O38" s="78">
        <f>BalSht!O38/BalSht!$C38</f>
        <v>2.096395903</v>
      </c>
      <c r="P38" s="78">
        <f>BalSht!P38/BalSht!$C38</f>
        <v>2.168672925</v>
      </c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25" t="s">
        <v>160</v>
      </c>
      <c r="B39" s="49"/>
      <c r="C39" s="79">
        <f>BalSht!C39/BalSht!$C39</f>
        <v>1</v>
      </c>
      <c r="D39" s="79">
        <f>BalSht!D39/BalSht!$C39</f>
        <v>0.9440203562</v>
      </c>
      <c r="E39" s="79">
        <f>BalSht!E39/BalSht!$C39</f>
        <v>1.106361323</v>
      </c>
      <c r="F39" s="79">
        <f>BalSht!F39/BalSht!$C39</f>
        <v>0.9501272265</v>
      </c>
      <c r="G39" s="79">
        <f>BalSht!G39/BalSht!$C39</f>
        <v>0.7811704835</v>
      </c>
      <c r="H39" s="79">
        <f>BalSht!H39/BalSht!$C39</f>
        <v>0.9577403253</v>
      </c>
      <c r="I39" s="79">
        <f>BalSht!I39/BalSht!$C39</f>
        <v>0.9888400692</v>
      </c>
      <c r="J39" s="79">
        <f>BalSht!J39/BalSht!$C39</f>
        <v>1.023923324</v>
      </c>
      <c r="K39" s="79">
        <f>BalSht!K39/BalSht!$C39</f>
        <v>1.059224923</v>
      </c>
      <c r="L39" s="79">
        <f>BalSht!L39/BalSht!$C39</f>
        <v>1.095743609</v>
      </c>
      <c r="M39" s="79">
        <f>BalSht!M39/BalSht!$C39</f>
        <v>1.133521343</v>
      </c>
      <c r="N39" s="79">
        <f>BalSht!N39/BalSht!$C39</f>
        <v>1.172601531</v>
      </c>
      <c r="O39" s="79">
        <f>BalSht!O39/BalSht!$C39</f>
        <v>1.21302908</v>
      </c>
      <c r="P39" s="79">
        <f>BalSht!P39/BalSht!$C39</f>
        <v>1.254850441</v>
      </c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34" t="s">
        <v>161</v>
      </c>
      <c r="B40" s="49"/>
      <c r="C40" s="78">
        <f>BalSht!C40/BalSht!$C40</f>
        <v>1</v>
      </c>
      <c r="D40" s="78">
        <f>BalSht!D40/BalSht!$C40</f>
        <v>1.059093071</v>
      </c>
      <c r="E40" s="78">
        <f>BalSht!E40/BalSht!$C40</f>
        <v>1.162019626</v>
      </c>
      <c r="F40" s="78">
        <f>BalSht!F40/BalSht!$C40</f>
        <v>1.260753037</v>
      </c>
      <c r="G40" s="78">
        <f>BalSht!G40/BalSht!$C40</f>
        <v>1.555224139</v>
      </c>
      <c r="H40" s="78">
        <f>BalSht!H40/BalSht!$C40</f>
        <v>1.603064645</v>
      </c>
      <c r="I40" s="78">
        <f>BalSht!I40/BalSht!$C40</f>
        <v>1.609376245</v>
      </c>
      <c r="J40" s="78">
        <f>BalSht!J40/BalSht!$C40</f>
        <v>1.616459803</v>
      </c>
      <c r="K40" s="78">
        <f>BalSht!K40/BalSht!$C40</f>
        <v>1.626155575</v>
      </c>
      <c r="L40" s="78">
        <f>BalSht!L40/BalSht!$C40</f>
        <v>1.636084865</v>
      </c>
      <c r="M40" s="78">
        <f>BalSht!M40/BalSht!$C40</f>
        <v>1.647816036</v>
      </c>
      <c r="N40" s="78">
        <f>BalSht!N40/BalSht!$C40</f>
        <v>1.659897745</v>
      </c>
      <c r="O40" s="78">
        <f>BalSht!O40/BalSht!$C40</f>
        <v>1.672340219</v>
      </c>
      <c r="P40" s="78">
        <f>BalSht!P40/BalSht!$C40</f>
        <v>1.686885143</v>
      </c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25"/>
      <c r="B41" s="49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34" t="s">
        <v>162</v>
      </c>
      <c r="B42" s="49"/>
      <c r="C42" s="78">
        <f>BalSht!C42/BalSht!$C42</f>
        <v>1</v>
      </c>
      <c r="D42" s="78">
        <f>BalSht!D42/BalSht!$C42</f>
        <v>1.083461873</v>
      </c>
      <c r="E42" s="78">
        <f>BalSht!E42/BalSht!$C42</f>
        <v>1.208037692</v>
      </c>
      <c r="F42" s="78">
        <f>BalSht!F42/BalSht!$C42</f>
        <v>1.286731918</v>
      </c>
      <c r="G42" s="78">
        <f>BalSht!G42/BalSht!$C42</f>
        <v>1.524300979</v>
      </c>
      <c r="H42" s="78">
        <f>BalSht!H42/BalSht!$C42</f>
        <v>1.610853362</v>
      </c>
      <c r="I42" s="78">
        <f>BalSht!I42/BalSht!$C42</f>
        <v>1.626676616</v>
      </c>
      <c r="J42" s="78">
        <f>BalSht!J42/BalSht!$C42</f>
        <v>1.648012809</v>
      </c>
      <c r="K42" s="78">
        <f>BalSht!K42/BalSht!$C42</f>
        <v>1.670926024</v>
      </c>
      <c r="L42" s="78">
        <f>BalSht!L42/BalSht!$C42</f>
        <v>1.695172291</v>
      </c>
      <c r="M42" s="78">
        <f>BalSht!M42/BalSht!$C42</f>
        <v>1.721258071</v>
      </c>
      <c r="N42" s="78">
        <f>BalSht!N42/BalSht!$C42</f>
        <v>1.748187067</v>
      </c>
      <c r="O42" s="78">
        <f>BalSht!O42/BalSht!$C42</f>
        <v>1.77655783</v>
      </c>
      <c r="P42" s="78">
        <f>BalSht!P42/BalSht!$C42</f>
        <v>1.807077801</v>
      </c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25"/>
      <c r="B43" s="25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34" t="s">
        <v>163</v>
      </c>
      <c r="B44" s="25"/>
      <c r="C44" s="78">
        <f>BalSht!C44/BalSht!$C44</f>
        <v>1</v>
      </c>
      <c r="D44" s="78">
        <f>BalSht!D44/BalSht!$C44</f>
        <v>0.6860354655</v>
      </c>
      <c r="E44" s="78">
        <f>BalSht!E44/BalSht!$C44</f>
        <v>0.230208993</v>
      </c>
      <c r="F44" s="78">
        <f>BalSht!F44/BalSht!$C44</f>
        <v>-0.2973400887</v>
      </c>
      <c r="G44" s="78">
        <f>BalSht!G44/BalSht!$C44</f>
        <v>-0.4933502217</v>
      </c>
      <c r="H44" s="78">
        <f>BalSht!H44/BalSht!$C44</f>
        <v>0.195459412</v>
      </c>
      <c r="I44" s="78">
        <f>BalSht!I44/BalSht!$C44</f>
        <v>0.3825001967</v>
      </c>
      <c r="J44" s="78">
        <f>BalSht!J44/BalSht!$C44</f>
        <v>0.5604510866</v>
      </c>
      <c r="K44" s="78">
        <f>BalSht!K44/BalSht!$C44</f>
        <v>0.7376391171</v>
      </c>
      <c r="L44" s="78">
        <f>BalSht!L44/BalSht!$C44</f>
        <v>0.9216831024</v>
      </c>
      <c r="M44" s="78">
        <f>BalSht!M44/BalSht!$C44</f>
        <v>1.112469388</v>
      </c>
      <c r="N44" s="78">
        <f>BalSht!N44/BalSht!$C44</f>
        <v>1.309758446</v>
      </c>
      <c r="O44" s="78">
        <f>BalSht!O44/BalSht!$C44</f>
        <v>1.515577853</v>
      </c>
      <c r="P44" s="78">
        <f>BalSht!P44/BalSht!$C44</f>
        <v>1.729012989</v>
      </c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34"/>
      <c r="B45" s="54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34" t="s">
        <v>164</v>
      </c>
      <c r="B46" s="54"/>
      <c r="C46" s="80">
        <f>BalSht!C46/BalSht!$C46</f>
        <v>1</v>
      </c>
      <c r="D46" s="80">
        <f>BalSht!D46/BalSht!$C46</f>
        <v>1.023658066</v>
      </c>
      <c r="E46" s="80">
        <f>BalSht!E46/BalSht!$C46</f>
        <v>1.06089629</v>
      </c>
      <c r="F46" s="80">
        <f>BalSht!F46/BalSht!$C46</f>
        <v>1.048364425</v>
      </c>
      <c r="G46" s="80">
        <f>BalSht!G46/BalSht!$C46</f>
        <v>1.220689491</v>
      </c>
      <c r="H46" s="80">
        <f>BalSht!H46/BalSht!$C46</f>
        <v>1.397868153</v>
      </c>
      <c r="I46" s="80">
        <f>BalSht!I46/BalSht!$C46</f>
        <v>1.439455825</v>
      </c>
      <c r="J46" s="80">
        <f>BalSht!J46/BalSht!$C46</f>
        <v>1.484359035</v>
      </c>
      <c r="K46" s="80">
        <f>BalSht!K46/BalSht!$C46</f>
        <v>1.530487168</v>
      </c>
      <c r="L46" s="80">
        <f>BalSht!L46/BalSht!$C46</f>
        <v>1.578779426</v>
      </c>
      <c r="M46" s="80">
        <f>BalSht!M46/BalSht!$C46</f>
        <v>1.629648957</v>
      </c>
      <c r="N46" s="80">
        <f>BalSht!N46/BalSht!$C46</f>
        <v>1.682213342</v>
      </c>
      <c r="O46" s="80">
        <f>BalSht!O46/BalSht!$C46</f>
        <v>1.737286166</v>
      </c>
      <c r="P46" s="80">
        <f>BalSht!P46/BalSht!$C46</f>
        <v>1.795330789</v>
      </c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60"/>
      <c r="B47" s="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2020-10-18T00:16:08Z</dcterms:created>
  <dc:creator>Minnis, Michael</dc:creator>
</cp:coreProperties>
</file>