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 Income statement" sheetId="1" r:id="rId4"/>
    <sheet state="visible" name="New Balance sheet" sheetId="2" r:id="rId5"/>
    <sheet state="visible" name="FCFF &amp; FCFE" sheetId="3" r:id="rId6"/>
    <sheet state="visible" name="Regression model data" sheetId="4" r:id="rId7"/>
    <sheet state="visible" name="M&amp;M Beta" sheetId="5" r:id="rId8"/>
    <sheet state="visible" name="Ashok Leyland Beta" sheetId="6" r:id="rId9"/>
    <sheet state="visible" name="Tata Motors Beta" sheetId="7" r:id="rId10"/>
    <sheet state="visible" name="Maruti Suzuki" sheetId="8" r:id="rId11"/>
    <sheet state="visible" name="1.2" sheetId="9" r:id="rId12"/>
    <sheet state="visible" name="1.3 and 1.4" sheetId="10" r:id="rId13"/>
    <sheet state="visible" name="Question  2" sheetId="11" r:id="rId14"/>
  </sheets>
  <definedNames/>
  <calcPr/>
</workbook>
</file>

<file path=xl/sharedStrings.xml><?xml version="1.0" encoding="utf-8"?>
<sst xmlns="http://schemas.openxmlformats.org/spreadsheetml/2006/main" count="479" uniqueCount="242">
  <si>
    <t>Income Statement</t>
  </si>
  <si>
    <t>Income Statement Common Sizing on Total Revenue</t>
  </si>
  <si>
    <t>Income Statement Horizontal Analysis</t>
  </si>
  <si>
    <t>In Millions of INR except Per Share</t>
  </si>
  <si>
    <t>FY 2021</t>
  </si>
  <si>
    <t>FY 2022</t>
  </si>
  <si>
    <t>FY 2023</t>
  </si>
  <si>
    <t>2020-2021</t>
  </si>
  <si>
    <t>2021-2022</t>
  </si>
  <si>
    <t>2022-2023</t>
  </si>
  <si>
    <t>Total Revenue</t>
  </si>
  <si>
    <t>COGS</t>
  </si>
  <si>
    <t>Gross Profit</t>
  </si>
  <si>
    <t>Operating Expenses</t>
  </si>
  <si>
    <t>Operating Expenses:</t>
  </si>
  <si>
    <t>EBITDA</t>
  </si>
  <si>
    <t>Depriciation and Amortization</t>
  </si>
  <si>
    <t>Earnings before Interest and Tax (EBIT)</t>
  </si>
  <si>
    <t>Interest expenses (finance costs)</t>
  </si>
  <si>
    <t xml:space="preserve">Earnings before Taxes </t>
  </si>
  <si>
    <t>Earnings before Taxes</t>
  </si>
  <si>
    <t>Tax Expenses:</t>
  </si>
  <si>
    <t>Current Tax</t>
  </si>
  <si>
    <t>Deferred Tax Credit</t>
  </si>
  <si>
    <t>Profit for the year</t>
  </si>
  <si>
    <t>Certain Important Ratios</t>
  </si>
  <si>
    <t>Averages</t>
  </si>
  <si>
    <t>Sales Growth Rate</t>
  </si>
  <si>
    <t>Gross Profit Margin</t>
  </si>
  <si>
    <t>Operating Expenses/Sales Revenue</t>
  </si>
  <si>
    <t>DA/Net PPE</t>
  </si>
  <si>
    <t>Interest/other long term liabilities prior period</t>
  </si>
  <si>
    <t>Income tax</t>
  </si>
  <si>
    <t>Income Statement projections</t>
  </si>
  <si>
    <t>2023-2024</t>
  </si>
  <si>
    <t>2024-2025</t>
  </si>
  <si>
    <t>2025-2026</t>
  </si>
  <si>
    <t>2026-2027</t>
  </si>
  <si>
    <t>2027-2028</t>
  </si>
  <si>
    <t>In Millions of INR</t>
  </si>
  <si>
    <t>T=0</t>
  </si>
  <si>
    <t>T=1</t>
  </si>
  <si>
    <t>T=2</t>
  </si>
  <si>
    <t>T=3</t>
  </si>
  <si>
    <t>T=4</t>
  </si>
  <si>
    <t>T=5</t>
  </si>
  <si>
    <t>Depreciation and Amortization</t>
  </si>
  <si>
    <t>EBIT</t>
  </si>
  <si>
    <t>Interest expense</t>
  </si>
  <si>
    <t>Earnings before Tax</t>
  </si>
  <si>
    <t>Tax expense</t>
  </si>
  <si>
    <t>Net income</t>
  </si>
  <si>
    <t>Balance sheet Common Sizing</t>
  </si>
  <si>
    <t>12 Months Ending</t>
  </si>
  <si>
    <t>ASSETS</t>
  </si>
  <si>
    <t>CURRENT ASSETS:</t>
  </si>
  <si>
    <t>Cash Cash Equivalents &amp; STI</t>
  </si>
  <si>
    <t>Accounts &amp; Notes Receiv</t>
  </si>
  <si>
    <t>Inventories</t>
  </si>
  <si>
    <t>Other ST Assets</t>
  </si>
  <si>
    <t>Total Current Assets</t>
  </si>
  <si>
    <t>NON CURRENT ASSETS:</t>
  </si>
  <si>
    <t>Net PPE</t>
  </si>
  <si>
    <t>LT Investments &amp; Receivables</t>
  </si>
  <si>
    <t>Other LT Assets</t>
  </si>
  <si>
    <t>Total Noncurrent Assets</t>
  </si>
  <si>
    <t>TOTAL ASSETS</t>
  </si>
  <si>
    <t>LIABILITIES AND EQUITY</t>
  </si>
  <si>
    <t>CURRENT LIABILITIES:</t>
  </si>
  <si>
    <t>Payables &amp; Accruals</t>
  </si>
  <si>
    <t>ST Debt</t>
  </si>
  <si>
    <t>Other ST Liabilities</t>
  </si>
  <si>
    <t xml:space="preserve">Total Current Liabilities </t>
  </si>
  <si>
    <t>NON CURRENT LIABILITIES:</t>
  </si>
  <si>
    <t>LT Debt</t>
  </si>
  <si>
    <t>Other LT Liabilities</t>
  </si>
  <si>
    <t xml:space="preserve">Total Non Current Liabilities </t>
  </si>
  <si>
    <t xml:space="preserve">TOTAL LIABILITIES </t>
  </si>
  <si>
    <t>EQUITY</t>
  </si>
  <si>
    <t>Preferred Equity and Hybrid Capital</t>
  </si>
  <si>
    <t>Share Capital &amp; APIC</t>
  </si>
  <si>
    <t>Retained Earnings</t>
  </si>
  <si>
    <t>Other Equity</t>
  </si>
  <si>
    <t>Equity Before Minority Interest</t>
  </si>
  <si>
    <t>Total Equity</t>
  </si>
  <si>
    <t xml:space="preserve">TOTAL LIABILITIES AND EQUITY </t>
  </si>
  <si>
    <t>Working Capital</t>
  </si>
  <si>
    <t>Change in Working Capital</t>
  </si>
  <si>
    <t>Trade receivable turnover ratio</t>
  </si>
  <si>
    <t>Inventory turnover ratio</t>
  </si>
  <si>
    <t>Accounts Payable turnover ratio</t>
  </si>
  <si>
    <t>Cash ratio</t>
  </si>
  <si>
    <t>Working Capital Turnover ratio</t>
  </si>
  <si>
    <t>Net PPE turnover ratio</t>
  </si>
  <si>
    <t>Projections</t>
  </si>
  <si>
    <t>Long Term Borrowings</t>
  </si>
  <si>
    <t>Free Cash Flow to Firm</t>
  </si>
  <si>
    <t>Particulars</t>
  </si>
  <si>
    <t>2022-23</t>
  </si>
  <si>
    <t>2023-24</t>
  </si>
  <si>
    <t>2024-25</t>
  </si>
  <si>
    <t>2025-26</t>
  </si>
  <si>
    <t>2026-27</t>
  </si>
  <si>
    <t>2027-28</t>
  </si>
  <si>
    <t>Net Income</t>
  </si>
  <si>
    <t>Depreciation</t>
  </si>
  <si>
    <t>Interest Expense(1-T)</t>
  </si>
  <si>
    <t>CAPEX</t>
  </si>
  <si>
    <t>FCFF</t>
  </si>
  <si>
    <t>Free Cash Flow to Equity</t>
  </si>
  <si>
    <t>FCFE</t>
  </si>
  <si>
    <t>M&amp;M.NS</t>
  </si>
  <si>
    <t>Nifty</t>
  </si>
  <si>
    <t>Ashok Leyland</t>
  </si>
  <si>
    <t>TATA Motors</t>
  </si>
  <si>
    <t>Maruti Suzuki</t>
  </si>
  <si>
    <t>Date</t>
  </si>
  <si>
    <t>Close</t>
  </si>
  <si>
    <t>Adj Close</t>
  </si>
  <si>
    <t>M&amp;M RETURNS</t>
  </si>
  <si>
    <t>MARKET RETURNS</t>
  </si>
  <si>
    <t>ASHOKLEY RETURNS</t>
  </si>
  <si>
    <t>TATA RETURNS</t>
  </si>
  <si>
    <t>Maruti RETURNS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</si>
  <si>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</si>
  <si>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</si>
  <si>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</si>
  <si>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</si>
  <si>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</si>
  <si>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</si>
  <si>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</si>
  <si>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</si>
  <si>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</si>
  <si>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</si>
  <si>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</si>
  <si>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</si>
  <si>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</si>
  <si>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</si>
  <si>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</si>
  <si>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</si>
  <si>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</si>
  <si>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</si>
  <si>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</si>
  <si>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</si>
  <si>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</si>
  <si>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</si>
  <si>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</si>
  <si>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</si>
  <si>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</si>
  <si>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Lower 99.0%</t>
  </si>
  <si>
    <t>Upper 99.0%</t>
  </si>
  <si>
    <t>Since the p-value of the coefficient is &lt;&lt;0.01</t>
  </si>
  <si>
    <t>we can reject the null hypothesis. The coefficient is significant</t>
  </si>
  <si>
    <t>Ashok Leyland Beta</t>
  </si>
  <si>
    <t>Tata Motors Beta</t>
  </si>
  <si>
    <t>Maruti Suzuki Beta</t>
  </si>
  <si>
    <t>Mahindra and Mahindra</t>
  </si>
  <si>
    <t>Risk free rate (Rf)</t>
  </si>
  <si>
    <t>Corporate Tax</t>
  </si>
  <si>
    <t>Beta from Regression</t>
  </si>
  <si>
    <t>Total equity</t>
  </si>
  <si>
    <t>6,70,821.10</t>
  </si>
  <si>
    <t>Total Liabilities</t>
  </si>
  <si>
    <t>6,82,302.50</t>
  </si>
  <si>
    <t>Levering and Unlevering of Beta</t>
  </si>
  <si>
    <t>Competitive Firms</t>
  </si>
  <si>
    <t>Tata Motors</t>
  </si>
  <si>
    <t>Total Non-Current Liabilities</t>
  </si>
  <si>
    <t>D/E ratio</t>
  </si>
  <si>
    <t>E/V ratio</t>
  </si>
  <si>
    <t>Beta Unlevered</t>
  </si>
  <si>
    <t>Average unlevered Beta</t>
  </si>
  <si>
    <t>Relevering beta for M&amp;M using D/E ratio</t>
  </si>
  <si>
    <t>D/E of M&amp;M</t>
  </si>
  <si>
    <t>Beta equity for M&amp;M</t>
  </si>
  <si>
    <t>Calculating cost of Equity Capital</t>
  </si>
  <si>
    <t>Rm</t>
  </si>
  <si>
    <t>Rf</t>
  </si>
  <si>
    <t>Rm-Rf</t>
  </si>
  <si>
    <t>Cost of equity capital</t>
  </si>
  <si>
    <t>Cost of Debt Calculations</t>
  </si>
  <si>
    <t>Interest Coverage ratio</t>
  </si>
  <si>
    <t>Spread</t>
  </si>
  <si>
    <t>BBB Rated</t>
  </si>
  <si>
    <t>Risk Free rate</t>
  </si>
  <si>
    <t>Cost of Debt</t>
  </si>
  <si>
    <t>Market Value of Equity</t>
  </si>
  <si>
    <t>Share Price March 2023</t>
  </si>
  <si>
    <t>Share Outstanding</t>
  </si>
  <si>
    <t>Market value of Debt</t>
  </si>
  <si>
    <t>Book Value of Debt (other long term Liabilities)</t>
  </si>
  <si>
    <t>Maturity</t>
  </si>
  <si>
    <t>Interest Expense</t>
  </si>
  <si>
    <t>Cost of debt</t>
  </si>
  <si>
    <t>Market Value of debt</t>
  </si>
  <si>
    <t>Cash</t>
  </si>
  <si>
    <t>WACC</t>
  </si>
  <si>
    <t>Enterprise Value</t>
  </si>
  <si>
    <t>D/V</t>
  </si>
  <si>
    <t>E/V</t>
  </si>
  <si>
    <t>Tax Rate</t>
  </si>
  <si>
    <t>Cost of Capital</t>
  </si>
  <si>
    <t>Ratios Required</t>
  </si>
  <si>
    <t>Total Assets</t>
  </si>
  <si>
    <t>Total shareholders equity</t>
  </si>
  <si>
    <t>Dividends per share</t>
  </si>
  <si>
    <t>Shares outstanding</t>
  </si>
  <si>
    <t>Dividends paid</t>
  </si>
  <si>
    <t>Payout Ratio</t>
  </si>
  <si>
    <t>Retention ratio</t>
  </si>
  <si>
    <t>ROA</t>
  </si>
  <si>
    <t>ROE</t>
  </si>
  <si>
    <t>Growth rate using reinvestment rate and ROA capital</t>
  </si>
  <si>
    <t>Reinvestment rate</t>
  </si>
  <si>
    <t>g</t>
  </si>
  <si>
    <t>FCFF in 2028</t>
  </si>
  <si>
    <t>Terminal value at end of 2028</t>
  </si>
  <si>
    <t>Terminal value at end of 2023</t>
  </si>
  <si>
    <t>Growth rate using reinvestment rate and ROE capital</t>
  </si>
  <si>
    <t>FCFE in 2028</t>
  </si>
  <si>
    <t>Terminal value in 2028</t>
  </si>
  <si>
    <t>DCF Analysis</t>
  </si>
  <si>
    <t>Terminal Value</t>
  </si>
  <si>
    <t>NPV</t>
  </si>
  <si>
    <t>Growth rate using relative valuation</t>
  </si>
  <si>
    <t>M&amp;M</t>
  </si>
  <si>
    <t>Outstanding shares (as of March 28th, 2023)</t>
  </si>
  <si>
    <t>Share price (as of March 28th, 2023) in rupees</t>
  </si>
  <si>
    <t>Market Capitalization in rupees</t>
  </si>
  <si>
    <t>Net income in rupees(millions)</t>
  </si>
  <si>
    <t>P/E</t>
  </si>
  <si>
    <t>Average P/E ratio of comparable companies</t>
  </si>
  <si>
    <t xml:space="preserve"> P/E ratio of target company</t>
  </si>
  <si>
    <t>Industry P/E ratio</t>
  </si>
  <si>
    <t>Outstanding shares (as of March 28th, 2023) (million)</t>
  </si>
  <si>
    <t>Industry P/E</t>
  </si>
  <si>
    <t>Net income in rupees for M&amp;M (million)</t>
  </si>
  <si>
    <t>Predicted MV of Equity</t>
  </si>
  <si>
    <t>Offer price for 1 share (in rupees)</t>
  </si>
  <si>
    <t>Thus using relative valuation we can see that the P/E value of M&amp;M is lower than the industry average</t>
  </si>
  <si>
    <t>and hence it has overpriced shares. Its current share price is 1158.7 rupees while using relative valuation</t>
  </si>
  <si>
    <t>it should be priced at 2410.127 rupees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</si>
</sst>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yyyy-mm-dd h:mm:ss"/>
  </numFmts>
  <fonts count="27">
    <font>
      <sz val="10.0"/>
      <color rgb="FF000000"/>
      <name val="Arial"/>
      <scheme val="minor"/>
    </font>
    <font>
      <sz val="11.0"/>
      <color rgb="FF000000"/>
      <name val="Calibri"/>
    </font>
    <font>
      <sz val="18.0"/>
      <color rgb="FF000000"/>
      <name val="Calibri"/>
    </font>
    <font>
      <b/>
      <color rgb="FFFFFFFF"/>
      <name val="Arial"/>
    </font>
    <font>
      <b/>
      <sz val="11.0"/>
      <color rgb="FF000000"/>
      <name val="Calibri"/>
    </font>
    <font>
      <b/>
      <sz val="12.0"/>
      <color rgb="FF000000"/>
      <name val="Calibri"/>
    </font>
    <font>
      <color theme="1"/>
      <name val="Arial"/>
      <scheme val="minor"/>
    </font>
    <font>
      <color rgb="FF000000"/>
      <name val="Arial"/>
    </font>
    <font>
      <b/>
      <sz val="16.0"/>
      <color rgb="FF000000"/>
      <name val="Calibri"/>
    </font>
    <font>
      <b/>
      <sz val="11.0"/>
      <color theme="1"/>
      <name val="Calibri"/>
    </font>
    <font>
      <b/>
      <color rgb="FF000000"/>
      <name val="Arial"/>
    </font>
    <font>
      <color rgb="FF333333"/>
      <name val="Arial"/>
    </font>
    <font>
      <b/>
      <color theme="1"/>
      <name val="Arial"/>
      <scheme val="minor"/>
    </font>
    <font>
      <sz val="9.0"/>
      <color rgb="FF000000"/>
      <name val="Google Sans Mono"/>
    </font>
    <font>
      <b/>
      <sz val="18.0"/>
      <color rgb="FF000000"/>
      <name val="Calibri"/>
    </font>
    <font>
      <sz val="11.0"/>
      <color theme="1"/>
      <name val="Calibri"/>
    </font>
    <font>
      <sz val="14.0"/>
      <color rgb="FF000000"/>
      <name val="Calibri"/>
    </font>
    <font>
      <b/>
      <sz val="11.0"/>
      <color rgb="FF006100"/>
      <name val="Calibri"/>
    </font>
    <font>
      <sz val="9.0"/>
      <color rgb="FF7E3794"/>
      <name val="&quot;Google Sans Mono&quot;"/>
    </font>
    <font>
      <i/>
      <sz val="11.0"/>
      <color rgb="FF000000"/>
      <name val="Calibri"/>
    </font>
    <font/>
    <font>
      <i/>
      <color rgb="FF000000"/>
      <name val="Arial"/>
    </font>
    <font>
      <b/>
      <sz val="11.0"/>
      <color rgb="FF000000"/>
      <name val="Arial"/>
    </font>
    <font>
      <b/>
      <sz val="18.0"/>
      <color rgb="FF000000"/>
      <name val="Arial"/>
    </font>
    <font>
      <b/>
      <sz val="14.0"/>
      <color rgb="FF000000"/>
      <name val="Arial"/>
    </font>
    <font>
      <b/>
      <sz val="12.0"/>
      <color rgb="FF000000"/>
      <name val="Arial"/>
    </font>
    <font>
      <b/>
      <sz val="14.0"/>
      <color rgb="FF000000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4B084"/>
        <bgColor rgb="FFF4B084"/>
      </patternFill>
    </fill>
    <fill>
      <patternFill patternType="solid">
        <fgColor rgb="FFC6EFCE"/>
        <bgColor rgb="FFC6EFCE"/>
      </patternFill>
    </fill>
    <fill>
      <patternFill patternType="solid">
        <fgColor rgb="FF00FF00"/>
        <bgColor rgb="FF00FF00"/>
      </patternFill>
    </fill>
    <fill>
      <patternFill patternType="solid">
        <fgColor rgb="FF7AD694"/>
        <bgColor rgb="FF7AD694"/>
      </patternFill>
    </fill>
    <fill>
      <patternFill patternType="solid">
        <fgColor rgb="FFF28E86"/>
        <bgColor rgb="FFF28E86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27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2" fontId="3" numFmtId="0" xfId="0" applyAlignment="1" applyBorder="1" applyFill="1" applyFont="1">
      <alignment horizontal="left" readingOrder="0" shrinkToFit="0" vertical="bottom" wrapText="0"/>
    </xf>
    <xf borderId="2" fillId="0" fontId="1" numFmtId="0" xfId="0" applyAlignment="1" applyBorder="1" applyFont="1">
      <alignment shrinkToFit="0" vertical="bottom" wrapText="0"/>
    </xf>
    <xf borderId="1" fillId="3" fontId="3" numFmtId="0" xfId="0" applyAlignment="1" applyBorder="1" applyFill="1" applyFont="1">
      <alignment horizontal="right" readingOrder="0" shrinkToFit="0" vertical="bottom" wrapText="0"/>
    </xf>
    <xf borderId="3" fillId="2" fontId="3" numFmtId="0" xfId="0" applyAlignment="1" applyBorder="1" applyFont="1">
      <alignment horizontal="right"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0" fontId="4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shrinkToFit="0" vertical="bottom" wrapText="0"/>
    </xf>
    <xf borderId="2" fillId="4" fontId="5" numFmtId="0" xfId="0" applyAlignment="1" applyBorder="1" applyFill="1" applyFont="1">
      <alignment readingOrder="0" shrinkToFit="0" vertical="bottom" wrapText="0"/>
    </xf>
    <xf borderId="2" fillId="0" fontId="1" numFmtId="4" xfId="0" applyAlignment="1" applyBorder="1" applyFont="1" applyNumberFormat="1">
      <alignment horizontal="right" readingOrder="0" shrinkToFit="0" vertical="bottom" wrapText="0"/>
    </xf>
    <xf borderId="0" fillId="0" fontId="1" numFmtId="4" xfId="0" applyAlignment="1" applyFont="1" applyNumberFormat="1">
      <alignment horizontal="right" readingOrder="0" shrinkToFit="0" vertical="bottom" wrapText="0"/>
    </xf>
    <xf borderId="6" fillId="4" fontId="5" numFmtId="0" xfId="0" applyAlignment="1" applyBorder="1" applyFont="1">
      <alignment readingOrder="0" shrinkToFit="0" vertical="bottom" wrapText="0"/>
    </xf>
    <xf borderId="7" fillId="0" fontId="1" numFmtId="10" xfId="0" applyAlignment="1" applyBorder="1" applyFont="1" applyNumberFormat="1">
      <alignment horizontal="right" readingOrder="0" shrinkToFit="0" vertical="bottom" wrapText="0"/>
    </xf>
    <xf borderId="6" fillId="4" fontId="4" numFmtId="0" xfId="0" applyAlignment="1" applyBorder="1" applyFont="1">
      <alignment readingOrder="0" shrinkToFit="0" vertical="bottom" wrapText="0"/>
    </xf>
    <xf borderId="7" fillId="0" fontId="1" numFmtId="10" xfId="0" applyAlignment="1" applyBorder="1" applyFont="1" applyNumberFormat="1">
      <alignment shrinkToFit="0" vertical="bottom" wrapText="0"/>
    </xf>
    <xf borderId="2" fillId="4" fontId="1" numFmtId="0" xfId="0" applyAlignment="1" applyBorder="1" applyFont="1">
      <alignment readingOrder="0" shrinkToFit="0" vertical="bottom" wrapText="0"/>
    </xf>
    <xf borderId="2" fillId="0" fontId="6" numFmtId="0" xfId="0" applyBorder="1" applyFont="1"/>
    <xf borderId="2" fillId="0" fontId="1" numFmtId="4" xfId="0" applyAlignment="1" applyBorder="1" applyFont="1" applyNumberFormat="1">
      <alignment horizontal="right" shrinkToFit="0" vertical="bottom" wrapText="0"/>
    </xf>
    <xf borderId="6" fillId="4" fontId="1" numFmtId="0" xfId="0" applyAlignment="1" applyBorder="1" applyFont="1">
      <alignment readingOrder="0" shrinkToFit="0" vertical="bottom" wrapText="0"/>
    </xf>
    <xf borderId="2" fillId="4" fontId="1" numFmtId="0" xfId="0" applyAlignment="1" applyBorder="1" applyFont="1">
      <alignment shrinkToFit="0" vertical="bottom" wrapText="0"/>
    </xf>
    <xf borderId="2" fillId="0" fontId="1" numFmtId="4" xfId="0" applyAlignment="1" applyBorder="1" applyFont="1" applyNumberFormat="1">
      <alignment shrinkToFit="0" vertical="bottom" wrapText="0"/>
    </xf>
    <xf borderId="6" fillId="4" fontId="1" numFmtId="0" xfId="0" applyAlignment="1" applyBorder="1" applyFont="1">
      <alignment shrinkToFit="0" vertical="bottom" wrapText="0"/>
    </xf>
    <xf borderId="6" fillId="5" fontId="7" numFmtId="4" xfId="0" applyAlignment="1" applyBorder="1" applyFill="1" applyFont="1" applyNumberFormat="1">
      <alignment horizontal="right" readingOrder="0" shrinkToFit="0" vertical="bottom" wrapText="0"/>
    </xf>
    <xf borderId="7" fillId="5" fontId="7" numFmtId="4" xfId="0" applyAlignment="1" applyBorder="1" applyFont="1" applyNumberFormat="1">
      <alignment horizontal="right" readingOrder="0" shrinkToFit="0" vertical="bottom" wrapText="0"/>
    </xf>
    <xf borderId="2" fillId="0" fontId="1" numFmtId="4" xfId="0" applyAlignment="1" applyBorder="1" applyFont="1" applyNumberFormat="1">
      <alignment readingOrder="0" shrinkToFit="0" vertical="bottom" wrapText="0"/>
    </xf>
    <xf borderId="8" fillId="4" fontId="1" numFmtId="0" xfId="0" applyAlignment="1" applyBorder="1" applyFont="1">
      <alignment shrinkToFit="0" vertical="bottom" wrapText="0"/>
    </xf>
    <xf borderId="9" fillId="0" fontId="1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shrinkToFit="0" vertical="bottom" wrapText="0"/>
    </xf>
    <xf borderId="11" fillId="0" fontId="1" numFmtId="0" xfId="0" applyAlignment="1" applyBorder="1" applyFont="1">
      <alignment shrinkToFit="0" vertical="bottom" wrapText="0"/>
    </xf>
    <xf borderId="2" fillId="6" fontId="8" numFmtId="0" xfId="0" applyAlignment="1" applyBorder="1" applyFill="1" applyFont="1">
      <alignment readingOrder="0" shrinkToFit="0" vertical="bottom" wrapText="0"/>
    </xf>
    <xf borderId="2" fillId="6" fontId="4" numFmtId="0" xfId="0" applyAlignment="1" applyBorder="1" applyFont="1">
      <alignment shrinkToFit="0" vertical="bottom" wrapText="0"/>
    </xf>
    <xf borderId="2" fillId="6" fontId="4" numFmtId="0" xfId="0" applyAlignment="1" applyBorder="1" applyFont="1">
      <alignment readingOrder="0" shrinkToFit="0" vertical="bottom" wrapText="0"/>
    </xf>
    <xf borderId="2" fillId="6" fontId="1" numFmtId="10" xfId="0" applyAlignment="1" applyBorder="1" applyFont="1" applyNumberFormat="1">
      <alignment shrinkToFit="0" vertical="bottom" wrapText="0"/>
    </xf>
    <xf borderId="2" fillId="6" fontId="1" numFmtId="0" xfId="0" applyAlignment="1" applyBorder="1" applyFont="1">
      <alignment shrinkToFit="0" vertical="bottom" wrapText="0"/>
    </xf>
    <xf borderId="2" fillId="6" fontId="1" numFmtId="10" xfId="0" applyBorder="1" applyFont="1" applyNumberFormat="1"/>
    <xf borderId="2" fillId="6" fontId="1" numFmtId="10" xfId="0" applyAlignment="1" applyBorder="1" applyFont="1" applyNumberFormat="1">
      <alignment horizontal="right" readingOrder="0" shrinkToFit="0" vertical="bottom" wrapText="0"/>
    </xf>
    <xf borderId="2" fillId="0" fontId="8" numFmtId="0" xfId="0" applyAlignment="1" applyBorder="1" applyFont="1">
      <alignment readingOrder="0" shrinkToFit="0" vertical="bottom" wrapText="0"/>
    </xf>
    <xf borderId="2" fillId="0" fontId="9" numFmtId="0" xfId="0" applyAlignment="1" applyBorder="1" applyFont="1">
      <alignment readingOrder="0"/>
    </xf>
    <xf borderId="2" fillId="0" fontId="4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3" fontId="1" numFmtId="4" xfId="0" applyAlignment="1" applyBorder="1" applyFont="1" applyNumberFormat="1">
      <alignment horizontal="right" readingOrder="0" shrinkToFit="0" vertical="bottom" wrapText="0"/>
    </xf>
    <xf borderId="2" fillId="3" fontId="1" numFmtId="4" xfId="0" applyAlignment="1" applyBorder="1" applyFont="1" applyNumberFormat="1">
      <alignment horizontal="right" shrinkToFit="0" vertical="bottom" wrapText="0"/>
    </xf>
    <xf borderId="2" fillId="0" fontId="6" numFmtId="0" xfId="0" applyAlignment="1" applyBorder="1" applyFont="1">
      <alignment readingOrder="0"/>
    </xf>
    <xf borderId="2" fillId="3" fontId="1" numFmtId="4" xfId="0" applyAlignment="1" applyBorder="1" applyFont="1" applyNumberFormat="1">
      <alignment shrinkToFit="0" vertical="bottom" wrapText="0"/>
    </xf>
    <xf borderId="2" fillId="3" fontId="4" numFmtId="4" xfId="0" applyAlignment="1" applyBorder="1" applyFont="1" applyNumberFormat="1">
      <alignment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2" fillId="2" fontId="3" numFmtId="0" xfId="0" applyAlignment="1" applyBorder="1" applyFont="1">
      <alignment horizontal="left" readingOrder="0" shrinkToFit="0" vertical="bottom" wrapText="0"/>
    </xf>
    <xf borderId="2" fillId="2" fontId="3" numFmtId="0" xfId="0" applyAlignment="1" applyBorder="1" applyFont="1">
      <alignment horizontal="right" readingOrder="0" shrinkToFit="0" vertical="bottom" wrapText="0"/>
    </xf>
    <xf borderId="2" fillId="2" fontId="3" numFmtId="164" xfId="0" applyAlignment="1" applyBorder="1" applyFont="1" applyNumberFormat="1">
      <alignment horizontal="right" readingOrder="0" shrinkToFit="0" vertical="bottom" wrapText="0"/>
    </xf>
    <xf borderId="2" fillId="3" fontId="10" numFmtId="4" xfId="0" applyAlignment="1" applyBorder="1" applyFont="1" applyNumberFormat="1">
      <alignment horizontal="center" readingOrder="0" shrinkToFit="0" vertical="bottom" wrapText="0"/>
    </xf>
    <xf borderId="2" fillId="3" fontId="10" numFmtId="4" xfId="0" applyAlignment="1" applyBorder="1" applyFont="1" applyNumberFormat="1">
      <alignment horizontal="right" readingOrder="0" shrinkToFit="0" vertical="bottom" wrapText="0"/>
    </xf>
    <xf borderId="2" fillId="5" fontId="10" numFmtId="4" xfId="0" applyAlignment="1" applyBorder="1" applyFont="1" applyNumberFormat="1">
      <alignment readingOrder="0" shrinkToFit="0" vertical="bottom" wrapText="0"/>
    </xf>
    <xf borderId="2" fillId="5" fontId="10" numFmtId="4" xfId="0" applyAlignment="1" applyBorder="1" applyFont="1" applyNumberFormat="1">
      <alignment horizontal="right" shrinkToFit="0" vertical="bottom" wrapText="0"/>
    </xf>
    <xf borderId="2" fillId="5" fontId="11" numFmtId="4" xfId="0" applyAlignment="1" applyBorder="1" applyFont="1" applyNumberFormat="1">
      <alignment readingOrder="0" shrinkToFit="0" vertical="bottom" wrapText="0"/>
    </xf>
    <xf borderId="2" fillId="5" fontId="7" numFmtId="4" xfId="0" applyAlignment="1" applyBorder="1" applyFont="1" applyNumberFormat="1">
      <alignment horizontal="right" readingOrder="0" shrinkToFit="0" vertical="bottom" wrapText="0"/>
    </xf>
    <xf borderId="2" fillId="5" fontId="11" numFmtId="10" xfId="0" applyAlignment="1" applyBorder="1" applyFont="1" applyNumberFormat="1">
      <alignment readingOrder="0" shrinkToFit="0" vertical="bottom" wrapText="0"/>
    </xf>
    <xf borderId="2" fillId="5" fontId="7" numFmtId="10" xfId="0" applyAlignment="1" applyBorder="1" applyFont="1" applyNumberFormat="1">
      <alignment horizontal="right" readingOrder="0" shrinkToFit="0" vertical="bottom" wrapText="0"/>
    </xf>
    <xf borderId="2" fillId="5" fontId="10" numFmtId="4" xfId="0" applyAlignment="1" applyBorder="1" applyFont="1" applyNumberFormat="1">
      <alignment horizontal="right" readingOrder="0" shrinkToFit="0" vertical="bottom" wrapText="0"/>
    </xf>
    <xf borderId="2" fillId="5" fontId="10" numFmtId="10" xfId="0" applyAlignment="1" applyBorder="1" applyFont="1" applyNumberFormat="1">
      <alignment readingOrder="0" shrinkToFit="0" vertical="bottom" wrapText="0"/>
    </xf>
    <xf borderId="2" fillId="5" fontId="10" numFmtId="10" xfId="0" applyAlignment="1" applyBorder="1" applyFont="1" applyNumberFormat="1">
      <alignment horizontal="right" readingOrder="0" shrinkToFit="0" vertical="bottom" wrapText="0"/>
    </xf>
    <xf borderId="2" fillId="0" fontId="6" numFmtId="4" xfId="0" applyBorder="1" applyFont="1" applyNumberFormat="1"/>
    <xf borderId="2" fillId="0" fontId="6" numFmtId="10" xfId="0" applyBorder="1" applyFont="1" applyNumberFormat="1"/>
    <xf borderId="2" fillId="0" fontId="12" numFmtId="4" xfId="0" applyAlignment="1" applyBorder="1" applyFont="1" applyNumberFormat="1">
      <alignment readingOrder="0"/>
    </xf>
    <xf borderId="2" fillId="0" fontId="12" numFmtId="10" xfId="0" applyAlignment="1" applyBorder="1" applyFont="1" applyNumberFormat="1">
      <alignment readingOrder="0"/>
    </xf>
    <xf borderId="2" fillId="0" fontId="12" numFmtId="4" xfId="0" applyAlignment="1" applyBorder="1" applyFont="1" applyNumberFormat="1">
      <alignment horizontal="center" readingOrder="0"/>
    </xf>
    <xf borderId="2" fillId="0" fontId="12" numFmtId="10" xfId="0" applyAlignment="1" applyBorder="1" applyFont="1" applyNumberFormat="1">
      <alignment horizontal="center" readingOrder="0"/>
    </xf>
    <xf borderId="2" fillId="5" fontId="13" numFmtId="4" xfId="0" applyAlignment="1" applyBorder="1" applyFont="1" applyNumberFormat="1">
      <alignment readingOrder="0" shrinkToFit="0" vertical="bottom" wrapText="0"/>
    </xf>
    <xf borderId="2" fillId="5" fontId="13" numFmtId="10" xfId="0" applyAlignment="1" applyBorder="1" applyFont="1" applyNumberFormat="1">
      <alignment readingOrder="0" shrinkToFit="0" vertical="bottom" wrapText="0"/>
    </xf>
    <xf borderId="2" fillId="0" fontId="6" numFmtId="4" xfId="0" applyAlignment="1" applyBorder="1" applyFont="1" applyNumberFormat="1">
      <alignment readingOrder="0"/>
    </xf>
    <xf borderId="2" fillId="0" fontId="6" numFmtId="10" xfId="0" applyAlignment="1" applyBorder="1" applyFont="1" applyNumberFormat="1">
      <alignment readingOrder="0"/>
    </xf>
    <xf borderId="0" fillId="0" fontId="6" numFmtId="0" xfId="0" applyAlignment="1" applyFont="1">
      <alignment readingOrder="0"/>
    </xf>
    <xf borderId="0" fillId="0" fontId="6" numFmtId="4" xfId="0" applyFont="1" applyNumberFormat="1"/>
    <xf borderId="0" fillId="5" fontId="8" numFmtId="0" xfId="0" applyAlignment="1" applyFont="1">
      <alignment readingOrder="0" shrinkToFit="0" vertical="bottom" wrapText="0"/>
    </xf>
    <xf borderId="0" fillId="5" fontId="1" numFmtId="0" xfId="0" applyAlignment="1" applyFont="1">
      <alignment shrinkToFit="0" vertical="bottom" wrapText="0"/>
    </xf>
    <xf borderId="2" fillId="7" fontId="1" numFmtId="0" xfId="0" applyAlignment="1" applyBorder="1" applyFill="1" applyFont="1">
      <alignment shrinkToFit="0" vertical="bottom" wrapText="0"/>
    </xf>
    <xf borderId="4" fillId="7" fontId="1" numFmtId="0" xfId="0" applyAlignment="1" applyBorder="1" applyFont="1">
      <alignment shrinkToFit="0" vertical="bottom" wrapText="0"/>
    </xf>
    <xf borderId="2" fillId="7" fontId="4" numFmtId="0" xfId="0" applyAlignment="1" applyBorder="1" applyFont="1">
      <alignment readingOrder="0" shrinkToFit="0" vertical="bottom" wrapText="0"/>
    </xf>
    <xf borderId="5" fillId="7" fontId="4" numFmtId="0" xfId="0" applyAlignment="1" applyBorder="1" applyFont="1">
      <alignment readingOrder="0" shrinkToFit="0" vertical="bottom" wrapText="0"/>
    </xf>
    <xf borderId="6" fillId="7" fontId="4" numFmtId="0" xfId="0" applyAlignment="1" applyBorder="1" applyFont="1">
      <alignment readingOrder="0" shrinkToFit="0" vertical="bottom" wrapText="0"/>
    </xf>
    <xf borderId="0" fillId="7" fontId="1" numFmtId="0" xfId="0" applyAlignment="1" applyFont="1">
      <alignment shrinkToFit="0" vertical="bottom" wrapText="0"/>
    </xf>
    <xf borderId="6" fillId="7" fontId="1" numFmtId="0" xfId="0" applyAlignment="1" applyBorder="1" applyFont="1">
      <alignment horizontal="right" readingOrder="0" shrinkToFit="0" vertical="bottom" wrapText="0"/>
    </xf>
    <xf borderId="6" fillId="7" fontId="4" numFmtId="0" xfId="0" applyAlignment="1" applyBorder="1" applyFont="1">
      <alignment horizontal="right" readingOrder="0" shrinkToFit="0" vertical="bottom" wrapText="0"/>
    </xf>
    <xf borderId="8" fillId="7" fontId="4" numFmtId="0" xfId="0" applyAlignment="1" applyBorder="1" applyFont="1">
      <alignment readingOrder="0" shrinkToFit="0" vertical="bottom" wrapText="0"/>
    </xf>
    <xf borderId="9" fillId="7" fontId="1" numFmtId="0" xfId="0" applyAlignment="1" applyBorder="1" applyFont="1">
      <alignment shrinkToFit="0" vertical="bottom" wrapText="0"/>
    </xf>
    <xf borderId="8" fillId="7" fontId="1" numFmtId="0" xfId="0" applyAlignment="1" applyBorder="1" applyFont="1">
      <alignment horizontal="right" readingOrder="0" shrinkToFit="0" vertical="bottom" wrapText="0"/>
    </xf>
    <xf borderId="2" fillId="0" fontId="14" numFmtId="0" xfId="0" applyAlignment="1" applyBorder="1" applyFont="1">
      <alignment readingOrder="0" shrinkToFit="0" vertical="bottom" wrapText="0"/>
    </xf>
    <xf borderId="8" fillId="0" fontId="1" numFmtId="0" xfId="0" applyAlignment="1" applyBorder="1" applyFont="1">
      <alignment readingOrder="0" shrinkToFit="0" vertical="bottom" wrapText="0"/>
    </xf>
    <xf borderId="10" fillId="0" fontId="4" numFmtId="0" xfId="0" applyAlignment="1" applyBorder="1" applyFont="1">
      <alignment readingOrder="0" shrinkToFit="0" vertical="bottom" wrapText="0"/>
    </xf>
    <xf borderId="6" fillId="0" fontId="4" numFmtId="0" xfId="0" applyAlignment="1" applyBorder="1" applyFont="1">
      <alignment readingOrder="0" shrinkToFit="0" vertical="bottom" wrapText="0"/>
    </xf>
    <xf borderId="7" fillId="3" fontId="15" numFmtId="4" xfId="0" applyAlignment="1" applyBorder="1" applyFont="1" applyNumberFormat="1">
      <alignment horizontal="right" readingOrder="0" shrinkToFit="0" vertical="bottom" wrapText="0"/>
    </xf>
    <xf borderId="7" fillId="3" fontId="15" numFmtId="0" xfId="0" applyAlignment="1" applyBorder="1" applyFont="1">
      <alignment horizontal="right" readingOrder="0" shrinkToFit="0" vertical="bottom" wrapText="0"/>
    </xf>
    <xf borderId="8" fillId="0" fontId="4" numFmtId="0" xfId="0" applyAlignment="1" applyBorder="1" applyFont="1">
      <alignment readingOrder="0" shrinkToFit="0" vertical="bottom" wrapText="0"/>
    </xf>
    <xf borderId="10" fillId="3" fontId="15" numFmtId="4" xfId="0" applyAlignment="1" applyBorder="1" applyFont="1" applyNumberFormat="1">
      <alignment horizontal="right" readingOrder="0" shrinkToFit="0" vertical="bottom" wrapText="0"/>
    </xf>
    <xf borderId="0" fillId="0" fontId="16" numFmtId="0" xfId="0" applyAlignment="1" applyFont="1">
      <alignment readingOrder="0" shrinkToFit="0" vertical="bottom" wrapText="0"/>
    </xf>
    <xf borderId="2" fillId="8" fontId="4" numFmtId="0" xfId="0" applyAlignment="1" applyBorder="1" applyFill="1" applyFont="1">
      <alignment readingOrder="0" shrinkToFit="0" vertical="bottom" wrapText="0"/>
    </xf>
    <xf borderId="5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8" fillId="8" fontId="4" numFmtId="0" xfId="0" applyAlignment="1" applyBorder="1" applyFont="1">
      <alignment shrinkToFit="0" vertical="bottom" wrapText="0"/>
    </xf>
    <xf borderId="8" fillId="8" fontId="4" numFmtId="0" xfId="0" applyAlignment="1" applyBorder="1" applyFont="1">
      <alignment readingOrder="0" shrinkToFit="0" vertical="bottom" wrapText="0"/>
    </xf>
    <xf borderId="10" fillId="0" fontId="1" numFmtId="4" xfId="0" applyAlignment="1" applyBorder="1" applyFont="1" applyNumberFormat="1">
      <alignment readingOrder="0" shrinkToFit="0" vertical="bottom" wrapText="0"/>
    </xf>
    <xf borderId="10" fillId="0" fontId="1" numFmtId="0" xfId="0" applyAlignment="1" applyBorder="1" applyFont="1">
      <alignment readingOrder="0" shrinkToFit="0" vertical="bottom" wrapText="0"/>
    </xf>
    <xf borderId="10" fillId="0" fontId="1" numFmtId="4" xfId="0" applyAlignment="1" applyBorder="1" applyFont="1" applyNumberFormat="1">
      <alignment shrinkToFit="0" vertical="bottom" wrapText="0"/>
    </xf>
    <xf borderId="2" fillId="9" fontId="17" numFmtId="0" xfId="0" applyAlignment="1" applyBorder="1" applyFill="1" applyFont="1">
      <alignment readingOrder="0" shrinkToFit="0" vertical="bottom" wrapText="0"/>
    </xf>
    <xf borderId="5" fillId="9" fontId="17" numFmtId="0" xfId="0" applyAlignment="1" applyBorder="1" applyFont="1">
      <alignment shrinkToFit="0" vertical="bottom" wrapText="0"/>
    </xf>
    <xf borderId="5" fillId="9" fontId="17" numFmtId="4" xfId="0" applyAlignment="1" applyBorder="1" applyFont="1" applyNumberFormat="1">
      <alignment shrinkToFit="0" vertical="bottom" wrapText="0"/>
    </xf>
    <xf borderId="2" fillId="9" fontId="17" numFmtId="4" xfId="0" applyAlignment="1" applyBorder="1" applyFont="1" applyNumberFormat="1">
      <alignment shrinkToFit="0" vertical="bottom" wrapText="0"/>
    </xf>
    <xf borderId="0" fillId="0" fontId="17" numFmtId="0" xfId="0" applyAlignment="1" applyFont="1">
      <alignment shrinkToFit="0" vertical="bottom" wrapText="0"/>
    </xf>
    <xf borderId="0" fillId="5" fontId="18" numFmtId="0" xfId="0" applyAlignment="1" applyFont="1">
      <alignment readingOrder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2" fillId="0" fontId="9" numFmtId="0" xfId="0" applyAlignment="1" applyBorder="1" applyFont="1">
      <alignment horizontal="center" readingOrder="0" shrinkToFit="0" vertical="top" wrapText="0"/>
    </xf>
    <xf borderId="5" fillId="0" fontId="9" numFmtId="0" xfId="0" applyAlignment="1" applyBorder="1" applyFont="1">
      <alignment horizontal="center" readingOrder="0" shrinkToFit="0" vertical="top" wrapText="0"/>
    </xf>
    <xf borderId="0" fillId="0" fontId="9" numFmtId="0" xfId="0" applyAlignment="1" applyFont="1">
      <alignment horizontal="center" shrinkToFit="0" vertical="top" wrapText="0"/>
    </xf>
    <xf borderId="2" fillId="0" fontId="4" numFmtId="0" xfId="0" applyAlignment="1" applyBorder="1" applyFont="1">
      <alignment horizontal="center" readingOrder="0" shrinkToFit="0" vertical="bottom" wrapText="0"/>
    </xf>
    <xf borderId="2" fillId="0" fontId="4" numFmtId="0" xfId="0" applyAlignment="1" applyBorder="1" applyFont="1">
      <alignment horizontal="center" readingOrder="0" shrinkToFit="0" vertical="top" wrapText="0"/>
    </xf>
    <xf borderId="8" fillId="0" fontId="9" numFmtId="165" xfId="0" applyAlignment="1" applyBorder="1" applyFont="1" applyNumberFormat="1">
      <alignment horizontal="center" readingOrder="0" shrinkToFit="0" vertical="top" wrapText="0"/>
    </xf>
    <xf borderId="6" fillId="0" fontId="9" numFmtId="0" xfId="0" applyAlignment="1" applyBorder="1" applyFont="1">
      <alignment shrinkToFit="0" vertical="top" wrapText="0"/>
    </xf>
    <xf borderId="6" fillId="0" fontId="1" numFmtId="0" xfId="0" applyAlignment="1" applyBorder="1" applyFont="1">
      <alignment shrinkToFit="0" vertical="bottom" wrapText="0"/>
    </xf>
    <xf borderId="6" fillId="0" fontId="4" numFmtId="0" xfId="0" applyAlignment="1" applyBorder="1" applyFont="1">
      <alignment shrinkToFit="0" vertical="top" wrapText="0"/>
    </xf>
    <xf borderId="1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0" fillId="0" fontId="6" numFmtId="0" xfId="0" applyFont="1"/>
    <xf borderId="4" fillId="0" fontId="19" numFmtId="0" xfId="0" applyAlignment="1" applyBorder="1" applyFont="1">
      <alignment horizontal="center" readingOrder="0" shrinkToFit="0" vertical="bottom" wrapText="0"/>
    </xf>
    <xf borderId="4" fillId="0" fontId="20" numFmtId="0" xfId="0" applyBorder="1" applyFont="1"/>
    <xf borderId="0" fillId="0" fontId="1" numFmtId="0" xfId="0" applyAlignment="1" applyFont="1">
      <alignment horizontal="right" readingOrder="0" shrinkToFit="0" vertical="bottom" wrapText="0"/>
    </xf>
    <xf borderId="9" fillId="0" fontId="1" numFmtId="0" xfId="0" applyAlignment="1" applyBorder="1" applyFont="1">
      <alignment readingOrder="0" shrinkToFit="0" vertical="bottom" wrapText="0"/>
    </xf>
    <xf borderId="9" fillId="0" fontId="1" numFmtId="0" xfId="0" applyAlignment="1" applyBorder="1" applyFont="1">
      <alignment horizontal="right" readingOrder="0" shrinkToFit="0" vertical="bottom" wrapText="0"/>
    </xf>
    <xf borderId="4" fillId="0" fontId="19" numFmtId="0" xfId="0" applyAlignment="1" applyBorder="1" applyFont="1">
      <alignment horizontal="center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  <xf borderId="9" fillId="10" fontId="1" numFmtId="0" xfId="0" applyAlignment="1" applyBorder="1" applyFill="1" applyFont="1">
      <alignment horizontal="right" readingOrder="0" shrinkToFit="0" vertical="bottom" wrapText="0"/>
    </xf>
    <xf borderId="9" fillId="0" fontId="1" numFmtId="11" xfId="0" applyAlignment="1" applyBorder="1" applyFont="1" applyNumberForma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4" fillId="0" fontId="21" numFmtId="0" xfId="0" applyAlignment="1" applyBorder="1" applyFont="1">
      <alignment horizontal="center"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9" fillId="0" fontId="7" numFmtId="0" xfId="0" applyAlignment="1" applyBorder="1" applyFont="1">
      <alignment readingOrder="0" shrinkToFit="0" vertical="bottom" wrapText="0"/>
    </xf>
    <xf borderId="9" fillId="0" fontId="7" numFmtId="0" xfId="0" applyAlignment="1" applyBorder="1" applyFont="1">
      <alignment horizontal="right" readingOrder="0" shrinkToFit="0" vertical="bottom" wrapText="0"/>
    </xf>
    <xf borderId="2" fillId="0" fontId="7" numFmtId="0" xfId="0" applyAlignment="1" applyBorder="1" applyFont="1">
      <alignment readingOrder="0" shrinkToFit="0" vertical="bottom" wrapText="0"/>
    </xf>
    <xf borderId="5" fillId="0" fontId="7" numFmtId="0" xfId="0" applyAlignment="1" applyBorder="1" applyFont="1">
      <alignment shrinkToFit="0" vertical="bottom" wrapText="0"/>
    </xf>
    <xf borderId="8" fillId="0" fontId="21" numFmtId="0" xfId="0" applyAlignment="1" applyBorder="1" applyFont="1">
      <alignment horizontal="center" shrinkToFit="0" vertical="bottom" wrapText="0"/>
    </xf>
    <xf borderId="10" fillId="0" fontId="21" numFmtId="0" xfId="0" applyAlignment="1" applyBorder="1" applyFont="1">
      <alignment horizontal="center" readingOrder="0" shrinkToFit="0" vertical="bottom" wrapText="0"/>
    </xf>
    <xf borderId="8" fillId="0" fontId="7" numFmtId="0" xfId="0" applyAlignment="1" applyBorder="1" applyFont="1">
      <alignment readingOrder="0" shrinkToFit="0" vertical="bottom" wrapText="0"/>
    </xf>
    <xf borderId="10" fillId="0" fontId="7" numFmtId="0" xfId="0" applyAlignment="1" applyBorder="1" applyFont="1">
      <alignment horizontal="right" readingOrder="0" shrinkToFit="0" vertical="bottom" wrapText="0"/>
    </xf>
    <xf borderId="10" fillId="0" fontId="7" numFmtId="11" xfId="0" applyAlignment="1" applyBorder="1" applyFont="1" applyNumberFormat="1">
      <alignment horizontal="right" readingOrder="0" shrinkToFit="0" vertical="bottom" wrapText="0"/>
    </xf>
    <xf borderId="10" fillId="0" fontId="7" numFmtId="0" xfId="0" applyAlignment="1" applyBorder="1" applyFont="1">
      <alignment shrinkToFit="0" vertical="bottom" wrapText="0"/>
    </xf>
    <xf borderId="12" fillId="0" fontId="21" numFmtId="0" xfId="0" applyAlignment="1" applyBorder="1" applyFont="1">
      <alignment horizontal="center" shrinkToFit="0" vertical="bottom" wrapText="0"/>
    </xf>
    <xf borderId="5" fillId="0" fontId="21" numFmtId="0" xfId="0" applyAlignment="1" applyBorder="1" applyFont="1">
      <alignment horizontal="center" readingOrder="0" shrinkToFit="0" vertical="bottom" wrapText="0"/>
    </xf>
    <xf borderId="13" fillId="0" fontId="7" numFmtId="0" xfId="0" applyAlignment="1" applyBorder="1" applyFont="1">
      <alignment readingOrder="0" shrinkToFit="0" vertical="bottom" wrapText="0"/>
    </xf>
    <xf borderId="7" fillId="0" fontId="7" numFmtId="0" xfId="0" applyAlignment="1" applyBorder="1" applyFont="1">
      <alignment horizontal="right" readingOrder="0" shrinkToFit="0" vertical="bottom" wrapText="0"/>
    </xf>
    <xf borderId="14" fillId="0" fontId="7" numFmtId="0" xfId="0" applyAlignment="1" applyBorder="1" applyFont="1">
      <alignment readingOrder="0" shrinkToFit="0" vertical="bottom" wrapText="0"/>
    </xf>
    <xf borderId="9" fillId="11" fontId="10" numFmtId="0" xfId="0" applyAlignment="1" applyBorder="1" applyFill="1" applyFont="1">
      <alignment horizontal="right" readingOrder="0" shrinkToFit="0" vertical="bottom" wrapText="0"/>
    </xf>
    <xf borderId="9" fillId="11" fontId="10" numFmtId="11" xfId="0" applyAlignment="1" applyBorder="1" applyFont="1" applyNumberForma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12" fillId="11" fontId="10" numFmtId="0" xfId="0" applyAlignment="1" applyBorder="1" applyFont="1">
      <alignment readingOrder="0" shrinkToFit="0" vertical="bottom" wrapText="0"/>
    </xf>
    <xf borderId="5" fillId="11" fontId="10" numFmtId="0" xfId="0" applyAlignment="1" applyBorder="1" applyFont="1">
      <alignment horizontal="right" readingOrder="0" shrinkToFit="0" vertical="bottom" wrapText="0"/>
    </xf>
    <xf borderId="12" fillId="0" fontId="21" numFmtId="0" xfId="0" applyAlignment="1" applyBorder="1" applyFont="1">
      <alignment horizontal="center" readingOrder="0" shrinkToFit="0" vertical="bottom" wrapText="0"/>
    </xf>
    <xf borderId="5" fillId="0" fontId="20" numFmtId="0" xfId="0" applyBorder="1" applyFont="1"/>
    <xf borderId="7" fillId="0" fontId="7" numFmtId="11" xfId="0" applyAlignment="1" applyBorder="1" applyFont="1" applyNumberFormat="1">
      <alignment horizontal="right" readingOrder="0" shrinkToFit="0" vertical="bottom" wrapText="0"/>
    </xf>
    <xf borderId="7" fillId="0" fontId="7" numFmtId="0" xfId="0" applyAlignment="1" applyBorder="1" applyFont="1">
      <alignment shrinkToFit="0" vertical="bottom" wrapText="0"/>
    </xf>
    <xf borderId="9" fillId="0" fontId="7" numFmtId="0" xfId="0" applyAlignment="1" applyBorder="1" applyFont="1">
      <alignment shrinkToFit="0" vertical="bottom" wrapText="0"/>
    </xf>
    <xf borderId="0" fillId="11" fontId="10" numFmtId="0" xfId="0" applyAlignment="1" applyFont="1">
      <alignment readingOrder="0" shrinkToFit="0" vertical="bottom" wrapText="0"/>
    </xf>
    <xf borderId="15" fillId="0" fontId="21" numFmtId="0" xfId="0" applyAlignment="1" applyBorder="1" applyFont="1">
      <alignment horizontal="center" readingOrder="0" shrinkToFit="0" vertical="bottom" wrapText="0"/>
    </xf>
    <xf borderId="3" fillId="0" fontId="20" numFmtId="0" xfId="0" applyBorder="1" applyFont="1"/>
    <xf borderId="1" fillId="0" fontId="7" numFmtId="0" xfId="0" applyAlignment="1" applyBorder="1" applyFont="1">
      <alignment readingOrder="0" shrinkToFit="0" vertical="bottom" wrapText="0"/>
    </xf>
    <xf borderId="3" fillId="0" fontId="7" numFmtId="0" xfId="0" applyAlignment="1" applyBorder="1" applyFont="1">
      <alignment horizontal="right" readingOrder="0" shrinkToFit="0" vertical="bottom" wrapText="0"/>
    </xf>
    <xf borderId="6" fillId="0" fontId="7" numFmtId="0" xfId="0" applyAlignment="1" applyBorder="1" applyFont="1">
      <alignment readingOrder="0" shrinkToFit="0" vertical="bottom" wrapText="0"/>
    </xf>
    <xf borderId="0" fillId="0" fontId="22" numFmtId="0" xfId="0" applyAlignment="1" applyFont="1">
      <alignment readingOrder="0" shrinkToFit="0" vertical="bottom" wrapText="0"/>
    </xf>
    <xf borderId="1" fillId="7" fontId="22" numFmtId="0" xfId="0" applyAlignment="1" applyBorder="1" applyFont="1">
      <alignment readingOrder="0" shrinkToFit="0" vertical="bottom" wrapText="0"/>
    </xf>
    <xf borderId="3" fillId="7" fontId="7" numFmtId="10" xfId="0" applyAlignment="1" applyBorder="1" applyFont="1" applyNumberFormat="1">
      <alignment horizontal="right" readingOrder="0" shrinkToFit="0" vertical="bottom" wrapText="0"/>
    </xf>
    <xf borderId="6" fillId="7" fontId="22" numFmtId="0" xfId="0" applyAlignment="1" applyBorder="1" applyFont="1">
      <alignment readingOrder="0" shrinkToFit="0" vertical="bottom" wrapText="0"/>
    </xf>
    <xf borderId="7" fillId="7" fontId="7" numFmtId="10" xfId="0" applyAlignment="1" applyBorder="1" applyFont="1" applyNumberFormat="1">
      <alignment horizontal="right" readingOrder="0" shrinkToFit="0" vertical="bottom" wrapText="0"/>
    </xf>
    <xf borderId="7" fillId="7" fontId="7" numFmtId="0" xfId="0" applyAlignment="1" applyBorder="1" applyFont="1">
      <alignment horizontal="right" readingOrder="0" shrinkToFit="0" vertical="bottom" wrapText="0"/>
    </xf>
    <xf borderId="8" fillId="7" fontId="22" numFmtId="0" xfId="0" applyAlignment="1" applyBorder="1" applyFont="1">
      <alignment readingOrder="0" shrinkToFit="0" vertical="bottom" wrapText="0"/>
    </xf>
    <xf borderId="10" fillId="7" fontId="1" numFmtId="0" xfId="0" applyAlignment="1" applyBorder="1" applyFont="1">
      <alignment horizontal="right" readingOrder="0" shrinkToFit="0" vertical="bottom" wrapText="0"/>
    </xf>
    <xf borderId="11" fillId="0" fontId="7" numFmtId="0" xfId="0" applyAlignment="1" applyBorder="1" applyFont="1">
      <alignment shrinkToFit="0" vertical="bottom" wrapText="0"/>
    </xf>
    <xf borderId="11" fillId="0" fontId="23" numFmtId="0" xfId="0" applyAlignment="1" applyBorder="1" applyFont="1">
      <alignment readingOrder="0" shrinkToFit="0" vertical="bottom" wrapText="0"/>
    </xf>
    <xf borderId="11" fillId="0" fontId="20" numFmtId="0" xfId="0" applyBorder="1" applyFont="1"/>
    <xf borderId="0" fillId="12" fontId="22" numFmtId="0" xfId="0" applyAlignment="1" applyFill="1" applyFont="1">
      <alignment readingOrder="0" shrinkToFit="0" vertical="bottom" wrapText="0"/>
    </xf>
    <xf borderId="1" fillId="0" fontId="22" numFmtId="0" xfId="0" applyAlignment="1" applyBorder="1" applyFont="1">
      <alignment readingOrder="0" shrinkToFit="0" vertical="bottom" wrapText="0"/>
    </xf>
    <xf borderId="11" fillId="0" fontId="22" numFmtId="0" xfId="0" applyAlignment="1" applyBorder="1" applyFont="1">
      <alignment shrinkToFit="0" vertical="bottom" wrapText="0"/>
    </xf>
    <xf borderId="2" fillId="0" fontId="22" numFmtId="0" xfId="0" applyAlignment="1" applyBorder="1" applyFont="1">
      <alignment readingOrder="0" shrinkToFit="0" vertical="bottom" wrapText="0"/>
    </xf>
    <xf borderId="8" fillId="0" fontId="22" numFmtId="0" xfId="0" applyAlignment="1" applyBorder="1" applyFont="1">
      <alignment shrinkToFit="0" vertical="bottom" wrapText="0"/>
    </xf>
    <xf borderId="9" fillId="0" fontId="22" numFmtId="0" xfId="0" applyAlignment="1" applyBorder="1" applyFont="1">
      <alignment shrinkToFit="0" vertical="bottom" wrapText="0"/>
    </xf>
    <xf borderId="10" fillId="0" fontId="22" numFmtId="0" xfId="0" applyAlignment="1" applyBorder="1" applyFont="1">
      <alignment shrinkToFit="0" vertical="bottom" wrapText="0"/>
    </xf>
    <xf borderId="6" fillId="0" fontId="22" numFmtId="0" xfId="0" applyAlignment="1" applyBorder="1" applyFont="1">
      <alignment readingOrder="0" shrinkToFit="0" vertical="bottom" wrapText="0"/>
    </xf>
    <xf borderId="0" fillId="7" fontId="7" numFmtId="0" xfId="0" applyAlignment="1" applyFont="1">
      <alignment shrinkToFit="0" vertical="bottom" wrapText="0"/>
    </xf>
    <xf borderId="6" fillId="7" fontId="7" numFmtId="0" xfId="0" applyAlignment="1" applyBorder="1" applyFont="1">
      <alignment horizontal="right" readingOrder="0" shrinkToFit="0" vertical="bottom" wrapText="0"/>
    </xf>
    <xf borderId="7" fillId="7" fontId="7" numFmtId="0" xfId="0" applyAlignment="1" applyBorder="1" applyFont="1">
      <alignment shrinkToFit="0" vertical="bottom" wrapText="0"/>
    </xf>
    <xf borderId="8" fillId="0" fontId="22" numFmtId="0" xfId="0" applyAlignment="1" applyBorder="1" applyFont="1">
      <alignment readingOrder="0" shrinkToFit="0" vertical="bottom" wrapText="0"/>
    </xf>
    <xf borderId="9" fillId="7" fontId="7" numFmtId="0" xfId="0" applyAlignment="1" applyBorder="1" applyFont="1">
      <alignment shrinkToFit="0" vertical="bottom" wrapText="0"/>
    </xf>
    <xf borderId="8" fillId="7" fontId="7" numFmtId="0" xfId="0" applyAlignment="1" applyBorder="1" applyFont="1">
      <alignment horizontal="right" readingOrder="0" shrinkToFit="0" vertical="bottom" wrapText="0"/>
    </xf>
    <xf borderId="10" fillId="7" fontId="7" numFmtId="0" xfId="0" applyAlignment="1" applyBorder="1" applyFont="1">
      <alignment shrinkToFit="0" vertical="bottom" wrapText="0"/>
    </xf>
    <xf borderId="10" fillId="7" fontId="7" numFmtId="0" xfId="0" applyAlignment="1" applyBorder="1" applyFont="1">
      <alignment horizontal="right" readingOrder="0" shrinkToFit="0" vertical="bottom" wrapText="0"/>
    </xf>
    <xf borderId="0" fillId="4" fontId="22" numFmtId="0" xfId="0" applyAlignment="1" applyFont="1">
      <alignment readingOrder="0" shrinkToFit="0" vertical="bottom" wrapText="0"/>
    </xf>
    <xf borderId="0" fillId="4" fontId="22" numFmtId="0" xfId="0" applyAlignment="1" applyFont="1">
      <alignment horizontal="right" readingOrder="0" shrinkToFit="0" vertical="bottom" wrapText="0"/>
    </xf>
    <xf borderId="0" fillId="0" fontId="24" numFmtId="0" xfId="0" applyAlignment="1" applyFont="1">
      <alignment readingOrder="0" shrinkToFit="0" vertical="bottom" wrapText="0"/>
    </xf>
    <xf borderId="3" fillId="13" fontId="7" numFmtId="10" xfId="0" applyAlignment="1" applyBorder="1" applyFill="1" applyFont="1" applyNumberFormat="1">
      <alignment horizontal="right" readingOrder="0" shrinkToFit="0" vertical="bottom" wrapText="0"/>
    </xf>
    <xf borderId="7" fillId="13" fontId="7" numFmtId="10" xfId="0" applyAlignment="1" applyBorder="1" applyFont="1" applyNumberFormat="1">
      <alignment horizontal="right" readingOrder="0" shrinkToFit="0" vertical="bottom" wrapText="0"/>
    </xf>
    <xf borderId="2" fillId="13" fontId="25" numFmtId="0" xfId="0" applyAlignment="1" applyBorder="1" applyFont="1">
      <alignment readingOrder="0" shrinkToFit="0" vertical="bottom" wrapText="0"/>
    </xf>
    <xf borderId="5" fillId="13" fontId="22" numFmtId="10" xfId="0" applyAlignment="1" applyBorder="1" applyFont="1" applyNumberFormat="1">
      <alignment horizontal="right" readingOrder="0" shrinkToFit="0" vertical="bottom" wrapText="0"/>
    </xf>
    <xf borderId="3" fillId="13" fontId="7" numFmtId="0" xfId="0" applyAlignment="1" applyBorder="1" applyFont="1">
      <alignment horizontal="right" readingOrder="0" shrinkToFit="0" vertical="bottom" wrapText="0"/>
    </xf>
    <xf borderId="1" fillId="0" fontId="7" numFmtId="0" xfId="0" applyAlignment="1" applyBorder="1" applyFont="1">
      <alignment readingOrder="0" shrinkToFit="0" vertical="bottom" wrapText="0"/>
    </xf>
    <xf borderId="7" fillId="13" fontId="7" numFmtId="3" xfId="0" applyAlignment="1" applyBorder="1" applyFont="1" applyNumberFormat="1">
      <alignment horizontal="right" readingOrder="0" shrinkToFit="0" vertical="bottom" wrapText="0"/>
    </xf>
    <xf borderId="5" fillId="13" fontId="22" numFmtId="0" xfId="0" applyAlignment="1" applyBorder="1" applyFont="1">
      <alignment horizontal="right" readingOrder="0" shrinkToFit="0" vertical="bottom" wrapText="0"/>
    </xf>
    <xf borderId="15" fillId="0" fontId="7" numFmtId="0" xfId="0" applyAlignment="1" applyBorder="1" applyFont="1">
      <alignment readingOrder="0" shrinkToFit="0" vertical="bottom" wrapText="0"/>
    </xf>
    <xf borderId="1" fillId="13" fontId="7" numFmtId="0" xfId="0" applyAlignment="1" applyBorder="1" applyFont="1">
      <alignment horizontal="right" readingOrder="0" shrinkToFit="0" vertical="bottom" wrapText="0"/>
    </xf>
    <xf borderId="6" fillId="13" fontId="7" numFmtId="0" xfId="0" applyAlignment="1" applyBorder="1" applyFont="1">
      <alignment horizontal="right" readingOrder="0" shrinkToFit="0" vertical="bottom" wrapText="0"/>
    </xf>
    <xf borderId="6" fillId="13" fontId="7" numFmtId="4" xfId="0" applyAlignment="1" applyBorder="1" applyFont="1" applyNumberFormat="1">
      <alignment horizontal="right" readingOrder="0" shrinkToFit="0" vertical="bottom" wrapText="0"/>
    </xf>
    <xf borderId="6" fillId="13" fontId="7" numFmtId="10" xfId="0" applyAlignment="1" applyBorder="1" applyFont="1" applyNumberFormat="1">
      <alignment horizontal="right" readingOrder="0" shrinkToFit="0" vertical="bottom" wrapText="0"/>
    </xf>
    <xf borderId="13" fillId="0" fontId="7" numFmtId="0" xfId="0" applyAlignment="1" applyBorder="1" applyFont="1">
      <alignment shrinkToFit="0" vertical="bottom" wrapText="0"/>
    </xf>
    <xf borderId="6" fillId="13" fontId="7" numFmtId="0" xfId="0" applyAlignment="1" applyBorder="1" applyFont="1">
      <alignment shrinkToFit="0" vertical="bottom" wrapText="0"/>
    </xf>
    <xf borderId="12" fillId="13" fontId="25" numFmtId="0" xfId="0" applyAlignment="1" applyBorder="1" applyFont="1">
      <alignment readingOrder="0" shrinkToFit="0" vertical="bottom" wrapText="0"/>
    </xf>
    <xf borderId="2" fillId="13" fontId="22" numFmtId="0" xfId="0" applyAlignment="1" applyBorder="1" applyFont="1">
      <alignment horizontal="right" readingOrder="0" shrinkToFit="0" vertical="bottom" wrapText="0"/>
    </xf>
    <xf borderId="12" fillId="0" fontId="24" numFmtId="0" xfId="0" applyAlignment="1" applyBorder="1" applyFont="1">
      <alignment readingOrder="0" shrinkToFit="0" vertical="bottom" wrapText="0"/>
    </xf>
    <xf borderId="2" fillId="13" fontId="22" numFmtId="10" xfId="0" applyAlignment="1" applyBorder="1" applyFont="1" applyNumberFormat="1">
      <alignment horizontal="right" readingOrder="0" shrinkToFit="0" vertical="bottom" wrapText="0"/>
    </xf>
    <xf borderId="1" fillId="7" fontId="1" numFmtId="0" xfId="0" applyAlignment="1" applyBorder="1" applyFont="1">
      <alignment readingOrder="0" shrinkToFit="0" vertical="bottom" wrapText="0"/>
    </xf>
    <xf borderId="11" fillId="7" fontId="1" numFmtId="0" xfId="0" applyAlignment="1" applyBorder="1" applyFont="1">
      <alignment shrinkToFit="0" vertical="bottom" wrapText="0"/>
    </xf>
    <xf borderId="3" fillId="7" fontId="1" numFmtId="0" xfId="0" applyAlignment="1" applyBorder="1" applyFont="1">
      <alignment readingOrder="0" shrinkToFit="0" vertical="bottom" wrapText="0"/>
    </xf>
    <xf borderId="8" fillId="7" fontId="1" numFmtId="0" xfId="0" applyAlignment="1" applyBorder="1" applyFont="1">
      <alignment shrinkToFit="0" vertical="bottom" wrapText="0"/>
    </xf>
    <xf borderId="10" fillId="7" fontId="1" numFmtId="0" xfId="0" applyAlignment="1" applyBorder="1" applyFont="1">
      <alignment shrinkToFit="0" vertical="bottom" wrapText="0"/>
    </xf>
    <xf borderId="6" fillId="7" fontId="1" numFmtId="0" xfId="0" applyAlignment="1" applyBorder="1" applyFont="1">
      <alignment readingOrder="0" shrinkToFit="0" vertical="bottom" wrapText="0"/>
    </xf>
    <xf borderId="6" fillId="7" fontId="1" numFmtId="4" xfId="0" applyAlignment="1" applyBorder="1" applyFont="1" applyNumberFormat="1">
      <alignment horizontal="right" readingOrder="0" shrinkToFit="0" vertical="bottom" wrapText="0"/>
    </xf>
    <xf borderId="7" fillId="7" fontId="1" numFmtId="0" xfId="0" applyAlignment="1" applyBorder="1" applyFont="1">
      <alignment horizontal="right" readingOrder="0" shrinkToFit="0" vertical="bottom" wrapText="0"/>
    </xf>
    <xf borderId="7" fillId="7" fontId="1" numFmtId="4" xfId="0" applyAlignment="1" applyBorder="1" applyFont="1" applyNumberFormat="1">
      <alignment horizontal="right" readingOrder="0" shrinkToFit="0" vertical="bottom" wrapText="0"/>
    </xf>
    <xf borderId="8" fillId="7" fontId="1" numFmtId="0" xfId="0" applyAlignment="1" applyBorder="1" applyFont="1">
      <alignment readingOrder="0" shrinkToFit="0" vertical="bottom" wrapText="0"/>
    </xf>
    <xf borderId="11" fillId="0" fontId="26" numFmtId="0" xfId="0" applyAlignment="1" applyBorder="1" applyFont="1">
      <alignment readingOrder="0" shrinkToFit="0" vertical="bottom" wrapText="0"/>
    </xf>
    <xf borderId="1" fillId="7" fontId="4" numFmtId="0" xfId="0" applyAlignment="1" applyBorder="1" applyFont="1">
      <alignment readingOrder="0" shrinkToFit="0" vertical="bottom" wrapText="0"/>
    </xf>
    <xf borderId="3" fillId="14" fontId="1" numFmtId="10" xfId="0" applyAlignment="1" applyBorder="1" applyFill="1" applyFont="1" applyNumberFormat="1">
      <alignment horizontal="right" readingOrder="0" shrinkToFit="0" vertical="bottom" wrapText="0"/>
    </xf>
    <xf borderId="7" fillId="14" fontId="1" numFmtId="10" xfId="0" applyAlignment="1" applyBorder="1" applyFont="1" applyNumberFormat="1">
      <alignment horizontal="right" readingOrder="0" shrinkToFit="0" vertical="bottom" wrapText="0"/>
    </xf>
    <xf borderId="7" fillId="14" fontId="1" numFmtId="4" xfId="0" applyAlignment="1" applyBorder="1" applyFont="1" applyNumberFormat="1">
      <alignment horizontal="right" readingOrder="0" shrinkToFit="0" vertical="bottom" wrapText="0"/>
    </xf>
    <xf borderId="6" fillId="7" fontId="4" numFmtId="0" xfId="0" applyAlignment="1" applyBorder="1" applyFont="1">
      <alignment shrinkToFit="0" vertical="bottom" wrapText="0"/>
    </xf>
    <xf borderId="7" fillId="14" fontId="1" numFmtId="0" xfId="0" applyAlignment="1" applyBorder="1" applyFont="1">
      <alignment shrinkToFit="0" vertical="bottom" wrapText="0"/>
    </xf>
    <xf borderId="7" fillId="14" fontId="1" numFmtId="0" xfId="0" applyAlignment="1" applyBorder="1" applyFont="1">
      <alignment horizontal="right" readingOrder="0" shrinkToFit="0" vertical="bottom" wrapText="0"/>
    </xf>
    <xf borderId="10" fillId="14" fontId="1" numFmtId="0" xfId="0" applyAlignment="1" applyBorder="1" applyFont="1">
      <alignment horizontal="right" readingOrder="0" shrinkToFit="0" vertical="bottom" wrapText="0"/>
    </xf>
    <xf borderId="15" fillId="7" fontId="4" numFmtId="0" xfId="0" applyAlignment="1" applyBorder="1" applyFont="1">
      <alignment readingOrder="0" shrinkToFit="0" vertical="bottom" wrapText="0"/>
    </xf>
    <xf borderId="13" fillId="7" fontId="4" numFmtId="0" xfId="0" applyAlignment="1" applyBorder="1" applyFont="1">
      <alignment readingOrder="0" shrinkToFit="0" vertical="bottom" wrapText="0"/>
    </xf>
    <xf borderId="14" fillId="7" fontId="4" numFmtId="0" xfId="0" applyAlignment="1" applyBorder="1" applyFont="1">
      <alignment readingOrder="0" shrinkToFit="0" vertical="bottom" wrapText="0"/>
    </xf>
    <xf borderId="10" fillId="14" fontId="1" numFmtId="4" xfId="0" applyAlignment="1" applyBorder="1" applyFont="1" applyNumberForma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3" fillId="14" fontId="1" numFmtId="0" xfId="0" applyAlignment="1" applyBorder="1" applyFont="1">
      <alignment horizontal="right" readingOrder="0" shrinkToFit="0" vertical="bottom" wrapText="0"/>
    </xf>
    <xf borderId="11" fillId="0" fontId="8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horizontal="right" readingOrder="0" shrinkToFit="0" vertical="bottom" wrapText="0"/>
    </xf>
    <xf borderId="7" fillId="13" fontId="1" numFmtId="4" xfId="0" applyAlignment="1" applyBorder="1" applyFont="1" applyNumberFormat="1">
      <alignment horizontal="right" readingOrder="0" shrinkToFit="0" vertical="bottom" wrapText="0"/>
    </xf>
    <xf borderId="7" fillId="13" fontId="1" numFmtId="0" xfId="0" applyAlignment="1" applyBorder="1" applyFont="1">
      <alignment horizontal="right" readingOrder="0" shrinkToFit="0" vertical="bottom" wrapText="0"/>
    </xf>
    <xf borderId="10" fillId="13" fontId="1" numFmtId="0" xfId="0" applyAlignment="1" applyBorder="1" applyFont="1">
      <alignment shrinkToFit="0" vertical="bottom" wrapText="0"/>
    </xf>
    <xf borderId="10" fillId="13" fontId="4" numFmtId="4" xfId="0" applyAlignment="1" applyBorder="1" applyFont="1" applyNumberFormat="1">
      <alignment horizontal="right" readingOrder="0" shrinkToFit="0" vertical="bottom" wrapText="0"/>
    </xf>
    <xf borderId="11" fillId="0" fontId="6" numFmtId="0" xfId="0" applyBorder="1" applyFont="1"/>
    <xf borderId="12" fillId="0" fontId="1" numFmtId="0" xfId="0" applyAlignment="1" applyBorder="1" applyFont="1">
      <alignment shrinkToFit="0" vertical="bottom" wrapText="0"/>
    </xf>
    <xf borderId="12" fillId="7" fontId="4" numFmtId="0" xfId="0" applyAlignment="1" applyBorder="1" applyFont="1">
      <alignment horizontal="center" readingOrder="0" shrinkToFit="0" vertical="bottom" wrapText="0"/>
    </xf>
    <xf borderId="2" fillId="7" fontId="4" numFmtId="0" xfId="0" applyAlignment="1" applyBorder="1" applyFont="1">
      <alignment horizontal="center" readingOrder="0" shrinkToFit="0" vertical="bottom" wrapText="0"/>
    </xf>
    <xf borderId="13" fillId="7" fontId="4" numFmtId="0" xfId="0" applyAlignment="1" applyBorder="1" applyFont="1">
      <alignment horizontal="center" readingOrder="0" shrinkToFit="0" vertical="bottom" wrapText="0"/>
    </xf>
    <xf borderId="13" fillId="0" fontId="1" numFmtId="4" xfId="0" applyAlignment="1" applyBorder="1" applyFont="1" applyNumberFormat="1">
      <alignment readingOrder="0" shrinkToFit="0" vertical="bottom" wrapText="0"/>
    </xf>
    <xf borderId="6" fillId="0" fontId="1" numFmtId="4" xfId="0" applyAlignment="1" applyBorder="1" applyFont="1" applyNumberFormat="1">
      <alignment readingOrder="0"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3" fillId="0" fontId="1" numFmtId="0" xfId="0" applyAlignment="1" applyBorder="1" applyFont="1">
      <alignment readingOrder="0" shrinkToFit="0" vertical="bottom" wrapText="0"/>
    </xf>
    <xf borderId="13" fillId="0" fontId="1" numFmtId="0" xfId="0" applyAlignment="1" applyBorder="1" applyFont="1">
      <alignment shrinkToFit="0" vertical="bottom" wrapText="0"/>
    </xf>
    <xf borderId="6" fillId="0" fontId="1" numFmtId="4" xfId="0" applyAlignment="1" applyBorder="1" applyFont="1" applyNumberFormat="1">
      <alignment shrinkToFit="0" vertical="bottom" wrapText="0"/>
    </xf>
    <xf borderId="14" fillId="7" fontId="4" numFmtId="0" xfId="0" applyAlignment="1" applyBorder="1" applyFont="1">
      <alignment horizontal="center" readingOrder="0" shrinkToFit="0" vertical="bottom" wrapText="0"/>
    </xf>
    <xf borderId="14" fillId="14" fontId="1" numFmtId="0" xfId="0" applyAlignment="1" applyBorder="1" applyFont="1">
      <alignment shrinkToFit="0" vertical="bottom" wrapText="0"/>
    </xf>
    <xf borderId="8" fillId="14" fontId="1" numFmtId="0" xfId="0" applyAlignment="1" applyBorder="1" applyFont="1">
      <alignment shrinkToFit="0" vertical="bottom" wrapText="0"/>
    </xf>
    <xf borderId="0" fillId="7" fontId="12" numFmtId="0" xfId="0" applyAlignment="1" applyFont="1">
      <alignment readingOrder="0"/>
    </xf>
    <xf borderId="0" fillId="14" fontId="6" numFmtId="0" xfId="0" applyFont="1"/>
    <xf borderId="14" fillId="0" fontId="1" numFmtId="0" xfId="0" applyAlignment="1" applyBorder="1" applyFont="1">
      <alignment shrinkToFit="0" vertical="bottom" wrapText="0"/>
    </xf>
    <xf borderId="0" fillId="14" fontId="4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1" fillId="13" fontId="4" numFmtId="0" xfId="0" applyAlignment="1" applyBorder="1" applyFont="1">
      <alignment readingOrder="0" shrinkToFit="0" vertical="bottom" wrapText="0"/>
    </xf>
    <xf borderId="3" fillId="13" fontId="1" numFmtId="0" xfId="0" applyAlignment="1" applyBorder="1" applyFont="1">
      <alignment horizontal="right" shrinkToFit="0" vertical="bottom" wrapText="0"/>
    </xf>
    <xf borderId="6" fillId="13" fontId="4" numFmtId="0" xfId="0" applyAlignment="1" applyBorder="1" applyFont="1">
      <alignment readingOrder="0" shrinkToFit="0" vertical="bottom" wrapText="0"/>
    </xf>
    <xf borderId="7" fillId="13" fontId="1" numFmtId="4" xfId="0" applyAlignment="1" applyBorder="1" applyFont="1" applyNumberFormat="1">
      <alignment horizontal="right" shrinkToFit="0" vertical="bottom" wrapText="0"/>
    </xf>
    <xf borderId="7" fillId="13" fontId="1" numFmtId="0" xfId="0" applyAlignment="1" applyBorder="1" applyFont="1">
      <alignment horizontal="right" shrinkToFit="0" vertical="bottom" wrapText="0"/>
    </xf>
    <xf borderId="8" fillId="13" fontId="4" numFmtId="0" xfId="0" applyAlignment="1" applyBorder="1" applyFont="1">
      <alignment readingOrder="0" shrinkToFit="0" vertical="bottom" wrapText="0"/>
    </xf>
    <xf borderId="10" fillId="13" fontId="1" numFmtId="0" xfId="0" applyAlignment="1" applyBorder="1" applyFont="1">
      <alignment horizontal="right" shrinkToFit="0" vertical="bottom" wrapText="0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38"/>
    <col customWidth="1" min="9" max="9" width="37.25"/>
    <col customWidth="1" min="16" max="16" width="47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/>
      <c r="B4" s="2" t="s">
        <v>0</v>
      </c>
      <c r="C4" s="1"/>
      <c r="D4" s="1"/>
      <c r="E4" s="1"/>
      <c r="F4" s="1"/>
      <c r="G4" s="1"/>
      <c r="H4" s="1"/>
      <c r="I4" s="2" t="s">
        <v>1</v>
      </c>
      <c r="N4" s="1"/>
      <c r="O4" s="1"/>
      <c r="P4" s="2" t="s">
        <v>2</v>
      </c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/>
      <c r="B6" s="3" t="s">
        <v>3</v>
      </c>
      <c r="C6" s="4"/>
      <c r="D6" s="5"/>
      <c r="E6" s="6" t="s">
        <v>4</v>
      </c>
      <c r="F6" s="6" t="s">
        <v>5</v>
      </c>
      <c r="G6" s="6" t="s">
        <v>6</v>
      </c>
      <c r="H6" s="1"/>
      <c r="I6" s="7"/>
      <c r="J6" s="8"/>
      <c r="K6" s="9" t="s">
        <v>7</v>
      </c>
      <c r="L6" s="9" t="s">
        <v>8</v>
      </c>
      <c r="M6" s="9" t="s">
        <v>9</v>
      </c>
      <c r="N6" s="1"/>
      <c r="O6" s="1"/>
      <c r="P6" s="4"/>
      <c r="Q6" s="10"/>
      <c r="R6" s="9" t="s">
        <v>7</v>
      </c>
      <c r="S6" s="9" t="s">
        <v>8</v>
      </c>
      <c r="T6" s="9" t="s">
        <v>9</v>
      </c>
    </row>
    <row r="7">
      <c r="A7" s="1"/>
      <c r="B7" s="11" t="s">
        <v>10</v>
      </c>
      <c r="C7" s="4"/>
      <c r="D7" s="12"/>
      <c r="E7" s="13">
        <v>732650.5</v>
      </c>
      <c r="F7" s="12">
        <v>892570.5</v>
      </c>
      <c r="G7" s="12">
        <v>1212685.5</v>
      </c>
      <c r="H7" s="1"/>
      <c r="I7" s="14" t="s">
        <v>10</v>
      </c>
      <c r="J7" s="1"/>
      <c r="K7" s="15">
        <f t="shared" ref="K7:K8" si="2">E7/$E$7</f>
        <v>1</v>
      </c>
      <c r="L7" s="15">
        <f t="shared" ref="L7:L8" si="3">F7/$F$7</f>
        <v>1</v>
      </c>
      <c r="M7" s="15">
        <f t="shared" ref="M7:M8" si="4">G7/$G$7</f>
        <v>1</v>
      </c>
      <c r="N7" s="1"/>
      <c r="O7" s="1"/>
      <c r="P7" s="16" t="s">
        <v>10</v>
      </c>
      <c r="Q7" s="1"/>
      <c r="R7" s="15"/>
      <c r="S7" s="15">
        <f t="shared" ref="S7:T7" si="1">(F7-E7)/E7</f>
        <v>0.218275972</v>
      </c>
      <c r="T7" s="17">
        <f t="shared" si="1"/>
        <v>0.3586439391</v>
      </c>
    </row>
    <row r="8">
      <c r="A8" s="1"/>
      <c r="B8" s="18" t="s">
        <v>11</v>
      </c>
      <c r="C8" s="19"/>
      <c r="D8" s="20"/>
      <c r="E8" s="20">
        <v>384755.2</v>
      </c>
      <c r="F8" s="20">
        <v>519789.7</v>
      </c>
      <c r="G8" s="20">
        <v>739875.6</v>
      </c>
      <c r="H8" s="1"/>
      <c r="I8" s="21" t="s">
        <v>11</v>
      </c>
      <c r="J8" s="1"/>
      <c r="K8" s="15">
        <f t="shared" si="2"/>
        <v>0.5251551729</v>
      </c>
      <c r="L8" s="15">
        <f t="shared" si="3"/>
        <v>0.5823514221</v>
      </c>
      <c r="M8" s="15">
        <f t="shared" si="4"/>
        <v>0.6101133394</v>
      </c>
      <c r="N8" s="1"/>
      <c r="O8" s="1"/>
      <c r="P8" s="21" t="s">
        <v>11</v>
      </c>
      <c r="Q8" s="1"/>
      <c r="R8" s="15"/>
      <c r="S8" s="15">
        <f t="shared" ref="S8:T8" si="5">(F8-E8)/E8</f>
        <v>0.3509621183</v>
      </c>
      <c r="T8" s="17">
        <f t="shared" si="5"/>
        <v>0.4234133535</v>
      </c>
    </row>
    <row r="9">
      <c r="A9" s="1"/>
      <c r="B9" s="22"/>
      <c r="C9" s="4"/>
      <c r="D9" s="23"/>
      <c r="E9" s="23"/>
      <c r="F9" s="23"/>
      <c r="G9" s="23"/>
      <c r="H9" s="1"/>
      <c r="I9" s="24"/>
      <c r="J9" s="1"/>
      <c r="K9" s="15"/>
      <c r="L9" s="15"/>
      <c r="M9" s="15"/>
      <c r="N9" s="1"/>
      <c r="O9" s="1"/>
      <c r="P9" s="24"/>
      <c r="Q9" s="1"/>
      <c r="R9" s="17"/>
      <c r="S9" s="15"/>
      <c r="T9" s="17"/>
    </row>
    <row r="10">
      <c r="A10" s="1"/>
      <c r="B10" s="11" t="s">
        <v>12</v>
      </c>
      <c r="C10" s="4"/>
      <c r="D10" s="12"/>
      <c r="E10" s="12">
        <f t="shared" ref="E10:G10" si="6">E7-E8</f>
        <v>347895.3</v>
      </c>
      <c r="F10" s="12">
        <f t="shared" si="6"/>
        <v>372780.8</v>
      </c>
      <c r="G10" s="12">
        <f t="shared" si="6"/>
        <v>472809.9</v>
      </c>
      <c r="H10" s="1"/>
      <c r="I10" s="14" t="s">
        <v>12</v>
      </c>
      <c r="J10" s="1"/>
      <c r="K10" s="15">
        <f>E10/$E$7</f>
        <v>0.4748448271</v>
      </c>
      <c r="L10" s="15">
        <f>F10/$F$7</f>
        <v>0.4176485779</v>
      </c>
      <c r="M10" s="15">
        <f>G10/$G$7</f>
        <v>0.3898866606</v>
      </c>
      <c r="N10" s="1"/>
      <c r="O10" s="1"/>
      <c r="P10" s="16" t="s">
        <v>12</v>
      </c>
      <c r="Q10" s="1"/>
      <c r="R10" s="15"/>
      <c r="S10" s="15">
        <f t="shared" ref="S10:T10" si="7">(F10-E10)/E10</f>
        <v>0.07153157861</v>
      </c>
      <c r="T10" s="17">
        <f t="shared" si="7"/>
        <v>0.268332221</v>
      </c>
    </row>
    <row r="11">
      <c r="A11" s="1"/>
      <c r="B11" s="22"/>
      <c r="C11" s="4"/>
      <c r="D11" s="23"/>
      <c r="E11" s="23"/>
      <c r="F11" s="23"/>
      <c r="G11" s="23"/>
      <c r="H11" s="1"/>
      <c r="I11" s="24"/>
      <c r="J11" s="1"/>
      <c r="K11" s="15"/>
      <c r="L11" s="15"/>
      <c r="M11" s="15"/>
      <c r="N11" s="1"/>
      <c r="O11" s="1"/>
      <c r="P11" s="24"/>
      <c r="Q11" s="1"/>
      <c r="R11" s="17"/>
      <c r="S11" s="15"/>
      <c r="T11" s="17"/>
    </row>
    <row r="12">
      <c r="A12" s="1"/>
      <c r="B12" s="11" t="s">
        <v>13</v>
      </c>
      <c r="C12" s="4"/>
      <c r="D12" s="23"/>
      <c r="E12" s="23">
        <f t="shared" ref="E12:G12" si="8">E10-E14</f>
        <v>204842</v>
      </c>
      <c r="F12" s="23">
        <f t="shared" si="8"/>
        <v>229117.7</v>
      </c>
      <c r="G12" s="23">
        <f t="shared" si="8"/>
        <v>269957</v>
      </c>
      <c r="H12" s="1"/>
      <c r="I12" s="14" t="s">
        <v>14</v>
      </c>
      <c r="J12" s="1"/>
      <c r="K12" s="15">
        <f>E12/$E$7</f>
        <v>0.2795903367</v>
      </c>
      <c r="L12" s="15">
        <f>F12/$F$7</f>
        <v>0.2566942331</v>
      </c>
      <c r="M12" s="15">
        <f>G12/$G$7</f>
        <v>0.2226108913</v>
      </c>
      <c r="N12" s="1"/>
      <c r="O12" s="1"/>
      <c r="P12" s="21" t="s">
        <v>14</v>
      </c>
      <c r="Q12" s="1"/>
      <c r="R12" s="17"/>
      <c r="S12" s="15">
        <f t="shared" ref="S12:T12" si="9">(F12-E12)/E12</f>
        <v>0.1185093877</v>
      </c>
      <c r="T12" s="17">
        <f t="shared" si="9"/>
        <v>0.1782459408</v>
      </c>
    </row>
    <row r="13">
      <c r="A13" s="1"/>
      <c r="B13" s="22"/>
      <c r="C13" s="4"/>
      <c r="D13" s="23"/>
      <c r="E13" s="23"/>
      <c r="F13" s="23"/>
      <c r="G13" s="23"/>
      <c r="H13" s="1"/>
      <c r="I13" s="24"/>
      <c r="J13" s="1"/>
      <c r="K13" s="15"/>
      <c r="L13" s="15"/>
      <c r="M13" s="15"/>
      <c r="N13" s="1"/>
      <c r="O13" s="1"/>
      <c r="P13" s="24"/>
      <c r="Q13" s="1"/>
      <c r="R13" s="17"/>
      <c r="S13" s="15"/>
      <c r="T13" s="17"/>
    </row>
    <row r="14">
      <c r="A14" s="1"/>
      <c r="B14" s="11" t="s">
        <v>15</v>
      </c>
      <c r="C14" s="4"/>
      <c r="D14" s="25"/>
      <c r="E14" s="26">
        <v>143053.3</v>
      </c>
      <c r="F14" s="26">
        <v>143663.1</v>
      </c>
      <c r="G14" s="26">
        <v>202852.9</v>
      </c>
      <c r="H14" s="1"/>
      <c r="I14" s="14" t="s">
        <v>15</v>
      </c>
      <c r="J14" s="1"/>
      <c r="K14" s="15">
        <f>E14/$E$7</f>
        <v>0.1952544904</v>
      </c>
      <c r="L14" s="15">
        <f>F14/$F$7</f>
        <v>0.1609543448</v>
      </c>
      <c r="M14" s="15">
        <f>G14/$G$7</f>
        <v>0.1672757694</v>
      </c>
      <c r="N14" s="1"/>
      <c r="O14" s="1"/>
      <c r="P14" s="16" t="s">
        <v>15</v>
      </c>
      <c r="Q14" s="1"/>
      <c r="R14" s="15"/>
      <c r="S14" s="15">
        <f t="shared" ref="S14:T14" si="10">(F14-E14)/E14</f>
        <v>0.004262746822</v>
      </c>
      <c r="T14" s="17">
        <f t="shared" si="10"/>
        <v>0.4120041959</v>
      </c>
    </row>
    <row r="15">
      <c r="A15" s="1"/>
      <c r="B15" s="22"/>
      <c r="C15" s="4"/>
      <c r="D15" s="23"/>
      <c r="E15" s="23"/>
      <c r="F15" s="23"/>
      <c r="G15" s="23"/>
      <c r="H15" s="1"/>
      <c r="I15" s="24"/>
      <c r="J15" s="1"/>
      <c r="K15" s="15"/>
      <c r="L15" s="15"/>
      <c r="M15" s="15"/>
      <c r="N15" s="1"/>
      <c r="O15" s="1"/>
      <c r="P15" s="24"/>
      <c r="Q15" s="1"/>
      <c r="R15" s="17"/>
      <c r="S15" s="15"/>
      <c r="T15" s="17"/>
    </row>
    <row r="16">
      <c r="A16" s="1"/>
      <c r="B16" s="11" t="s">
        <v>16</v>
      </c>
      <c r="C16" s="4"/>
      <c r="D16" s="12"/>
      <c r="E16" s="12">
        <f t="shared" ref="E16:G16" si="11">E14-E18</f>
        <v>43988.9</v>
      </c>
      <c r="F16" s="12">
        <f t="shared" si="11"/>
        <v>35075</v>
      </c>
      <c r="G16" s="12">
        <f t="shared" si="11"/>
        <v>43568.1</v>
      </c>
      <c r="H16" s="1"/>
      <c r="I16" s="14" t="s">
        <v>16</v>
      </c>
      <c r="J16" s="1"/>
      <c r="K16" s="15">
        <f>E16/$E$7</f>
        <v>0.06004076978</v>
      </c>
      <c r="L16" s="15">
        <f>F16/$F$7</f>
        <v>0.03929661579</v>
      </c>
      <c r="M16" s="15">
        <f>G16/$G$7</f>
        <v>0.03592695715</v>
      </c>
      <c r="N16" s="1"/>
      <c r="O16" s="1"/>
      <c r="P16" s="16" t="s">
        <v>16</v>
      </c>
      <c r="Q16" s="1"/>
      <c r="R16" s="15"/>
      <c r="S16" s="15">
        <f t="shared" ref="S16:T16" si="12">(F16-E16)/E16</f>
        <v>-0.2026397568</v>
      </c>
      <c r="T16" s="17">
        <f t="shared" si="12"/>
        <v>0.2421411262</v>
      </c>
    </row>
    <row r="17">
      <c r="A17" s="1"/>
      <c r="B17" s="22"/>
      <c r="C17" s="4"/>
      <c r="D17" s="23"/>
      <c r="E17" s="23"/>
      <c r="F17" s="23"/>
      <c r="G17" s="23"/>
      <c r="H17" s="1"/>
      <c r="I17" s="24"/>
      <c r="J17" s="1"/>
      <c r="K17" s="15"/>
      <c r="L17" s="15"/>
      <c r="M17" s="15"/>
      <c r="N17" s="1"/>
      <c r="O17" s="1"/>
      <c r="P17" s="24"/>
      <c r="Q17" s="1"/>
      <c r="R17" s="17"/>
      <c r="S17" s="15"/>
      <c r="T17" s="17"/>
    </row>
    <row r="18">
      <c r="A18" s="1"/>
      <c r="B18" s="11" t="s">
        <v>17</v>
      </c>
      <c r="C18" s="4"/>
      <c r="D18" s="12"/>
      <c r="E18" s="12">
        <v>99064.4</v>
      </c>
      <c r="F18" s="12">
        <v>108588.1</v>
      </c>
      <c r="G18" s="12">
        <v>159284.8</v>
      </c>
      <c r="H18" s="1"/>
      <c r="I18" s="14" t="s">
        <v>17</v>
      </c>
      <c r="J18" s="1"/>
      <c r="K18" s="15">
        <f>E18/$E$7</f>
        <v>0.1352137206</v>
      </c>
      <c r="L18" s="15">
        <f>F18/$F$7</f>
        <v>0.121657729</v>
      </c>
      <c r="M18" s="15">
        <f>G18/$G$7</f>
        <v>0.1313488122</v>
      </c>
      <c r="N18" s="1"/>
      <c r="O18" s="1"/>
      <c r="P18" s="16" t="s">
        <v>17</v>
      </c>
      <c r="Q18" s="1"/>
      <c r="R18" s="15"/>
      <c r="S18" s="15">
        <f t="shared" ref="S18:T18" si="13">(F18-E18)/E18</f>
        <v>0.09613645265</v>
      </c>
      <c r="T18" s="17">
        <f t="shared" si="13"/>
        <v>0.4668716001</v>
      </c>
    </row>
    <row r="19">
      <c r="A19" s="1"/>
      <c r="B19" s="22"/>
      <c r="C19" s="4"/>
      <c r="D19" s="23"/>
      <c r="E19" s="23"/>
      <c r="F19" s="23"/>
      <c r="G19" s="23"/>
      <c r="H19" s="1"/>
      <c r="I19" s="24"/>
      <c r="J19" s="1"/>
      <c r="K19" s="15"/>
      <c r="L19" s="15"/>
      <c r="M19" s="15"/>
      <c r="N19" s="1"/>
      <c r="O19" s="1"/>
      <c r="P19" s="24"/>
      <c r="Q19" s="1"/>
      <c r="R19" s="17"/>
      <c r="S19" s="15"/>
      <c r="T19" s="17"/>
    </row>
    <row r="20">
      <c r="A20" s="1"/>
      <c r="B20" s="11" t="s">
        <v>18</v>
      </c>
      <c r="C20" s="4"/>
      <c r="D20" s="12"/>
      <c r="E20" s="12">
        <v>61022.2</v>
      </c>
      <c r="F20" s="12">
        <v>50180.5</v>
      </c>
      <c r="G20" s="12">
        <v>58297.0</v>
      </c>
      <c r="H20" s="1"/>
      <c r="I20" s="14" t="s">
        <v>18</v>
      </c>
      <c r="J20" s="1"/>
      <c r="K20" s="15">
        <f>E20/$E$7</f>
        <v>0.08328964493</v>
      </c>
      <c r="L20" s="15">
        <f>F20/$F$7</f>
        <v>0.05622020894</v>
      </c>
      <c r="M20" s="15">
        <f>G20/$G$7</f>
        <v>0.04807264538</v>
      </c>
      <c r="N20" s="1"/>
      <c r="O20" s="1"/>
      <c r="P20" s="16" t="s">
        <v>18</v>
      </c>
      <c r="Q20" s="1"/>
      <c r="R20" s="15"/>
      <c r="S20" s="15">
        <f t="shared" ref="S20:T20" si="14">(F20-E20)/E20</f>
        <v>-0.1776681273</v>
      </c>
      <c r="T20" s="17">
        <f t="shared" si="14"/>
        <v>0.1617460966</v>
      </c>
    </row>
    <row r="21">
      <c r="A21" s="1"/>
      <c r="B21" s="22"/>
      <c r="C21" s="4"/>
      <c r="D21" s="23"/>
      <c r="E21" s="23"/>
      <c r="F21" s="23"/>
      <c r="G21" s="23"/>
      <c r="H21" s="1"/>
      <c r="I21" s="24"/>
      <c r="J21" s="1"/>
      <c r="K21" s="15"/>
      <c r="L21" s="15"/>
      <c r="M21" s="15"/>
      <c r="N21" s="1"/>
      <c r="O21" s="1"/>
      <c r="P21" s="24"/>
      <c r="Q21" s="1"/>
      <c r="R21" s="17"/>
      <c r="S21" s="15"/>
      <c r="T21" s="17"/>
    </row>
    <row r="22">
      <c r="A22" s="1"/>
      <c r="B22" s="11" t="s">
        <v>19</v>
      </c>
      <c r="C22" s="4"/>
      <c r="D22" s="12"/>
      <c r="E22" s="12">
        <f t="shared" ref="E22:G22" si="15">E18-E20</f>
        <v>38042.2</v>
      </c>
      <c r="F22" s="12">
        <f t="shared" si="15"/>
        <v>58407.6</v>
      </c>
      <c r="G22" s="12">
        <f t="shared" si="15"/>
        <v>100987.8</v>
      </c>
      <c r="H22" s="1"/>
      <c r="I22" s="14" t="s">
        <v>20</v>
      </c>
      <c r="J22" s="1"/>
      <c r="K22" s="15">
        <f>E22/$E$7</f>
        <v>0.05192407567</v>
      </c>
      <c r="L22" s="15">
        <f>F22/$F$7</f>
        <v>0.06543752006</v>
      </c>
      <c r="M22" s="15">
        <f>G22/$G$7</f>
        <v>0.08327616682</v>
      </c>
      <c r="N22" s="1"/>
      <c r="O22" s="1"/>
      <c r="P22" s="16" t="s">
        <v>20</v>
      </c>
      <c r="Q22" s="1"/>
      <c r="R22" s="15"/>
      <c r="S22" s="15">
        <f t="shared" ref="S22:T22" si="16">(F22-E22)/E22</f>
        <v>0.535337073</v>
      </c>
      <c r="T22" s="17">
        <f t="shared" si="16"/>
        <v>0.7290181415</v>
      </c>
    </row>
    <row r="23">
      <c r="A23" s="1"/>
      <c r="B23" s="22"/>
      <c r="C23" s="4"/>
      <c r="D23" s="23"/>
      <c r="E23" s="23"/>
      <c r="F23" s="23"/>
      <c r="G23" s="23"/>
      <c r="H23" s="1"/>
      <c r="I23" s="24"/>
      <c r="J23" s="1"/>
      <c r="K23" s="15"/>
      <c r="L23" s="15"/>
      <c r="M23" s="15"/>
      <c r="N23" s="1"/>
      <c r="O23" s="1"/>
      <c r="P23" s="24"/>
      <c r="Q23" s="1"/>
      <c r="R23" s="17"/>
      <c r="S23" s="15"/>
      <c r="T23" s="17"/>
    </row>
    <row r="24">
      <c r="A24" s="1"/>
      <c r="B24" s="22"/>
      <c r="C24" s="4"/>
      <c r="D24" s="23"/>
      <c r="E24" s="23"/>
      <c r="F24" s="23"/>
      <c r="G24" s="23"/>
      <c r="H24" s="1"/>
      <c r="I24" s="24"/>
      <c r="J24" s="1"/>
      <c r="K24" s="15"/>
      <c r="L24" s="15"/>
      <c r="M24" s="15"/>
      <c r="N24" s="1"/>
      <c r="O24" s="1"/>
      <c r="P24" s="24"/>
      <c r="Q24" s="1"/>
      <c r="R24" s="17"/>
      <c r="S24" s="15"/>
      <c r="T24" s="17"/>
    </row>
    <row r="25">
      <c r="A25" s="1"/>
      <c r="B25" s="11" t="s">
        <v>21</v>
      </c>
      <c r="C25" s="4"/>
      <c r="D25" s="23"/>
      <c r="E25" s="23">
        <f t="shared" ref="E25:G25" si="17">E26+E27</f>
        <v>16458.1</v>
      </c>
      <c r="F25" s="23">
        <f t="shared" si="17"/>
        <v>21087.6</v>
      </c>
      <c r="G25" s="23">
        <f t="shared" si="17"/>
        <v>26857.5</v>
      </c>
      <c r="H25" s="1"/>
      <c r="I25" s="14" t="s">
        <v>21</v>
      </c>
      <c r="J25" s="1"/>
      <c r="K25" s="15">
        <f t="shared" ref="K25:K28" si="19">E25/$E$7</f>
        <v>0.02246378048</v>
      </c>
      <c r="L25" s="15">
        <f t="shared" ref="L25:L28" si="20">F25/$F$7</f>
        <v>0.02362569679</v>
      </c>
      <c r="M25" s="15">
        <f t="shared" ref="M25:M28" si="21">G25/$G$7</f>
        <v>0.02214712718</v>
      </c>
      <c r="N25" s="1"/>
      <c r="O25" s="1"/>
      <c r="P25" s="16" t="s">
        <v>21</v>
      </c>
      <c r="Q25" s="1"/>
      <c r="R25" s="17"/>
      <c r="S25" s="15">
        <f t="shared" ref="S25:T25" si="18">(F25-E25)/E25</f>
        <v>0.2812900639</v>
      </c>
      <c r="T25" s="17">
        <f t="shared" si="18"/>
        <v>0.2736157742</v>
      </c>
    </row>
    <row r="26">
      <c r="A26" s="1"/>
      <c r="B26" s="18" t="s">
        <v>22</v>
      </c>
      <c r="C26" s="4"/>
      <c r="D26" s="12"/>
      <c r="E26" s="12">
        <v>20148.9</v>
      </c>
      <c r="F26" s="12">
        <v>18681.0</v>
      </c>
      <c r="G26" s="27">
        <v>27420.4</v>
      </c>
      <c r="H26" s="1"/>
      <c r="I26" s="21" t="s">
        <v>22</v>
      </c>
      <c r="J26" s="1"/>
      <c r="K26" s="15">
        <f t="shared" si="19"/>
        <v>0.02750138026</v>
      </c>
      <c r="L26" s="15">
        <f t="shared" si="20"/>
        <v>0.02092943919</v>
      </c>
      <c r="M26" s="15">
        <f t="shared" si="21"/>
        <v>0.02261130359</v>
      </c>
      <c r="N26" s="1"/>
      <c r="O26" s="1"/>
      <c r="P26" s="21" t="s">
        <v>22</v>
      </c>
      <c r="Q26" s="1"/>
      <c r="R26" s="15"/>
      <c r="S26" s="15">
        <f t="shared" ref="S26:T26" si="22">(F26-E26)/E26</f>
        <v>-0.0728526123</v>
      </c>
      <c r="T26" s="17">
        <f t="shared" si="22"/>
        <v>0.4678229217</v>
      </c>
    </row>
    <row r="27">
      <c r="A27" s="1"/>
      <c r="B27" s="18" t="s">
        <v>23</v>
      </c>
      <c r="C27" s="4"/>
      <c r="D27" s="12"/>
      <c r="E27" s="12">
        <v>-3690.8</v>
      </c>
      <c r="F27" s="12">
        <v>2406.6</v>
      </c>
      <c r="G27" s="27">
        <v>-562.9</v>
      </c>
      <c r="H27" s="1"/>
      <c r="I27" s="21" t="s">
        <v>23</v>
      </c>
      <c r="J27" s="1"/>
      <c r="K27" s="15">
        <f t="shared" si="19"/>
        <v>-0.005037599783</v>
      </c>
      <c r="L27" s="15">
        <f t="shared" si="20"/>
        <v>0.002696257607</v>
      </c>
      <c r="M27" s="15">
        <f t="shared" si="21"/>
        <v>-0.0004641764085</v>
      </c>
      <c r="N27" s="1"/>
      <c r="O27" s="1"/>
      <c r="P27" s="21" t="s">
        <v>23</v>
      </c>
      <c r="Q27" s="1"/>
      <c r="R27" s="17"/>
      <c r="S27" s="15">
        <f t="shared" ref="S27:T27" si="23">(F27-E27)/E27</f>
        <v>-1.652053755</v>
      </c>
      <c r="T27" s="17">
        <f t="shared" si="23"/>
        <v>-1.233898446</v>
      </c>
    </row>
    <row r="28">
      <c r="A28" s="1"/>
      <c r="B28" s="11" t="s">
        <v>24</v>
      </c>
      <c r="C28" s="4"/>
      <c r="D28" s="12"/>
      <c r="E28" s="12">
        <f t="shared" ref="E28:G28" si="24">E22-E25</f>
        <v>21584.1</v>
      </c>
      <c r="F28" s="12">
        <f t="shared" si="24"/>
        <v>37320</v>
      </c>
      <c r="G28" s="12">
        <f t="shared" si="24"/>
        <v>74130.3</v>
      </c>
      <c r="H28" s="1"/>
      <c r="I28" s="14" t="s">
        <v>24</v>
      </c>
      <c r="J28" s="1"/>
      <c r="K28" s="15">
        <f t="shared" si="19"/>
        <v>0.02946029519</v>
      </c>
      <c r="L28" s="15">
        <f t="shared" si="20"/>
        <v>0.04181182327</v>
      </c>
      <c r="M28" s="15">
        <f t="shared" si="21"/>
        <v>0.06112903964</v>
      </c>
      <c r="N28" s="1"/>
      <c r="O28" s="1"/>
      <c r="P28" s="16" t="s">
        <v>24</v>
      </c>
      <c r="Q28" s="1"/>
      <c r="R28" s="15"/>
      <c r="S28" s="15">
        <f t="shared" ref="S28:T28" si="25">(F28-E28)/E28</f>
        <v>0.7290505511</v>
      </c>
      <c r="T28" s="17">
        <f t="shared" si="25"/>
        <v>0.9863424437</v>
      </c>
    </row>
    <row r="29">
      <c r="A29" s="1"/>
      <c r="B29" s="22"/>
      <c r="C29" s="4"/>
      <c r="D29" s="4"/>
      <c r="E29" s="4"/>
      <c r="F29" s="4"/>
      <c r="G29" s="4"/>
      <c r="H29" s="1"/>
      <c r="I29" s="28"/>
      <c r="J29" s="29"/>
      <c r="K29" s="30"/>
      <c r="L29" s="30"/>
      <c r="M29" s="30"/>
      <c r="N29" s="1"/>
      <c r="O29" s="1"/>
      <c r="P29" s="28"/>
      <c r="Q29" s="29"/>
      <c r="R29" s="30"/>
      <c r="S29" s="30"/>
      <c r="T29" s="30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31"/>
      <c r="C31" s="31"/>
      <c r="D31" s="31"/>
      <c r="E31" s="31"/>
      <c r="F31" s="31"/>
      <c r="G31" s="31"/>
      <c r="H31" s="1"/>
      <c r="I31" s="31"/>
      <c r="J31" s="31"/>
      <c r="K31" s="31"/>
      <c r="L31" s="31"/>
      <c r="M31" s="31"/>
      <c r="N31" s="1"/>
      <c r="O31" s="1"/>
      <c r="P31" s="31"/>
      <c r="Q31" s="31"/>
      <c r="R31" s="31"/>
      <c r="S31" s="31"/>
      <c r="T31" s="31"/>
    </row>
    <row r="32">
      <c r="A32" s="1"/>
      <c r="B32" s="32" t="s">
        <v>25</v>
      </c>
      <c r="C32" s="33"/>
      <c r="D32" s="34" t="s">
        <v>7</v>
      </c>
      <c r="E32" s="34" t="s">
        <v>8</v>
      </c>
      <c r="F32" s="34" t="s">
        <v>9</v>
      </c>
      <c r="G32" s="34" t="s">
        <v>26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>
      <c r="A33" s="1"/>
      <c r="B33" s="33"/>
      <c r="C33" s="35"/>
      <c r="D33" s="35"/>
      <c r="E33" s="35"/>
      <c r="F33" s="35"/>
      <c r="G33" s="36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>
      <c r="A34" s="1"/>
      <c r="B34" s="34" t="s">
        <v>27</v>
      </c>
      <c r="C34" s="35"/>
      <c r="D34" s="37"/>
      <c r="E34" s="37">
        <f t="shared" ref="E34:F34" si="26">(F7-E7)/E7</f>
        <v>0.218275972</v>
      </c>
      <c r="F34" s="37">
        <f t="shared" si="26"/>
        <v>0.3586439391</v>
      </c>
      <c r="G34" s="38">
        <f t="shared" ref="G34:G39" si="28">AVERAGE(E34:F34)</f>
        <v>0.2884599555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>
      <c r="A35" s="1"/>
      <c r="B35" s="34" t="s">
        <v>28</v>
      </c>
      <c r="C35" s="35"/>
      <c r="D35" s="38"/>
      <c r="E35" s="38">
        <f t="shared" ref="E35:F35" si="27">F10/F7</f>
        <v>0.4176485779</v>
      </c>
      <c r="F35" s="38">
        <f t="shared" si="27"/>
        <v>0.3898866606</v>
      </c>
      <c r="G35" s="38">
        <f t="shared" si="28"/>
        <v>0.4037676193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>
      <c r="A36" s="1"/>
      <c r="B36" s="34" t="s">
        <v>29</v>
      </c>
      <c r="C36" s="35"/>
      <c r="D36" s="38"/>
      <c r="E36" s="38">
        <f t="shared" ref="E36:F36" si="29">F12/F7</f>
        <v>0.2566942331</v>
      </c>
      <c r="F36" s="38">
        <f t="shared" si="29"/>
        <v>0.2226108913</v>
      </c>
      <c r="G36" s="38">
        <f t="shared" si="28"/>
        <v>0.2396525622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>
      <c r="A37" s="1"/>
      <c r="B37" s="34" t="s">
        <v>30</v>
      </c>
      <c r="C37" s="35"/>
      <c r="D37" s="38"/>
      <c r="E37" s="38">
        <f>F16/'New Balance sheet'!D15</f>
        <v>0.158787358</v>
      </c>
      <c r="F37" s="38">
        <f>G16/'New Balance sheet'!E15</f>
        <v>0.1747031481</v>
      </c>
      <c r="G37" s="38">
        <f t="shared" si="28"/>
        <v>0.1667452531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>
      <c r="A38" s="1"/>
      <c r="B38" s="34" t="s">
        <v>31</v>
      </c>
      <c r="C38" s="35"/>
      <c r="D38" s="38"/>
      <c r="E38" s="38">
        <f>F20/'New Balance sheet'!D30</f>
        <v>0.4331177261</v>
      </c>
      <c r="F38" s="38">
        <f>G20/'New Balance sheet'!E30</f>
        <v>0.5863945441</v>
      </c>
      <c r="G38" s="38">
        <f t="shared" si="28"/>
        <v>0.5097561351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>
      <c r="A39" s="1"/>
      <c r="B39" s="34" t="s">
        <v>32</v>
      </c>
      <c r="C39" s="35"/>
      <c r="D39" s="38"/>
      <c r="E39" s="38">
        <f t="shared" ref="E39:F39" si="30">F25/F22</f>
        <v>0.3610420562</v>
      </c>
      <c r="F39" s="38">
        <f t="shared" si="30"/>
        <v>0.265947966</v>
      </c>
      <c r="G39" s="38">
        <f t="shared" si="28"/>
        <v>0.3134950111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3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N42" s="1"/>
      <c r="O42" s="1"/>
    </row>
    <row r="43">
      <c r="A43" s="1"/>
      <c r="B43" s="39" t="s">
        <v>33</v>
      </c>
      <c r="C43" s="40" t="s">
        <v>9</v>
      </c>
      <c r="D43" s="41" t="s">
        <v>34</v>
      </c>
      <c r="E43" s="41" t="s">
        <v>35</v>
      </c>
      <c r="F43" s="41" t="s">
        <v>36</v>
      </c>
      <c r="G43" s="41" t="s">
        <v>37</v>
      </c>
      <c r="H43" s="41" t="s">
        <v>38</v>
      </c>
      <c r="N43" s="1"/>
      <c r="O43" s="1"/>
    </row>
    <row r="44">
      <c r="A44" s="1"/>
      <c r="B44" s="42" t="s">
        <v>39</v>
      </c>
      <c r="C44" s="43" t="s">
        <v>40</v>
      </c>
      <c r="D44" s="43" t="s">
        <v>41</v>
      </c>
      <c r="E44" s="43" t="s">
        <v>42</v>
      </c>
      <c r="F44" s="43" t="s">
        <v>43</v>
      </c>
      <c r="G44" s="43" t="s">
        <v>44</v>
      </c>
      <c r="H44" s="43" t="s">
        <v>45</v>
      </c>
      <c r="N44" s="1"/>
      <c r="O44" s="1"/>
    </row>
    <row r="45">
      <c r="A45" s="1"/>
      <c r="B45" s="42" t="s">
        <v>10</v>
      </c>
      <c r="C45" s="12">
        <v>1212685.5</v>
      </c>
      <c r="D45" s="44">
        <f t="shared" ref="D45:H45" si="31">C45*(1+$G$34)</f>
        <v>1562496.705</v>
      </c>
      <c r="E45" s="44">
        <f t="shared" si="31"/>
        <v>2013214.435</v>
      </c>
      <c r="F45" s="44">
        <f t="shared" si="31"/>
        <v>2593946.182</v>
      </c>
      <c r="G45" s="44">
        <f t="shared" si="31"/>
        <v>3342195.782</v>
      </c>
      <c r="H45" s="44">
        <f t="shared" si="31"/>
        <v>4306285.429</v>
      </c>
      <c r="N45" s="1"/>
      <c r="O45" s="1"/>
    </row>
    <row r="46">
      <c r="A46" s="1"/>
      <c r="B46" s="42" t="s">
        <v>11</v>
      </c>
      <c r="C46" s="20">
        <v>739875.6</v>
      </c>
      <c r="D46" s="44">
        <f t="shared" ref="D46:H46" si="32">D45-D47</f>
        <v>931611.1305</v>
      </c>
      <c r="E46" s="44">
        <f t="shared" si="32"/>
        <v>1200343.636</v>
      </c>
      <c r="F46" s="44">
        <f t="shared" si="32"/>
        <v>1546594.708</v>
      </c>
      <c r="G46" s="44">
        <f t="shared" si="32"/>
        <v>1992725.348</v>
      </c>
      <c r="H46" s="44">
        <f t="shared" si="32"/>
        <v>2567546.813</v>
      </c>
      <c r="N46" s="1"/>
      <c r="O46" s="1"/>
    </row>
    <row r="47">
      <c r="B47" s="42" t="s">
        <v>12</v>
      </c>
      <c r="C47" s="12">
        <v>472809.9</v>
      </c>
      <c r="D47" s="44">
        <f t="shared" ref="D47:H47" si="33">D45*($G$35)</f>
        <v>630885.5748</v>
      </c>
      <c r="E47" s="44">
        <f t="shared" si="33"/>
        <v>812870.7997</v>
      </c>
      <c r="F47" s="44">
        <f t="shared" si="33"/>
        <v>1047351.474</v>
      </c>
      <c r="G47" s="44">
        <f t="shared" si="33"/>
        <v>1349470.434</v>
      </c>
      <c r="H47" s="44">
        <f t="shared" si="33"/>
        <v>1738738.616</v>
      </c>
    </row>
    <row r="48">
      <c r="B48" s="42" t="s">
        <v>13</v>
      </c>
      <c r="C48" s="45">
        <v>269957.0</v>
      </c>
      <c r="D48" s="44">
        <f t="shared" ref="D48:H48" si="34">D45*$G$36</f>
        <v>374456.3389</v>
      </c>
      <c r="E48" s="44">
        <f t="shared" si="34"/>
        <v>482471.9977</v>
      </c>
      <c r="F48" s="44">
        <f t="shared" si="34"/>
        <v>621645.8487</v>
      </c>
      <c r="G48" s="44">
        <f t="shared" si="34"/>
        <v>800965.7826</v>
      </c>
      <c r="H48" s="44">
        <f t="shared" si="34"/>
        <v>1032012.337</v>
      </c>
    </row>
    <row r="49">
      <c r="B49" s="46" t="s">
        <v>15</v>
      </c>
      <c r="C49" s="44">
        <v>202852.9</v>
      </c>
      <c r="D49" s="44">
        <f t="shared" ref="D49:H49" si="35">D47-D48</f>
        <v>256429.236</v>
      </c>
      <c r="E49" s="44">
        <f t="shared" si="35"/>
        <v>330398.802</v>
      </c>
      <c r="F49" s="44">
        <f t="shared" si="35"/>
        <v>425705.6257</v>
      </c>
      <c r="G49" s="44">
        <f t="shared" si="35"/>
        <v>548504.6515</v>
      </c>
      <c r="H49" s="44">
        <f t="shared" si="35"/>
        <v>706726.2789</v>
      </c>
    </row>
    <row r="50">
      <c r="B50" s="42" t="s">
        <v>46</v>
      </c>
      <c r="C50" s="44">
        <v>43568.100000000006</v>
      </c>
      <c r="D50" s="44">
        <f>$G$37*'New Balance sheet'!D60</f>
        <v>62444.77263</v>
      </c>
      <c r="E50" s="44">
        <f>$G$37*'New Balance sheet'!E60</f>
        <v>80457.58896</v>
      </c>
      <c r="F50" s="44">
        <f>$G$37*'New Balance sheet'!F60</f>
        <v>103666.3815</v>
      </c>
      <c r="G50" s="44">
        <f>$G$37*'New Balance sheet'!G60</f>
        <v>133569.9813</v>
      </c>
      <c r="H50" s="44">
        <f>$G$37*'New Balance sheet'!H60</f>
        <v>172099.5721</v>
      </c>
    </row>
    <row r="51">
      <c r="B51" s="42" t="s">
        <v>47</v>
      </c>
      <c r="C51" s="44">
        <f t="shared" ref="C51:H51" si="36">C49-C50</f>
        <v>159284.8</v>
      </c>
      <c r="D51" s="44">
        <f t="shared" si="36"/>
        <v>193984.4633</v>
      </c>
      <c r="E51" s="44">
        <f t="shared" si="36"/>
        <v>249941.213</v>
      </c>
      <c r="F51" s="44">
        <f t="shared" si="36"/>
        <v>322039.2442</v>
      </c>
      <c r="G51" s="44">
        <f t="shared" si="36"/>
        <v>414934.6703</v>
      </c>
      <c r="H51" s="44">
        <f t="shared" si="36"/>
        <v>534626.7068</v>
      </c>
    </row>
    <row r="52">
      <c r="B52" s="42" t="s">
        <v>48</v>
      </c>
      <c r="C52" s="12">
        <v>58297.0</v>
      </c>
      <c r="D52" s="47">
        <f>$G$38*'New Balance sheet'!C63</f>
        <v>295199.2171</v>
      </c>
      <c r="E52" s="47">
        <f t="shared" ref="E52:H52" si="37">$D$52</f>
        <v>295199.2171</v>
      </c>
      <c r="F52" s="47">
        <f t="shared" si="37"/>
        <v>295199.2171</v>
      </c>
      <c r="G52" s="47">
        <f t="shared" si="37"/>
        <v>295199.2171</v>
      </c>
      <c r="H52" s="47">
        <f t="shared" si="37"/>
        <v>295199.2171</v>
      </c>
    </row>
    <row r="53">
      <c r="B53" s="42" t="s">
        <v>49</v>
      </c>
      <c r="C53" s="44">
        <f t="shared" ref="C53:H53" si="38">C51-C52</f>
        <v>100987.8</v>
      </c>
      <c r="D53" s="44">
        <f t="shared" si="38"/>
        <v>-101214.7538</v>
      </c>
      <c r="E53" s="44">
        <f t="shared" si="38"/>
        <v>-45258.00409</v>
      </c>
      <c r="F53" s="44">
        <f t="shared" si="38"/>
        <v>26840.0271</v>
      </c>
      <c r="G53" s="44">
        <f t="shared" si="38"/>
        <v>119735.4532</v>
      </c>
      <c r="H53" s="44">
        <f t="shared" si="38"/>
        <v>239427.4897</v>
      </c>
    </row>
    <row r="54">
      <c r="B54" s="42" t="s">
        <v>50</v>
      </c>
      <c r="C54" s="45">
        <v>26857.5</v>
      </c>
      <c r="D54" s="44">
        <f t="shared" ref="D54:H54" si="39">D53*(1-$G$39)</f>
        <v>-69484.43341</v>
      </c>
      <c r="E54" s="44">
        <f t="shared" si="39"/>
        <v>-31069.8456</v>
      </c>
      <c r="F54" s="44">
        <f t="shared" si="39"/>
        <v>18425.8125</v>
      </c>
      <c r="G54" s="44">
        <f t="shared" si="39"/>
        <v>82198.98594</v>
      </c>
      <c r="H54" s="44">
        <f t="shared" si="39"/>
        <v>164368.1661</v>
      </c>
    </row>
    <row r="55">
      <c r="B55" s="4"/>
      <c r="C55" s="47"/>
      <c r="D55" s="47"/>
      <c r="E55" s="47"/>
      <c r="F55" s="47"/>
      <c r="G55" s="47"/>
      <c r="H55" s="48"/>
    </row>
    <row r="56">
      <c r="B56" s="42" t="s">
        <v>51</v>
      </c>
      <c r="C56" s="44">
        <f t="shared" ref="C56:H56" si="40">C53-C54</f>
        <v>74130.3</v>
      </c>
      <c r="D56" s="44">
        <f t="shared" si="40"/>
        <v>-31730.32035</v>
      </c>
      <c r="E56" s="44">
        <f t="shared" si="40"/>
        <v>-14188.15849</v>
      </c>
      <c r="F56" s="44">
        <f t="shared" si="40"/>
        <v>8414.214592</v>
      </c>
      <c r="G56" s="44">
        <f t="shared" si="40"/>
        <v>37536.46721</v>
      </c>
      <c r="H56" s="44">
        <f t="shared" si="40"/>
        <v>75059.32353</v>
      </c>
    </row>
  </sheetData>
  <mergeCells count="2">
    <mergeCell ref="I4:M4"/>
    <mergeCell ref="P4:R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28.5"/>
    <col customWidth="1" min="8" max="8" width="28.5"/>
  </cols>
  <sheetData>
    <row r="2">
      <c r="H2" s="49" t="s">
        <v>52</v>
      </c>
    </row>
    <row r="4">
      <c r="B4" s="50" t="s">
        <v>3</v>
      </c>
      <c r="C4" s="51"/>
      <c r="D4" s="51" t="s">
        <v>4</v>
      </c>
      <c r="E4" s="51" t="s">
        <v>5</v>
      </c>
      <c r="F4" s="51" t="s">
        <v>6</v>
      </c>
      <c r="H4" s="50" t="s">
        <v>3</v>
      </c>
      <c r="I4" s="51"/>
      <c r="J4" s="51" t="s">
        <v>7</v>
      </c>
      <c r="K4" s="51" t="s">
        <v>8</v>
      </c>
      <c r="L4" s="51" t="s">
        <v>9</v>
      </c>
    </row>
    <row r="5">
      <c r="B5" s="50" t="s">
        <v>53</v>
      </c>
      <c r="C5" s="52"/>
      <c r="D5" s="52">
        <v>44286.0</v>
      </c>
      <c r="E5" s="52">
        <v>44651.0</v>
      </c>
      <c r="F5" s="52">
        <v>45016.0</v>
      </c>
      <c r="H5" s="50" t="s">
        <v>53</v>
      </c>
      <c r="I5" s="52"/>
      <c r="J5" s="52"/>
      <c r="K5" s="52"/>
      <c r="L5" s="52"/>
    </row>
    <row r="6">
      <c r="B6" s="53" t="s">
        <v>54</v>
      </c>
      <c r="C6" s="54"/>
      <c r="D6" s="54"/>
      <c r="E6" s="54"/>
      <c r="F6" s="54"/>
      <c r="H6" s="53" t="s">
        <v>54</v>
      </c>
      <c r="I6" s="54"/>
      <c r="J6" s="54"/>
      <c r="K6" s="54"/>
      <c r="L6" s="54"/>
    </row>
    <row r="7">
      <c r="B7" s="55" t="s">
        <v>55</v>
      </c>
      <c r="C7" s="56"/>
      <c r="D7" s="56"/>
      <c r="E7" s="56"/>
      <c r="F7" s="56"/>
      <c r="H7" s="55" t="s">
        <v>55</v>
      </c>
      <c r="I7" s="56"/>
      <c r="J7" s="56"/>
      <c r="K7" s="56"/>
      <c r="L7" s="56"/>
    </row>
    <row r="8">
      <c r="B8" s="57" t="s">
        <v>56</v>
      </c>
      <c r="C8" s="58"/>
      <c r="D8" s="58">
        <v>227906.2</v>
      </c>
      <c r="E8" s="58">
        <v>219674.9</v>
      </c>
      <c r="F8" s="58">
        <v>255393.5</v>
      </c>
      <c r="H8" s="59" t="s">
        <v>56</v>
      </c>
      <c r="I8" s="60"/>
      <c r="J8" s="60">
        <f t="shared" ref="J8:J12" si="1">D8/$D$20</f>
        <v>0.1369114447</v>
      </c>
      <c r="K8" s="60">
        <f t="shared" ref="K8:K12" si="2">E8/$E$20</f>
        <v>0.1261681508</v>
      </c>
      <c r="L8" s="60">
        <f t="shared" ref="L8:L12" si="3">F8/$F$20</f>
        <v>0.1240425977</v>
      </c>
    </row>
    <row r="9">
      <c r="B9" s="57" t="s">
        <v>57</v>
      </c>
      <c r="C9" s="58"/>
      <c r="D9" s="58">
        <v>60077.6</v>
      </c>
      <c r="E9" s="58">
        <v>63739.5</v>
      </c>
      <c r="F9" s="58">
        <v>70280.2</v>
      </c>
      <c r="H9" s="59" t="s">
        <v>57</v>
      </c>
      <c r="I9" s="60"/>
      <c r="J9" s="60">
        <f t="shared" si="1"/>
        <v>0.03609077336</v>
      </c>
      <c r="K9" s="60">
        <f t="shared" si="2"/>
        <v>0.03660816436</v>
      </c>
      <c r="L9" s="60">
        <f t="shared" si="3"/>
        <v>0.03413453583</v>
      </c>
    </row>
    <row r="10">
      <c r="B10" s="57" t="s">
        <v>58</v>
      </c>
      <c r="C10" s="58"/>
      <c r="D10" s="58">
        <v>96154.1</v>
      </c>
      <c r="E10" s="58">
        <v>115958.2</v>
      </c>
      <c r="F10" s="58">
        <v>168549.7</v>
      </c>
      <c r="H10" s="59" t="s">
        <v>58</v>
      </c>
      <c r="I10" s="60"/>
      <c r="J10" s="60">
        <f t="shared" si="1"/>
        <v>0.05776322341</v>
      </c>
      <c r="K10" s="60">
        <f t="shared" si="2"/>
        <v>0.06659946885</v>
      </c>
      <c r="L10" s="60">
        <f t="shared" si="3"/>
        <v>0.08186325272</v>
      </c>
    </row>
    <row r="11">
      <c r="B11" s="57" t="s">
        <v>59</v>
      </c>
      <c r="C11" s="58"/>
      <c r="D11" s="58">
        <v>337241.2</v>
      </c>
      <c r="E11" s="58">
        <v>352107.4</v>
      </c>
      <c r="F11" s="58">
        <v>419031.0</v>
      </c>
      <c r="H11" s="59" t="s">
        <v>59</v>
      </c>
      <c r="I11" s="60"/>
      <c r="J11" s="60">
        <f t="shared" si="1"/>
        <v>0.2025929085</v>
      </c>
      <c r="K11" s="60">
        <f t="shared" si="2"/>
        <v>0.2022294742</v>
      </c>
      <c r="L11" s="60">
        <f t="shared" si="3"/>
        <v>0.2035200339</v>
      </c>
    </row>
    <row r="12">
      <c r="B12" s="55" t="s">
        <v>60</v>
      </c>
      <c r="C12" s="61"/>
      <c r="D12" s="61">
        <v>721379.1</v>
      </c>
      <c r="E12" s="61">
        <f>SUM(E8:E11)</f>
        <v>751480</v>
      </c>
      <c r="F12" s="61">
        <v>913254.4</v>
      </c>
      <c r="H12" s="62" t="s">
        <v>60</v>
      </c>
      <c r="I12" s="63"/>
      <c r="J12" s="60">
        <f t="shared" si="1"/>
        <v>0.43335835</v>
      </c>
      <c r="K12" s="60">
        <f t="shared" si="2"/>
        <v>0.4316052582</v>
      </c>
      <c r="L12" s="60">
        <f t="shared" si="3"/>
        <v>0.4435604201</v>
      </c>
    </row>
    <row r="13">
      <c r="B13" s="64"/>
      <c r="C13" s="64"/>
      <c r="D13" s="64"/>
      <c r="E13" s="64"/>
      <c r="F13" s="64"/>
      <c r="H13" s="65"/>
      <c r="I13" s="65"/>
      <c r="J13" s="60"/>
      <c r="K13" s="60"/>
      <c r="L13" s="60"/>
    </row>
    <row r="14">
      <c r="B14" s="66" t="s">
        <v>61</v>
      </c>
      <c r="C14" s="64"/>
      <c r="D14" s="64"/>
      <c r="E14" s="64"/>
      <c r="F14" s="64"/>
      <c r="H14" s="67" t="s">
        <v>61</v>
      </c>
      <c r="I14" s="65"/>
      <c r="J14" s="60"/>
      <c r="K14" s="60"/>
      <c r="L14" s="60"/>
    </row>
    <row r="15">
      <c r="B15" s="57" t="s">
        <v>62</v>
      </c>
      <c r="C15" s="58"/>
      <c r="D15" s="58">
        <v>220892.9</v>
      </c>
      <c r="E15" s="58">
        <v>249383.6</v>
      </c>
      <c r="F15" s="58">
        <v>215739.9</v>
      </c>
      <c r="H15" s="59" t="s">
        <v>62</v>
      </c>
      <c r="I15" s="60"/>
      <c r="J15" s="60">
        <f t="shared" ref="J15:J18" si="4">D15/$D$20</f>
        <v>0.1326983034</v>
      </c>
      <c r="K15" s="60">
        <f t="shared" ref="K15:K18" si="5">E15/$E$20</f>
        <v>0.1432310548</v>
      </c>
      <c r="L15" s="60">
        <f t="shared" ref="L15:L18" si="6">F15/$F$20</f>
        <v>0.1047831586</v>
      </c>
    </row>
    <row r="16">
      <c r="B16" s="57" t="s">
        <v>63</v>
      </c>
      <c r="C16" s="58"/>
      <c r="D16" s="58">
        <v>19112.0</v>
      </c>
      <c r="E16" s="58">
        <v>583693.8</v>
      </c>
      <c r="F16" s="58">
        <v>69085.3</v>
      </c>
      <c r="H16" s="59" t="s">
        <v>63</v>
      </c>
      <c r="I16" s="60"/>
      <c r="J16" s="60">
        <f t="shared" si="4"/>
        <v>0.01148126524</v>
      </c>
      <c r="K16" s="60">
        <f t="shared" si="5"/>
        <v>0.3352388796</v>
      </c>
      <c r="L16" s="60">
        <f t="shared" si="6"/>
        <v>0.03355418237</v>
      </c>
    </row>
    <row r="17">
      <c r="B17" s="57" t="s">
        <v>64</v>
      </c>
      <c r="C17" s="58"/>
      <c r="D17" s="58">
        <v>531232.9</v>
      </c>
      <c r="E17" s="58">
        <v>156570.6</v>
      </c>
      <c r="F17" s="58">
        <v>860838.1</v>
      </c>
      <c r="H17" s="59" t="s">
        <v>64</v>
      </c>
      <c r="I17" s="60"/>
      <c r="J17" s="60">
        <f t="shared" si="4"/>
        <v>0.3191306942</v>
      </c>
      <c r="K17" s="60">
        <f t="shared" si="5"/>
        <v>0.08992480737</v>
      </c>
      <c r="L17" s="60">
        <f t="shared" si="6"/>
        <v>0.4181022389</v>
      </c>
    </row>
    <row r="18">
      <c r="B18" s="55" t="s">
        <v>65</v>
      </c>
      <c r="C18" s="61"/>
      <c r="D18" s="61">
        <v>943245.8</v>
      </c>
      <c r="E18" s="61">
        <v>989648.0</v>
      </c>
      <c r="F18" s="61">
        <v>1145663.3</v>
      </c>
      <c r="H18" s="62" t="s">
        <v>65</v>
      </c>
      <c r="I18" s="63"/>
      <c r="J18" s="60">
        <f t="shared" si="4"/>
        <v>0.56664165</v>
      </c>
      <c r="K18" s="60">
        <f t="shared" si="5"/>
        <v>0.5683947418</v>
      </c>
      <c r="L18" s="60">
        <f t="shared" si="6"/>
        <v>0.5564395799</v>
      </c>
    </row>
    <row r="19">
      <c r="B19" s="64"/>
      <c r="C19" s="64"/>
      <c r="D19" s="64"/>
      <c r="E19" s="64"/>
      <c r="F19" s="64"/>
      <c r="H19" s="65"/>
      <c r="I19" s="65"/>
      <c r="J19" s="60"/>
      <c r="K19" s="60"/>
      <c r="L19" s="60"/>
    </row>
    <row r="20">
      <c r="B20" s="66" t="s">
        <v>66</v>
      </c>
      <c r="C20" s="64"/>
      <c r="D20" s="64">
        <f t="shared" ref="D20:F20" si="7">D12+D18</f>
        <v>1664624.9</v>
      </c>
      <c r="E20" s="64">
        <f t="shared" si="7"/>
        <v>1741128</v>
      </c>
      <c r="F20" s="64">
        <f t="shared" si="7"/>
        <v>2058917.7</v>
      </c>
      <c r="H20" s="67" t="s">
        <v>66</v>
      </c>
      <c r="I20" s="65"/>
      <c r="J20" s="60"/>
      <c r="K20" s="60"/>
      <c r="L20" s="60"/>
    </row>
    <row r="21">
      <c r="B21" s="64"/>
      <c r="C21" s="64"/>
      <c r="D21" s="64"/>
      <c r="E21" s="64"/>
      <c r="F21" s="64"/>
      <c r="H21" s="65"/>
      <c r="I21" s="65"/>
      <c r="J21" s="60"/>
      <c r="K21" s="60"/>
      <c r="L21" s="60"/>
    </row>
    <row r="22">
      <c r="B22" s="68" t="s">
        <v>67</v>
      </c>
      <c r="C22" s="64"/>
      <c r="D22" s="64"/>
      <c r="E22" s="64"/>
      <c r="F22" s="64"/>
      <c r="H22" s="69" t="s">
        <v>67</v>
      </c>
      <c r="I22" s="65"/>
      <c r="J22" s="60"/>
      <c r="K22" s="60"/>
      <c r="L22" s="60"/>
    </row>
    <row r="23">
      <c r="B23" s="66" t="s">
        <v>68</v>
      </c>
      <c r="C23" s="64"/>
      <c r="D23" s="64"/>
      <c r="E23" s="64"/>
      <c r="F23" s="64"/>
      <c r="H23" s="67" t="s">
        <v>68</v>
      </c>
      <c r="I23" s="65"/>
      <c r="J23" s="60"/>
      <c r="K23" s="60"/>
      <c r="L23" s="60"/>
    </row>
    <row r="24">
      <c r="B24" s="57" t="s">
        <v>69</v>
      </c>
      <c r="C24" s="58"/>
      <c r="D24" s="58">
        <v>162754.9</v>
      </c>
      <c r="E24" s="58">
        <v>194285.7</v>
      </c>
      <c r="F24" s="58">
        <v>238356.6</v>
      </c>
      <c r="H24" s="59" t="s">
        <v>69</v>
      </c>
      <c r="I24" s="60"/>
      <c r="J24" s="60">
        <f t="shared" ref="J24:J27" si="8">D24/$D$20</f>
        <v>0.09777271745</v>
      </c>
      <c r="K24" s="60">
        <f t="shared" ref="K24:K27" si="9">E24/$E$20</f>
        <v>0.1115861097</v>
      </c>
      <c r="L24" s="60">
        <f t="shared" ref="L24:L27" si="10">F24/$F$20</f>
        <v>0.1157679105</v>
      </c>
    </row>
    <row r="25">
      <c r="B25" s="70" t="s">
        <v>70</v>
      </c>
      <c r="C25" s="58"/>
      <c r="D25" s="58">
        <v>46465.9</v>
      </c>
      <c r="E25" s="58">
        <v>265476.0</v>
      </c>
      <c r="F25" s="58">
        <v>343369.6</v>
      </c>
      <c r="H25" s="71" t="s">
        <v>70</v>
      </c>
      <c r="I25" s="60"/>
      <c r="J25" s="60">
        <f t="shared" si="8"/>
        <v>0.027913736</v>
      </c>
      <c r="K25" s="60">
        <f t="shared" si="9"/>
        <v>0.1524735689</v>
      </c>
      <c r="L25" s="60">
        <f t="shared" si="10"/>
        <v>0.1667718919</v>
      </c>
    </row>
    <row r="26">
      <c r="B26" s="57" t="s">
        <v>71</v>
      </c>
      <c r="C26" s="58"/>
      <c r="D26" s="58">
        <v>305239.3</v>
      </c>
      <c r="E26" s="58">
        <v>103121.6</v>
      </c>
      <c r="F26" s="58">
        <v>124067.9</v>
      </c>
      <c r="H26" s="59" t="s">
        <v>71</v>
      </c>
      <c r="I26" s="60"/>
      <c r="J26" s="60">
        <f t="shared" si="8"/>
        <v>0.1833682171</v>
      </c>
      <c r="K26" s="60">
        <f t="shared" si="9"/>
        <v>0.05922689199</v>
      </c>
      <c r="L26" s="60">
        <f t="shared" si="10"/>
        <v>0.06025879519</v>
      </c>
    </row>
    <row r="27">
      <c r="B27" s="72" t="s">
        <v>72</v>
      </c>
      <c r="C27" s="64"/>
      <c r="D27" s="64">
        <f t="shared" ref="D27:F27" si="11">SUM(D24:D26)</f>
        <v>514460.1</v>
      </c>
      <c r="E27" s="64">
        <f t="shared" si="11"/>
        <v>562883.3</v>
      </c>
      <c r="F27" s="64">
        <f t="shared" si="11"/>
        <v>705794.1</v>
      </c>
      <c r="H27" s="73" t="s">
        <v>72</v>
      </c>
      <c r="I27" s="65"/>
      <c r="J27" s="60">
        <f t="shared" si="8"/>
        <v>0.3090546705</v>
      </c>
      <c r="K27" s="60">
        <f t="shared" si="9"/>
        <v>0.3232865705</v>
      </c>
      <c r="L27" s="60">
        <f t="shared" si="10"/>
        <v>0.3427985975</v>
      </c>
    </row>
    <row r="28">
      <c r="B28" s="66" t="s">
        <v>73</v>
      </c>
      <c r="C28" s="64"/>
      <c r="D28" s="64"/>
      <c r="E28" s="64"/>
      <c r="F28" s="64"/>
      <c r="H28" s="67" t="s">
        <v>73</v>
      </c>
      <c r="I28" s="65"/>
      <c r="J28" s="60"/>
      <c r="K28" s="60"/>
      <c r="L28" s="60"/>
    </row>
    <row r="29">
      <c r="B29" s="57" t="s">
        <v>74</v>
      </c>
      <c r="C29" s="58"/>
      <c r="D29" s="58">
        <v>527783.7</v>
      </c>
      <c r="E29" s="58">
        <v>510576.1</v>
      </c>
      <c r="F29" s="58">
        <v>579098.9</v>
      </c>
      <c r="H29" s="59" t="s">
        <v>74</v>
      </c>
      <c r="I29" s="60"/>
      <c r="J29" s="60">
        <f t="shared" ref="J29:J32" si="12">D29/$D$20</f>
        <v>0.3170586359</v>
      </c>
      <c r="K29" s="60">
        <f t="shared" ref="K29:K32" si="13">E29/$E$20</f>
        <v>0.2932444369</v>
      </c>
      <c r="L29" s="60">
        <f t="shared" ref="L29:L32" si="14">F29/$F$20</f>
        <v>0.2812637436</v>
      </c>
    </row>
    <row r="30">
      <c r="B30" s="57" t="s">
        <v>75</v>
      </c>
      <c r="C30" s="58"/>
      <c r="D30" s="58">
        <v>115858.8</v>
      </c>
      <c r="E30" s="58">
        <v>99416.0</v>
      </c>
      <c r="F30" s="58">
        <v>103203.6</v>
      </c>
      <c r="H30" s="59" t="s">
        <v>75</v>
      </c>
      <c r="I30" s="60"/>
      <c r="J30" s="60">
        <f t="shared" si="12"/>
        <v>0.06960054484</v>
      </c>
      <c r="K30" s="60">
        <f t="shared" si="13"/>
        <v>0.05709861653</v>
      </c>
      <c r="L30" s="60">
        <f t="shared" si="14"/>
        <v>0.05012517013</v>
      </c>
    </row>
    <row r="31">
      <c r="B31" s="72" t="s">
        <v>76</v>
      </c>
      <c r="C31" s="64"/>
      <c r="D31" s="64">
        <f t="shared" ref="D31:F31" si="15">D29+D30</f>
        <v>643642.5</v>
      </c>
      <c r="E31" s="64">
        <f t="shared" si="15"/>
        <v>609992.1</v>
      </c>
      <c r="F31" s="64">
        <f t="shared" si="15"/>
        <v>682302.5</v>
      </c>
      <c r="H31" s="73" t="s">
        <v>76</v>
      </c>
      <c r="I31" s="65"/>
      <c r="J31" s="60">
        <f t="shared" si="12"/>
        <v>0.3866591807</v>
      </c>
      <c r="K31" s="60">
        <f t="shared" si="13"/>
        <v>0.3503430535</v>
      </c>
      <c r="L31" s="60">
        <f t="shared" si="14"/>
        <v>0.3313889137</v>
      </c>
    </row>
    <row r="32">
      <c r="B32" s="72" t="s">
        <v>77</v>
      </c>
      <c r="C32" s="64"/>
      <c r="D32" s="64">
        <f t="shared" ref="D32:F32" si="16">D27+D31</f>
        <v>1158102.6</v>
      </c>
      <c r="E32" s="64">
        <f t="shared" si="16"/>
        <v>1172875.4</v>
      </c>
      <c r="F32" s="64">
        <f t="shared" si="16"/>
        <v>1388096.6</v>
      </c>
      <c r="H32" s="73" t="s">
        <v>77</v>
      </c>
      <c r="I32" s="65"/>
      <c r="J32" s="60">
        <f t="shared" si="12"/>
        <v>0.6957138512</v>
      </c>
      <c r="K32" s="60">
        <f t="shared" si="13"/>
        <v>0.673629624</v>
      </c>
      <c r="L32" s="60">
        <f t="shared" si="14"/>
        <v>0.6741875112</v>
      </c>
    </row>
    <row r="33">
      <c r="B33" s="64"/>
      <c r="C33" s="64"/>
      <c r="D33" s="64"/>
      <c r="E33" s="64"/>
      <c r="F33" s="64"/>
      <c r="H33" s="65"/>
      <c r="I33" s="65"/>
      <c r="J33" s="60"/>
      <c r="K33" s="60"/>
      <c r="L33" s="60"/>
    </row>
    <row r="34">
      <c r="B34" s="68" t="s">
        <v>78</v>
      </c>
      <c r="C34" s="64"/>
      <c r="D34" s="64"/>
      <c r="E34" s="64"/>
      <c r="F34" s="64"/>
      <c r="H34" s="69" t="s">
        <v>78</v>
      </c>
      <c r="I34" s="65"/>
      <c r="J34" s="60"/>
      <c r="K34" s="60"/>
      <c r="L34" s="60"/>
    </row>
    <row r="35">
      <c r="B35" s="57" t="s">
        <v>79</v>
      </c>
      <c r="C35" s="58"/>
      <c r="D35" s="58">
        <v>0.0</v>
      </c>
      <c r="E35" s="58">
        <v>0.0</v>
      </c>
      <c r="F35" s="58">
        <v>0.0</v>
      </c>
      <c r="H35" s="59" t="s">
        <v>79</v>
      </c>
      <c r="I35" s="60"/>
      <c r="J35" s="60">
        <f t="shared" ref="J35:J41" si="17">D35/$D$20</f>
        <v>0</v>
      </c>
      <c r="K35" s="60">
        <f t="shared" ref="K35:K41" si="18">E35/$E$20</f>
        <v>0</v>
      </c>
      <c r="L35" s="60">
        <f t="shared" ref="L35:L41" si="19">F35/$F$20</f>
        <v>0</v>
      </c>
    </row>
    <row r="36">
      <c r="B36" s="57" t="s">
        <v>80</v>
      </c>
      <c r="C36" s="58"/>
      <c r="D36" s="58">
        <v>30902.6</v>
      </c>
      <c r="E36" s="58">
        <v>32055.2</v>
      </c>
      <c r="F36" s="58">
        <v>0.0</v>
      </c>
      <c r="H36" s="59" t="s">
        <v>80</v>
      </c>
      <c r="I36" s="60"/>
      <c r="J36" s="60">
        <f t="shared" si="17"/>
        <v>0.01856430238</v>
      </c>
      <c r="K36" s="60">
        <f t="shared" si="18"/>
        <v>0.01841059359</v>
      </c>
      <c r="L36" s="60">
        <f t="shared" si="19"/>
        <v>0</v>
      </c>
    </row>
    <row r="37">
      <c r="B37" s="57" t="s">
        <v>81</v>
      </c>
      <c r="C37" s="58"/>
      <c r="D37" s="58">
        <v>336679.6</v>
      </c>
      <c r="E37" s="58">
        <v>391742.1</v>
      </c>
      <c r="F37" s="58">
        <v>0.0</v>
      </c>
      <c r="H37" s="59" t="s">
        <v>81</v>
      </c>
      <c r="I37" s="60"/>
      <c r="J37" s="60">
        <f t="shared" si="17"/>
        <v>0.2022555352</v>
      </c>
      <c r="K37" s="60">
        <f t="shared" si="18"/>
        <v>0.2249932802</v>
      </c>
      <c r="L37" s="60">
        <f t="shared" si="19"/>
        <v>0</v>
      </c>
    </row>
    <row r="38">
      <c r="B38" s="57" t="s">
        <v>82</v>
      </c>
      <c r="C38" s="58"/>
      <c r="D38" s="58">
        <v>48237.0</v>
      </c>
      <c r="E38" s="58">
        <v>47429.1</v>
      </c>
      <c r="F38" s="58">
        <v>558089.7</v>
      </c>
      <c r="H38" s="59" t="s">
        <v>82</v>
      </c>
      <c r="I38" s="60"/>
      <c r="J38" s="60">
        <f t="shared" si="17"/>
        <v>0.02897769942</v>
      </c>
      <c r="K38" s="60">
        <f t="shared" si="18"/>
        <v>0.02724044413</v>
      </c>
      <c r="L38" s="60">
        <f t="shared" si="19"/>
        <v>0.2710597417</v>
      </c>
    </row>
    <row r="39">
      <c r="B39" s="55" t="s">
        <v>83</v>
      </c>
      <c r="C39" s="64"/>
      <c r="D39" s="64">
        <f t="shared" ref="D39:F39" si="20">SUM(D35,D36,D37,D38)</f>
        <v>415819.2</v>
      </c>
      <c r="E39" s="64">
        <f t="shared" si="20"/>
        <v>471226.4</v>
      </c>
      <c r="F39" s="64">
        <f t="shared" si="20"/>
        <v>558089.7</v>
      </c>
      <c r="H39" s="62" t="s">
        <v>83</v>
      </c>
      <c r="I39" s="65"/>
      <c r="J39" s="60">
        <f t="shared" si="17"/>
        <v>0.249797537</v>
      </c>
      <c r="K39" s="60">
        <f t="shared" si="18"/>
        <v>0.2706443179</v>
      </c>
      <c r="L39" s="60">
        <f t="shared" si="19"/>
        <v>0.2710597417</v>
      </c>
    </row>
    <row r="40">
      <c r="B40" s="55" t="s">
        <v>84</v>
      </c>
      <c r="C40" s="61"/>
      <c r="D40" s="61">
        <v>506522.3</v>
      </c>
      <c r="E40" s="61">
        <v>568252.6</v>
      </c>
      <c r="F40" s="61">
        <v>670821.1</v>
      </c>
      <c r="H40" s="62" t="s">
        <v>84</v>
      </c>
      <c r="I40" s="63"/>
      <c r="J40" s="60">
        <f t="shared" si="17"/>
        <v>0.3042861488</v>
      </c>
      <c r="K40" s="60">
        <f t="shared" si="18"/>
        <v>0.326370376</v>
      </c>
      <c r="L40" s="60">
        <f t="shared" si="19"/>
        <v>0.3258124888</v>
      </c>
    </row>
    <row r="41">
      <c r="B41" s="55" t="s">
        <v>85</v>
      </c>
      <c r="C41" s="61"/>
      <c r="D41" s="61">
        <v>1664624.9</v>
      </c>
      <c r="E41" s="61">
        <v>1741128.0</v>
      </c>
      <c r="F41" s="61">
        <v>2058917.7</v>
      </c>
      <c r="H41" s="62" t="s">
        <v>85</v>
      </c>
      <c r="I41" s="63"/>
      <c r="J41" s="60">
        <f t="shared" si="17"/>
        <v>1</v>
      </c>
      <c r="K41" s="60">
        <f t="shared" si="18"/>
        <v>1</v>
      </c>
      <c r="L41" s="60">
        <f t="shared" si="19"/>
        <v>1</v>
      </c>
    </row>
    <row r="42">
      <c r="B42" s="74" t="s">
        <v>86</v>
      </c>
      <c r="D42" s="75">
        <f t="shared" ref="D42:F42" si="21">D12-D27</f>
        <v>206919</v>
      </c>
      <c r="E42" s="75">
        <f t="shared" si="21"/>
        <v>188596.7</v>
      </c>
      <c r="F42" s="75">
        <f t="shared" si="21"/>
        <v>207460.3</v>
      </c>
    </row>
    <row r="43">
      <c r="B43" s="74" t="s">
        <v>87</v>
      </c>
      <c r="E43" s="75">
        <f t="shared" ref="E43:F43" si="22">E42-D42</f>
        <v>-18322.3</v>
      </c>
      <c r="F43" s="75">
        <f t="shared" si="22"/>
        <v>18863.6</v>
      </c>
    </row>
    <row r="47">
      <c r="B47" s="76" t="s">
        <v>25</v>
      </c>
      <c r="C47" s="77"/>
      <c r="D47" s="77"/>
      <c r="E47" s="77"/>
      <c r="F47" s="77"/>
      <c r="G47" s="77"/>
      <c r="H47" s="77"/>
    </row>
    <row r="48">
      <c r="B48" s="78"/>
      <c r="C48" s="79"/>
      <c r="D48" s="80" t="s">
        <v>7</v>
      </c>
      <c r="E48" s="81" t="s">
        <v>8</v>
      </c>
      <c r="F48" s="81" t="s">
        <v>9</v>
      </c>
      <c r="G48" s="79"/>
      <c r="H48" s="80" t="s">
        <v>26</v>
      </c>
    </row>
    <row r="49">
      <c r="B49" s="82" t="s">
        <v>88</v>
      </c>
      <c r="C49" s="83"/>
      <c r="D49" s="84">
        <f>'New Income statement'!E7/D9</f>
        <v>12.19506938</v>
      </c>
      <c r="E49" s="84">
        <f>'New Income statement'!F7/E9</f>
        <v>14.00341233</v>
      </c>
      <c r="F49" s="84">
        <f>'New Income statement'!G7/F9</f>
        <v>17.25500923</v>
      </c>
      <c r="G49" s="83"/>
      <c r="H49" s="85">
        <f t="shared" ref="H49:H54" si="23">AVERAGE(D49:F49)</f>
        <v>14.48449698</v>
      </c>
    </row>
    <row r="50">
      <c r="B50" s="82" t="s">
        <v>89</v>
      </c>
      <c r="C50" s="83"/>
      <c r="D50" s="84">
        <f>'New Income statement'!E7/D10</f>
        <v>7.619545084</v>
      </c>
      <c r="E50" s="84">
        <f>'New Income statement'!F7/E10</f>
        <v>7.697346975</v>
      </c>
      <c r="F50" s="84">
        <f>'New Income statement'!G7/F10</f>
        <v>7.194824435</v>
      </c>
      <c r="G50" s="83"/>
      <c r="H50" s="85">
        <f t="shared" si="23"/>
        <v>7.503905498</v>
      </c>
    </row>
    <row r="51">
      <c r="B51" s="82" t="s">
        <v>90</v>
      </c>
      <c r="C51" s="83"/>
      <c r="D51" s="84">
        <f>'New Income statement'!E7/D24</f>
        <v>4.50155725</v>
      </c>
      <c r="E51" s="84">
        <f>'New Income statement'!F7/E24</f>
        <v>4.594113205</v>
      </c>
      <c r="F51" s="84">
        <f>'New Income statement'!G7/F24</f>
        <v>5.087694236</v>
      </c>
      <c r="G51" s="83"/>
      <c r="H51" s="85">
        <f t="shared" si="23"/>
        <v>4.72778823</v>
      </c>
    </row>
    <row r="52">
      <c r="B52" s="82" t="s">
        <v>91</v>
      </c>
      <c r="C52" s="83"/>
      <c r="D52" s="84">
        <f t="shared" ref="D52:F52" si="24">D8/D27</f>
        <v>0.4430007303</v>
      </c>
      <c r="E52" s="84">
        <f t="shared" si="24"/>
        <v>0.3902672188</v>
      </c>
      <c r="F52" s="84">
        <f t="shared" si="24"/>
        <v>0.361852699</v>
      </c>
      <c r="G52" s="83"/>
      <c r="H52" s="85">
        <f t="shared" si="23"/>
        <v>0.3983735493</v>
      </c>
    </row>
    <row r="53">
      <c r="B53" s="82" t="s">
        <v>92</v>
      </c>
      <c r="C53" s="83"/>
      <c r="D53" s="84">
        <f>'New Income statement'!E7/D42</f>
        <v>3.540759911</v>
      </c>
      <c r="E53" s="84">
        <f>'New Income statement'!F7/E42</f>
        <v>4.732694156</v>
      </c>
      <c r="F53" s="84">
        <f>'New Income statement'!G7/F42</f>
        <v>5.84538584</v>
      </c>
      <c r="G53" s="83"/>
      <c r="H53" s="85">
        <f t="shared" si="23"/>
        <v>4.706279969</v>
      </c>
    </row>
    <row r="54">
      <c r="B54" s="86" t="s">
        <v>93</v>
      </c>
      <c r="C54" s="87"/>
      <c r="D54" s="88">
        <f>'New Income statement'!E7/D15</f>
        <v>3.31676799</v>
      </c>
      <c r="E54" s="88">
        <f>'New Income statement'!F7/E15</f>
        <v>3.579106645</v>
      </c>
      <c r="F54" s="88">
        <f>'New Income statement'!G7/F15</f>
        <v>5.621053407</v>
      </c>
      <c r="G54" s="87"/>
      <c r="H54" s="85">
        <f t="shared" si="23"/>
        <v>4.172309348</v>
      </c>
    </row>
    <row r="58">
      <c r="B58" s="89" t="s">
        <v>94</v>
      </c>
      <c r="C58" s="40" t="s">
        <v>9</v>
      </c>
      <c r="D58" s="41" t="s">
        <v>34</v>
      </c>
      <c r="E58" s="41" t="s">
        <v>35</v>
      </c>
      <c r="F58" s="41" t="s">
        <v>36</v>
      </c>
      <c r="G58" s="41" t="s">
        <v>37</v>
      </c>
      <c r="H58" s="41" t="s">
        <v>38</v>
      </c>
    </row>
    <row r="59">
      <c r="B59" s="90" t="s">
        <v>39</v>
      </c>
      <c r="C59" s="91" t="s">
        <v>40</v>
      </c>
      <c r="D59" s="91" t="s">
        <v>41</v>
      </c>
      <c r="E59" s="91" t="s">
        <v>42</v>
      </c>
      <c r="F59" s="91" t="s">
        <v>43</v>
      </c>
      <c r="G59" s="91" t="s">
        <v>44</v>
      </c>
      <c r="H59" s="91" t="s">
        <v>45</v>
      </c>
    </row>
    <row r="60">
      <c r="B60" s="92" t="s">
        <v>62</v>
      </c>
      <c r="C60" s="93">
        <f>F15</f>
        <v>215739.9</v>
      </c>
      <c r="D60" s="94">
        <f>'New Income statement'!D45/$H$54</f>
        <v>374492.0559</v>
      </c>
      <c r="E60" s="94">
        <f>'New Income statement'!E45/$H$54</f>
        <v>482518.0177</v>
      </c>
      <c r="F60" s="94">
        <f>'New Income statement'!F45/$H$54</f>
        <v>621705.1436</v>
      </c>
      <c r="G60" s="94">
        <f>'New Income statement'!G45/$H$54</f>
        <v>801042.1816</v>
      </c>
      <c r="H60" s="94">
        <f>'New Income statement'!H45/$H$54</f>
        <v>1032110.774</v>
      </c>
    </row>
    <row r="61">
      <c r="B61" s="92" t="s">
        <v>86</v>
      </c>
      <c r="C61" s="93">
        <f t="shared" ref="C61:C62" si="25">F42</f>
        <v>207460.3</v>
      </c>
      <c r="D61" s="94">
        <f>'New Income statement'!D45/$H$53</f>
        <v>332002.4979</v>
      </c>
      <c r="E61" s="94">
        <f>'New Income statement'!E45/$H$53</f>
        <v>427771.9236</v>
      </c>
      <c r="F61" s="94">
        <f>'New Income statement'!F45/$H$53</f>
        <v>551166.9937</v>
      </c>
      <c r="G61" s="94">
        <f>'New Income statement'!G45/$H$53</f>
        <v>710156.6002</v>
      </c>
      <c r="H61" s="94">
        <f>'New Income statement'!H45/$H$53</f>
        <v>915008.3414</v>
      </c>
    </row>
    <row r="62">
      <c r="B62" s="92" t="s">
        <v>87</v>
      </c>
      <c r="C62" s="93">
        <f t="shared" si="25"/>
        <v>18863.6</v>
      </c>
      <c r="D62" s="93">
        <f t="shared" ref="D62:H62" si="26">D61-C61</f>
        <v>124542.1979</v>
      </c>
      <c r="E62" s="94">
        <f t="shared" si="26"/>
        <v>95769.42576</v>
      </c>
      <c r="F62" s="94">
        <f t="shared" si="26"/>
        <v>123395.0701</v>
      </c>
      <c r="G62" s="94">
        <f t="shared" si="26"/>
        <v>158989.6065</v>
      </c>
      <c r="H62" s="94">
        <f t="shared" si="26"/>
        <v>204851.7413</v>
      </c>
    </row>
    <row r="63">
      <c r="B63" s="95" t="s">
        <v>95</v>
      </c>
      <c r="C63" s="96">
        <f>F29</f>
        <v>579098.9</v>
      </c>
      <c r="D63" s="96">
        <f>C63+'New Income statement'!C52</f>
        <v>637395.9</v>
      </c>
      <c r="E63" s="96">
        <v>637395.9</v>
      </c>
      <c r="F63" s="96">
        <v>637395.9</v>
      </c>
      <c r="G63" s="96">
        <v>637395.9</v>
      </c>
      <c r="H63" s="96">
        <v>637395.9</v>
      </c>
    </row>
  </sheetData>
  <mergeCells count="1">
    <mergeCell ref="H2:L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B2" s="1"/>
      <c r="C2" s="1"/>
      <c r="D2" s="1"/>
      <c r="E2" s="1"/>
      <c r="F2" s="1"/>
      <c r="G2" s="1"/>
      <c r="H2" s="1"/>
      <c r="I2" s="1"/>
      <c r="J2" s="1"/>
      <c r="K2" s="1"/>
    </row>
    <row r="3">
      <c r="B3" s="97" t="s">
        <v>96</v>
      </c>
      <c r="C3" s="1"/>
      <c r="D3" s="1"/>
      <c r="E3" s="1"/>
      <c r="F3" s="1"/>
      <c r="G3" s="1"/>
      <c r="H3" s="1"/>
      <c r="I3" s="1"/>
      <c r="J3" s="1"/>
      <c r="K3" s="1"/>
    </row>
    <row r="4"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B5" s="98" t="s">
        <v>97</v>
      </c>
      <c r="C5" s="99"/>
      <c r="D5" s="100" t="s">
        <v>98</v>
      </c>
      <c r="E5" s="100" t="s">
        <v>99</v>
      </c>
      <c r="F5" s="100" t="s">
        <v>100</v>
      </c>
      <c r="G5" s="100" t="s">
        <v>101</v>
      </c>
      <c r="H5" s="100" t="s">
        <v>102</v>
      </c>
      <c r="I5" s="42" t="s">
        <v>103</v>
      </c>
      <c r="J5" s="101"/>
      <c r="K5" s="101"/>
    </row>
    <row r="6">
      <c r="B6" s="102"/>
      <c r="C6" s="30"/>
      <c r="D6" s="30"/>
      <c r="E6" s="30"/>
      <c r="F6" s="30"/>
      <c r="G6" s="30"/>
      <c r="H6" s="30"/>
      <c r="I6" s="4"/>
      <c r="J6" s="1"/>
      <c r="K6" s="1"/>
    </row>
    <row r="7">
      <c r="B7" s="103" t="s">
        <v>104</v>
      </c>
      <c r="C7" s="30"/>
      <c r="D7" s="104">
        <f>'New Income statement'!C56</f>
        <v>74130.3</v>
      </c>
      <c r="E7" s="104">
        <f>'New Income statement'!D56</f>
        <v>-31730.32035</v>
      </c>
      <c r="F7" s="104">
        <f>'New Income statement'!E56</f>
        <v>-14188.15849</v>
      </c>
      <c r="G7" s="104">
        <f>'New Income statement'!F56</f>
        <v>8414.214592</v>
      </c>
      <c r="H7" s="104">
        <f>'New Income statement'!G56</f>
        <v>37536.46721</v>
      </c>
      <c r="I7" s="27">
        <f>'New Income statement'!H56</f>
        <v>75059.32353</v>
      </c>
      <c r="J7" s="101"/>
      <c r="K7" s="101"/>
    </row>
    <row r="8">
      <c r="B8" s="103" t="s">
        <v>105</v>
      </c>
      <c r="C8" s="30"/>
      <c r="D8" s="104">
        <f>'New Income statement'!C50</f>
        <v>43568.1</v>
      </c>
      <c r="E8" s="104">
        <f>'New Income statement'!D50</f>
        <v>62444.77263</v>
      </c>
      <c r="F8" s="104">
        <f>'New Income statement'!E50</f>
        <v>80457.58896</v>
      </c>
      <c r="G8" s="104">
        <f>'New Income statement'!F50</f>
        <v>103666.3815</v>
      </c>
      <c r="H8" s="104">
        <f>'New Income statement'!G50</f>
        <v>133569.9813</v>
      </c>
      <c r="I8" s="27">
        <f>'New Income statement'!H50</f>
        <v>172099.5721</v>
      </c>
      <c r="J8" s="101"/>
      <c r="K8" s="101"/>
    </row>
    <row r="9">
      <c r="B9" s="103" t="s">
        <v>106</v>
      </c>
      <c r="C9" s="30"/>
      <c r="D9" s="30">
        <f>'New Income statement'!C52*(1-'New Income statement'!$G$39)</f>
        <v>40021.18134</v>
      </c>
      <c r="E9" s="30">
        <f>'New Income statement'!D52*(1-'New Income statement'!$G$39)</f>
        <v>202655.7353</v>
      </c>
      <c r="F9" s="30">
        <f>'New Income statement'!E52*(1-'New Income statement'!$G$39)</f>
        <v>202655.7353</v>
      </c>
      <c r="G9" s="30">
        <f>'New Income statement'!F52*(1-'New Income statement'!$G$39)</f>
        <v>202655.7353</v>
      </c>
      <c r="H9" s="30">
        <f>'New Income statement'!G52*(1-'New Income statement'!$G$39)</f>
        <v>202655.7353</v>
      </c>
      <c r="I9" s="4">
        <f>'New Income statement'!H52*(1-'New Income statement'!$G$39)</f>
        <v>202655.7353</v>
      </c>
      <c r="J9" s="1"/>
      <c r="K9" s="1"/>
    </row>
    <row r="10">
      <c r="B10" s="103" t="s">
        <v>87</v>
      </c>
      <c r="C10" s="30"/>
      <c r="D10" s="104">
        <f>'New Balance sheet'!C62</f>
        <v>18863.6</v>
      </c>
      <c r="E10" s="104">
        <f>'New Balance sheet'!D62</f>
        <v>124542.1979</v>
      </c>
      <c r="F10" s="105">
        <f>'New Balance sheet'!E62</f>
        <v>95769.42576</v>
      </c>
      <c r="G10" s="105">
        <f>'New Balance sheet'!F62</f>
        <v>123395.0701</v>
      </c>
      <c r="H10" s="105">
        <f>'New Balance sheet'!G62</f>
        <v>158989.6065</v>
      </c>
      <c r="I10" s="105">
        <f>'New Balance sheet'!H62</f>
        <v>204851.7413</v>
      </c>
      <c r="J10" s="101"/>
      <c r="K10" s="1"/>
    </row>
    <row r="11">
      <c r="B11" s="103" t="s">
        <v>107</v>
      </c>
      <c r="C11" s="30"/>
      <c r="D11" s="106">
        <f>'New Balance sheet'!F15-'New Balance sheet'!E15+'New Income statement'!C50</f>
        <v>9924.4</v>
      </c>
      <c r="E11" s="106">
        <f>'New Balance sheet'!D60-'New Balance sheet'!C60+'New Income statement'!D50</f>
        <v>221196.9285</v>
      </c>
      <c r="F11" s="106">
        <f>'New Balance sheet'!E60-'New Balance sheet'!D60+'New Income statement'!E50</f>
        <v>188483.5507</v>
      </c>
      <c r="G11" s="106">
        <f>'New Balance sheet'!F60-'New Balance sheet'!E60+'New Income statement'!F50</f>
        <v>242853.5074</v>
      </c>
      <c r="H11" s="106">
        <f>'New Balance sheet'!G60-'New Balance sheet'!F60+'New Income statement'!G50</f>
        <v>312907.0193</v>
      </c>
      <c r="I11" s="106">
        <f>'New Balance sheet'!H60-'New Balance sheet'!G60+'New Income statement'!H50</f>
        <v>403168.1642</v>
      </c>
      <c r="J11" s="1"/>
      <c r="K11" s="1"/>
    </row>
    <row r="12">
      <c r="B12" s="1"/>
      <c r="C12" s="1"/>
      <c r="D12" s="1"/>
      <c r="E12" s="1"/>
      <c r="F12" s="1"/>
      <c r="G12" s="1"/>
      <c r="H12" s="1"/>
      <c r="I12" s="4"/>
      <c r="J12" s="1"/>
      <c r="K12" s="1"/>
    </row>
    <row r="13">
      <c r="B13" s="107" t="s">
        <v>108</v>
      </c>
      <c r="C13" s="108"/>
      <c r="D13" s="109">
        <f t="shared" ref="D13:I13" si="1">D7+D8+D9-D10-D11</f>
        <v>128931.5813</v>
      </c>
      <c r="E13" s="109">
        <f t="shared" si="1"/>
        <v>-112368.9388</v>
      </c>
      <c r="F13" s="109">
        <f t="shared" si="1"/>
        <v>-15327.81077</v>
      </c>
      <c r="G13" s="109">
        <f t="shared" si="1"/>
        <v>-51512.2461</v>
      </c>
      <c r="H13" s="109">
        <f t="shared" si="1"/>
        <v>-98134.44205</v>
      </c>
      <c r="I13" s="110">
        <f t="shared" si="1"/>
        <v>-158205.2746</v>
      </c>
      <c r="J13" s="111"/>
      <c r="K13" s="1"/>
    </row>
    <row r="14">
      <c r="B14" s="1"/>
      <c r="C14" s="1"/>
      <c r="D14" s="112"/>
      <c r="E14" s="1"/>
      <c r="F14" s="1"/>
      <c r="G14" s="1"/>
      <c r="H14" s="1"/>
      <c r="I14" s="1"/>
      <c r="J14" s="1"/>
      <c r="K14" s="1"/>
    </row>
    <row r="1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>
      <c r="B16" s="97" t="s">
        <v>109</v>
      </c>
      <c r="C16" s="1"/>
      <c r="D16" s="1"/>
      <c r="E16" s="1"/>
      <c r="F16" s="1"/>
      <c r="G16" s="1"/>
      <c r="H16" s="1"/>
      <c r="I16" s="1"/>
      <c r="J16" s="1"/>
      <c r="K16" s="1"/>
    </row>
    <row r="17">
      <c r="B17" s="1"/>
      <c r="C17" s="1"/>
      <c r="D17" s="1"/>
      <c r="E17" s="1"/>
      <c r="F17" s="1"/>
      <c r="G17" s="1"/>
      <c r="H17" s="1"/>
      <c r="I17" s="1"/>
      <c r="J17" s="1"/>
      <c r="K17" s="1"/>
    </row>
    <row r="18">
      <c r="B18" s="98" t="s">
        <v>97</v>
      </c>
      <c r="C18" s="99"/>
      <c r="D18" s="100" t="s">
        <v>98</v>
      </c>
      <c r="E18" s="100" t="s">
        <v>99</v>
      </c>
      <c r="F18" s="100" t="s">
        <v>100</v>
      </c>
      <c r="G18" s="100" t="s">
        <v>101</v>
      </c>
      <c r="H18" s="100" t="s">
        <v>102</v>
      </c>
      <c r="I18" s="42" t="s">
        <v>103</v>
      </c>
      <c r="J18" s="101"/>
      <c r="K18" s="101"/>
    </row>
    <row r="19">
      <c r="B19" s="102"/>
      <c r="C19" s="30"/>
      <c r="D19" s="30"/>
      <c r="E19" s="30"/>
      <c r="F19" s="30"/>
      <c r="G19" s="30"/>
      <c r="H19" s="30"/>
      <c r="I19" s="4"/>
      <c r="J19" s="1"/>
      <c r="K19" s="1"/>
    </row>
    <row r="20">
      <c r="B20" s="103" t="s">
        <v>104</v>
      </c>
      <c r="C20" s="30"/>
      <c r="D20" s="104">
        <f>'New Income statement'!C56</f>
        <v>74130.3</v>
      </c>
      <c r="E20" s="104">
        <f>'New Income statement'!D56</f>
        <v>-31730.32035</v>
      </c>
      <c r="F20" s="104">
        <f>'New Income statement'!E56</f>
        <v>-14188.15849</v>
      </c>
      <c r="G20" s="104">
        <f>'New Income statement'!F56</f>
        <v>8414.214592</v>
      </c>
      <c r="H20" s="104">
        <f>'New Income statement'!G56</f>
        <v>37536.46721</v>
      </c>
      <c r="I20" s="104">
        <f>'New Income statement'!H56</f>
        <v>75059.32353</v>
      </c>
      <c r="J20" s="101"/>
      <c r="K20" s="101"/>
    </row>
    <row r="21">
      <c r="B21" s="103" t="s">
        <v>105</v>
      </c>
      <c r="C21" s="30"/>
      <c r="D21" s="104">
        <f>'New Income statement'!C50</f>
        <v>43568.1</v>
      </c>
      <c r="E21" s="104">
        <f>'New Income statement'!D50</f>
        <v>62444.77263</v>
      </c>
      <c r="F21" s="104">
        <f>'New Income statement'!E50</f>
        <v>80457.58896</v>
      </c>
      <c r="G21" s="104">
        <f>'New Income statement'!F50</f>
        <v>103666.3815</v>
      </c>
      <c r="H21" s="104">
        <f>'New Income statement'!G50</f>
        <v>133569.9813</v>
      </c>
      <c r="I21" s="104">
        <f>'New Income statement'!H50</f>
        <v>172099.5721</v>
      </c>
      <c r="J21" s="101"/>
      <c r="K21" s="101"/>
    </row>
    <row r="22">
      <c r="B22" s="103" t="s">
        <v>87</v>
      </c>
      <c r="C22" s="30"/>
      <c r="D22" s="104">
        <f>'New Balance sheet'!C62</f>
        <v>18863.6</v>
      </c>
      <c r="E22" s="104">
        <f>'New Balance sheet'!D62</f>
        <v>124542.1979</v>
      </c>
      <c r="F22" s="105">
        <f>'New Balance sheet'!E62</f>
        <v>95769.42576</v>
      </c>
      <c r="G22" s="105">
        <f>'New Balance sheet'!F62</f>
        <v>123395.0701</v>
      </c>
      <c r="H22" s="105">
        <f>'New Balance sheet'!G62</f>
        <v>158989.6065</v>
      </c>
      <c r="I22" s="105">
        <f>'New Balance sheet'!H62</f>
        <v>204851.7413</v>
      </c>
      <c r="J22" s="101"/>
      <c r="K22" s="1"/>
    </row>
    <row r="23">
      <c r="B23" s="103" t="s">
        <v>107</v>
      </c>
      <c r="C23" s="30"/>
      <c r="D23" s="106">
        <v>9924.399999999994</v>
      </c>
      <c r="E23" s="106">
        <v>221196.92850700335</v>
      </c>
      <c r="F23" s="106">
        <v>188483.55073776186</v>
      </c>
      <c r="G23" s="106">
        <v>242853.50739772932</v>
      </c>
      <c r="H23" s="106">
        <v>312907.0193368498</v>
      </c>
      <c r="I23" s="23">
        <v>403168.1642131685</v>
      </c>
      <c r="J23" s="101"/>
      <c r="K23" s="1"/>
    </row>
    <row r="24">
      <c r="B24" s="103" t="s">
        <v>95</v>
      </c>
      <c r="C24" s="30"/>
      <c r="D24" s="104">
        <f>'New Balance sheet'!C63</f>
        <v>579098.9</v>
      </c>
      <c r="E24" s="104">
        <f>'New Balance sheet'!D63</f>
        <v>637395.9</v>
      </c>
      <c r="F24" s="104">
        <f>'New Balance sheet'!E63</f>
        <v>637395.9</v>
      </c>
      <c r="G24" s="104">
        <f>'New Balance sheet'!F63</f>
        <v>637395.9</v>
      </c>
      <c r="H24" s="104">
        <f>'New Balance sheet'!G63</f>
        <v>637395.9</v>
      </c>
      <c r="I24" s="104">
        <f>'New Balance sheet'!H63</f>
        <v>637395.9</v>
      </c>
      <c r="J24" s="101"/>
      <c r="K24" s="1"/>
    </row>
    <row r="25">
      <c r="B25" s="1"/>
      <c r="C25" s="1"/>
      <c r="D25" s="1"/>
      <c r="E25" s="1"/>
      <c r="F25" s="1"/>
      <c r="G25" s="1"/>
      <c r="H25" s="1"/>
      <c r="I25" s="4"/>
      <c r="J25" s="1"/>
      <c r="K25" s="1"/>
    </row>
    <row r="26">
      <c r="B26" s="107" t="s">
        <v>110</v>
      </c>
      <c r="C26" s="108"/>
      <c r="D26" s="109">
        <f t="shared" ref="D26:I26" si="2">D20+D21-D22-D23+D24</f>
        <v>668009.3</v>
      </c>
      <c r="E26" s="109">
        <f t="shared" si="2"/>
        <v>322371.2259</v>
      </c>
      <c r="F26" s="109">
        <f t="shared" si="2"/>
        <v>419412.354</v>
      </c>
      <c r="G26" s="109">
        <f t="shared" si="2"/>
        <v>383227.9186</v>
      </c>
      <c r="H26" s="109">
        <f t="shared" si="2"/>
        <v>336605.7227</v>
      </c>
      <c r="I26" s="110">
        <f t="shared" si="2"/>
        <v>276534.8902</v>
      </c>
      <c r="J26" s="111"/>
      <c r="K26" s="1"/>
    </row>
    <row r="27"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B28" s="1"/>
      <c r="C28" s="1"/>
      <c r="D28" s="1"/>
      <c r="E28" s="1"/>
      <c r="F28" s="1"/>
      <c r="G28" s="1"/>
      <c r="H28" s="1"/>
      <c r="I28" s="1"/>
      <c r="J28" s="1"/>
      <c r="K28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  <col customWidth="1" min="7" max="7" width="15.0"/>
    <col customWidth="1" min="12" max="12" width="15.38"/>
    <col customWidth="1" min="17" max="17" width="16.5"/>
    <col customWidth="1" min="27" max="27" width="16.0"/>
  </cols>
  <sheetData>
    <row r="1">
      <c r="A1" s="1"/>
      <c r="B1" s="1"/>
      <c r="C1" s="1"/>
      <c r="D1" s="113" t="s">
        <v>111</v>
      </c>
      <c r="F1" s="114"/>
      <c r="G1" s="114"/>
      <c r="H1" s="1"/>
      <c r="I1" s="113" t="s">
        <v>112</v>
      </c>
      <c r="K1" s="1"/>
      <c r="L1" s="1"/>
      <c r="M1" s="1"/>
      <c r="N1" s="113" t="s">
        <v>113</v>
      </c>
      <c r="P1" s="1"/>
      <c r="Q1" s="1"/>
      <c r="R1" s="1"/>
      <c r="S1" s="113" t="s">
        <v>114</v>
      </c>
      <c r="U1" s="1"/>
      <c r="V1" s="1"/>
      <c r="W1" s="1"/>
      <c r="X1" s="113" t="s">
        <v>115</v>
      </c>
      <c r="Z1" s="1"/>
      <c r="AA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15" t="s">
        <v>116</v>
      </c>
      <c r="C3" s="1"/>
      <c r="D3" s="115" t="s">
        <v>117</v>
      </c>
      <c r="E3" s="116" t="s">
        <v>118</v>
      </c>
      <c r="F3" s="117"/>
      <c r="G3" s="115" t="s">
        <v>119</v>
      </c>
      <c r="H3" s="1"/>
      <c r="I3" s="115" t="s">
        <v>117</v>
      </c>
      <c r="J3" s="116" t="s">
        <v>118</v>
      </c>
      <c r="K3" s="1"/>
      <c r="L3" s="118" t="s">
        <v>120</v>
      </c>
      <c r="M3" s="1"/>
      <c r="N3" s="115" t="s">
        <v>117</v>
      </c>
      <c r="O3" s="116" t="s">
        <v>118</v>
      </c>
      <c r="P3" s="117"/>
      <c r="Q3" s="119" t="s">
        <v>121</v>
      </c>
      <c r="R3" s="1"/>
      <c r="S3" s="115" t="s">
        <v>117</v>
      </c>
      <c r="T3" s="116" t="s">
        <v>118</v>
      </c>
      <c r="U3" s="117"/>
      <c r="V3" s="43" t="s">
        <v>122</v>
      </c>
      <c r="W3" s="1"/>
      <c r="X3" s="115" t="s">
        <v>117</v>
      </c>
      <c r="Y3" s="116" t="s">
        <v>118</v>
      </c>
      <c r="Z3" s="1"/>
      <c r="AA3" s="118" t="s">
        <v>123</v>
      </c>
    </row>
    <row r="4">
      <c r="A4" s="1"/>
      <c r="B4" s="120">
        <v>42828.0</v>
      </c>
      <c r="C4" s="1"/>
      <c r="D4" s="101">
        <v>637.775024414062</v>
      </c>
      <c r="E4" s="101">
        <v>596.142822265625</v>
      </c>
      <c r="F4" s="1"/>
      <c r="G4" s="121"/>
      <c r="H4" s="1"/>
      <c r="I4" s="101">
        <v>29706.609375</v>
      </c>
      <c r="J4" s="101">
        <v>29706.609375</v>
      </c>
      <c r="K4" s="1"/>
      <c r="L4" s="122"/>
      <c r="M4" s="1"/>
      <c r="N4" s="101">
        <v>83.5999984741211</v>
      </c>
      <c r="O4" s="101">
        <v>74.6030120849609</v>
      </c>
      <c r="P4" s="1"/>
      <c r="Q4" s="123"/>
      <c r="R4" s="1"/>
      <c r="S4" s="101">
        <v>468.299987792969</v>
      </c>
      <c r="T4" s="101">
        <v>466.844970703125</v>
      </c>
      <c r="U4" s="1"/>
      <c r="V4" s="124"/>
      <c r="W4" s="1"/>
      <c r="X4" s="101">
        <v>6259.35009765625</v>
      </c>
      <c r="Y4" s="101">
        <v>5871.9296875</v>
      </c>
      <c r="Z4" s="1"/>
      <c r="AA4" s="122"/>
    </row>
    <row r="5">
      <c r="A5" s="1"/>
      <c r="B5" s="120">
        <v>42835.0</v>
      </c>
      <c r="C5" s="1"/>
      <c r="D5" s="101">
        <v>640.25</v>
      </c>
      <c r="E5" s="101">
        <v>598.456237792969</v>
      </c>
      <c r="F5" s="1"/>
      <c r="G5" s="122">
        <f t="shared" ref="G5:G265" si="1">LN(E5/E4)</f>
        <v>0.003873129482</v>
      </c>
      <c r="H5" s="1"/>
      <c r="I5" s="101">
        <v>29461.44921875</v>
      </c>
      <c r="J5" s="101">
        <v>29461.44921875</v>
      </c>
      <c r="K5" s="1"/>
      <c r="L5" s="122">
        <f t="shared" ref="L5:L265" si="2">LN(J5/J4)</f>
        <v>-0.008286956344</v>
      </c>
      <c r="M5" s="1"/>
      <c r="N5" s="101">
        <v>82.75</v>
      </c>
      <c r="O5" s="101">
        <v>73.8444976806641</v>
      </c>
      <c r="P5" s="1"/>
      <c r="Q5" s="122">
        <f t="shared" ref="Q5:Q265" si="3">LN(O5/O4)</f>
        <v>-0.01021938336</v>
      </c>
      <c r="R5" s="1"/>
      <c r="S5" s="101">
        <v>453.350006103516</v>
      </c>
      <c r="T5" s="101">
        <v>451.941436767578</v>
      </c>
      <c r="U5" s="1"/>
      <c r="V5" s="122">
        <f t="shared" ref="V5:V265" si="4">LN(T5/T4)</f>
        <v>-0.03244462727</v>
      </c>
      <c r="W5" s="1"/>
      <c r="X5" s="101">
        <v>6077.9501953125</v>
      </c>
      <c r="Y5" s="101">
        <v>5701.7578125</v>
      </c>
      <c r="Z5" s="1"/>
      <c r="AA5" s="122">
        <f t="shared" ref="AA5:AA265" si="5">LN(Y5/Y4)</f>
        <v>-0.02940880158</v>
      </c>
    </row>
    <row r="6">
      <c r="A6" s="1"/>
      <c r="B6" s="120">
        <v>42842.0</v>
      </c>
      <c r="C6" s="1"/>
      <c r="D6" s="101">
        <v>629.099975585937</v>
      </c>
      <c r="E6" s="101">
        <v>588.0341796875</v>
      </c>
      <c r="F6" s="1"/>
      <c r="G6" s="122">
        <f t="shared" si="1"/>
        <v>-0.01756832758</v>
      </c>
      <c r="H6" s="1"/>
      <c r="I6" s="101">
        <v>29365.30078125</v>
      </c>
      <c r="J6" s="101">
        <v>29365.30078125</v>
      </c>
      <c r="K6" s="1"/>
      <c r="L6" s="122">
        <f t="shared" si="2"/>
        <v>-0.003268870815</v>
      </c>
      <c r="M6" s="1"/>
      <c r="N6" s="101">
        <v>85.25</v>
      </c>
      <c r="O6" s="101">
        <v>76.075439453125</v>
      </c>
      <c r="P6" s="1"/>
      <c r="Q6" s="122">
        <f t="shared" si="3"/>
        <v>0.02976397284</v>
      </c>
      <c r="R6" s="1"/>
      <c r="S6" s="101">
        <v>440.600006103516</v>
      </c>
      <c r="T6" s="101">
        <v>439.231048583984</v>
      </c>
      <c r="U6" s="1"/>
      <c r="V6" s="122">
        <f t="shared" si="4"/>
        <v>-0.02852702557</v>
      </c>
      <c r="W6" s="1"/>
      <c r="X6" s="101">
        <v>6185.7998046875</v>
      </c>
      <c r="Y6" s="101">
        <v>5802.93212890625</v>
      </c>
      <c r="Z6" s="1"/>
      <c r="AA6" s="122">
        <f t="shared" si="5"/>
        <v>0.01758881382</v>
      </c>
    </row>
    <row r="7">
      <c r="A7" s="1"/>
      <c r="B7" s="120">
        <v>42849.0</v>
      </c>
      <c r="C7" s="1"/>
      <c r="D7" s="101">
        <v>667.775024414062</v>
      </c>
      <c r="E7" s="101">
        <v>624.184631347656</v>
      </c>
      <c r="F7" s="1"/>
      <c r="G7" s="122">
        <f t="shared" si="1"/>
        <v>0.05966113325</v>
      </c>
      <c r="H7" s="1"/>
      <c r="I7" s="101">
        <v>29918.400390625</v>
      </c>
      <c r="J7" s="101">
        <v>29918.400390625</v>
      </c>
      <c r="K7" s="1"/>
      <c r="L7" s="122">
        <f t="shared" si="2"/>
        <v>0.01865995703</v>
      </c>
      <c r="M7" s="1"/>
      <c r="N7" s="101">
        <v>85.4000015258789</v>
      </c>
      <c r="O7" s="101">
        <v>76.2092971801758</v>
      </c>
      <c r="P7" s="1"/>
      <c r="Q7" s="122">
        <f t="shared" si="3"/>
        <v>0.001757993145</v>
      </c>
      <c r="R7" s="1"/>
      <c r="S7" s="101">
        <v>458.899993896484</v>
      </c>
      <c r="T7" s="101">
        <v>457.474182128906</v>
      </c>
      <c r="U7" s="1"/>
      <c r="V7" s="122">
        <f t="shared" si="4"/>
        <v>0.04069486942</v>
      </c>
      <c r="W7" s="1"/>
      <c r="X7" s="101">
        <v>6524.85009765625</v>
      </c>
      <c r="Y7" s="101">
        <v>6120.99658203125</v>
      </c>
      <c r="Z7" s="1"/>
      <c r="AA7" s="122">
        <f t="shared" si="5"/>
        <v>0.05336159419</v>
      </c>
    </row>
    <row r="8">
      <c r="A8" s="1"/>
      <c r="B8" s="120">
        <v>42856.0</v>
      </c>
      <c r="C8" s="1"/>
      <c r="D8" s="101">
        <v>660.625</v>
      </c>
      <c r="E8" s="101">
        <v>617.501281738281</v>
      </c>
      <c r="F8" s="1"/>
      <c r="G8" s="122">
        <f t="shared" si="1"/>
        <v>-0.01076506398</v>
      </c>
      <c r="H8" s="1"/>
      <c r="I8" s="101">
        <v>29858.80078125</v>
      </c>
      <c r="J8" s="101">
        <v>29858.80078125</v>
      </c>
      <c r="K8" s="1"/>
      <c r="L8" s="122">
        <f t="shared" si="2"/>
        <v>-0.00199405887</v>
      </c>
      <c r="M8" s="1"/>
      <c r="N8" s="101">
        <v>83.1999969482422</v>
      </c>
      <c r="O8" s="101">
        <v>74.2460556030273</v>
      </c>
      <c r="P8" s="1"/>
      <c r="Q8" s="122">
        <f t="shared" si="3"/>
        <v>-0.02609881241</v>
      </c>
      <c r="R8" s="1"/>
      <c r="S8" s="101">
        <v>419.600006103516</v>
      </c>
      <c r="T8" s="101">
        <v>418.296295166016</v>
      </c>
      <c r="U8" s="1"/>
      <c r="V8" s="122">
        <f t="shared" si="4"/>
        <v>-0.08953042909</v>
      </c>
      <c r="W8" s="1"/>
      <c r="X8" s="101">
        <v>6654.14990234375</v>
      </c>
      <c r="Y8" s="101">
        <v>6242.29345703125</v>
      </c>
      <c r="Z8" s="1"/>
      <c r="AA8" s="122">
        <f t="shared" si="5"/>
        <v>0.01962273258</v>
      </c>
    </row>
    <row r="9">
      <c r="A9" s="1"/>
      <c r="B9" s="120">
        <v>42863.0</v>
      </c>
      <c r="C9" s="1"/>
      <c r="D9" s="101">
        <v>683.924987792969</v>
      </c>
      <c r="E9" s="101">
        <v>639.280334472656</v>
      </c>
      <c r="F9" s="1"/>
      <c r="G9" s="122">
        <f t="shared" si="1"/>
        <v>0.03466192208</v>
      </c>
      <c r="H9" s="1"/>
      <c r="I9" s="101">
        <v>30188.150390625</v>
      </c>
      <c r="J9" s="101">
        <v>30188.150390625</v>
      </c>
      <c r="K9" s="1"/>
      <c r="L9" s="122">
        <f t="shared" si="2"/>
        <v>0.01096984629</v>
      </c>
      <c r="M9" s="1"/>
      <c r="N9" s="101">
        <v>85.6999969482422</v>
      </c>
      <c r="O9" s="101">
        <v>76.4770050048828</v>
      </c>
      <c r="P9" s="1"/>
      <c r="Q9" s="122">
        <f t="shared" si="3"/>
        <v>0.0296054544</v>
      </c>
      <c r="R9" s="1"/>
      <c r="S9" s="101">
        <v>430.850006103516</v>
      </c>
      <c r="T9" s="101">
        <v>429.511352539062</v>
      </c>
      <c r="U9" s="1"/>
      <c r="V9" s="122">
        <f t="shared" si="4"/>
        <v>0.02645815154</v>
      </c>
      <c r="W9" s="1"/>
      <c r="X9" s="101">
        <v>6730.2001953125</v>
      </c>
      <c r="Y9" s="101">
        <v>6313.6376953125</v>
      </c>
      <c r="Z9" s="1"/>
      <c r="AA9" s="122">
        <f t="shared" si="5"/>
        <v>0.01136435128</v>
      </c>
    </row>
    <row r="10">
      <c r="A10" s="1"/>
      <c r="B10" s="120">
        <v>42870.0</v>
      </c>
      <c r="C10" s="1"/>
      <c r="D10" s="101">
        <v>666.700012207031</v>
      </c>
      <c r="E10" s="101">
        <v>623.1796875</v>
      </c>
      <c r="F10" s="1"/>
      <c r="G10" s="122">
        <f t="shared" si="1"/>
        <v>-0.02550816611</v>
      </c>
      <c r="H10" s="1"/>
      <c r="I10" s="101">
        <v>30464.919921875</v>
      </c>
      <c r="J10" s="101">
        <v>30464.919921875</v>
      </c>
      <c r="K10" s="1"/>
      <c r="L10" s="122">
        <f t="shared" si="2"/>
        <v>0.009126378957</v>
      </c>
      <c r="M10" s="1"/>
      <c r="N10" s="101">
        <v>85.1500015258789</v>
      </c>
      <c r="O10" s="101">
        <v>75.986213684082</v>
      </c>
      <c r="P10" s="1"/>
      <c r="Q10" s="122">
        <f t="shared" si="3"/>
        <v>-0.006438182537</v>
      </c>
      <c r="R10" s="1"/>
      <c r="S10" s="101">
        <v>443.350006103516</v>
      </c>
      <c r="T10" s="101">
        <v>441.972503662109</v>
      </c>
      <c r="U10" s="1"/>
      <c r="V10" s="122">
        <f t="shared" si="4"/>
        <v>0.02859949817</v>
      </c>
      <c r="W10" s="1"/>
      <c r="X10" s="101">
        <v>6790.5498046875</v>
      </c>
      <c r="Y10" s="101">
        <v>6370.2509765625</v>
      </c>
      <c r="Z10" s="1"/>
      <c r="AA10" s="122">
        <f t="shared" si="5"/>
        <v>0.00892686126</v>
      </c>
    </row>
    <row r="11">
      <c r="A11" s="1"/>
      <c r="B11" s="120">
        <v>42877.0</v>
      </c>
      <c r="C11" s="1"/>
      <c r="D11" s="101">
        <v>670.424987792969</v>
      </c>
      <c r="E11" s="101">
        <v>626.661499023437</v>
      </c>
      <c r="F11" s="1"/>
      <c r="G11" s="122">
        <f t="shared" si="1"/>
        <v>0.005571620728</v>
      </c>
      <c r="H11" s="1"/>
      <c r="I11" s="101">
        <v>31028.2109375</v>
      </c>
      <c r="J11" s="101">
        <v>31028.2109375</v>
      </c>
      <c r="K11" s="1"/>
      <c r="L11" s="122">
        <f t="shared" si="2"/>
        <v>0.01832096573</v>
      </c>
      <c r="M11" s="1"/>
      <c r="N11" s="101">
        <v>91.5500030517578</v>
      </c>
      <c r="O11" s="101">
        <v>81.6974563598633</v>
      </c>
      <c r="P11" s="1"/>
      <c r="Q11" s="122">
        <f t="shared" si="3"/>
        <v>0.07247094254</v>
      </c>
      <c r="R11" s="1"/>
      <c r="S11" s="101">
        <v>481.100006103516</v>
      </c>
      <c r="T11" s="101">
        <v>479.605224609375</v>
      </c>
      <c r="U11" s="1"/>
      <c r="V11" s="122">
        <f t="shared" si="4"/>
        <v>0.08171564554</v>
      </c>
      <c r="W11" s="1"/>
      <c r="X11" s="101">
        <v>7064.7998046875</v>
      </c>
      <c r="Y11" s="101">
        <v>6627.52685546875</v>
      </c>
      <c r="Z11" s="1"/>
      <c r="AA11" s="122">
        <f t="shared" si="5"/>
        <v>0.03959284272</v>
      </c>
    </row>
    <row r="12">
      <c r="A12" s="1"/>
      <c r="B12" s="120">
        <v>42884.0</v>
      </c>
      <c r="C12" s="1"/>
      <c r="D12" s="101">
        <v>709.25</v>
      </c>
      <c r="E12" s="101">
        <v>662.952087402344</v>
      </c>
      <c r="F12" s="1"/>
      <c r="G12" s="122">
        <f t="shared" si="1"/>
        <v>0.05629620033</v>
      </c>
      <c r="H12" s="1"/>
      <c r="I12" s="101">
        <v>31273.2890625</v>
      </c>
      <c r="J12" s="101">
        <v>31273.2890625</v>
      </c>
      <c r="K12" s="1"/>
      <c r="L12" s="122">
        <f t="shared" si="2"/>
        <v>0.007867527721</v>
      </c>
      <c r="M12" s="1"/>
      <c r="N12" s="101">
        <v>92.8499984741211</v>
      </c>
      <c r="O12" s="101">
        <v>82.857536315918</v>
      </c>
      <c r="P12" s="1"/>
      <c r="Q12" s="122">
        <f t="shared" si="3"/>
        <v>0.01409983564</v>
      </c>
      <c r="R12" s="1"/>
      <c r="S12" s="101">
        <v>478.75</v>
      </c>
      <c r="T12" s="101">
        <v>477.262512207031</v>
      </c>
      <c r="U12" s="1"/>
      <c r="V12" s="122">
        <f t="shared" si="4"/>
        <v>-0.004896637211</v>
      </c>
      <c r="W12" s="1"/>
      <c r="X12" s="101">
        <v>7114.7001953125</v>
      </c>
      <c r="Y12" s="101">
        <v>6674.33935546875</v>
      </c>
      <c r="Z12" s="1"/>
      <c r="AA12" s="122">
        <f t="shared" si="5"/>
        <v>0.007038515125</v>
      </c>
    </row>
    <row r="13">
      <c r="A13" s="1"/>
      <c r="B13" s="120">
        <v>42891.0</v>
      </c>
      <c r="C13" s="1"/>
      <c r="D13" s="101">
        <v>713.349975585937</v>
      </c>
      <c r="E13" s="101">
        <v>666.784484863281</v>
      </c>
      <c r="F13" s="1"/>
      <c r="G13" s="122">
        <f t="shared" si="1"/>
        <v>0.005764161341</v>
      </c>
      <c r="H13" s="1"/>
      <c r="I13" s="101">
        <v>31262.060546875</v>
      </c>
      <c r="J13" s="101">
        <v>31262.060546875</v>
      </c>
      <c r="K13" s="1"/>
      <c r="L13" s="122">
        <f t="shared" si="2"/>
        <v>-0.0003591093938</v>
      </c>
      <c r="M13" s="1"/>
      <c r="N13" s="101">
        <v>94.9000015258789</v>
      </c>
      <c r="O13" s="101">
        <v>84.6869125366211</v>
      </c>
      <c r="P13" s="1"/>
      <c r="Q13" s="122">
        <f t="shared" si="3"/>
        <v>0.0218383711</v>
      </c>
      <c r="R13" s="1"/>
      <c r="S13" s="101">
        <v>467.100006103516</v>
      </c>
      <c r="T13" s="101">
        <v>465.648712158203</v>
      </c>
      <c r="U13" s="1"/>
      <c r="V13" s="122">
        <f t="shared" si="4"/>
        <v>-0.02463516629</v>
      </c>
      <c r="W13" s="1"/>
      <c r="X13" s="101">
        <v>7464.85009765625</v>
      </c>
      <c r="Y13" s="101">
        <v>7002.81640625</v>
      </c>
      <c r="Z13" s="1"/>
      <c r="AA13" s="122">
        <f t="shared" si="5"/>
        <v>0.04804218546</v>
      </c>
    </row>
    <row r="14">
      <c r="A14" s="1"/>
      <c r="B14" s="120">
        <v>42898.0</v>
      </c>
      <c r="C14" s="1"/>
      <c r="D14" s="101">
        <v>693.650024414062</v>
      </c>
      <c r="E14" s="101">
        <v>648.370483398437</v>
      </c>
      <c r="F14" s="1"/>
      <c r="G14" s="122">
        <f t="shared" si="1"/>
        <v>-0.02800461594</v>
      </c>
      <c r="H14" s="1"/>
      <c r="I14" s="101">
        <v>31056.400390625</v>
      </c>
      <c r="J14" s="101">
        <v>31056.400390625</v>
      </c>
      <c r="K14" s="1"/>
      <c r="L14" s="122">
        <f t="shared" si="2"/>
        <v>-0.006600320347</v>
      </c>
      <c r="M14" s="1"/>
      <c r="N14" s="101">
        <v>94.1999969482422</v>
      </c>
      <c r="O14" s="101">
        <v>84.0622482299805</v>
      </c>
      <c r="P14" s="1"/>
      <c r="Q14" s="122">
        <f t="shared" si="3"/>
        <v>-0.007403499455</v>
      </c>
      <c r="R14" s="1"/>
      <c r="S14" s="101">
        <v>455.75</v>
      </c>
      <c r="T14" s="101">
        <v>454.333984375</v>
      </c>
      <c r="U14" s="1"/>
      <c r="V14" s="122">
        <f t="shared" si="4"/>
        <v>-0.02459893729</v>
      </c>
      <c r="W14" s="1"/>
      <c r="X14" s="101">
        <v>7263.89990234375</v>
      </c>
      <c r="Y14" s="101">
        <v>6814.30419921875</v>
      </c>
      <c r="Z14" s="1"/>
      <c r="AA14" s="122">
        <f t="shared" si="5"/>
        <v>-0.02728845038</v>
      </c>
    </row>
    <row r="15">
      <c r="A15" s="1"/>
      <c r="B15" s="120">
        <v>42905.0</v>
      </c>
      <c r="C15" s="1"/>
      <c r="D15" s="101">
        <v>688.099975585937</v>
      </c>
      <c r="E15" s="101">
        <v>643.182739257812</v>
      </c>
      <c r="F15" s="1"/>
      <c r="G15" s="122">
        <f t="shared" si="1"/>
        <v>-0.008033384841</v>
      </c>
      <c r="H15" s="1"/>
      <c r="I15" s="101">
        <v>31138.2109375</v>
      </c>
      <c r="J15" s="101">
        <v>31138.2109375</v>
      </c>
      <c r="K15" s="1"/>
      <c r="L15" s="122">
        <f t="shared" si="2"/>
        <v>0.002630793643</v>
      </c>
      <c r="M15" s="1"/>
      <c r="N15" s="101">
        <v>92.3499984741211</v>
      </c>
      <c r="O15" s="101">
        <v>82.4113464355469</v>
      </c>
      <c r="P15" s="1"/>
      <c r="Q15" s="122">
        <f t="shared" si="3"/>
        <v>-0.01983444786</v>
      </c>
      <c r="R15" s="1"/>
      <c r="S15" s="101">
        <v>443.149993896484</v>
      </c>
      <c r="T15" s="101">
        <v>441.773132324219</v>
      </c>
      <c r="U15" s="1"/>
      <c r="V15" s="122">
        <f t="shared" si="4"/>
        <v>-0.02803610097</v>
      </c>
      <c r="W15" s="1"/>
      <c r="X15" s="101">
        <v>7219.14990234375</v>
      </c>
      <c r="Y15" s="101">
        <v>6772.3232421875</v>
      </c>
      <c r="Z15" s="1"/>
      <c r="AA15" s="122">
        <f t="shared" si="5"/>
        <v>-0.006179766217</v>
      </c>
    </row>
    <row r="16">
      <c r="A16" s="1"/>
      <c r="B16" s="120">
        <v>42912.0</v>
      </c>
      <c r="C16" s="1"/>
      <c r="D16" s="101">
        <v>674.299987792969</v>
      </c>
      <c r="E16" s="101">
        <v>630.283630371094</v>
      </c>
      <c r="F16" s="1"/>
      <c r="G16" s="122">
        <f t="shared" si="1"/>
        <v>-0.02025895676</v>
      </c>
      <c r="H16" s="1"/>
      <c r="I16" s="101">
        <v>30921.609375</v>
      </c>
      <c r="J16" s="101">
        <v>30921.609375</v>
      </c>
      <c r="K16" s="1"/>
      <c r="L16" s="122">
        <f t="shared" si="2"/>
        <v>-0.006980440515</v>
      </c>
      <c r="M16" s="1"/>
      <c r="N16" s="101">
        <v>93.8499984741211</v>
      </c>
      <c r="O16" s="101">
        <v>83.7499084472656</v>
      </c>
      <c r="P16" s="1"/>
      <c r="Q16" s="122">
        <f t="shared" si="3"/>
        <v>0.01611195064</v>
      </c>
      <c r="R16" s="1"/>
      <c r="S16" s="101">
        <v>432.549987792969</v>
      </c>
      <c r="T16" s="101">
        <v>431.2060546875</v>
      </c>
      <c r="U16" s="1"/>
      <c r="V16" s="122">
        <f t="shared" si="4"/>
        <v>-0.02421041404</v>
      </c>
      <c r="W16" s="1"/>
      <c r="X16" s="101">
        <v>7217.60009765625</v>
      </c>
      <c r="Y16" s="101">
        <v>6770.86962890625</v>
      </c>
      <c r="Z16" s="1"/>
      <c r="AA16" s="122">
        <f t="shared" si="5"/>
        <v>-0.0002146633073</v>
      </c>
    </row>
    <row r="17">
      <c r="A17" s="1"/>
      <c r="B17" s="120">
        <v>42919.0</v>
      </c>
      <c r="C17" s="1"/>
      <c r="D17" s="101">
        <v>688.0</v>
      </c>
      <c r="E17" s="101">
        <v>643.089294433594</v>
      </c>
      <c r="F17" s="1"/>
      <c r="G17" s="122">
        <f t="shared" si="1"/>
        <v>0.02011366118</v>
      </c>
      <c r="H17" s="1"/>
      <c r="I17" s="101">
        <v>31360.630859375</v>
      </c>
      <c r="J17" s="101">
        <v>31360.630859375</v>
      </c>
      <c r="K17" s="1"/>
      <c r="L17" s="122">
        <f t="shared" si="2"/>
        <v>0.01409803996</v>
      </c>
      <c r="M17" s="1"/>
      <c r="N17" s="101">
        <v>103.900001525879</v>
      </c>
      <c r="O17" s="101">
        <v>92.7183456420898</v>
      </c>
      <c r="P17" s="1"/>
      <c r="Q17" s="122">
        <f t="shared" si="3"/>
        <v>0.1017312788</v>
      </c>
      <c r="R17" s="1"/>
      <c r="S17" s="101">
        <v>436.850006103516</v>
      </c>
      <c r="T17" s="101">
        <v>435.492706298828</v>
      </c>
      <c r="U17" s="1"/>
      <c r="V17" s="122">
        <f t="shared" si="4"/>
        <v>0.009891987294</v>
      </c>
      <c r="W17" s="1"/>
      <c r="X17" s="101">
        <v>7432.7998046875</v>
      </c>
      <c r="Y17" s="101">
        <v>6972.75</v>
      </c>
      <c r="Z17" s="1"/>
      <c r="AA17" s="122">
        <f t="shared" si="5"/>
        <v>0.02938016304</v>
      </c>
    </row>
    <row r="18">
      <c r="A18" s="1"/>
      <c r="B18" s="120">
        <v>42926.0</v>
      </c>
      <c r="C18" s="1"/>
      <c r="D18" s="101">
        <v>687.775024414062</v>
      </c>
      <c r="E18" s="101">
        <v>642.878967285156</v>
      </c>
      <c r="F18" s="1"/>
      <c r="G18" s="122">
        <f t="shared" si="1"/>
        <v>-0.0003271109507</v>
      </c>
      <c r="H18" s="1"/>
      <c r="I18" s="101">
        <v>32020.75</v>
      </c>
      <c r="J18" s="101">
        <v>32020.75</v>
      </c>
      <c r="K18" s="1"/>
      <c r="L18" s="122">
        <f t="shared" si="2"/>
        <v>0.02083081819</v>
      </c>
      <c r="M18" s="1"/>
      <c r="N18" s="101">
        <v>105.400001525879</v>
      </c>
      <c r="O18" s="101">
        <v>94.0569076538086</v>
      </c>
      <c r="P18" s="1"/>
      <c r="Q18" s="122">
        <f t="shared" si="3"/>
        <v>0.0143336433</v>
      </c>
      <c r="R18" s="1"/>
      <c r="S18" s="101">
        <v>451.299987792969</v>
      </c>
      <c r="T18" s="101">
        <v>449.897796630859</v>
      </c>
      <c r="U18" s="1"/>
      <c r="V18" s="122">
        <f t="shared" si="4"/>
        <v>0.0325423901</v>
      </c>
      <c r="W18" s="1"/>
      <c r="X18" s="101">
        <v>7557.25</v>
      </c>
      <c r="Y18" s="101">
        <v>7089.4970703125</v>
      </c>
      <c r="Z18" s="1"/>
      <c r="AA18" s="122">
        <f t="shared" si="5"/>
        <v>0.01660470793</v>
      </c>
    </row>
    <row r="19">
      <c r="A19" s="1"/>
      <c r="B19" s="120">
        <v>42933.0</v>
      </c>
      <c r="C19" s="1"/>
      <c r="D19" s="101">
        <v>693.025024414062</v>
      </c>
      <c r="E19" s="101">
        <v>653.961486816406</v>
      </c>
      <c r="F19" s="1"/>
      <c r="G19" s="122">
        <f t="shared" si="1"/>
        <v>0.01709198583</v>
      </c>
      <c r="H19" s="1"/>
      <c r="I19" s="101">
        <v>32028.890625</v>
      </c>
      <c r="J19" s="101">
        <v>32028.890625</v>
      </c>
      <c r="K19" s="1"/>
      <c r="L19" s="122">
        <f t="shared" si="2"/>
        <v>0.0002541973683</v>
      </c>
      <c r="M19" s="1"/>
      <c r="N19" s="101">
        <v>103.199996948242</v>
      </c>
      <c r="O19" s="101">
        <v>93.4805450439453</v>
      </c>
      <c r="P19" s="1"/>
      <c r="Q19" s="122">
        <f t="shared" si="3"/>
        <v>-0.006146659414</v>
      </c>
      <c r="R19" s="1"/>
      <c r="S19" s="101">
        <v>464.600006103516</v>
      </c>
      <c r="T19" s="101">
        <v>463.156494140625</v>
      </c>
      <c r="U19" s="1"/>
      <c r="V19" s="122">
        <f t="shared" si="4"/>
        <v>0.02904455891</v>
      </c>
      <c r="W19" s="1"/>
      <c r="X19" s="101">
        <v>7543.0</v>
      </c>
      <c r="Y19" s="101">
        <v>7076.12939453125</v>
      </c>
      <c r="Z19" s="1"/>
      <c r="AA19" s="122">
        <f t="shared" si="5"/>
        <v>-0.001887340427</v>
      </c>
    </row>
    <row r="20">
      <c r="A20" s="1"/>
      <c r="B20" s="120">
        <v>42940.0</v>
      </c>
      <c r="C20" s="1"/>
      <c r="D20" s="101">
        <v>696.099975585937</v>
      </c>
      <c r="E20" s="101">
        <v>656.863220214844</v>
      </c>
      <c r="F20" s="1"/>
      <c r="G20" s="122">
        <f t="shared" si="1"/>
        <v>0.004427347337</v>
      </c>
      <c r="H20" s="1"/>
      <c r="I20" s="101">
        <v>32309.880859375</v>
      </c>
      <c r="J20" s="101">
        <v>32309.880859375</v>
      </c>
      <c r="K20" s="1"/>
      <c r="L20" s="122">
        <f t="shared" si="2"/>
        <v>0.008734764884</v>
      </c>
      <c r="M20" s="1"/>
      <c r="N20" s="101">
        <v>109.400001525879</v>
      </c>
      <c r="O20" s="101">
        <v>99.0966262817383</v>
      </c>
      <c r="P20" s="1"/>
      <c r="Q20" s="122">
        <f t="shared" si="3"/>
        <v>0.05834205693</v>
      </c>
      <c r="R20" s="1"/>
      <c r="S20" s="101">
        <v>445.850006103516</v>
      </c>
      <c r="T20" s="101">
        <v>444.464752197266</v>
      </c>
      <c r="U20" s="1"/>
      <c r="V20" s="122">
        <f t="shared" si="4"/>
        <v>-0.04119424311</v>
      </c>
      <c r="W20" s="1"/>
      <c r="X20" s="101">
        <v>7630.4501953125</v>
      </c>
      <c r="Y20" s="101">
        <v>7158.16650390625</v>
      </c>
      <c r="Z20" s="1"/>
      <c r="AA20" s="122">
        <f t="shared" si="5"/>
        <v>0.01152681078</v>
      </c>
    </row>
    <row r="21">
      <c r="A21" s="1"/>
      <c r="B21" s="120">
        <v>42947.0</v>
      </c>
      <c r="C21" s="1"/>
      <c r="D21" s="101">
        <v>709.025024414062</v>
      </c>
      <c r="E21" s="101">
        <v>669.059692382812</v>
      </c>
      <c r="F21" s="1"/>
      <c r="G21" s="122">
        <f t="shared" si="1"/>
        <v>0.01839747403</v>
      </c>
      <c r="H21" s="1"/>
      <c r="I21" s="101">
        <v>32325.41015625</v>
      </c>
      <c r="J21" s="101">
        <v>32325.41015625</v>
      </c>
      <c r="K21" s="1"/>
      <c r="L21" s="122">
        <f t="shared" si="2"/>
        <v>0.0004805206855</v>
      </c>
      <c r="M21" s="1"/>
      <c r="N21" s="101">
        <v>109.199996948242</v>
      </c>
      <c r="O21" s="101">
        <v>98.9154586791992</v>
      </c>
      <c r="P21" s="1"/>
      <c r="Q21" s="122">
        <f t="shared" si="3"/>
        <v>-0.001829864608</v>
      </c>
      <c r="R21" s="1"/>
      <c r="S21" s="101">
        <v>435.600006103516</v>
      </c>
      <c r="T21" s="101">
        <v>434.24658203125</v>
      </c>
      <c r="U21" s="1"/>
      <c r="V21" s="122">
        <f t="shared" si="4"/>
        <v>-0.02325822005</v>
      </c>
      <c r="W21" s="1"/>
      <c r="X21" s="101">
        <v>7770.2998046875</v>
      </c>
      <c r="Y21" s="101">
        <v>7289.3603515625</v>
      </c>
      <c r="Z21" s="1"/>
      <c r="AA21" s="122">
        <f t="shared" si="5"/>
        <v>0.01816192559</v>
      </c>
    </row>
    <row r="22">
      <c r="A22" s="1"/>
      <c r="B22" s="120">
        <v>42954.0</v>
      </c>
      <c r="C22" s="1"/>
      <c r="D22" s="101">
        <v>674.025024414062</v>
      </c>
      <c r="E22" s="101">
        <v>636.032531738281</v>
      </c>
      <c r="F22" s="1"/>
      <c r="G22" s="122">
        <f t="shared" si="1"/>
        <v>-0.05062356987</v>
      </c>
      <c r="H22" s="1"/>
      <c r="I22" s="101">
        <v>31213.58984375</v>
      </c>
      <c r="J22" s="101">
        <v>31213.58984375</v>
      </c>
      <c r="K22" s="1"/>
      <c r="L22" s="122">
        <f t="shared" si="2"/>
        <v>-0.0350000412</v>
      </c>
      <c r="M22" s="1"/>
      <c r="N22" s="101">
        <v>102.650001525879</v>
      </c>
      <c r="O22" s="101">
        <v>92.9823532104492</v>
      </c>
      <c r="P22" s="1"/>
      <c r="Q22" s="122">
        <f t="shared" si="3"/>
        <v>-0.06185580785</v>
      </c>
      <c r="R22" s="1"/>
      <c r="S22" s="101">
        <v>374.5</v>
      </c>
      <c r="T22" s="101">
        <v>373.33642578125</v>
      </c>
      <c r="U22" s="1"/>
      <c r="V22" s="122">
        <f t="shared" si="4"/>
        <v>-0.1511325752</v>
      </c>
      <c r="W22" s="1"/>
      <c r="X22" s="101">
        <v>7457.39990234375</v>
      </c>
      <c r="Y22" s="101">
        <v>6995.82666015625</v>
      </c>
      <c r="Z22" s="1"/>
      <c r="AA22" s="122">
        <f t="shared" si="5"/>
        <v>-0.04110201904</v>
      </c>
    </row>
    <row r="23">
      <c r="A23" s="1"/>
      <c r="B23" s="120">
        <v>42961.0</v>
      </c>
      <c r="C23" s="1"/>
      <c r="D23" s="101">
        <v>685.0</v>
      </c>
      <c r="E23" s="101">
        <v>646.388854980469</v>
      </c>
      <c r="F23" s="1"/>
      <c r="G23" s="122">
        <f t="shared" si="1"/>
        <v>0.01615155282</v>
      </c>
      <c r="H23" s="1"/>
      <c r="I23" s="101">
        <v>31524.6796875</v>
      </c>
      <c r="J23" s="101">
        <v>31524.6796875</v>
      </c>
      <c r="K23" s="1"/>
      <c r="L23" s="122">
        <f t="shared" si="2"/>
        <v>0.009917149316</v>
      </c>
      <c r="M23" s="1"/>
      <c r="N23" s="101">
        <v>103.650001525879</v>
      </c>
      <c r="O23" s="101">
        <v>93.8881759643555</v>
      </c>
      <c r="P23" s="1"/>
      <c r="Q23" s="122">
        <f t="shared" si="3"/>
        <v>0.00969473199</v>
      </c>
      <c r="R23" s="1"/>
      <c r="S23" s="101">
        <v>380.399993896484</v>
      </c>
      <c r="T23" s="101">
        <v>379.218078613281</v>
      </c>
      <c r="U23" s="1"/>
      <c r="V23" s="122">
        <f t="shared" si="4"/>
        <v>0.01563148598</v>
      </c>
      <c r="W23" s="1"/>
      <c r="X23" s="101">
        <v>7598.7998046875</v>
      </c>
      <c r="Y23" s="101">
        <v>7128.47509765625</v>
      </c>
      <c r="Z23" s="1"/>
      <c r="AA23" s="122">
        <f t="shared" si="5"/>
        <v>0.0187835604</v>
      </c>
    </row>
    <row r="24">
      <c r="A24" s="1"/>
      <c r="B24" s="120">
        <v>42968.0</v>
      </c>
      <c r="C24" s="1"/>
      <c r="D24" s="101">
        <v>687.575012207031</v>
      </c>
      <c r="E24" s="101">
        <v>648.818725585937</v>
      </c>
      <c r="F24" s="1"/>
      <c r="G24" s="122">
        <f t="shared" si="1"/>
        <v>0.00375209888</v>
      </c>
      <c r="H24" s="1"/>
      <c r="I24" s="101">
        <v>31596.060546875</v>
      </c>
      <c r="J24" s="101">
        <v>31596.060546875</v>
      </c>
      <c r="K24" s="1"/>
      <c r="L24" s="122">
        <f t="shared" si="2"/>
        <v>0.002261725371</v>
      </c>
      <c r="M24" s="1"/>
      <c r="N24" s="101">
        <v>103.0</v>
      </c>
      <c r="O24" s="101">
        <v>93.2993774414062</v>
      </c>
      <c r="P24" s="1"/>
      <c r="Q24" s="122">
        <f t="shared" si="3"/>
        <v>-0.006291021536</v>
      </c>
      <c r="R24" s="1"/>
      <c r="S24" s="101">
        <v>384.149993896484</v>
      </c>
      <c r="T24" s="101">
        <v>382.956420898437</v>
      </c>
      <c r="U24" s="1"/>
      <c r="V24" s="122">
        <f t="shared" si="4"/>
        <v>0.009809754239</v>
      </c>
      <c r="W24" s="1"/>
      <c r="X24" s="101">
        <v>7612.85009765625</v>
      </c>
      <c r="Y24" s="101">
        <v>7141.6552734375</v>
      </c>
      <c r="Z24" s="1"/>
      <c r="AA24" s="122">
        <f t="shared" si="5"/>
        <v>0.00184724024</v>
      </c>
    </row>
    <row r="25">
      <c r="A25" s="1"/>
      <c r="B25" s="120">
        <v>42975.0</v>
      </c>
      <c r="C25" s="1"/>
      <c r="D25" s="101">
        <v>673.799987792969</v>
      </c>
      <c r="E25" s="101">
        <v>635.820190429687</v>
      </c>
      <c r="F25" s="1"/>
      <c r="G25" s="122">
        <f t="shared" si="1"/>
        <v>-0.02023756034</v>
      </c>
      <c r="H25" s="1"/>
      <c r="I25" s="101">
        <v>31892.23046875</v>
      </c>
      <c r="J25" s="101">
        <v>31892.23046875</v>
      </c>
      <c r="K25" s="1"/>
      <c r="L25" s="122">
        <f t="shared" si="2"/>
        <v>0.009329974569</v>
      </c>
      <c r="M25" s="1"/>
      <c r="N25" s="101">
        <v>112.849998474121</v>
      </c>
      <c r="O25" s="101">
        <v>102.221702575684</v>
      </c>
      <c r="P25" s="1"/>
      <c r="Q25" s="122">
        <f t="shared" si="3"/>
        <v>0.09133057402</v>
      </c>
      <c r="R25" s="1"/>
      <c r="S25" s="101">
        <v>390.850006103516</v>
      </c>
      <c r="T25" s="101">
        <v>389.635620117187</v>
      </c>
      <c r="U25" s="1"/>
      <c r="V25" s="122">
        <f t="shared" si="4"/>
        <v>0.01729079584</v>
      </c>
      <c r="W25" s="1"/>
      <c r="X25" s="101">
        <v>7812.2998046875</v>
      </c>
      <c r="Y25" s="101">
        <v>7402.0673828125</v>
      </c>
      <c r="Z25" s="1"/>
      <c r="AA25" s="122">
        <f t="shared" si="5"/>
        <v>0.03581475675</v>
      </c>
    </row>
    <row r="26">
      <c r="A26" s="1"/>
      <c r="B26" s="120">
        <v>42982.0</v>
      </c>
      <c r="C26" s="1"/>
      <c r="D26" s="101">
        <v>647.700012207031</v>
      </c>
      <c r="E26" s="101">
        <v>611.191345214844</v>
      </c>
      <c r="F26" s="1"/>
      <c r="G26" s="122">
        <f t="shared" si="1"/>
        <v>-0.03950572648</v>
      </c>
      <c r="H26" s="1"/>
      <c r="I26" s="101">
        <v>31687.51953125</v>
      </c>
      <c r="J26" s="101">
        <v>31687.51953125</v>
      </c>
      <c r="K26" s="1"/>
      <c r="L26" s="122">
        <f t="shared" si="2"/>
        <v>-0.00643952343</v>
      </c>
      <c r="M26" s="1"/>
      <c r="N26" s="101">
        <v>115.150001525879</v>
      </c>
      <c r="O26" s="101">
        <v>104.30509185791</v>
      </c>
      <c r="P26" s="1"/>
      <c r="Q26" s="122">
        <f t="shared" si="3"/>
        <v>0.02017617097</v>
      </c>
      <c r="R26" s="1"/>
      <c r="S26" s="101">
        <v>375.049987792969</v>
      </c>
      <c r="T26" s="101">
        <v>373.884704589844</v>
      </c>
      <c r="U26" s="1"/>
      <c r="V26" s="122">
        <f t="shared" si="4"/>
        <v>-0.0412645216</v>
      </c>
      <c r="W26" s="1"/>
      <c r="X26" s="101">
        <v>7970.75</v>
      </c>
      <c r="Y26" s="101">
        <v>7552.19677734375</v>
      </c>
      <c r="Z26" s="1"/>
      <c r="AA26" s="122">
        <f t="shared" si="5"/>
        <v>0.02007914758</v>
      </c>
    </row>
    <row r="27">
      <c r="A27" s="1"/>
      <c r="B27" s="120">
        <v>42989.0</v>
      </c>
      <c r="C27" s="1"/>
      <c r="D27" s="101">
        <v>647.125</v>
      </c>
      <c r="E27" s="101">
        <v>610.648803710937</v>
      </c>
      <c r="F27" s="1"/>
      <c r="G27" s="122">
        <f t="shared" si="1"/>
        <v>-0.000888072863</v>
      </c>
      <c r="H27" s="1"/>
      <c r="I27" s="101">
        <v>32272.609375</v>
      </c>
      <c r="J27" s="101">
        <v>32272.609375</v>
      </c>
      <c r="K27" s="1"/>
      <c r="L27" s="122">
        <f t="shared" si="2"/>
        <v>0.01829596578</v>
      </c>
      <c r="M27" s="1"/>
      <c r="N27" s="101">
        <v>116.800003051758</v>
      </c>
      <c r="O27" s="101">
        <v>105.799690246582</v>
      </c>
      <c r="P27" s="1"/>
      <c r="Q27" s="122">
        <f t="shared" si="3"/>
        <v>0.01422741153</v>
      </c>
      <c r="R27" s="1"/>
      <c r="S27" s="101">
        <v>401.75</v>
      </c>
      <c r="T27" s="101">
        <v>400.501770019531</v>
      </c>
      <c r="U27" s="1"/>
      <c r="V27" s="122">
        <f t="shared" si="4"/>
        <v>0.06877071263</v>
      </c>
      <c r="W27" s="1"/>
      <c r="X27" s="101">
        <v>8099.75</v>
      </c>
      <c r="Y27" s="101">
        <v>7674.42333984375</v>
      </c>
      <c r="Z27" s="1"/>
      <c r="AA27" s="122">
        <f t="shared" si="5"/>
        <v>0.01605467095</v>
      </c>
    </row>
    <row r="28">
      <c r="A28" s="1"/>
      <c r="B28" s="120">
        <v>42996.0</v>
      </c>
      <c r="C28" s="1"/>
      <c r="D28" s="101">
        <v>643.575012207031</v>
      </c>
      <c r="E28" s="101">
        <v>607.298889160156</v>
      </c>
      <c r="F28" s="1"/>
      <c r="G28" s="122">
        <f t="shared" si="1"/>
        <v>-0.005500930816</v>
      </c>
      <c r="H28" s="1"/>
      <c r="I28" s="101">
        <v>31922.439453125</v>
      </c>
      <c r="J28" s="101">
        <v>31922.439453125</v>
      </c>
      <c r="K28" s="1"/>
      <c r="L28" s="122">
        <f t="shared" si="2"/>
        <v>-0.01090966987</v>
      </c>
      <c r="M28" s="1"/>
      <c r="N28" s="101">
        <v>114.300003051758</v>
      </c>
      <c r="O28" s="101">
        <v>103.535140991211</v>
      </c>
      <c r="P28" s="1"/>
      <c r="Q28" s="122">
        <f t="shared" si="3"/>
        <v>-0.02163651013</v>
      </c>
      <c r="R28" s="1"/>
      <c r="S28" s="101">
        <v>411.799987792969</v>
      </c>
      <c r="T28" s="101">
        <v>410.5205078125</v>
      </c>
      <c r="U28" s="1"/>
      <c r="V28" s="122">
        <f t="shared" si="4"/>
        <v>0.02470769975</v>
      </c>
      <c r="W28" s="1"/>
      <c r="X28" s="101">
        <v>8068.2001953125</v>
      </c>
      <c r="Y28" s="101">
        <v>7644.52978515625</v>
      </c>
      <c r="Z28" s="1"/>
      <c r="AA28" s="122">
        <f t="shared" si="5"/>
        <v>-0.00390282448</v>
      </c>
    </row>
    <row r="29">
      <c r="A29" s="1"/>
      <c r="B29" s="120">
        <v>43003.0</v>
      </c>
      <c r="C29" s="1"/>
      <c r="D29" s="101">
        <v>627.125</v>
      </c>
      <c r="E29" s="101">
        <v>591.776123046875</v>
      </c>
      <c r="F29" s="1"/>
      <c r="G29" s="122">
        <f t="shared" si="1"/>
        <v>-0.02589268093</v>
      </c>
      <c r="H29" s="1"/>
      <c r="I29" s="101">
        <v>31283.720703125</v>
      </c>
      <c r="J29" s="101">
        <v>31283.720703125</v>
      </c>
      <c r="K29" s="1"/>
      <c r="L29" s="122">
        <f t="shared" si="2"/>
        <v>-0.02021133672</v>
      </c>
      <c r="M29" s="1"/>
      <c r="N29" s="101">
        <v>123.099998474121</v>
      </c>
      <c r="O29" s="101">
        <v>111.50634765625</v>
      </c>
      <c r="P29" s="1"/>
      <c r="Q29" s="122">
        <f t="shared" si="3"/>
        <v>0.07417043737</v>
      </c>
      <c r="R29" s="1"/>
      <c r="S29" s="101">
        <v>401.5</v>
      </c>
      <c r="T29" s="101">
        <v>400.252532958984</v>
      </c>
      <c r="U29" s="1"/>
      <c r="V29" s="122">
        <f t="shared" si="4"/>
        <v>-0.02533020548</v>
      </c>
      <c r="W29" s="1"/>
      <c r="X29" s="101">
        <v>7978.2001953125</v>
      </c>
      <c r="Y29" s="101">
        <v>7559.255859375</v>
      </c>
      <c r="Z29" s="1"/>
      <c r="AA29" s="122">
        <f t="shared" si="5"/>
        <v>-0.01121757725</v>
      </c>
    </row>
    <row r="30">
      <c r="A30" s="1"/>
      <c r="B30" s="120">
        <v>43010.0</v>
      </c>
      <c r="C30" s="1"/>
      <c r="D30" s="101">
        <v>651.5</v>
      </c>
      <c r="E30" s="101">
        <v>614.777160644531</v>
      </c>
      <c r="F30" s="1"/>
      <c r="G30" s="122">
        <f t="shared" si="1"/>
        <v>0.0381314689</v>
      </c>
      <c r="H30" s="1"/>
      <c r="I30" s="101">
        <v>31814.220703125</v>
      </c>
      <c r="J30" s="101">
        <v>31814.220703125</v>
      </c>
      <c r="K30" s="1"/>
      <c r="L30" s="122">
        <f t="shared" si="2"/>
        <v>0.01681552483</v>
      </c>
      <c r="M30" s="1"/>
      <c r="N30" s="101">
        <v>124.849998474121</v>
      </c>
      <c r="O30" s="101">
        <v>113.091537475586</v>
      </c>
      <c r="P30" s="1"/>
      <c r="Q30" s="122">
        <f t="shared" si="3"/>
        <v>0.01411603801</v>
      </c>
      <c r="R30" s="1"/>
      <c r="S30" s="101">
        <v>424.850006103516</v>
      </c>
      <c r="T30" s="101">
        <v>423.529998779297</v>
      </c>
      <c r="U30" s="1"/>
      <c r="V30" s="122">
        <f t="shared" si="4"/>
        <v>0.05652866665</v>
      </c>
      <c r="W30" s="1"/>
      <c r="X30" s="101">
        <v>7903.2001953125</v>
      </c>
      <c r="Y30" s="101">
        <v>7488.1943359375</v>
      </c>
      <c r="Z30" s="1"/>
      <c r="AA30" s="122">
        <f t="shared" si="5"/>
        <v>-0.009445062226</v>
      </c>
    </row>
    <row r="31">
      <c r="A31" s="1"/>
      <c r="B31" s="120">
        <v>43017.0</v>
      </c>
      <c r="C31" s="1"/>
      <c r="D31" s="101">
        <v>662.650024414062</v>
      </c>
      <c r="E31" s="101">
        <v>625.298767089844</v>
      </c>
      <c r="F31" s="1"/>
      <c r="G31" s="122">
        <f t="shared" si="1"/>
        <v>0.01696970113</v>
      </c>
      <c r="H31" s="1"/>
      <c r="I31" s="101">
        <v>32432.689453125</v>
      </c>
      <c r="J31" s="101">
        <v>32432.689453125</v>
      </c>
      <c r="K31" s="1"/>
      <c r="L31" s="122">
        <f t="shared" si="2"/>
        <v>0.01925346616</v>
      </c>
      <c r="M31" s="1"/>
      <c r="N31" s="101">
        <v>125.349998474121</v>
      </c>
      <c r="O31" s="101">
        <v>113.544448852539</v>
      </c>
      <c r="P31" s="1"/>
      <c r="Q31" s="122">
        <f t="shared" si="3"/>
        <v>0.003996823163</v>
      </c>
      <c r="R31" s="1"/>
      <c r="S31" s="101">
        <v>424.799987792969</v>
      </c>
      <c r="T31" s="101">
        <v>423.480133056641</v>
      </c>
      <c r="U31" s="1"/>
      <c r="V31" s="122">
        <f t="shared" si="4"/>
        <v>-0.0001177452803</v>
      </c>
      <c r="W31" s="1"/>
      <c r="X31" s="101">
        <v>7874.14990234375</v>
      </c>
      <c r="Y31" s="101">
        <v>7460.669921875</v>
      </c>
      <c r="Z31" s="1"/>
      <c r="AA31" s="122">
        <f t="shared" si="5"/>
        <v>-0.003682479778</v>
      </c>
    </row>
    <row r="32">
      <c r="A32" s="1"/>
      <c r="B32" s="120">
        <v>43024.0</v>
      </c>
      <c r="C32" s="1"/>
      <c r="D32" s="101">
        <v>687.875</v>
      </c>
      <c r="E32" s="101">
        <v>649.101806640625</v>
      </c>
      <c r="F32" s="1"/>
      <c r="G32" s="122">
        <f t="shared" si="1"/>
        <v>0.03736000847</v>
      </c>
      <c r="H32" s="1"/>
      <c r="I32" s="101">
        <v>32389.9609375</v>
      </c>
      <c r="J32" s="101">
        <v>32389.9609375</v>
      </c>
      <c r="K32" s="1"/>
      <c r="L32" s="122">
        <f t="shared" si="2"/>
        <v>-0.001318320728</v>
      </c>
      <c r="M32" s="1"/>
      <c r="N32" s="101">
        <v>129.149993896484</v>
      </c>
      <c r="O32" s="101">
        <v>116.986549377441</v>
      </c>
      <c r="P32" s="1"/>
      <c r="Q32" s="122">
        <f t="shared" si="3"/>
        <v>0.0298645855</v>
      </c>
      <c r="R32" s="1"/>
      <c r="S32" s="101">
        <v>426.950012207031</v>
      </c>
      <c r="T32" s="101">
        <v>425.623474121094</v>
      </c>
      <c r="U32" s="1"/>
      <c r="V32" s="122">
        <f t="shared" si="4"/>
        <v>0.005048490193</v>
      </c>
      <c r="W32" s="1"/>
      <c r="X32" s="101">
        <v>7731.10009765625</v>
      </c>
      <c r="Y32" s="101">
        <v>7325.13134765625</v>
      </c>
      <c r="Z32" s="1"/>
      <c r="AA32" s="122">
        <f t="shared" si="5"/>
        <v>-0.01833412588</v>
      </c>
    </row>
    <row r="33">
      <c r="A33" s="1"/>
      <c r="B33" s="120">
        <v>43031.0</v>
      </c>
      <c r="C33" s="1"/>
      <c r="D33" s="101">
        <v>693.849975585937</v>
      </c>
      <c r="E33" s="101">
        <v>654.739990234375</v>
      </c>
      <c r="F33" s="1"/>
      <c r="G33" s="122">
        <f t="shared" si="1"/>
        <v>0.008648624014</v>
      </c>
      <c r="H33" s="1"/>
      <c r="I33" s="101">
        <v>33157.21875</v>
      </c>
      <c r="J33" s="101">
        <v>33157.21875</v>
      </c>
      <c r="K33" s="1"/>
      <c r="L33" s="122">
        <f t="shared" si="2"/>
        <v>0.02341192593</v>
      </c>
      <c r="M33" s="1"/>
      <c r="N33" s="101">
        <v>127.800003051758</v>
      </c>
      <c r="O33" s="101">
        <v>115.763702392578</v>
      </c>
      <c r="P33" s="1"/>
      <c r="Q33" s="122">
        <f t="shared" si="3"/>
        <v>-0.01050790044</v>
      </c>
      <c r="R33" s="1"/>
      <c r="S33" s="101">
        <v>429.899993896484</v>
      </c>
      <c r="T33" s="101">
        <v>428.564300537109</v>
      </c>
      <c r="U33" s="1"/>
      <c r="V33" s="122">
        <f t="shared" si="4"/>
        <v>0.00688569451</v>
      </c>
      <c r="W33" s="1"/>
      <c r="X33" s="101">
        <v>8114.4501953125</v>
      </c>
      <c r="Y33" s="101">
        <v>7688.35107421875</v>
      </c>
      <c r="Z33" s="1"/>
      <c r="AA33" s="122">
        <f t="shared" si="5"/>
        <v>0.04839524968</v>
      </c>
    </row>
    <row r="34">
      <c r="A34" s="1"/>
      <c r="B34" s="120">
        <v>43038.0</v>
      </c>
      <c r="C34" s="1"/>
      <c r="D34" s="101">
        <v>665.375</v>
      </c>
      <c r="E34" s="101">
        <v>627.870056152344</v>
      </c>
      <c r="F34" s="1"/>
      <c r="G34" s="122">
        <f t="shared" si="1"/>
        <v>-0.04190496725</v>
      </c>
      <c r="H34" s="1"/>
      <c r="I34" s="101">
        <v>33685.55859375</v>
      </c>
      <c r="J34" s="101">
        <v>33685.55859375</v>
      </c>
      <c r="K34" s="1"/>
      <c r="L34" s="122">
        <f t="shared" si="2"/>
        <v>0.01580876403</v>
      </c>
      <c r="M34" s="1"/>
      <c r="N34" s="101">
        <v>123.650001525879</v>
      </c>
      <c r="O34" s="101">
        <v>112.004554748535</v>
      </c>
      <c r="P34" s="1"/>
      <c r="Q34" s="122">
        <f t="shared" si="3"/>
        <v>-0.0330115273</v>
      </c>
      <c r="R34" s="1"/>
      <c r="S34" s="101">
        <v>447.700012207031</v>
      </c>
      <c r="T34" s="101">
        <v>446.308990478516</v>
      </c>
      <c r="U34" s="1"/>
      <c r="V34" s="122">
        <f t="shared" si="4"/>
        <v>0.04057072953</v>
      </c>
      <c r="W34" s="1"/>
      <c r="X34" s="101">
        <v>8219.400390625</v>
      </c>
      <c r="Y34" s="101">
        <v>7787.7900390625</v>
      </c>
      <c r="Z34" s="1"/>
      <c r="AA34" s="122">
        <f t="shared" si="5"/>
        <v>0.01285079176</v>
      </c>
    </row>
    <row r="35">
      <c r="A35" s="1"/>
      <c r="B35" s="120">
        <v>43045.0</v>
      </c>
      <c r="C35" s="1"/>
      <c r="D35" s="101">
        <v>696.474975585937</v>
      </c>
      <c r="E35" s="101">
        <v>657.217041015625</v>
      </c>
      <c r="F35" s="1"/>
      <c r="G35" s="122">
        <f t="shared" si="1"/>
        <v>0.04568108745</v>
      </c>
      <c r="H35" s="1"/>
      <c r="I35" s="101">
        <v>33314.55859375</v>
      </c>
      <c r="J35" s="101">
        <v>33314.55859375</v>
      </c>
      <c r="K35" s="1"/>
      <c r="L35" s="122">
        <f t="shared" si="2"/>
        <v>-0.01107472069</v>
      </c>
      <c r="M35" s="1"/>
      <c r="N35" s="101">
        <v>111.949996948242</v>
      </c>
      <c r="O35" s="101">
        <v>101.406463623047</v>
      </c>
      <c r="P35" s="1"/>
      <c r="Q35" s="122">
        <f t="shared" si="3"/>
        <v>-0.09940270492</v>
      </c>
      <c r="R35" s="1"/>
      <c r="S35" s="101">
        <v>422.549987792969</v>
      </c>
      <c r="T35" s="101">
        <v>421.237121582031</v>
      </c>
      <c r="U35" s="1"/>
      <c r="V35" s="122">
        <f t="shared" si="4"/>
        <v>-0.05781560662</v>
      </c>
      <c r="W35" s="1"/>
      <c r="X35" s="101">
        <v>8183.5</v>
      </c>
      <c r="Y35" s="101">
        <v>7753.77490234375</v>
      </c>
      <c r="Z35" s="1"/>
      <c r="AA35" s="122">
        <f t="shared" si="5"/>
        <v>-0.00437731865</v>
      </c>
    </row>
    <row r="36">
      <c r="A36" s="1"/>
      <c r="B36" s="120">
        <v>43052.0</v>
      </c>
      <c r="C36" s="1"/>
      <c r="D36" s="101">
        <v>708.375</v>
      </c>
      <c r="E36" s="101">
        <v>668.446228027344</v>
      </c>
      <c r="F36" s="1"/>
      <c r="G36" s="122">
        <f t="shared" si="1"/>
        <v>0.016941641</v>
      </c>
      <c r="H36" s="1"/>
      <c r="I36" s="101">
        <v>33342.80078125</v>
      </c>
      <c r="J36" s="101">
        <v>33342.80078125</v>
      </c>
      <c r="K36" s="1"/>
      <c r="L36" s="122">
        <f t="shared" si="2"/>
        <v>0.0008473839784</v>
      </c>
      <c r="M36" s="1"/>
      <c r="N36" s="101">
        <v>116.0</v>
      </c>
      <c r="O36" s="101">
        <v>105.075035095215</v>
      </c>
      <c r="P36" s="1"/>
      <c r="Q36" s="122">
        <f t="shared" si="3"/>
        <v>0.03553788195</v>
      </c>
      <c r="R36" s="1"/>
      <c r="S36" s="101">
        <v>421.799987792969</v>
      </c>
      <c r="T36" s="101">
        <v>420.489440917969</v>
      </c>
      <c r="U36" s="1"/>
      <c r="V36" s="122">
        <f t="shared" si="4"/>
        <v>-0.001776540967</v>
      </c>
      <c r="W36" s="1"/>
      <c r="X36" s="101">
        <v>8348.349609375</v>
      </c>
      <c r="Y36" s="101">
        <v>7909.9677734375</v>
      </c>
      <c r="Z36" s="1"/>
      <c r="AA36" s="122">
        <f t="shared" si="5"/>
        <v>0.01994389867</v>
      </c>
    </row>
    <row r="37">
      <c r="A37" s="1"/>
      <c r="B37" s="120">
        <v>43059.0</v>
      </c>
      <c r="C37" s="1"/>
      <c r="D37" s="101">
        <v>717.049987792969</v>
      </c>
      <c r="E37" s="101">
        <v>676.63232421875</v>
      </c>
      <c r="F37" s="1"/>
      <c r="G37" s="122">
        <f t="shared" si="1"/>
        <v>0.01217207314</v>
      </c>
      <c r="H37" s="1"/>
      <c r="I37" s="101">
        <v>33679.23828125</v>
      </c>
      <c r="J37" s="101">
        <v>33679.23828125</v>
      </c>
      <c r="K37" s="1"/>
      <c r="L37" s="122">
        <f t="shared" si="2"/>
        <v>0.01003969234</v>
      </c>
      <c r="M37" s="1"/>
      <c r="N37" s="101">
        <v>118.449996948242</v>
      </c>
      <c r="O37" s="101">
        <v>107.294281005859</v>
      </c>
      <c r="P37" s="1"/>
      <c r="Q37" s="122">
        <f t="shared" si="3"/>
        <v>0.02090063422</v>
      </c>
      <c r="R37" s="1"/>
      <c r="S37" s="101">
        <v>425.5</v>
      </c>
      <c r="T37" s="101">
        <v>424.177978515625</v>
      </c>
      <c r="U37" s="1"/>
      <c r="V37" s="122">
        <f t="shared" si="4"/>
        <v>0.008733759487</v>
      </c>
      <c r="W37" s="1"/>
      <c r="X37" s="101">
        <v>8487.9501953125</v>
      </c>
      <c r="Y37" s="101">
        <v>8042.2392578125</v>
      </c>
      <c r="Z37" s="1"/>
      <c r="AA37" s="122">
        <f t="shared" si="5"/>
        <v>0.01658385145</v>
      </c>
    </row>
    <row r="38">
      <c r="A38" s="1"/>
      <c r="B38" s="120">
        <v>43066.0</v>
      </c>
      <c r="C38" s="1"/>
      <c r="D38" s="101">
        <v>704.700012207031</v>
      </c>
      <c r="E38" s="101">
        <v>664.978454589844</v>
      </c>
      <c r="F38" s="1"/>
      <c r="G38" s="122">
        <f t="shared" si="1"/>
        <v>-0.01737338868</v>
      </c>
      <c r="H38" s="1"/>
      <c r="I38" s="101">
        <v>32832.94140625</v>
      </c>
      <c r="J38" s="101">
        <v>32832.94140625</v>
      </c>
      <c r="K38" s="1"/>
      <c r="L38" s="122">
        <f t="shared" si="2"/>
        <v>-0.02544925019</v>
      </c>
      <c r="M38" s="1"/>
      <c r="N38" s="101">
        <v>120.050003051758</v>
      </c>
      <c r="O38" s="101">
        <v>108.743598937988</v>
      </c>
      <c r="P38" s="1"/>
      <c r="Q38" s="122">
        <f t="shared" si="3"/>
        <v>0.01341745879</v>
      </c>
      <c r="R38" s="1"/>
      <c r="S38" s="101">
        <v>398.899993896484</v>
      </c>
      <c r="T38" s="101">
        <v>397.660614013672</v>
      </c>
      <c r="U38" s="1"/>
      <c r="V38" s="122">
        <f t="shared" si="4"/>
        <v>-0.06455421491</v>
      </c>
      <c r="W38" s="1"/>
      <c r="X38" s="101">
        <v>8609.0</v>
      </c>
      <c r="Y38" s="101">
        <v>8156.931640625</v>
      </c>
      <c r="Z38" s="1"/>
      <c r="AA38" s="122">
        <f t="shared" si="5"/>
        <v>0.01416051476</v>
      </c>
    </row>
    <row r="39">
      <c r="A39" s="1"/>
      <c r="B39" s="120">
        <v>43073.0</v>
      </c>
      <c r="C39" s="1"/>
      <c r="D39" s="101">
        <v>694.075012207031</v>
      </c>
      <c r="E39" s="101">
        <v>654.952331542969</v>
      </c>
      <c r="F39" s="1"/>
      <c r="G39" s="122">
        <f t="shared" si="1"/>
        <v>-0.0151921843</v>
      </c>
      <c r="H39" s="1"/>
      <c r="I39" s="101">
        <v>33250.30078125</v>
      </c>
      <c r="J39" s="101">
        <v>33250.30078125</v>
      </c>
      <c r="K39" s="1"/>
      <c r="L39" s="122">
        <f t="shared" si="2"/>
        <v>0.01263149054</v>
      </c>
      <c r="M39" s="1"/>
      <c r="N39" s="101">
        <v>118.550003051758</v>
      </c>
      <c r="O39" s="101">
        <v>107.384872436523</v>
      </c>
      <c r="P39" s="1"/>
      <c r="Q39" s="122">
        <f t="shared" si="3"/>
        <v>-0.01257348829</v>
      </c>
      <c r="R39" s="1"/>
      <c r="S39" s="101">
        <v>411.149993896484</v>
      </c>
      <c r="T39" s="101">
        <v>409.87255859375</v>
      </c>
      <c r="U39" s="1"/>
      <c r="V39" s="122">
        <f t="shared" si="4"/>
        <v>0.03024736579</v>
      </c>
      <c r="W39" s="1"/>
      <c r="X39" s="101">
        <v>9042.25</v>
      </c>
      <c r="Y39" s="101">
        <v>8567.431640625</v>
      </c>
      <c r="Z39" s="1"/>
      <c r="AA39" s="122">
        <f t="shared" si="5"/>
        <v>0.04909992199</v>
      </c>
    </row>
    <row r="40">
      <c r="A40" s="1"/>
      <c r="B40" s="120">
        <v>43080.0</v>
      </c>
      <c r="C40" s="1"/>
      <c r="D40" s="101">
        <v>741.700012207031</v>
      </c>
      <c r="E40" s="101">
        <v>699.892883300781</v>
      </c>
      <c r="F40" s="1"/>
      <c r="G40" s="122">
        <f t="shared" si="1"/>
        <v>0.06636484276</v>
      </c>
      <c r="H40" s="1"/>
      <c r="I40" s="101">
        <v>33462.96875</v>
      </c>
      <c r="J40" s="101">
        <v>33462.96875</v>
      </c>
      <c r="K40" s="1"/>
      <c r="L40" s="122">
        <f t="shared" si="2"/>
        <v>0.006375603853</v>
      </c>
      <c r="M40" s="1"/>
      <c r="N40" s="101">
        <v>112.75</v>
      </c>
      <c r="O40" s="101">
        <v>102.131118774414</v>
      </c>
      <c r="P40" s="1"/>
      <c r="Q40" s="122">
        <f t="shared" si="3"/>
        <v>-0.05016185366</v>
      </c>
      <c r="R40" s="1"/>
      <c r="S40" s="101">
        <v>405.100006103516</v>
      </c>
      <c r="T40" s="101">
        <v>403.841369628906</v>
      </c>
      <c r="U40" s="1"/>
      <c r="V40" s="122">
        <f t="shared" si="4"/>
        <v>-0.01482412726</v>
      </c>
      <c r="W40" s="1"/>
      <c r="X40" s="101">
        <v>9165.900390625</v>
      </c>
      <c r="Y40" s="101">
        <v>8684.587890625</v>
      </c>
      <c r="Z40" s="1"/>
      <c r="AA40" s="122">
        <f t="shared" si="5"/>
        <v>0.01358195204</v>
      </c>
    </row>
    <row r="41">
      <c r="A41" s="1"/>
      <c r="B41" s="120">
        <v>43087.0</v>
      </c>
      <c r="C41" s="1"/>
      <c r="D41" s="101">
        <v>746.200012207031</v>
      </c>
      <c r="E41" s="101">
        <v>704.139282226562</v>
      </c>
      <c r="F41" s="1"/>
      <c r="G41" s="122">
        <f t="shared" si="1"/>
        <v>0.006048881183</v>
      </c>
      <c r="H41" s="1"/>
      <c r="I41" s="101">
        <v>33940.30078125</v>
      </c>
      <c r="J41" s="101">
        <v>33940.30078125</v>
      </c>
      <c r="K41" s="1"/>
      <c r="L41" s="122">
        <f t="shared" si="2"/>
        <v>0.01416370495</v>
      </c>
      <c r="M41" s="1"/>
      <c r="N41" s="101">
        <v>117.599998474121</v>
      </c>
      <c r="O41" s="101">
        <v>106.524345397949</v>
      </c>
      <c r="P41" s="1"/>
      <c r="Q41" s="122">
        <f t="shared" si="3"/>
        <v>0.04211608837</v>
      </c>
      <c r="R41" s="1"/>
      <c r="S41" s="101">
        <v>422.0</v>
      </c>
      <c r="T41" s="101">
        <v>420.688842773437</v>
      </c>
      <c r="U41" s="1"/>
      <c r="V41" s="122">
        <f t="shared" si="4"/>
        <v>0.0408713182</v>
      </c>
      <c r="W41" s="1"/>
      <c r="X41" s="101">
        <v>9700.0</v>
      </c>
      <c r="Y41" s="101">
        <v>9190.642578125</v>
      </c>
      <c r="Z41" s="1"/>
      <c r="AA41" s="122">
        <f t="shared" si="5"/>
        <v>0.05663590751</v>
      </c>
    </row>
    <row r="42">
      <c r="A42" s="1"/>
      <c r="B42" s="120">
        <v>43094.0</v>
      </c>
      <c r="C42" s="1"/>
      <c r="D42" s="101">
        <v>751.099975585937</v>
      </c>
      <c r="E42" s="101">
        <v>708.763000488281</v>
      </c>
      <c r="F42" s="1"/>
      <c r="G42" s="122">
        <f t="shared" si="1"/>
        <v>0.006545017053</v>
      </c>
      <c r="H42" s="1"/>
      <c r="I42" s="101">
        <v>34056.828125</v>
      </c>
      <c r="J42" s="101">
        <v>34056.828125</v>
      </c>
      <c r="K42" s="1"/>
      <c r="L42" s="122">
        <f t="shared" si="2"/>
        <v>0.003427422884</v>
      </c>
      <c r="M42" s="1"/>
      <c r="N42" s="101">
        <v>119.099998474121</v>
      </c>
      <c r="O42" s="101">
        <v>107.883079528809</v>
      </c>
      <c r="P42" s="1"/>
      <c r="Q42" s="122">
        <f t="shared" si="3"/>
        <v>0.01267448943</v>
      </c>
      <c r="R42" s="1"/>
      <c r="S42" s="101">
        <v>431.850006103516</v>
      </c>
      <c r="T42" s="101">
        <v>430.508239746094</v>
      </c>
      <c r="U42" s="1"/>
      <c r="V42" s="122">
        <f t="shared" si="4"/>
        <v>0.02307299401</v>
      </c>
      <c r="W42" s="1"/>
      <c r="X42" s="101">
        <v>9729.5498046875</v>
      </c>
      <c r="Y42" s="101">
        <v>9218.640625</v>
      </c>
      <c r="Z42" s="1"/>
      <c r="AA42" s="122">
        <f t="shared" si="5"/>
        <v>0.00304173369</v>
      </c>
    </row>
    <row r="43">
      <c r="A43" s="1"/>
      <c r="B43" s="120">
        <v>43101.0</v>
      </c>
      <c r="C43" s="1"/>
      <c r="D43" s="101">
        <v>756.349975585937</v>
      </c>
      <c r="E43" s="101">
        <v>713.716979980469</v>
      </c>
      <c r="F43" s="1"/>
      <c r="G43" s="122">
        <f t="shared" si="1"/>
        <v>0.006965299461</v>
      </c>
      <c r="H43" s="1"/>
      <c r="I43" s="101">
        <v>34153.8515625</v>
      </c>
      <c r="J43" s="101">
        <v>34153.8515625</v>
      </c>
      <c r="K43" s="1"/>
      <c r="L43" s="122">
        <f t="shared" si="2"/>
        <v>0.002844818535</v>
      </c>
      <c r="M43" s="1"/>
      <c r="N43" s="101">
        <v>127.449996948242</v>
      </c>
      <c r="O43" s="101">
        <v>115.446655273437</v>
      </c>
      <c r="P43" s="1"/>
      <c r="Q43" s="122">
        <f t="shared" si="3"/>
        <v>0.06776052043</v>
      </c>
      <c r="R43" s="1"/>
      <c r="S43" s="101">
        <v>431.600006103516</v>
      </c>
      <c r="T43" s="101">
        <v>430.259033203125</v>
      </c>
      <c r="U43" s="1"/>
      <c r="V43" s="122">
        <f t="shared" si="4"/>
        <v>-0.0005790335152</v>
      </c>
      <c r="W43" s="1"/>
      <c r="X43" s="101">
        <v>9433.849609375</v>
      </c>
      <c r="Y43" s="101">
        <v>8938.466796875</v>
      </c>
      <c r="Z43" s="1"/>
      <c r="AA43" s="122">
        <f t="shared" si="5"/>
        <v>-0.03086351382</v>
      </c>
    </row>
    <row r="44">
      <c r="A44" s="1"/>
      <c r="B44" s="120">
        <v>43108.0</v>
      </c>
      <c r="C44" s="1"/>
      <c r="D44" s="101">
        <v>767.5</v>
      </c>
      <c r="E44" s="101">
        <v>724.238708496094</v>
      </c>
      <c r="F44" s="1"/>
      <c r="G44" s="122">
        <f t="shared" si="1"/>
        <v>0.01463454874</v>
      </c>
      <c r="H44" s="1"/>
      <c r="I44" s="101">
        <v>34592.390625</v>
      </c>
      <c r="J44" s="101">
        <v>34592.390625</v>
      </c>
      <c r="K44" s="1"/>
      <c r="L44" s="122">
        <f t="shared" si="2"/>
        <v>0.01275837041</v>
      </c>
      <c r="M44" s="1"/>
      <c r="N44" s="101">
        <v>128.649993896484</v>
      </c>
      <c r="O44" s="101">
        <v>116.533638000488</v>
      </c>
      <c r="P44" s="1"/>
      <c r="Q44" s="122">
        <f t="shared" si="3"/>
        <v>0.009371405363</v>
      </c>
      <c r="R44" s="1"/>
      <c r="S44" s="101">
        <v>437.100006103516</v>
      </c>
      <c r="T44" s="101">
        <v>435.741943359375</v>
      </c>
      <c r="U44" s="1"/>
      <c r="V44" s="122">
        <f t="shared" si="4"/>
        <v>0.01266276498</v>
      </c>
      <c r="W44" s="1"/>
      <c r="X44" s="101">
        <v>9459.150390625</v>
      </c>
      <c r="Y44" s="101">
        <v>8962.4404296875</v>
      </c>
      <c r="Z44" s="1"/>
      <c r="AA44" s="122">
        <f t="shared" si="5"/>
        <v>0.002678484039</v>
      </c>
    </row>
    <row r="45">
      <c r="A45" s="1"/>
      <c r="B45" s="120">
        <v>43115.0</v>
      </c>
      <c r="C45" s="1"/>
      <c r="D45" s="101">
        <v>765.400024414062</v>
      </c>
      <c r="E45" s="101">
        <v>722.257080078125</v>
      </c>
      <c r="F45" s="1"/>
      <c r="G45" s="122">
        <f t="shared" si="1"/>
        <v>-0.002739903805</v>
      </c>
      <c r="H45" s="1"/>
      <c r="I45" s="101">
        <v>35511.578125</v>
      </c>
      <c r="J45" s="101">
        <v>35511.578125</v>
      </c>
      <c r="K45" s="1"/>
      <c r="L45" s="122">
        <f t="shared" si="2"/>
        <v>0.02622505393</v>
      </c>
      <c r="M45" s="1"/>
      <c r="N45" s="101">
        <v>121.050003051758</v>
      </c>
      <c r="O45" s="101">
        <v>109.649421691895</v>
      </c>
      <c r="P45" s="1"/>
      <c r="Q45" s="122">
        <f t="shared" si="3"/>
        <v>-0.06089176881</v>
      </c>
      <c r="R45" s="1"/>
      <c r="S45" s="101">
        <v>418.049987792969</v>
      </c>
      <c r="T45" s="101">
        <v>416.751098632812</v>
      </c>
      <c r="U45" s="1"/>
      <c r="V45" s="122">
        <f t="shared" si="4"/>
        <v>-0.04456103728</v>
      </c>
      <c r="W45" s="1"/>
      <c r="X45" s="101">
        <v>9323.9501953125</v>
      </c>
      <c r="Y45" s="101">
        <v>8834.33984375</v>
      </c>
      <c r="Z45" s="1"/>
      <c r="AA45" s="122">
        <f t="shared" si="5"/>
        <v>-0.01439617688</v>
      </c>
    </row>
    <row r="46">
      <c r="A46" s="1"/>
      <c r="B46" s="120">
        <v>43122.0</v>
      </c>
      <c r="C46" s="1"/>
      <c r="D46" s="101">
        <v>757.799987792969</v>
      </c>
      <c r="E46" s="101">
        <v>715.085388183594</v>
      </c>
      <c r="F46" s="1"/>
      <c r="G46" s="122">
        <f t="shared" si="1"/>
        <v>-0.00997918251</v>
      </c>
      <c r="H46" s="1"/>
      <c r="I46" s="101">
        <v>36050.44140625</v>
      </c>
      <c r="J46" s="101">
        <v>36050.44140625</v>
      </c>
      <c r="K46" s="1"/>
      <c r="L46" s="122">
        <f t="shared" si="2"/>
        <v>0.01506032026</v>
      </c>
      <c r="M46" s="1"/>
      <c r="N46" s="101">
        <v>122.300003051758</v>
      </c>
      <c r="O46" s="101">
        <v>110.781707763672</v>
      </c>
      <c r="P46" s="1"/>
      <c r="Q46" s="122">
        <f t="shared" si="3"/>
        <v>0.01027346758</v>
      </c>
      <c r="R46" s="1"/>
      <c r="S46" s="101">
        <v>400.299987792969</v>
      </c>
      <c r="T46" s="101">
        <v>399.056243896484</v>
      </c>
      <c r="U46" s="1"/>
      <c r="V46" s="122">
        <f t="shared" si="4"/>
        <v>-0.04338678872</v>
      </c>
      <c r="W46" s="1"/>
      <c r="X46" s="101">
        <v>9278.2001953125</v>
      </c>
      <c r="Y46" s="101">
        <v>8790.9921875</v>
      </c>
      <c r="Z46" s="1"/>
      <c r="AA46" s="122">
        <f t="shared" si="5"/>
        <v>-0.004918800233</v>
      </c>
    </row>
    <row r="47">
      <c r="A47" s="1"/>
      <c r="B47" s="120">
        <v>43129.0</v>
      </c>
      <c r="C47" s="1"/>
      <c r="D47" s="101">
        <v>770.25</v>
      </c>
      <c r="E47" s="101">
        <v>726.833618164062</v>
      </c>
      <c r="F47" s="1"/>
      <c r="G47" s="122">
        <f t="shared" si="1"/>
        <v>0.0162956309</v>
      </c>
      <c r="H47" s="1"/>
      <c r="I47" s="101">
        <v>35066.75</v>
      </c>
      <c r="J47" s="101">
        <v>35066.75</v>
      </c>
      <c r="K47" s="1"/>
      <c r="L47" s="122">
        <f t="shared" si="2"/>
        <v>-0.02766571988</v>
      </c>
      <c r="M47" s="1"/>
      <c r="N47" s="101">
        <v>122.300003051758</v>
      </c>
      <c r="O47" s="101">
        <v>110.781707763672</v>
      </c>
      <c r="P47" s="1"/>
      <c r="Q47" s="122">
        <f t="shared" si="3"/>
        <v>0</v>
      </c>
      <c r="R47" s="1"/>
      <c r="S47" s="101">
        <v>383.75</v>
      </c>
      <c r="T47" s="101">
        <v>382.557678222656</v>
      </c>
      <c r="U47" s="1"/>
      <c r="V47" s="122">
        <f t="shared" si="4"/>
        <v>-0.04222293446</v>
      </c>
      <c r="W47" s="1"/>
      <c r="X47" s="101">
        <v>8990.599609375</v>
      </c>
      <c r="Y47" s="101">
        <v>8518.4931640625</v>
      </c>
      <c r="Z47" s="1"/>
      <c r="AA47" s="122">
        <f t="shared" si="5"/>
        <v>-0.03148811565</v>
      </c>
    </row>
    <row r="48">
      <c r="A48" s="1"/>
      <c r="B48" s="120">
        <v>43136.0</v>
      </c>
      <c r="C48" s="1"/>
      <c r="D48" s="101">
        <v>750.049987792969</v>
      </c>
      <c r="E48" s="101">
        <v>707.772216796875</v>
      </c>
      <c r="F48" s="1"/>
      <c r="G48" s="122">
        <f t="shared" si="1"/>
        <v>-0.02657527625</v>
      </c>
      <c r="H48" s="1"/>
      <c r="I48" s="101">
        <v>34005.76171875</v>
      </c>
      <c r="J48" s="101">
        <v>34005.76171875</v>
      </c>
      <c r="K48" s="1"/>
      <c r="L48" s="122">
        <f t="shared" si="2"/>
        <v>-0.03072341548</v>
      </c>
      <c r="M48" s="1"/>
      <c r="N48" s="101">
        <v>134.199996948242</v>
      </c>
      <c r="O48" s="101">
        <v>121.560943603516</v>
      </c>
      <c r="P48" s="1"/>
      <c r="Q48" s="122">
        <f t="shared" si="3"/>
        <v>0.09285406217</v>
      </c>
      <c r="R48" s="1"/>
      <c r="S48" s="101">
        <v>368.75</v>
      </c>
      <c r="T48" s="101">
        <v>367.604278564453</v>
      </c>
      <c r="U48" s="1"/>
      <c r="V48" s="122">
        <f t="shared" si="4"/>
        <v>-0.03987240504</v>
      </c>
      <c r="W48" s="1"/>
      <c r="X48" s="101">
        <v>8936.099609375</v>
      </c>
      <c r="Y48" s="101">
        <v>8466.8544921875</v>
      </c>
      <c r="Z48" s="1"/>
      <c r="AA48" s="122">
        <f t="shared" si="5"/>
        <v>-0.006080397295</v>
      </c>
    </row>
    <row r="49">
      <c r="A49" s="1"/>
      <c r="B49" s="120">
        <v>43143.0</v>
      </c>
      <c r="C49" s="1"/>
      <c r="D49" s="101">
        <v>743.75</v>
      </c>
      <c r="E49" s="101">
        <v>701.827270507812</v>
      </c>
      <c r="F49" s="1"/>
      <c r="G49" s="122">
        <f t="shared" si="1"/>
        <v>-0.008434993898</v>
      </c>
      <c r="H49" s="1"/>
      <c r="I49" s="101">
        <v>34010.76171875</v>
      </c>
      <c r="J49" s="101">
        <v>34010.76171875</v>
      </c>
      <c r="K49" s="1"/>
      <c r="L49" s="122">
        <f t="shared" si="2"/>
        <v>0.0001470230984</v>
      </c>
      <c r="M49" s="1"/>
      <c r="N49" s="101">
        <v>133.949996948242</v>
      </c>
      <c r="O49" s="101">
        <v>121.334480285645</v>
      </c>
      <c r="P49" s="1"/>
      <c r="Q49" s="122">
        <f t="shared" si="3"/>
        <v>-0.001864698642</v>
      </c>
      <c r="R49" s="1"/>
      <c r="S49" s="101">
        <v>370.75</v>
      </c>
      <c r="T49" s="101">
        <v>369.598083496094</v>
      </c>
      <c r="U49" s="1"/>
      <c r="V49" s="122">
        <f t="shared" si="4"/>
        <v>0.005409124809</v>
      </c>
      <c r="W49" s="1"/>
      <c r="X49" s="101">
        <v>8836.9501953125</v>
      </c>
      <c r="Y49" s="101">
        <v>8372.9111328125</v>
      </c>
      <c r="Z49" s="1"/>
      <c r="AA49" s="122">
        <f t="shared" si="5"/>
        <v>-0.0111574396</v>
      </c>
    </row>
    <row r="50">
      <c r="A50" s="1"/>
      <c r="B50" s="120">
        <v>43150.0</v>
      </c>
      <c r="C50" s="1"/>
      <c r="D50" s="101">
        <v>718.650024414062</v>
      </c>
      <c r="E50" s="101">
        <v>678.142150878906</v>
      </c>
      <c r="F50" s="1"/>
      <c r="G50" s="122">
        <f t="shared" si="1"/>
        <v>-0.03433039231</v>
      </c>
      <c r="H50" s="1"/>
      <c r="I50" s="101">
        <v>34142.1484375</v>
      </c>
      <c r="J50" s="101">
        <v>34142.1484375</v>
      </c>
      <c r="K50" s="1"/>
      <c r="L50" s="122">
        <f t="shared" si="2"/>
        <v>0.003855649926</v>
      </c>
      <c r="M50" s="1"/>
      <c r="N50" s="101">
        <v>134.399993896484</v>
      </c>
      <c r="O50" s="101">
        <v>121.742095947266</v>
      </c>
      <c r="P50" s="1"/>
      <c r="Q50" s="122">
        <f t="shared" si="3"/>
        <v>0.003353807677</v>
      </c>
      <c r="R50" s="1"/>
      <c r="S50" s="101">
        <v>360.200012207031</v>
      </c>
      <c r="T50" s="101">
        <v>359.080871582031</v>
      </c>
      <c r="U50" s="1"/>
      <c r="V50" s="122">
        <f t="shared" si="4"/>
        <v>-0.02886852226</v>
      </c>
      <c r="W50" s="1"/>
      <c r="X50" s="101">
        <v>8698.7998046875</v>
      </c>
      <c r="Y50" s="101">
        <v>8242.0166015625</v>
      </c>
      <c r="Z50" s="1"/>
      <c r="AA50" s="122">
        <f t="shared" si="5"/>
        <v>-0.01575658245</v>
      </c>
    </row>
    <row r="51">
      <c r="A51" s="1"/>
      <c r="B51" s="120">
        <v>43157.0</v>
      </c>
      <c r="C51" s="1"/>
      <c r="D51" s="101">
        <v>732.549987792969</v>
      </c>
      <c r="E51" s="101">
        <v>691.258666992187</v>
      </c>
      <c r="F51" s="1"/>
      <c r="G51" s="122">
        <f t="shared" si="1"/>
        <v>0.01915716287</v>
      </c>
      <c r="H51" s="1"/>
      <c r="I51" s="101">
        <v>34046.94140625</v>
      </c>
      <c r="J51" s="101">
        <v>34046.94140625</v>
      </c>
      <c r="K51" s="1"/>
      <c r="L51" s="122">
        <f t="shared" si="2"/>
        <v>-0.002792443581</v>
      </c>
      <c r="M51" s="1"/>
      <c r="N51" s="101">
        <v>140.949996948242</v>
      </c>
      <c r="O51" s="101">
        <v>127.675224304199</v>
      </c>
      <c r="P51" s="1"/>
      <c r="Q51" s="122">
        <f t="shared" si="3"/>
        <v>0.04758488987</v>
      </c>
      <c r="R51" s="1"/>
      <c r="S51" s="101">
        <v>370.75</v>
      </c>
      <c r="T51" s="101">
        <v>369.598083496094</v>
      </c>
      <c r="U51" s="1"/>
      <c r="V51" s="122">
        <f t="shared" si="4"/>
        <v>0.02886852226</v>
      </c>
      <c r="W51" s="1"/>
      <c r="X51" s="101">
        <v>8873.4501953125</v>
      </c>
      <c r="Y51" s="101">
        <v>8407.4951171875</v>
      </c>
      <c r="Z51" s="1"/>
      <c r="AA51" s="122">
        <f t="shared" si="5"/>
        <v>0.01987853669</v>
      </c>
    </row>
    <row r="52">
      <c r="A52" s="1"/>
      <c r="B52" s="120">
        <v>43164.0</v>
      </c>
      <c r="C52" s="1"/>
      <c r="D52" s="101">
        <v>728.5</v>
      </c>
      <c r="E52" s="101">
        <v>687.436950683594</v>
      </c>
      <c r="F52" s="1"/>
      <c r="G52" s="122">
        <f t="shared" si="1"/>
        <v>-0.005543973663</v>
      </c>
      <c r="H52" s="1"/>
      <c r="I52" s="101">
        <v>33307.140625</v>
      </c>
      <c r="J52" s="101">
        <v>33307.140625</v>
      </c>
      <c r="K52" s="1"/>
      <c r="L52" s="122">
        <f t="shared" si="2"/>
        <v>-0.02196839484</v>
      </c>
      <c r="M52" s="1"/>
      <c r="N52" s="101">
        <v>147.0</v>
      </c>
      <c r="O52" s="101">
        <v>133.155426025391</v>
      </c>
      <c r="P52" s="1"/>
      <c r="Q52" s="122">
        <f t="shared" si="3"/>
        <v>0.04202733328</v>
      </c>
      <c r="R52" s="1"/>
      <c r="S52" s="101">
        <v>341.5</v>
      </c>
      <c r="T52" s="101">
        <v>340.43896484375</v>
      </c>
      <c r="U52" s="1"/>
      <c r="V52" s="122">
        <f t="shared" si="4"/>
        <v>-0.08218029645</v>
      </c>
      <c r="W52" s="1"/>
      <c r="X52" s="101">
        <v>8660.599609375</v>
      </c>
      <c r="Y52" s="101">
        <v>8205.8212890625</v>
      </c>
      <c r="Z52" s="1"/>
      <c r="AA52" s="122">
        <f t="shared" si="5"/>
        <v>-0.02427976816</v>
      </c>
    </row>
    <row r="53">
      <c r="A53" s="1"/>
      <c r="B53" s="120">
        <v>43171.0</v>
      </c>
      <c r="C53" s="1"/>
      <c r="D53" s="101">
        <v>740.75</v>
      </c>
      <c r="E53" s="101">
        <v>698.996398925781</v>
      </c>
      <c r="F53" s="1"/>
      <c r="G53" s="122">
        <f t="shared" si="1"/>
        <v>0.01667547323</v>
      </c>
      <c r="H53" s="1"/>
      <c r="I53" s="101">
        <v>33176.0</v>
      </c>
      <c r="J53" s="101">
        <v>33176.0</v>
      </c>
      <c r="K53" s="1"/>
      <c r="L53" s="122">
        <f t="shared" si="2"/>
        <v>-0.003945084238</v>
      </c>
      <c r="M53" s="1"/>
      <c r="N53" s="101">
        <v>147.149993896484</v>
      </c>
      <c r="O53" s="101">
        <v>133.291290283203</v>
      </c>
      <c r="P53" s="1"/>
      <c r="Q53" s="122">
        <f t="shared" si="3"/>
        <v>0.001019823186</v>
      </c>
      <c r="R53" s="1"/>
      <c r="S53" s="101">
        <v>339.75</v>
      </c>
      <c r="T53" s="101">
        <v>338.694396972656</v>
      </c>
      <c r="U53" s="1"/>
      <c r="V53" s="122">
        <f t="shared" si="4"/>
        <v>-0.005137641019</v>
      </c>
      <c r="W53" s="1"/>
      <c r="X53" s="101">
        <v>8676.5498046875</v>
      </c>
      <c r="Y53" s="101">
        <v>8220.9345703125</v>
      </c>
      <c r="Z53" s="1"/>
      <c r="AA53" s="122">
        <f t="shared" si="5"/>
        <v>0.001840081589</v>
      </c>
    </row>
    <row r="54">
      <c r="A54" s="1"/>
      <c r="B54" s="120">
        <v>43178.0</v>
      </c>
      <c r="C54" s="1"/>
      <c r="D54" s="101">
        <v>732.900024414062</v>
      </c>
      <c r="E54" s="101">
        <v>691.588989257812</v>
      </c>
      <c r="F54" s="1"/>
      <c r="G54" s="122">
        <f t="shared" si="1"/>
        <v>-0.01065375747</v>
      </c>
      <c r="H54" s="1"/>
      <c r="I54" s="101">
        <v>32596.5390625</v>
      </c>
      <c r="J54" s="101">
        <v>32596.5390625</v>
      </c>
      <c r="K54" s="1"/>
      <c r="L54" s="122">
        <f t="shared" si="2"/>
        <v>-0.01762060393</v>
      </c>
      <c r="M54" s="1"/>
      <c r="N54" s="101">
        <v>142.050003051758</v>
      </c>
      <c r="O54" s="101">
        <v>128.671615600586</v>
      </c>
      <c r="P54" s="1"/>
      <c r="Q54" s="122">
        <f t="shared" si="3"/>
        <v>-0.03527334257</v>
      </c>
      <c r="R54" s="1"/>
      <c r="S54" s="101">
        <v>330.850006103516</v>
      </c>
      <c r="T54" s="101">
        <v>329.822052001953</v>
      </c>
      <c r="U54" s="1"/>
      <c r="V54" s="122">
        <f t="shared" si="4"/>
        <v>-0.02654494428</v>
      </c>
      <c r="W54" s="1"/>
      <c r="X54" s="101">
        <v>8607.25</v>
      </c>
      <c r="Y54" s="101">
        <v>8155.2734375</v>
      </c>
      <c r="Z54" s="1"/>
      <c r="AA54" s="122">
        <f t="shared" si="5"/>
        <v>-0.008019131737</v>
      </c>
    </row>
    <row r="55">
      <c r="A55" s="1"/>
      <c r="B55" s="120">
        <v>43185.0</v>
      </c>
      <c r="C55" s="1"/>
      <c r="D55" s="101">
        <v>738.900024414062</v>
      </c>
      <c r="E55" s="101">
        <v>697.250793457031</v>
      </c>
      <c r="F55" s="1"/>
      <c r="G55" s="122">
        <f t="shared" si="1"/>
        <v>0.008153331485</v>
      </c>
      <c r="H55" s="1"/>
      <c r="I55" s="101">
        <v>32968.6796875</v>
      </c>
      <c r="J55" s="101">
        <v>32968.6796875</v>
      </c>
      <c r="K55" s="1"/>
      <c r="L55" s="122">
        <f t="shared" si="2"/>
        <v>0.0113518914</v>
      </c>
      <c r="M55" s="1"/>
      <c r="N55" s="101">
        <v>145.449996948242</v>
      </c>
      <c r="O55" s="101">
        <v>131.751419067383</v>
      </c>
      <c r="P55" s="1"/>
      <c r="Q55" s="122">
        <f t="shared" si="3"/>
        <v>0.023653415</v>
      </c>
      <c r="R55" s="1"/>
      <c r="S55" s="101">
        <v>326.850006103516</v>
      </c>
      <c r="T55" s="101">
        <v>325.83447265625</v>
      </c>
      <c r="U55" s="1"/>
      <c r="V55" s="122">
        <f t="shared" si="4"/>
        <v>-0.01216377283</v>
      </c>
      <c r="W55" s="1"/>
      <c r="X55" s="101">
        <v>8861.099609375</v>
      </c>
      <c r="Y55" s="101">
        <v>8395.7939453125</v>
      </c>
      <c r="Z55" s="1"/>
      <c r="AA55" s="122">
        <f t="shared" si="5"/>
        <v>0.0290660941</v>
      </c>
    </row>
    <row r="56">
      <c r="A56" s="1"/>
      <c r="B56" s="120">
        <v>43192.0</v>
      </c>
      <c r="C56" s="1"/>
      <c r="D56" s="101">
        <v>771.950012207031</v>
      </c>
      <c r="E56" s="101">
        <v>728.437805175781</v>
      </c>
      <c r="F56" s="1"/>
      <c r="G56" s="122">
        <f t="shared" si="1"/>
        <v>0.04375708369</v>
      </c>
      <c r="H56" s="1"/>
      <c r="I56" s="101">
        <v>33626.96875</v>
      </c>
      <c r="J56" s="101">
        <v>33626.96875</v>
      </c>
      <c r="K56" s="1"/>
      <c r="L56" s="122">
        <f t="shared" si="2"/>
        <v>0.01977037599</v>
      </c>
      <c r="M56" s="1"/>
      <c r="N56" s="101">
        <v>146.449996948242</v>
      </c>
      <c r="O56" s="101">
        <v>132.657241821289</v>
      </c>
      <c r="P56" s="1"/>
      <c r="Q56" s="122">
        <f t="shared" si="3"/>
        <v>0.006851714271</v>
      </c>
      <c r="R56" s="1"/>
      <c r="S56" s="101">
        <v>364.100006103516</v>
      </c>
      <c r="T56" s="101">
        <v>362.96875</v>
      </c>
      <c r="U56" s="1"/>
      <c r="V56" s="122">
        <f t="shared" si="4"/>
        <v>0.1079272426</v>
      </c>
      <c r="W56" s="1"/>
      <c r="X56" s="101">
        <v>9206.2001953125</v>
      </c>
      <c r="Y56" s="101">
        <v>8722.7734375</v>
      </c>
      <c r="Z56" s="1"/>
      <c r="AA56" s="122">
        <f t="shared" si="5"/>
        <v>0.03820638246</v>
      </c>
    </row>
    <row r="57">
      <c r="A57" s="1"/>
      <c r="B57" s="120">
        <v>43199.0</v>
      </c>
      <c r="C57" s="1"/>
      <c r="D57" s="101">
        <v>789.599975585937</v>
      </c>
      <c r="E57" s="101">
        <v>745.092895507812</v>
      </c>
      <c r="F57" s="1"/>
      <c r="G57" s="122">
        <f t="shared" si="1"/>
        <v>0.02260665439</v>
      </c>
      <c r="H57" s="1"/>
      <c r="I57" s="101">
        <v>34192.6484375</v>
      </c>
      <c r="J57" s="101">
        <v>34192.6484375</v>
      </c>
      <c r="K57" s="1"/>
      <c r="L57" s="122">
        <f t="shared" si="2"/>
        <v>0.0166822766</v>
      </c>
      <c r="M57" s="1"/>
      <c r="N57" s="101">
        <v>149.399993896484</v>
      </c>
      <c r="O57" s="101">
        <v>135.329391479492</v>
      </c>
      <c r="P57" s="1"/>
      <c r="Q57" s="122">
        <f t="shared" si="3"/>
        <v>0.01994307097</v>
      </c>
      <c r="R57" s="1"/>
      <c r="S57" s="101">
        <v>357.049987792969</v>
      </c>
      <c r="T57" s="101">
        <v>355.940643310547</v>
      </c>
      <c r="U57" s="1"/>
      <c r="V57" s="122">
        <f t="shared" si="4"/>
        <v>-0.01955275773</v>
      </c>
      <c r="W57" s="1"/>
      <c r="X57" s="101">
        <v>9123.9501953125</v>
      </c>
      <c r="Y57" s="101">
        <v>8644.8408203125</v>
      </c>
      <c r="Z57" s="1"/>
      <c r="AA57" s="122">
        <f t="shared" si="5"/>
        <v>-0.008974536065</v>
      </c>
    </row>
    <row r="58">
      <c r="A58" s="1"/>
      <c r="B58" s="120">
        <v>43206.0</v>
      </c>
      <c r="C58" s="1"/>
      <c r="D58" s="101">
        <v>799.5</v>
      </c>
      <c r="E58" s="101">
        <v>754.434936523437</v>
      </c>
      <c r="F58" s="1"/>
      <c r="G58" s="122">
        <f t="shared" si="1"/>
        <v>0.01246013803</v>
      </c>
      <c r="H58" s="1"/>
      <c r="I58" s="101">
        <v>34415.578125</v>
      </c>
      <c r="J58" s="101">
        <v>34415.578125</v>
      </c>
      <c r="K58" s="1"/>
      <c r="L58" s="122">
        <f t="shared" si="2"/>
        <v>0.00649865135</v>
      </c>
      <c r="M58" s="1"/>
      <c r="N58" s="101">
        <v>155.550003051758</v>
      </c>
      <c r="O58" s="101">
        <v>140.900177001953</v>
      </c>
      <c r="P58" s="1"/>
      <c r="Q58" s="122">
        <f t="shared" si="3"/>
        <v>0.04033993162</v>
      </c>
      <c r="R58" s="1"/>
      <c r="S58" s="101">
        <v>336.0</v>
      </c>
      <c r="T58" s="101">
        <v>334.9560546875</v>
      </c>
      <c r="U58" s="1"/>
      <c r="V58" s="122">
        <f t="shared" si="4"/>
        <v>-0.06076464149</v>
      </c>
      <c r="W58" s="1"/>
      <c r="X58" s="101">
        <v>9025.0</v>
      </c>
      <c r="Y58" s="101">
        <v>8551.0859375</v>
      </c>
      <c r="Z58" s="1"/>
      <c r="AA58" s="122">
        <f t="shared" si="5"/>
        <v>-0.01090442093</v>
      </c>
    </row>
    <row r="59">
      <c r="A59" s="1"/>
      <c r="B59" s="120">
        <v>43213.0</v>
      </c>
      <c r="C59" s="1"/>
      <c r="D59" s="101">
        <v>862.700012207031</v>
      </c>
      <c r="E59" s="101">
        <v>814.072509765625</v>
      </c>
      <c r="F59" s="1"/>
      <c r="G59" s="122">
        <f t="shared" si="1"/>
        <v>0.07608039978</v>
      </c>
      <c r="H59" s="1"/>
      <c r="I59" s="101">
        <v>34969.69921875</v>
      </c>
      <c r="J59" s="101">
        <v>34969.69921875</v>
      </c>
      <c r="K59" s="1"/>
      <c r="L59" s="122">
        <f t="shared" si="2"/>
        <v>0.01597263557</v>
      </c>
      <c r="M59" s="1"/>
      <c r="N59" s="101">
        <v>162.0</v>
      </c>
      <c r="O59" s="101">
        <v>146.742721557617</v>
      </c>
      <c r="P59" s="1"/>
      <c r="Q59" s="122">
        <f t="shared" si="3"/>
        <v>0.04062918479</v>
      </c>
      <c r="R59" s="1"/>
      <c r="S59" s="101">
        <v>336.899993896484</v>
      </c>
      <c r="T59" s="101">
        <v>335.853240966797</v>
      </c>
      <c r="U59" s="1"/>
      <c r="V59" s="122">
        <f t="shared" si="4"/>
        <v>0.002674938526</v>
      </c>
      <c r="W59" s="1"/>
      <c r="X59" s="101">
        <v>8783.349609375</v>
      </c>
      <c r="Y59" s="101">
        <v>8322.1259765625</v>
      </c>
      <c r="Z59" s="1"/>
      <c r="AA59" s="122">
        <f t="shared" si="5"/>
        <v>-0.0271405369</v>
      </c>
    </row>
    <row r="60">
      <c r="A60" s="1"/>
      <c r="B60" s="120">
        <v>43220.0</v>
      </c>
      <c r="C60" s="1"/>
      <c r="D60" s="101">
        <v>854.299987792969</v>
      </c>
      <c r="E60" s="101">
        <v>806.14599609375</v>
      </c>
      <c r="F60" s="1"/>
      <c r="G60" s="122">
        <f t="shared" si="1"/>
        <v>-0.009784577675</v>
      </c>
      <c r="H60" s="1"/>
      <c r="I60" s="101">
        <v>34915.37890625</v>
      </c>
      <c r="J60" s="101">
        <v>34915.37890625</v>
      </c>
      <c r="K60" s="1"/>
      <c r="L60" s="122">
        <f t="shared" si="2"/>
        <v>-0.001554561428</v>
      </c>
      <c r="M60" s="1"/>
      <c r="N60" s="101">
        <v>163.949996948242</v>
      </c>
      <c r="O60" s="101">
        <v>148.509063720703</v>
      </c>
      <c r="P60" s="1"/>
      <c r="Q60" s="122">
        <f t="shared" si="3"/>
        <v>0.01196513162</v>
      </c>
      <c r="R60" s="1"/>
      <c r="S60" s="101">
        <v>334.399993896484</v>
      </c>
      <c r="T60" s="101">
        <v>333.361022949219</v>
      </c>
      <c r="U60" s="1"/>
      <c r="V60" s="122">
        <f t="shared" si="4"/>
        <v>-0.007448225997</v>
      </c>
      <c r="W60" s="1"/>
      <c r="X60" s="101">
        <v>8678.2001953125</v>
      </c>
      <c r="Y60" s="101">
        <v>8222.4970703125</v>
      </c>
      <c r="Z60" s="1"/>
      <c r="AA60" s="122">
        <f t="shared" si="5"/>
        <v>-0.01204380544</v>
      </c>
    </row>
    <row r="61">
      <c r="A61" s="1"/>
      <c r="B61" s="120">
        <v>43227.0</v>
      </c>
      <c r="C61" s="1"/>
      <c r="D61" s="101">
        <v>869.099975585937</v>
      </c>
      <c r="E61" s="101">
        <v>820.111755371094</v>
      </c>
      <c r="F61" s="1"/>
      <c r="G61" s="122">
        <f t="shared" si="1"/>
        <v>0.01717575531</v>
      </c>
      <c r="H61" s="1"/>
      <c r="I61" s="101">
        <v>35535.7890625</v>
      </c>
      <c r="J61" s="101">
        <v>35535.7890625</v>
      </c>
      <c r="K61" s="1"/>
      <c r="L61" s="122">
        <f t="shared" si="2"/>
        <v>0.01761294277</v>
      </c>
      <c r="M61" s="1"/>
      <c r="N61" s="101">
        <v>161.850006103516</v>
      </c>
      <c r="O61" s="101">
        <v>146.606857299805</v>
      </c>
      <c r="P61" s="1"/>
      <c r="Q61" s="122">
        <f t="shared" si="3"/>
        <v>-0.0128914276</v>
      </c>
      <c r="R61" s="1"/>
      <c r="S61" s="101">
        <v>330.799987792969</v>
      </c>
      <c r="T61" s="101">
        <v>329.772186279297</v>
      </c>
      <c r="U61" s="1"/>
      <c r="V61" s="122">
        <f t="shared" si="4"/>
        <v>-0.01082398426</v>
      </c>
      <c r="W61" s="1"/>
      <c r="X61" s="101">
        <v>8750.2998046875</v>
      </c>
      <c r="Y61" s="101">
        <v>8290.8115234375</v>
      </c>
      <c r="Z61" s="1"/>
      <c r="AA61" s="122">
        <f t="shared" si="5"/>
        <v>0.008273913427</v>
      </c>
    </row>
    <row r="62">
      <c r="A62" s="1"/>
      <c r="B62" s="120">
        <v>43234.0</v>
      </c>
      <c r="C62" s="1"/>
      <c r="D62" s="101">
        <v>836.0</v>
      </c>
      <c r="E62" s="101">
        <v>788.877563476562</v>
      </c>
      <c r="F62" s="1"/>
      <c r="G62" s="122">
        <f t="shared" si="1"/>
        <v>-0.03882948858</v>
      </c>
      <c r="H62" s="1"/>
      <c r="I62" s="101">
        <v>34848.30078125</v>
      </c>
      <c r="J62" s="101">
        <v>34848.30078125</v>
      </c>
      <c r="K62" s="1"/>
      <c r="L62" s="122">
        <f t="shared" si="2"/>
        <v>-0.01953595331</v>
      </c>
      <c r="M62" s="1"/>
      <c r="N62" s="101">
        <v>148.399993896484</v>
      </c>
      <c r="O62" s="101">
        <v>134.423568725586</v>
      </c>
      <c r="P62" s="1"/>
      <c r="Q62" s="122">
        <f t="shared" si="3"/>
        <v>-0.08675878868</v>
      </c>
      <c r="R62" s="1"/>
      <c r="S62" s="101">
        <v>304.600006103516</v>
      </c>
      <c r="T62" s="101">
        <v>303.653625488281</v>
      </c>
      <c r="U62" s="1"/>
      <c r="V62" s="122">
        <f t="shared" si="4"/>
        <v>-0.08251440949</v>
      </c>
      <c r="W62" s="1"/>
      <c r="X62" s="101">
        <v>8510.9501953125</v>
      </c>
      <c r="Y62" s="101">
        <v>8064.03125</v>
      </c>
      <c r="Z62" s="1"/>
      <c r="AA62" s="122">
        <f t="shared" si="5"/>
        <v>-0.02773426964</v>
      </c>
    </row>
    <row r="63">
      <c r="A63" s="1"/>
      <c r="B63" s="120">
        <v>43241.0</v>
      </c>
      <c r="C63" s="1"/>
      <c r="D63" s="101">
        <v>857.700012207031</v>
      </c>
      <c r="E63" s="101">
        <v>809.354370117187</v>
      </c>
      <c r="F63" s="1"/>
      <c r="G63" s="122">
        <f t="shared" si="1"/>
        <v>0.02562572647</v>
      </c>
      <c r="H63" s="1"/>
      <c r="I63" s="101">
        <v>34924.87109375</v>
      </c>
      <c r="J63" s="101">
        <v>34924.87109375</v>
      </c>
      <c r="K63" s="1"/>
      <c r="L63" s="122">
        <f t="shared" si="2"/>
        <v>0.002194836244</v>
      </c>
      <c r="M63" s="1"/>
      <c r="N63" s="101">
        <v>145.100006103516</v>
      </c>
      <c r="O63" s="101">
        <v>131.434387207031</v>
      </c>
      <c r="P63" s="1"/>
      <c r="Q63" s="122">
        <f t="shared" si="3"/>
        <v>-0.02248800476</v>
      </c>
      <c r="R63" s="1"/>
      <c r="S63" s="101">
        <v>294.149993896484</v>
      </c>
      <c r="T63" s="101">
        <v>293.236053466797</v>
      </c>
      <c r="U63" s="1"/>
      <c r="V63" s="122">
        <f t="shared" si="4"/>
        <v>-0.03490973407</v>
      </c>
      <c r="W63" s="1"/>
      <c r="X63" s="101">
        <v>8548.150390625</v>
      </c>
      <c r="Y63" s="101">
        <v>8099.2783203125</v>
      </c>
      <c r="Z63" s="1"/>
      <c r="AA63" s="122">
        <f t="shared" si="5"/>
        <v>0.004361374882</v>
      </c>
    </row>
    <row r="64">
      <c r="A64" s="1"/>
      <c r="B64" s="120">
        <v>43248.0</v>
      </c>
      <c r="C64" s="1"/>
      <c r="D64" s="101">
        <v>901.599975585937</v>
      </c>
      <c r="E64" s="101">
        <v>850.779846191406</v>
      </c>
      <c r="F64" s="1"/>
      <c r="G64" s="122">
        <f t="shared" si="1"/>
        <v>0.04991653907</v>
      </c>
      <c r="H64" s="1"/>
      <c r="I64" s="101">
        <v>35227.26171875</v>
      </c>
      <c r="J64" s="101">
        <v>35227.26171875</v>
      </c>
      <c r="K64" s="1"/>
      <c r="L64" s="122">
        <f t="shared" si="2"/>
        <v>0.008621049304</v>
      </c>
      <c r="M64" s="1"/>
      <c r="N64" s="101">
        <v>150.850006103516</v>
      </c>
      <c r="O64" s="101">
        <v>136.642852783203</v>
      </c>
      <c r="P64" s="1"/>
      <c r="Q64" s="122">
        <f t="shared" si="3"/>
        <v>0.03886283742</v>
      </c>
      <c r="R64" s="1"/>
      <c r="S64" s="101">
        <v>287.200012207031</v>
      </c>
      <c r="T64" s="101">
        <v>286.307678222656</v>
      </c>
      <c r="U64" s="1"/>
      <c r="V64" s="122">
        <f t="shared" si="4"/>
        <v>-0.02391089735</v>
      </c>
      <c r="W64" s="1"/>
      <c r="X64" s="101">
        <v>8808.849609375</v>
      </c>
      <c r="Y64" s="101">
        <v>8346.287109375</v>
      </c>
      <c r="Z64" s="1"/>
      <c r="AA64" s="122">
        <f t="shared" si="5"/>
        <v>0.03004182096</v>
      </c>
    </row>
    <row r="65">
      <c r="A65" s="1"/>
      <c r="B65" s="120">
        <v>43255.0</v>
      </c>
      <c r="C65" s="1"/>
      <c r="D65" s="101">
        <v>911.650024414062</v>
      </c>
      <c r="E65" s="101">
        <v>860.263427734375</v>
      </c>
      <c r="F65" s="1"/>
      <c r="G65" s="122">
        <f t="shared" si="1"/>
        <v>0.01108525869</v>
      </c>
      <c r="H65" s="1"/>
      <c r="I65" s="101">
        <v>35443.671875</v>
      </c>
      <c r="J65" s="101">
        <v>35443.671875</v>
      </c>
      <c r="K65" s="1"/>
      <c r="L65" s="122">
        <f t="shared" si="2"/>
        <v>0.006124465086</v>
      </c>
      <c r="M65" s="1"/>
      <c r="N65" s="101">
        <v>145.0</v>
      </c>
      <c r="O65" s="101">
        <v>131.343780517578</v>
      </c>
      <c r="P65" s="1"/>
      <c r="Q65" s="122">
        <f t="shared" si="3"/>
        <v>-0.03955244337</v>
      </c>
      <c r="R65" s="1"/>
      <c r="S65" s="101">
        <v>309.950012207031</v>
      </c>
      <c r="T65" s="101">
        <v>308.986999511719</v>
      </c>
      <c r="U65" s="1"/>
      <c r="V65" s="122">
        <f t="shared" si="4"/>
        <v>0.07623217269</v>
      </c>
      <c r="W65" s="1"/>
      <c r="X65" s="101">
        <v>8932.4501953125</v>
      </c>
      <c r="Y65" s="101">
        <v>8463.3984375</v>
      </c>
      <c r="Z65" s="1"/>
      <c r="AA65" s="122">
        <f t="shared" si="5"/>
        <v>0.0139340171</v>
      </c>
    </row>
    <row r="66">
      <c r="A66" s="1"/>
      <c r="B66" s="120">
        <v>43262.0</v>
      </c>
      <c r="C66" s="1"/>
      <c r="D66" s="101">
        <v>909.450012207031</v>
      </c>
      <c r="E66" s="101">
        <v>858.187438964844</v>
      </c>
      <c r="F66" s="1"/>
      <c r="G66" s="122">
        <f t="shared" si="1"/>
        <v>-0.002416117702</v>
      </c>
      <c r="H66" s="1"/>
      <c r="I66" s="101">
        <v>35622.140625</v>
      </c>
      <c r="J66" s="101">
        <v>35622.140625</v>
      </c>
      <c r="K66" s="1"/>
      <c r="L66" s="122">
        <f t="shared" si="2"/>
        <v>0.005022643629</v>
      </c>
      <c r="M66" s="1"/>
      <c r="N66" s="101">
        <v>142.25</v>
      </c>
      <c r="O66" s="101">
        <v>128.852783203125</v>
      </c>
      <c r="P66" s="1"/>
      <c r="Q66" s="122">
        <f t="shared" si="3"/>
        <v>-0.01914762735</v>
      </c>
      <c r="R66" s="1"/>
      <c r="S66" s="101">
        <v>302.950012207031</v>
      </c>
      <c r="T66" s="101">
        <v>302.008728027344</v>
      </c>
      <c r="U66" s="1"/>
      <c r="V66" s="122">
        <f t="shared" si="4"/>
        <v>-0.02284328553</v>
      </c>
      <c r="W66" s="1"/>
      <c r="X66" s="101">
        <v>8951.599609375</v>
      </c>
      <c r="Y66" s="101">
        <v>8481.541015625</v>
      </c>
      <c r="Z66" s="1"/>
      <c r="AA66" s="122">
        <f t="shared" si="5"/>
        <v>0.002141357319</v>
      </c>
    </row>
    <row r="67">
      <c r="A67" s="1"/>
      <c r="B67" s="120">
        <v>43269.0</v>
      </c>
      <c r="C67" s="1"/>
      <c r="D67" s="101">
        <v>908.200012207031</v>
      </c>
      <c r="E67" s="101">
        <v>857.007934570312</v>
      </c>
      <c r="F67" s="1"/>
      <c r="G67" s="122">
        <f t="shared" si="1"/>
        <v>-0.001375358864</v>
      </c>
      <c r="H67" s="1"/>
      <c r="I67" s="101">
        <v>35689.6015625</v>
      </c>
      <c r="J67" s="101">
        <v>35689.6015625</v>
      </c>
      <c r="K67" s="1"/>
      <c r="L67" s="122">
        <f t="shared" si="2"/>
        <v>0.001892001389</v>
      </c>
      <c r="M67" s="1"/>
      <c r="N67" s="101">
        <v>136.399993896484</v>
      </c>
      <c r="O67" s="101">
        <v>123.553749084473</v>
      </c>
      <c r="P67" s="1"/>
      <c r="Q67" s="122">
        <f t="shared" si="3"/>
        <v>-0.04199426055</v>
      </c>
      <c r="R67" s="1"/>
      <c r="S67" s="101">
        <v>308.0</v>
      </c>
      <c r="T67" s="101">
        <v>307.043029785156</v>
      </c>
      <c r="U67" s="1"/>
      <c r="V67" s="122">
        <f t="shared" si="4"/>
        <v>0.01653198222</v>
      </c>
      <c r="W67" s="1"/>
      <c r="X67" s="101">
        <v>8874.900390625</v>
      </c>
      <c r="Y67" s="101">
        <v>8408.869140625</v>
      </c>
      <c r="Z67" s="1"/>
      <c r="AA67" s="122">
        <f t="shared" si="5"/>
        <v>-0.008605157929</v>
      </c>
    </row>
    <row r="68">
      <c r="A68" s="1"/>
      <c r="B68" s="120">
        <v>43276.0</v>
      </c>
      <c r="C68" s="1"/>
      <c r="D68" s="101">
        <v>897.700012207031</v>
      </c>
      <c r="E68" s="101">
        <v>847.099731445312</v>
      </c>
      <c r="F68" s="1"/>
      <c r="G68" s="122">
        <f t="shared" si="1"/>
        <v>-0.01162874269</v>
      </c>
      <c r="H68" s="1"/>
      <c r="I68" s="101">
        <v>35423.48046875</v>
      </c>
      <c r="J68" s="101">
        <v>35423.48046875</v>
      </c>
      <c r="K68" s="1"/>
      <c r="L68" s="122">
        <f t="shared" si="2"/>
        <v>-0.007484483261</v>
      </c>
      <c r="M68" s="1"/>
      <c r="N68" s="101">
        <v>125.800003051758</v>
      </c>
      <c r="O68" s="101">
        <v>113.95206451416</v>
      </c>
      <c r="P68" s="1"/>
      <c r="Q68" s="122">
        <f t="shared" si="3"/>
        <v>-0.0808984034</v>
      </c>
      <c r="R68" s="1"/>
      <c r="S68" s="101">
        <v>269.299987792969</v>
      </c>
      <c r="T68" s="101">
        <v>268.463256835937</v>
      </c>
      <c r="U68" s="1"/>
      <c r="V68" s="122">
        <f t="shared" si="4"/>
        <v>-0.1342738414</v>
      </c>
      <c r="W68" s="1"/>
      <c r="X68" s="101">
        <v>8825.599609375</v>
      </c>
      <c r="Y68" s="101">
        <v>8362.1572265625</v>
      </c>
      <c r="Z68" s="1"/>
      <c r="AA68" s="122">
        <f t="shared" si="5"/>
        <v>-0.005570563642</v>
      </c>
    </row>
    <row r="69">
      <c r="A69" s="1"/>
      <c r="B69" s="120">
        <v>43283.0</v>
      </c>
      <c r="C69" s="1"/>
      <c r="D69" s="101">
        <v>924.950012207031</v>
      </c>
      <c r="E69" s="101">
        <v>872.813720703125</v>
      </c>
      <c r="F69" s="1"/>
      <c r="G69" s="122">
        <f t="shared" si="1"/>
        <v>0.02990372032</v>
      </c>
      <c r="H69" s="1"/>
      <c r="I69" s="101">
        <v>35657.859375</v>
      </c>
      <c r="J69" s="101">
        <v>35657.859375</v>
      </c>
      <c r="K69" s="1"/>
      <c r="L69" s="122">
        <f t="shared" si="2"/>
        <v>0.006594691552</v>
      </c>
      <c r="M69" s="1"/>
      <c r="N69" s="101">
        <v>132.300003051758</v>
      </c>
      <c r="O69" s="101">
        <v>119.839889526367</v>
      </c>
      <c r="P69" s="1"/>
      <c r="Q69" s="122">
        <f t="shared" si="3"/>
        <v>0.05037872468</v>
      </c>
      <c r="R69" s="1"/>
      <c r="S69" s="101">
        <v>270.850006103516</v>
      </c>
      <c r="T69" s="101">
        <v>270.008483886719</v>
      </c>
      <c r="U69" s="1"/>
      <c r="V69" s="122">
        <f t="shared" si="4"/>
        <v>0.005739321771</v>
      </c>
      <c r="W69" s="1"/>
      <c r="X69" s="101">
        <v>9317.5</v>
      </c>
      <c r="Y69" s="101">
        <v>8828.2275390625</v>
      </c>
      <c r="Z69" s="1"/>
      <c r="AA69" s="122">
        <f t="shared" si="5"/>
        <v>0.0542378275</v>
      </c>
    </row>
    <row r="70">
      <c r="A70" s="1"/>
      <c r="B70" s="120">
        <v>43290.0</v>
      </c>
      <c r="C70" s="1"/>
      <c r="D70" s="101">
        <v>906.700012207031</v>
      </c>
      <c r="E70" s="101">
        <v>855.592346191406</v>
      </c>
      <c r="F70" s="1"/>
      <c r="G70" s="122">
        <f t="shared" si="1"/>
        <v>-0.0199281231</v>
      </c>
      <c r="H70" s="1"/>
      <c r="I70" s="101">
        <v>36541.62890625</v>
      </c>
      <c r="J70" s="101">
        <v>36541.62890625</v>
      </c>
      <c r="K70" s="1"/>
      <c r="L70" s="122">
        <f t="shared" si="2"/>
        <v>0.02448254678</v>
      </c>
      <c r="M70" s="1"/>
      <c r="N70" s="101">
        <v>132.5</v>
      </c>
      <c r="O70" s="101">
        <v>120.021057128906</v>
      </c>
      <c r="P70" s="1"/>
      <c r="Q70" s="122">
        <f t="shared" si="3"/>
        <v>0.001510605536</v>
      </c>
      <c r="R70" s="1"/>
      <c r="S70" s="101">
        <v>263.600006103516</v>
      </c>
      <c r="T70" s="101">
        <v>262.781005859375</v>
      </c>
      <c r="U70" s="1"/>
      <c r="V70" s="122">
        <f t="shared" si="4"/>
        <v>-0.02713237234</v>
      </c>
      <c r="W70" s="1"/>
      <c r="X70" s="101">
        <v>9431.0498046875</v>
      </c>
      <c r="Y70" s="101">
        <v>8935.8154296875</v>
      </c>
      <c r="Z70" s="1"/>
      <c r="AA70" s="122">
        <f t="shared" si="5"/>
        <v>0.0121131441</v>
      </c>
    </row>
    <row r="71">
      <c r="A71" s="1"/>
      <c r="B71" s="120">
        <v>43297.0</v>
      </c>
      <c r="C71" s="1"/>
      <c r="D71" s="101">
        <v>909.75</v>
      </c>
      <c r="E71" s="101">
        <v>865.4423828125</v>
      </c>
      <c r="F71" s="1"/>
      <c r="G71" s="122">
        <f t="shared" si="1"/>
        <v>0.01144676979</v>
      </c>
      <c r="H71" s="1"/>
      <c r="I71" s="101">
        <v>36496.37109375</v>
      </c>
      <c r="J71" s="101">
        <v>36496.37109375</v>
      </c>
      <c r="K71" s="1"/>
      <c r="L71" s="122">
        <f t="shared" si="2"/>
        <v>-0.001239295115</v>
      </c>
      <c r="M71" s="1"/>
      <c r="N71" s="101">
        <v>107.449996948242</v>
      </c>
      <c r="O71" s="101">
        <v>99.1514282226562</v>
      </c>
      <c r="P71" s="1"/>
      <c r="Q71" s="122">
        <f t="shared" si="3"/>
        <v>-0.1910189439</v>
      </c>
      <c r="R71" s="1"/>
      <c r="S71" s="101">
        <v>253.399993896484</v>
      </c>
      <c r="T71" s="101">
        <v>252.612670898437</v>
      </c>
      <c r="U71" s="1"/>
      <c r="V71" s="122">
        <f t="shared" si="4"/>
        <v>-0.0394636374</v>
      </c>
      <c r="W71" s="1"/>
      <c r="X71" s="101">
        <v>9398.9501953125</v>
      </c>
      <c r="Y71" s="101">
        <v>8905.400390625</v>
      </c>
      <c r="Z71" s="1"/>
      <c r="AA71" s="122">
        <f t="shared" si="5"/>
        <v>-0.003409528682</v>
      </c>
    </row>
    <row r="72">
      <c r="A72" s="1"/>
      <c r="B72" s="120">
        <v>43304.0</v>
      </c>
      <c r="C72" s="1"/>
      <c r="D72" s="101">
        <v>909.849975585937</v>
      </c>
      <c r="E72" s="101">
        <v>865.537536621094</v>
      </c>
      <c r="F72" s="1"/>
      <c r="G72" s="122">
        <f t="shared" si="1"/>
        <v>0.0001099421289</v>
      </c>
      <c r="H72" s="1"/>
      <c r="I72" s="101">
        <v>37336.8515625</v>
      </c>
      <c r="J72" s="101">
        <v>37336.8515625</v>
      </c>
      <c r="K72" s="1"/>
      <c r="L72" s="122">
        <f t="shared" si="2"/>
        <v>0.02276798291</v>
      </c>
      <c r="M72" s="1"/>
      <c r="N72" s="101">
        <v>112.849998474121</v>
      </c>
      <c r="O72" s="101">
        <v>104.134368896484</v>
      </c>
      <c r="P72" s="1"/>
      <c r="Q72" s="122">
        <f t="shared" si="3"/>
        <v>0.04903381431</v>
      </c>
      <c r="R72" s="1"/>
      <c r="S72" s="101">
        <v>268.149993896484</v>
      </c>
      <c r="T72" s="101">
        <v>267.316864013672</v>
      </c>
      <c r="U72" s="1"/>
      <c r="V72" s="122">
        <f t="shared" si="4"/>
        <v>0.0565773408</v>
      </c>
      <c r="W72" s="1"/>
      <c r="X72" s="101">
        <v>9310.400390625</v>
      </c>
      <c r="Y72" s="101">
        <v>8821.5009765625</v>
      </c>
      <c r="Z72" s="1"/>
      <c r="AA72" s="122">
        <f t="shared" si="5"/>
        <v>-0.009465843893</v>
      </c>
    </row>
    <row r="73">
      <c r="A73" s="1"/>
      <c r="B73" s="120">
        <v>43311.0</v>
      </c>
      <c r="C73" s="1"/>
      <c r="D73" s="101">
        <v>920.650024414062</v>
      </c>
      <c r="E73" s="101">
        <v>875.811584472656</v>
      </c>
      <c r="F73" s="1"/>
      <c r="G73" s="122">
        <f t="shared" si="1"/>
        <v>0.01180023804</v>
      </c>
      <c r="H73" s="1"/>
      <c r="I73" s="101">
        <v>37556.16015625</v>
      </c>
      <c r="J73" s="101">
        <v>37556.16015625</v>
      </c>
      <c r="K73" s="1"/>
      <c r="L73" s="122">
        <f t="shared" si="2"/>
        <v>0.005856600384</v>
      </c>
      <c r="M73" s="1"/>
      <c r="N73" s="101">
        <v>118.199996948242</v>
      </c>
      <c r="O73" s="101">
        <v>109.071189880371</v>
      </c>
      <c r="P73" s="1"/>
      <c r="Q73" s="122">
        <f t="shared" si="3"/>
        <v>0.04631871337</v>
      </c>
      <c r="R73" s="1"/>
      <c r="S73" s="101">
        <v>258.450012207031</v>
      </c>
      <c r="T73" s="101">
        <v>257.647003173828</v>
      </c>
      <c r="U73" s="1"/>
      <c r="V73" s="122">
        <f t="shared" si="4"/>
        <v>-0.03684426804</v>
      </c>
      <c r="W73" s="1"/>
      <c r="X73" s="101">
        <v>9187.0</v>
      </c>
      <c r="Y73" s="101">
        <v>8704.580078125</v>
      </c>
      <c r="Z73" s="1"/>
      <c r="AA73" s="122">
        <f t="shared" si="5"/>
        <v>-0.01334270139</v>
      </c>
    </row>
    <row r="74">
      <c r="A74" s="1"/>
      <c r="B74" s="120">
        <v>43318.0</v>
      </c>
      <c r="C74" s="1"/>
      <c r="D74" s="101">
        <v>945.950012207031</v>
      </c>
      <c r="E74" s="101">
        <v>899.879333496094</v>
      </c>
      <c r="F74" s="1"/>
      <c r="G74" s="122">
        <f t="shared" si="1"/>
        <v>0.02710969886</v>
      </c>
      <c r="H74" s="1"/>
      <c r="I74" s="101">
        <v>37869.23046875</v>
      </c>
      <c r="J74" s="101">
        <v>37869.23046875</v>
      </c>
      <c r="K74" s="1"/>
      <c r="L74" s="122">
        <f t="shared" si="2"/>
        <v>0.008301504516</v>
      </c>
      <c r="M74" s="1"/>
      <c r="N74" s="101">
        <v>127.550003051758</v>
      </c>
      <c r="O74" s="101">
        <v>117.699073791504</v>
      </c>
      <c r="P74" s="1"/>
      <c r="Q74" s="122">
        <f t="shared" si="3"/>
        <v>0.0761303578</v>
      </c>
      <c r="R74" s="1"/>
      <c r="S74" s="101">
        <v>250.100006103516</v>
      </c>
      <c r="T74" s="101">
        <v>249.322937011719</v>
      </c>
      <c r="U74" s="1"/>
      <c r="V74" s="122">
        <f t="shared" si="4"/>
        <v>-0.03284145136</v>
      </c>
      <c r="W74" s="1"/>
      <c r="X74" s="101">
        <v>9148.25</v>
      </c>
      <c r="Y74" s="101">
        <v>8667.865234375</v>
      </c>
      <c r="Z74" s="1"/>
      <c r="AA74" s="122">
        <f t="shared" si="5"/>
        <v>-0.004226796833</v>
      </c>
    </row>
    <row r="75">
      <c r="A75" s="1"/>
      <c r="B75" s="120">
        <v>43325.0</v>
      </c>
      <c r="C75" s="1"/>
      <c r="D75" s="101">
        <v>961.5</v>
      </c>
      <c r="E75" s="101">
        <v>914.671997070312</v>
      </c>
      <c r="F75" s="1"/>
      <c r="G75" s="122">
        <f t="shared" si="1"/>
        <v>0.01630484742</v>
      </c>
      <c r="H75" s="1"/>
      <c r="I75" s="101">
        <v>37947.87890625</v>
      </c>
      <c r="J75" s="101">
        <v>37947.87890625</v>
      </c>
      <c r="K75" s="1"/>
      <c r="L75" s="122">
        <f t="shared" si="2"/>
        <v>0.002074689113</v>
      </c>
      <c r="M75" s="1"/>
      <c r="N75" s="101">
        <v>128.350006103516</v>
      </c>
      <c r="O75" s="101">
        <v>118.437278747559</v>
      </c>
      <c r="P75" s="1"/>
      <c r="Q75" s="122">
        <f t="shared" si="3"/>
        <v>0.006252382176</v>
      </c>
      <c r="R75" s="1"/>
      <c r="S75" s="101">
        <v>258.25</v>
      </c>
      <c r="T75" s="101">
        <v>257.447601318359</v>
      </c>
      <c r="U75" s="1"/>
      <c r="V75" s="122">
        <f t="shared" si="4"/>
        <v>0.03206721741</v>
      </c>
      <c r="W75" s="1"/>
      <c r="X75" s="101">
        <v>9152.099609375</v>
      </c>
      <c r="Y75" s="101">
        <v>8671.51171875</v>
      </c>
      <c r="Z75" s="1"/>
      <c r="AA75" s="122">
        <f t="shared" si="5"/>
        <v>0.000420601552</v>
      </c>
    </row>
    <row r="76">
      <c r="A76" s="1"/>
      <c r="B76" s="120">
        <v>43332.0</v>
      </c>
      <c r="C76" s="1"/>
      <c r="D76" s="101">
        <v>968.299987792969</v>
      </c>
      <c r="E76" s="101">
        <v>921.140808105469</v>
      </c>
      <c r="F76" s="1"/>
      <c r="G76" s="122">
        <f t="shared" si="1"/>
        <v>0.007047382816</v>
      </c>
      <c r="H76" s="1"/>
      <c r="I76" s="101">
        <v>38251.80078125</v>
      </c>
      <c r="J76" s="101">
        <v>38251.80078125</v>
      </c>
      <c r="K76" s="1"/>
      <c r="L76" s="122">
        <f t="shared" si="2"/>
        <v>0.007977027932</v>
      </c>
      <c r="M76" s="1"/>
      <c r="N76" s="101">
        <v>129.199996948242</v>
      </c>
      <c r="O76" s="101">
        <v>119.221626281738</v>
      </c>
      <c r="P76" s="1"/>
      <c r="Q76" s="122">
        <f t="shared" si="3"/>
        <v>0.006600639533</v>
      </c>
      <c r="R76" s="1"/>
      <c r="S76" s="101">
        <v>255.5</v>
      </c>
      <c r="T76" s="101">
        <v>254.706161499023</v>
      </c>
      <c r="U76" s="1"/>
      <c r="V76" s="122">
        <f t="shared" si="4"/>
        <v>-0.01070563648</v>
      </c>
      <c r="W76" s="1"/>
      <c r="X76" s="101">
        <v>9163.7998046875</v>
      </c>
      <c r="Y76" s="101">
        <v>8759.7705078125</v>
      </c>
      <c r="Z76" s="1"/>
      <c r="AA76" s="122">
        <f t="shared" si="5"/>
        <v>0.01012656925</v>
      </c>
    </row>
    <row r="77">
      <c r="A77" s="1"/>
      <c r="B77" s="120">
        <v>43339.0</v>
      </c>
      <c r="C77" s="1"/>
      <c r="D77" s="101">
        <v>965.299987792969</v>
      </c>
      <c r="E77" s="101">
        <v>918.286926269531</v>
      </c>
      <c r="F77" s="1"/>
      <c r="G77" s="122">
        <f t="shared" si="1"/>
        <v>-0.003103013043</v>
      </c>
      <c r="H77" s="1"/>
      <c r="I77" s="101">
        <v>38645.0703125</v>
      </c>
      <c r="J77" s="101">
        <v>38645.0703125</v>
      </c>
      <c r="K77" s="1"/>
      <c r="L77" s="122">
        <f t="shared" si="2"/>
        <v>0.01022858159</v>
      </c>
      <c r="M77" s="1"/>
      <c r="N77" s="101">
        <v>129.050003051758</v>
      </c>
      <c r="O77" s="101">
        <v>119.083213806152</v>
      </c>
      <c r="P77" s="1"/>
      <c r="Q77" s="122">
        <f t="shared" si="3"/>
        <v>-0.001161642299</v>
      </c>
      <c r="R77" s="1"/>
      <c r="S77" s="101">
        <v>267.5</v>
      </c>
      <c r="T77" s="101">
        <v>266.668884277344</v>
      </c>
      <c r="U77" s="1"/>
      <c r="V77" s="122">
        <f t="shared" si="4"/>
        <v>0.04589718211</v>
      </c>
      <c r="W77" s="1"/>
      <c r="X77" s="101">
        <v>9096.400390625</v>
      </c>
      <c r="Y77" s="101">
        <v>8695.341796875</v>
      </c>
      <c r="Z77" s="1"/>
      <c r="AA77" s="122">
        <f t="shared" si="5"/>
        <v>-0.007382250244</v>
      </c>
    </row>
    <row r="78">
      <c r="A78" s="1"/>
      <c r="B78" s="120">
        <v>43346.0</v>
      </c>
      <c r="C78" s="1"/>
      <c r="D78" s="101">
        <v>973.700012207031</v>
      </c>
      <c r="E78" s="101">
        <v>926.27783203125</v>
      </c>
      <c r="F78" s="1"/>
      <c r="G78" s="122">
        <f t="shared" si="1"/>
        <v>0.008664326602</v>
      </c>
      <c r="H78" s="1"/>
      <c r="I78" s="101">
        <v>38389.8203125</v>
      </c>
      <c r="J78" s="101">
        <v>38389.8203125</v>
      </c>
      <c r="K78" s="1"/>
      <c r="L78" s="122">
        <f t="shared" si="2"/>
        <v>-0.006626891583</v>
      </c>
      <c r="M78" s="1"/>
      <c r="N78" s="101">
        <v>132.0</v>
      </c>
      <c r="O78" s="101">
        <v>121.805374145508</v>
      </c>
      <c r="P78" s="1"/>
      <c r="Q78" s="122">
        <f t="shared" si="3"/>
        <v>0.02260195259</v>
      </c>
      <c r="R78" s="1"/>
      <c r="S78" s="101">
        <v>277.399993896484</v>
      </c>
      <c r="T78" s="101">
        <v>276.538116455078</v>
      </c>
      <c r="U78" s="1"/>
      <c r="V78" s="122">
        <f t="shared" si="4"/>
        <v>0.03634090982</v>
      </c>
      <c r="W78" s="1"/>
      <c r="X78" s="101">
        <v>8719.2001953125</v>
      </c>
      <c r="Y78" s="101">
        <v>8334.771484375</v>
      </c>
      <c r="Z78" s="1"/>
      <c r="AA78" s="122">
        <f t="shared" si="5"/>
        <v>-0.04235135719</v>
      </c>
    </row>
    <row r="79">
      <c r="A79" s="1"/>
      <c r="B79" s="120">
        <v>43353.0</v>
      </c>
      <c r="C79" s="1"/>
      <c r="D79" s="101">
        <v>951.900024414062</v>
      </c>
      <c r="E79" s="101">
        <v>905.53955078125</v>
      </c>
      <c r="F79" s="1"/>
      <c r="G79" s="122">
        <f t="shared" si="1"/>
        <v>-0.02264326948</v>
      </c>
      <c r="H79" s="1"/>
      <c r="I79" s="101">
        <v>38090.640625</v>
      </c>
      <c r="J79" s="101">
        <v>38090.640625</v>
      </c>
      <c r="K79" s="1"/>
      <c r="L79" s="122">
        <f t="shared" si="2"/>
        <v>-0.007823729353</v>
      </c>
      <c r="M79" s="1"/>
      <c r="N79" s="101">
        <v>131.25</v>
      </c>
      <c r="O79" s="101">
        <v>121.113296508789</v>
      </c>
      <c r="P79" s="1"/>
      <c r="Q79" s="122">
        <f t="shared" si="3"/>
        <v>-0.005698034716</v>
      </c>
      <c r="R79" s="1"/>
      <c r="S79" s="101">
        <v>266.600006103516</v>
      </c>
      <c r="T79" s="101">
        <v>265.771667480469</v>
      </c>
      <c r="U79" s="1"/>
      <c r="V79" s="122">
        <f t="shared" si="4"/>
        <v>-0.0397111176</v>
      </c>
      <c r="W79" s="1"/>
      <c r="X79" s="101">
        <v>8626.7001953125</v>
      </c>
      <c r="Y79" s="101">
        <v>8246.3505859375</v>
      </c>
      <c r="Z79" s="1"/>
      <c r="AA79" s="122">
        <f t="shared" si="5"/>
        <v>-0.01066535018</v>
      </c>
    </row>
    <row r="80">
      <c r="A80" s="1"/>
      <c r="B80" s="120">
        <v>43360.0</v>
      </c>
      <c r="C80" s="1"/>
      <c r="D80" s="101">
        <v>959.900024414062</v>
      </c>
      <c r="E80" s="101">
        <v>913.149963378906</v>
      </c>
      <c r="F80" s="1"/>
      <c r="G80" s="122">
        <f t="shared" si="1"/>
        <v>0.008369165775</v>
      </c>
      <c r="H80" s="1"/>
      <c r="I80" s="101">
        <v>36841.6015625</v>
      </c>
      <c r="J80" s="101">
        <v>36841.6015625</v>
      </c>
      <c r="K80" s="1"/>
      <c r="L80" s="122">
        <f t="shared" si="2"/>
        <v>-0.03334091516</v>
      </c>
      <c r="M80" s="1"/>
      <c r="N80" s="101">
        <v>122.300003051758</v>
      </c>
      <c r="O80" s="101">
        <v>112.854537963867</v>
      </c>
      <c r="P80" s="1"/>
      <c r="Q80" s="122">
        <f t="shared" si="3"/>
        <v>-0.07062672749</v>
      </c>
      <c r="R80" s="1"/>
      <c r="S80" s="101">
        <v>250.350006103516</v>
      </c>
      <c r="T80" s="101">
        <v>249.572158813477</v>
      </c>
      <c r="U80" s="1"/>
      <c r="V80" s="122">
        <f t="shared" si="4"/>
        <v>-0.06288946016</v>
      </c>
      <c r="W80" s="1"/>
      <c r="X80" s="101">
        <v>8040.14990234375</v>
      </c>
      <c r="Y80" s="101">
        <v>7685.6611328125</v>
      </c>
      <c r="Z80" s="1"/>
      <c r="AA80" s="122">
        <f t="shared" si="5"/>
        <v>-0.07041434698</v>
      </c>
    </row>
    <row r="81">
      <c r="A81" s="1"/>
      <c r="B81" s="120">
        <v>43367.0</v>
      </c>
      <c r="C81" s="1"/>
      <c r="D81" s="101">
        <v>860.950012207031</v>
      </c>
      <c r="E81" s="101">
        <v>819.01904296875</v>
      </c>
      <c r="F81" s="1"/>
      <c r="G81" s="122">
        <f t="shared" si="1"/>
        <v>-0.1087927855</v>
      </c>
      <c r="H81" s="1"/>
      <c r="I81" s="101">
        <v>36227.140625</v>
      </c>
      <c r="J81" s="101">
        <v>36227.140625</v>
      </c>
      <c r="K81" s="1"/>
      <c r="L81" s="122">
        <f t="shared" si="2"/>
        <v>-0.01681910497</v>
      </c>
      <c r="M81" s="1"/>
      <c r="N81" s="101">
        <v>119.099998474121</v>
      </c>
      <c r="O81" s="101">
        <v>109.901672363281</v>
      </c>
      <c r="P81" s="1"/>
      <c r="Q81" s="122">
        <f t="shared" si="3"/>
        <v>-0.02651363638</v>
      </c>
      <c r="R81" s="1"/>
      <c r="S81" s="101">
        <v>223.699996948242</v>
      </c>
      <c r="T81" s="101">
        <v>223.004959106445</v>
      </c>
      <c r="U81" s="1"/>
      <c r="V81" s="122">
        <f t="shared" si="4"/>
        <v>-0.1125540777</v>
      </c>
      <c r="W81" s="1"/>
      <c r="X81" s="101">
        <v>7347.9501953125</v>
      </c>
      <c r="Y81" s="101">
        <v>7023.98095703125</v>
      </c>
      <c r="Z81" s="1"/>
      <c r="AA81" s="122">
        <f t="shared" si="5"/>
        <v>-0.09002625708</v>
      </c>
    </row>
    <row r="82">
      <c r="A82" s="1"/>
      <c r="B82" s="120">
        <v>43374.0</v>
      </c>
      <c r="C82" s="1"/>
      <c r="D82" s="101">
        <v>769.549987792969</v>
      </c>
      <c r="E82" s="101">
        <v>732.070495605469</v>
      </c>
      <c r="F82" s="1"/>
      <c r="G82" s="122">
        <f t="shared" si="1"/>
        <v>-0.1122305203</v>
      </c>
      <c r="H82" s="1"/>
      <c r="I82" s="101">
        <v>34376.98828125</v>
      </c>
      <c r="J82" s="101">
        <v>34376.98828125</v>
      </c>
      <c r="K82" s="1"/>
      <c r="L82" s="122">
        <f t="shared" si="2"/>
        <v>-0.05242118372</v>
      </c>
      <c r="M82" s="1"/>
      <c r="N82" s="101">
        <v>107.75</v>
      </c>
      <c r="O82" s="101">
        <v>99.4282608032227</v>
      </c>
      <c r="P82" s="1"/>
      <c r="Q82" s="122">
        <f t="shared" si="3"/>
        <v>-0.1001496913</v>
      </c>
      <c r="R82" s="1"/>
      <c r="S82" s="101">
        <v>216.25</v>
      </c>
      <c r="T82" s="101">
        <v>215.578109741211</v>
      </c>
      <c r="U82" s="1"/>
      <c r="V82" s="122">
        <f t="shared" si="4"/>
        <v>-0.03387070729</v>
      </c>
      <c r="W82" s="1"/>
      <c r="X82" s="101">
        <v>6904.35009765625</v>
      </c>
      <c r="Y82" s="101">
        <v>6599.93896484375</v>
      </c>
      <c r="Z82" s="1"/>
      <c r="AA82" s="122">
        <f t="shared" si="5"/>
        <v>-0.06226974396</v>
      </c>
    </row>
    <row r="83">
      <c r="A83" s="1"/>
      <c r="B83" s="120">
        <v>43381.0</v>
      </c>
      <c r="C83" s="1"/>
      <c r="D83" s="101">
        <v>768.5</v>
      </c>
      <c r="E83" s="101">
        <v>731.071716308594</v>
      </c>
      <c r="F83" s="1"/>
      <c r="G83" s="122">
        <f t="shared" si="1"/>
        <v>-0.001365252733</v>
      </c>
      <c r="H83" s="1"/>
      <c r="I83" s="101">
        <v>34733.578125</v>
      </c>
      <c r="J83" s="101">
        <v>34733.578125</v>
      </c>
      <c r="K83" s="1"/>
      <c r="L83" s="122">
        <f t="shared" si="2"/>
        <v>0.01031949315</v>
      </c>
      <c r="M83" s="1"/>
      <c r="N83" s="101">
        <v>115.800003051758</v>
      </c>
      <c r="O83" s="101">
        <v>106.856544494629</v>
      </c>
      <c r="P83" s="1"/>
      <c r="Q83" s="122">
        <f t="shared" si="3"/>
        <v>0.07205084209</v>
      </c>
      <c r="R83" s="1"/>
      <c r="S83" s="101">
        <v>183.75</v>
      </c>
      <c r="T83" s="101">
        <v>183.179092407227</v>
      </c>
      <c r="U83" s="1"/>
      <c r="V83" s="122">
        <f t="shared" si="4"/>
        <v>-0.1628589808</v>
      </c>
      <c r="W83" s="1"/>
      <c r="X83" s="101">
        <v>7287.2001953125</v>
      </c>
      <c r="Y83" s="101">
        <v>6965.9091796875</v>
      </c>
      <c r="Z83" s="1"/>
      <c r="AA83" s="122">
        <f t="shared" si="5"/>
        <v>0.05396773296</v>
      </c>
    </row>
    <row r="84">
      <c r="A84" s="1"/>
      <c r="B84" s="120">
        <v>43388.0</v>
      </c>
      <c r="C84" s="1"/>
      <c r="D84" s="101">
        <v>741.200012207031</v>
      </c>
      <c r="E84" s="101">
        <v>705.101257324219</v>
      </c>
      <c r="F84" s="1"/>
      <c r="G84" s="122">
        <f t="shared" si="1"/>
        <v>-0.03617014215</v>
      </c>
      <c r="H84" s="1"/>
      <c r="I84" s="101">
        <v>34315.62890625</v>
      </c>
      <c r="J84" s="101">
        <v>34315.62890625</v>
      </c>
      <c r="K84" s="1"/>
      <c r="L84" s="122">
        <f t="shared" si="2"/>
        <v>-0.01210598473</v>
      </c>
      <c r="M84" s="1"/>
      <c r="N84" s="101">
        <v>112.5</v>
      </c>
      <c r="O84" s="101">
        <v>103.811408996582</v>
      </c>
      <c r="P84" s="1"/>
      <c r="Q84" s="122">
        <f t="shared" si="3"/>
        <v>-0.0289113513</v>
      </c>
      <c r="R84" s="1"/>
      <c r="S84" s="101">
        <v>174.699996948242</v>
      </c>
      <c r="T84" s="101">
        <v>174.157196044922</v>
      </c>
      <c r="U84" s="1"/>
      <c r="V84" s="122">
        <f t="shared" si="4"/>
        <v>-0.0505060044</v>
      </c>
      <c r="W84" s="1"/>
      <c r="X84" s="101">
        <v>6756.4501953125</v>
      </c>
      <c r="Y84" s="101">
        <v>6458.5595703125</v>
      </c>
      <c r="Z84" s="1"/>
      <c r="AA84" s="122">
        <f t="shared" si="5"/>
        <v>-0.075621818</v>
      </c>
    </row>
    <row r="85">
      <c r="A85" s="1"/>
      <c r="B85" s="120">
        <v>43395.0</v>
      </c>
      <c r="C85" s="1"/>
      <c r="D85" s="101">
        <v>728.200012207031</v>
      </c>
      <c r="E85" s="101">
        <v>692.734497070312</v>
      </c>
      <c r="F85" s="1"/>
      <c r="G85" s="122">
        <f t="shared" si="1"/>
        <v>-0.01769461524</v>
      </c>
      <c r="H85" s="1"/>
      <c r="I85" s="101">
        <v>33349.30859375</v>
      </c>
      <c r="J85" s="101">
        <v>33349.30859375</v>
      </c>
      <c r="K85" s="1"/>
      <c r="L85" s="122">
        <f t="shared" si="2"/>
        <v>-0.02856386331</v>
      </c>
      <c r="M85" s="1"/>
      <c r="N85" s="101">
        <v>113.150001525879</v>
      </c>
      <c r="O85" s="101">
        <v>104.41121673584</v>
      </c>
      <c r="P85" s="1"/>
      <c r="Q85" s="122">
        <f t="shared" si="3"/>
        <v>0.005761231722</v>
      </c>
      <c r="R85" s="1"/>
      <c r="S85" s="101">
        <v>168.5</v>
      </c>
      <c r="T85" s="101">
        <v>167.976470947266</v>
      </c>
      <c r="U85" s="1"/>
      <c r="V85" s="122">
        <f t="shared" si="4"/>
        <v>-0.03613440121</v>
      </c>
      <c r="W85" s="1"/>
      <c r="X85" s="101">
        <v>6717.2998046875</v>
      </c>
      <c r="Y85" s="101">
        <v>6421.1357421875</v>
      </c>
      <c r="Z85" s="1"/>
      <c r="AA85" s="122">
        <f t="shared" si="5"/>
        <v>-0.005811307261</v>
      </c>
    </row>
    <row r="86">
      <c r="A86" s="1"/>
      <c r="B86" s="120">
        <v>43402.0</v>
      </c>
      <c r="C86" s="1"/>
      <c r="D86" s="101">
        <v>783.549987792969</v>
      </c>
      <c r="E86" s="101">
        <v>745.388732910156</v>
      </c>
      <c r="F86" s="1"/>
      <c r="G86" s="122">
        <f t="shared" si="1"/>
        <v>0.07325906677</v>
      </c>
      <c r="H86" s="1"/>
      <c r="I86" s="101">
        <v>35011.6484375</v>
      </c>
      <c r="J86" s="101">
        <v>35011.6484375</v>
      </c>
      <c r="K86" s="1"/>
      <c r="L86" s="122">
        <f t="shared" si="2"/>
        <v>0.04864377829</v>
      </c>
      <c r="M86" s="1"/>
      <c r="N86" s="101">
        <v>117.699996948242</v>
      </c>
      <c r="O86" s="101">
        <v>108.609802246094</v>
      </c>
      <c r="P86" s="1"/>
      <c r="Q86" s="122">
        <f t="shared" si="3"/>
        <v>0.03942455384</v>
      </c>
      <c r="R86" s="1"/>
      <c r="S86" s="101">
        <v>190.300003051758</v>
      </c>
      <c r="T86" s="101">
        <v>189.708740234375</v>
      </c>
      <c r="U86" s="1"/>
      <c r="V86" s="122">
        <f t="shared" si="4"/>
        <v>0.1216660342</v>
      </c>
      <c r="W86" s="1"/>
      <c r="X86" s="101">
        <v>7135.4501953125</v>
      </c>
      <c r="Y86" s="101">
        <v>6820.849609375</v>
      </c>
      <c r="Z86" s="1"/>
      <c r="AA86" s="122">
        <f t="shared" si="5"/>
        <v>0.06038903131</v>
      </c>
    </row>
    <row r="87">
      <c r="A87" s="1"/>
      <c r="B87" s="120">
        <v>43409.0</v>
      </c>
      <c r="C87" s="1"/>
      <c r="D87" s="101">
        <v>795.25</v>
      </c>
      <c r="E87" s="101">
        <v>756.518920898437</v>
      </c>
      <c r="F87" s="1"/>
      <c r="G87" s="122">
        <f t="shared" si="1"/>
        <v>0.01482167258</v>
      </c>
      <c r="H87" s="1"/>
      <c r="I87" s="101">
        <v>35158.55078125</v>
      </c>
      <c r="J87" s="101">
        <v>35158.55078125</v>
      </c>
      <c r="K87" s="1"/>
      <c r="L87" s="122">
        <f t="shared" si="2"/>
        <v>0.004187035522</v>
      </c>
      <c r="M87" s="1"/>
      <c r="N87" s="101">
        <v>118.25</v>
      </c>
      <c r="O87" s="101">
        <v>109.117324829102</v>
      </c>
      <c r="P87" s="1"/>
      <c r="Q87" s="122">
        <f t="shared" si="3"/>
        <v>0.004662014413</v>
      </c>
      <c r="R87" s="1"/>
      <c r="S87" s="101">
        <v>195.25</v>
      </c>
      <c r="T87" s="101">
        <v>194.643356323242</v>
      </c>
      <c r="U87" s="1"/>
      <c r="V87" s="122">
        <f t="shared" si="4"/>
        <v>0.02567899221</v>
      </c>
      <c r="W87" s="1"/>
      <c r="X87" s="101">
        <v>7283.5</v>
      </c>
      <c r="Y87" s="101">
        <v>6962.3720703125</v>
      </c>
      <c r="Z87" s="1"/>
      <c r="AA87" s="122">
        <f t="shared" si="5"/>
        <v>0.02053619073</v>
      </c>
    </row>
    <row r="88">
      <c r="A88" s="1"/>
      <c r="B88" s="120">
        <v>43416.0</v>
      </c>
      <c r="C88" s="1"/>
      <c r="D88" s="101">
        <v>767.599975585937</v>
      </c>
      <c r="E88" s="101">
        <v>730.215454101562</v>
      </c>
      <c r="F88" s="1"/>
      <c r="G88" s="122">
        <f t="shared" si="1"/>
        <v>-0.03538791082</v>
      </c>
      <c r="H88" s="1"/>
      <c r="I88" s="101">
        <v>35457.16015625</v>
      </c>
      <c r="J88" s="101">
        <v>35457.16015625</v>
      </c>
      <c r="K88" s="1"/>
      <c r="L88" s="122">
        <f t="shared" si="2"/>
        <v>0.008457357461</v>
      </c>
      <c r="M88" s="1"/>
      <c r="N88" s="101">
        <v>105.550003051758</v>
      </c>
      <c r="O88" s="101">
        <v>97.3981704711914</v>
      </c>
      <c r="P88" s="1"/>
      <c r="Q88" s="122">
        <f t="shared" si="3"/>
        <v>-0.1136162511</v>
      </c>
      <c r="R88" s="1"/>
      <c r="S88" s="101">
        <v>179.899993896484</v>
      </c>
      <c r="T88" s="101">
        <v>179.341049194336</v>
      </c>
      <c r="U88" s="1"/>
      <c r="V88" s="122">
        <f t="shared" si="4"/>
        <v>-0.08187964626</v>
      </c>
      <c r="W88" s="1"/>
      <c r="X88" s="101">
        <v>7341.2001953125</v>
      </c>
      <c r="Y88" s="101">
        <v>7017.52783203125</v>
      </c>
      <c r="Z88" s="1"/>
      <c r="AA88" s="122">
        <f t="shared" si="5"/>
        <v>0.007890764353</v>
      </c>
    </row>
    <row r="89">
      <c r="A89" s="1"/>
      <c r="B89" s="120">
        <v>43423.0</v>
      </c>
      <c r="C89" s="1"/>
      <c r="D89" s="101">
        <v>746.099975585937</v>
      </c>
      <c r="E89" s="101">
        <v>709.762573242187</v>
      </c>
      <c r="F89" s="1"/>
      <c r="G89" s="122">
        <f t="shared" si="1"/>
        <v>-0.02840912298</v>
      </c>
      <c r="H89" s="1"/>
      <c r="I89" s="101">
        <v>34981.01953125</v>
      </c>
      <c r="J89" s="101">
        <v>34981.01953125</v>
      </c>
      <c r="K89" s="1"/>
      <c r="L89" s="122">
        <f t="shared" si="2"/>
        <v>-0.01351959632</v>
      </c>
      <c r="M89" s="1"/>
      <c r="N89" s="101">
        <v>109.300003051758</v>
      </c>
      <c r="O89" s="101">
        <v>100.858558654785</v>
      </c>
      <c r="P89" s="1"/>
      <c r="Q89" s="122">
        <f t="shared" si="3"/>
        <v>0.03491169918</v>
      </c>
      <c r="R89" s="1"/>
      <c r="S89" s="101">
        <v>182.550003051758</v>
      </c>
      <c r="T89" s="101">
        <v>181.982818603516</v>
      </c>
      <c r="U89" s="1"/>
      <c r="V89" s="122">
        <f t="shared" si="4"/>
        <v>0.01462298353</v>
      </c>
      <c r="W89" s="1"/>
      <c r="X89" s="101">
        <v>7411.10009765625</v>
      </c>
      <c r="Y89" s="101">
        <v>7084.34619140625</v>
      </c>
      <c r="Z89" s="1"/>
      <c r="AA89" s="122">
        <f t="shared" si="5"/>
        <v>0.009476592873</v>
      </c>
    </row>
    <row r="90">
      <c r="A90" s="1"/>
      <c r="B90" s="120">
        <v>43430.0</v>
      </c>
      <c r="C90" s="1"/>
      <c r="D90" s="101">
        <v>790.900024414062</v>
      </c>
      <c r="E90" s="101">
        <v>752.380737304687</v>
      </c>
      <c r="F90" s="1"/>
      <c r="G90" s="122">
        <f t="shared" si="1"/>
        <v>0.05831198521</v>
      </c>
      <c r="H90" s="1"/>
      <c r="I90" s="101">
        <v>36194.30078125</v>
      </c>
      <c r="J90" s="101">
        <v>36194.30078125</v>
      </c>
      <c r="K90" s="1"/>
      <c r="L90" s="122">
        <f t="shared" si="2"/>
        <v>0.03409605417</v>
      </c>
      <c r="M90" s="1"/>
      <c r="N90" s="101">
        <v>112.349998474121</v>
      </c>
      <c r="O90" s="101">
        <v>103.672988891602</v>
      </c>
      <c r="P90" s="1"/>
      <c r="Q90" s="122">
        <f t="shared" si="3"/>
        <v>0.02752248175</v>
      </c>
      <c r="R90" s="1"/>
      <c r="S90" s="101">
        <v>171.949996948242</v>
      </c>
      <c r="T90" s="101">
        <v>171.415740966797</v>
      </c>
      <c r="U90" s="1"/>
      <c r="V90" s="122">
        <f t="shared" si="4"/>
        <v>-0.05982043978</v>
      </c>
      <c r="W90" s="1"/>
      <c r="X90" s="101">
        <v>7661.60009765625</v>
      </c>
      <c r="Y90" s="101">
        <v>7323.8017578125</v>
      </c>
      <c r="Z90" s="1"/>
      <c r="AA90" s="122">
        <f t="shared" si="5"/>
        <v>0.03324197076</v>
      </c>
    </row>
    <row r="91">
      <c r="A91" s="1"/>
      <c r="B91" s="120">
        <v>43437.0</v>
      </c>
      <c r="C91" s="1"/>
      <c r="D91" s="101">
        <v>721.099975585937</v>
      </c>
      <c r="E91" s="101">
        <v>685.980163574219</v>
      </c>
      <c r="F91" s="1"/>
      <c r="G91" s="122">
        <f t="shared" si="1"/>
        <v>-0.0923937842</v>
      </c>
      <c r="H91" s="1"/>
      <c r="I91" s="101">
        <v>35673.25</v>
      </c>
      <c r="J91" s="101">
        <v>35673.25</v>
      </c>
      <c r="K91" s="1"/>
      <c r="L91" s="122">
        <f t="shared" si="2"/>
        <v>-0.01450056125</v>
      </c>
      <c r="M91" s="1"/>
      <c r="N91" s="101">
        <v>102.900001525879</v>
      </c>
      <c r="O91" s="101">
        <v>94.9528350830078</v>
      </c>
      <c r="P91" s="1"/>
      <c r="Q91" s="122">
        <f t="shared" si="3"/>
        <v>-0.08786131224</v>
      </c>
      <c r="R91" s="1"/>
      <c r="S91" s="101">
        <v>162.399993896484</v>
      </c>
      <c r="T91" s="101">
        <v>161.895416259766</v>
      </c>
      <c r="U91" s="1"/>
      <c r="V91" s="122">
        <f t="shared" si="4"/>
        <v>-0.05714129145</v>
      </c>
      <c r="W91" s="1"/>
      <c r="X91" s="101">
        <v>7313.9501953125</v>
      </c>
      <c r="Y91" s="101">
        <v>6991.4794921875</v>
      </c>
      <c r="Z91" s="1"/>
      <c r="AA91" s="122">
        <f t="shared" si="5"/>
        <v>-0.04643736673</v>
      </c>
    </row>
    <row r="92">
      <c r="A92" s="1"/>
      <c r="B92" s="120">
        <v>43444.0</v>
      </c>
      <c r="C92" s="1"/>
      <c r="D92" s="101">
        <v>757.25</v>
      </c>
      <c r="E92" s="101">
        <v>720.369567871094</v>
      </c>
      <c r="F92" s="1"/>
      <c r="G92" s="122">
        <f t="shared" si="1"/>
        <v>0.0489156578</v>
      </c>
      <c r="H92" s="1"/>
      <c r="I92" s="101">
        <v>35962.9296875</v>
      </c>
      <c r="J92" s="101">
        <v>35962.9296875</v>
      </c>
      <c r="K92" s="1"/>
      <c r="L92" s="122">
        <f t="shared" si="2"/>
        <v>0.008087568816</v>
      </c>
      <c r="M92" s="1"/>
      <c r="N92" s="101">
        <v>104.050003051758</v>
      </c>
      <c r="O92" s="101">
        <v>96.0140228271484</v>
      </c>
      <c r="P92" s="1"/>
      <c r="Q92" s="122">
        <f t="shared" si="3"/>
        <v>0.01111395641</v>
      </c>
      <c r="R92" s="1"/>
      <c r="S92" s="101">
        <v>166.949996948242</v>
      </c>
      <c r="T92" s="101">
        <v>166.431274414062</v>
      </c>
      <c r="U92" s="1"/>
      <c r="V92" s="122">
        <f t="shared" si="4"/>
        <v>0.02763190981</v>
      </c>
      <c r="W92" s="1"/>
      <c r="X92" s="101">
        <v>7662.14990234375</v>
      </c>
      <c r="Y92" s="101">
        <v>7324.3271484375</v>
      </c>
      <c r="Z92" s="1"/>
      <c r="AA92" s="122">
        <f t="shared" si="5"/>
        <v>0.04650910157</v>
      </c>
    </row>
    <row r="93">
      <c r="A93" s="1"/>
      <c r="B93" s="120">
        <v>43451.0</v>
      </c>
      <c r="C93" s="1"/>
      <c r="D93" s="101">
        <v>781.150024414062</v>
      </c>
      <c r="E93" s="101">
        <v>743.105651855469</v>
      </c>
      <c r="F93" s="1"/>
      <c r="G93" s="122">
        <f t="shared" si="1"/>
        <v>0.03107386188</v>
      </c>
      <c r="H93" s="1"/>
      <c r="I93" s="101">
        <v>35742.0703125</v>
      </c>
      <c r="J93" s="101">
        <v>35742.0703125</v>
      </c>
      <c r="K93" s="1"/>
      <c r="L93" s="122">
        <f t="shared" si="2"/>
        <v>-0.00616024192</v>
      </c>
      <c r="M93" s="1"/>
      <c r="N93" s="101">
        <v>105.349998474121</v>
      </c>
      <c r="O93" s="101">
        <v>97.2136154174805</v>
      </c>
      <c r="P93" s="1"/>
      <c r="Q93" s="122">
        <f t="shared" si="3"/>
        <v>0.01241652605</v>
      </c>
      <c r="R93" s="1"/>
      <c r="S93" s="101">
        <v>176.25</v>
      </c>
      <c r="T93" s="101">
        <v>175.702392578125</v>
      </c>
      <c r="U93" s="1"/>
      <c r="V93" s="122">
        <f t="shared" si="4"/>
        <v>0.05420915458</v>
      </c>
      <c r="W93" s="1"/>
      <c r="X93" s="101">
        <v>7536.2998046875</v>
      </c>
      <c r="Y93" s="101">
        <v>7204.0263671875</v>
      </c>
      <c r="Z93" s="1"/>
      <c r="AA93" s="122">
        <f t="shared" si="5"/>
        <v>-0.01656120643</v>
      </c>
    </row>
    <row r="94">
      <c r="A94" s="1"/>
      <c r="B94" s="120">
        <v>43458.0</v>
      </c>
      <c r="C94" s="1"/>
      <c r="D94" s="101">
        <v>803.549987792969</v>
      </c>
      <c r="E94" s="101">
        <v>764.414672851562</v>
      </c>
      <c r="F94" s="1"/>
      <c r="G94" s="122">
        <f t="shared" si="1"/>
        <v>0.02827217652</v>
      </c>
      <c r="H94" s="1"/>
      <c r="I94" s="101">
        <v>36076.71875</v>
      </c>
      <c r="J94" s="101">
        <v>36076.71875</v>
      </c>
      <c r="K94" s="1"/>
      <c r="L94" s="122">
        <f t="shared" si="2"/>
        <v>0.009319312227</v>
      </c>
      <c r="M94" s="1"/>
      <c r="N94" s="101">
        <v>102.75</v>
      </c>
      <c r="O94" s="101">
        <v>94.8144149780273</v>
      </c>
      <c r="P94" s="1"/>
      <c r="Q94" s="122">
        <f t="shared" si="3"/>
        <v>-0.02498932354</v>
      </c>
      <c r="R94" s="1"/>
      <c r="S94" s="101">
        <v>170.850006103516</v>
      </c>
      <c r="T94" s="101">
        <v>170.31916809082</v>
      </c>
      <c r="U94" s="1"/>
      <c r="V94" s="122">
        <f t="shared" si="4"/>
        <v>-0.03111747632</v>
      </c>
      <c r="W94" s="1"/>
      <c r="X94" s="101">
        <v>7505.5498046875</v>
      </c>
      <c r="Y94" s="101">
        <v>7174.63232421875</v>
      </c>
      <c r="Z94" s="1"/>
      <c r="AA94" s="122">
        <f t="shared" si="5"/>
        <v>-0.004088571062</v>
      </c>
    </row>
    <row r="95">
      <c r="A95" s="1"/>
      <c r="B95" s="120">
        <v>43465.0</v>
      </c>
      <c r="C95" s="1"/>
      <c r="D95" s="101">
        <v>725.599975585937</v>
      </c>
      <c r="E95" s="101">
        <v>690.260986328125</v>
      </c>
      <c r="F95" s="1"/>
      <c r="G95" s="122">
        <f t="shared" si="1"/>
        <v>-0.1020406403</v>
      </c>
      <c r="H95" s="1"/>
      <c r="I95" s="101">
        <v>35695.1015625</v>
      </c>
      <c r="J95" s="101">
        <v>35695.1015625</v>
      </c>
      <c r="K95" s="1"/>
      <c r="L95" s="122">
        <f t="shared" si="2"/>
        <v>-0.01063427909</v>
      </c>
      <c r="M95" s="1"/>
      <c r="N95" s="101">
        <v>96.8000030517578</v>
      </c>
      <c r="O95" s="101">
        <v>89.3239517211914</v>
      </c>
      <c r="P95" s="1"/>
      <c r="Q95" s="122">
        <f t="shared" si="3"/>
        <v>-0.05965178615</v>
      </c>
      <c r="R95" s="1"/>
      <c r="S95" s="101">
        <v>170.949996948242</v>
      </c>
      <c r="T95" s="101">
        <v>170.418853759766</v>
      </c>
      <c r="U95" s="1"/>
      <c r="V95" s="122">
        <f t="shared" si="4"/>
        <v>0.0005851162207</v>
      </c>
      <c r="W95" s="1"/>
      <c r="X95" s="101">
        <v>7234.5</v>
      </c>
      <c r="Y95" s="101">
        <v>6915.53271484375</v>
      </c>
      <c r="Z95" s="1"/>
      <c r="AA95" s="122">
        <f t="shared" si="5"/>
        <v>-0.0367815166</v>
      </c>
    </row>
    <row r="96">
      <c r="A96" s="1"/>
      <c r="B96" s="120">
        <v>43472.0</v>
      </c>
      <c r="C96" s="1"/>
      <c r="D96" s="101">
        <v>727.900024414062</v>
      </c>
      <c r="E96" s="101">
        <v>692.449035644531</v>
      </c>
      <c r="F96" s="1"/>
      <c r="G96" s="122">
        <f t="shared" si="1"/>
        <v>0.003164873485</v>
      </c>
      <c r="H96" s="1"/>
      <c r="I96" s="101">
        <v>36009.83984375</v>
      </c>
      <c r="J96" s="101">
        <v>36009.83984375</v>
      </c>
      <c r="K96" s="1"/>
      <c r="L96" s="122">
        <f t="shared" si="2"/>
        <v>0.008778761865</v>
      </c>
      <c r="M96" s="1"/>
      <c r="N96" s="101">
        <v>94.3000030517578</v>
      </c>
      <c r="O96" s="101">
        <v>87.0170364379883</v>
      </c>
      <c r="P96" s="1"/>
      <c r="Q96" s="122">
        <f t="shared" si="3"/>
        <v>-0.02616574767</v>
      </c>
      <c r="R96" s="1"/>
      <c r="S96" s="101">
        <v>180.300003051758</v>
      </c>
      <c r="T96" s="101">
        <v>179.739807128906</v>
      </c>
      <c r="U96" s="1"/>
      <c r="V96" s="122">
        <f t="shared" si="4"/>
        <v>0.05325103677</v>
      </c>
      <c r="W96" s="1"/>
      <c r="X96" s="101">
        <v>7320.5</v>
      </c>
      <c r="Y96" s="101">
        <v>6997.74072265625</v>
      </c>
      <c r="Z96" s="1"/>
      <c r="AA96" s="122">
        <f t="shared" si="5"/>
        <v>0.01181734333</v>
      </c>
    </row>
    <row r="97">
      <c r="A97" s="1"/>
      <c r="B97" s="120">
        <v>43479.0</v>
      </c>
      <c r="C97" s="1"/>
      <c r="D97" s="101">
        <v>734.950012207031</v>
      </c>
      <c r="E97" s="101">
        <v>699.155700683594</v>
      </c>
      <c r="F97" s="1"/>
      <c r="G97" s="122">
        <f t="shared" si="1"/>
        <v>0.009638824572</v>
      </c>
      <c r="H97" s="1"/>
      <c r="I97" s="101">
        <v>36386.609375</v>
      </c>
      <c r="J97" s="101">
        <v>36386.609375</v>
      </c>
      <c r="K97" s="1"/>
      <c r="L97" s="122">
        <f t="shared" si="2"/>
        <v>0.01040860255</v>
      </c>
      <c r="M97" s="1"/>
      <c r="N97" s="101">
        <v>92.3000030517578</v>
      </c>
      <c r="O97" s="101">
        <v>85.1714859008789</v>
      </c>
      <c r="P97" s="1"/>
      <c r="Q97" s="122">
        <f t="shared" si="3"/>
        <v>-0.02143721532</v>
      </c>
      <c r="R97" s="1"/>
      <c r="S97" s="101">
        <v>183.300003051758</v>
      </c>
      <c r="T97" s="101">
        <v>182.730484008789</v>
      </c>
      <c r="U97" s="1"/>
      <c r="V97" s="122">
        <f t="shared" si="4"/>
        <v>0.0165020131</v>
      </c>
      <c r="W97" s="1"/>
      <c r="X97" s="101">
        <v>7357.9501953125</v>
      </c>
      <c r="Y97" s="101">
        <v>7033.5400390625</v>
      </c>
      <c r="Z97" s="1"/>
      <c r="AA97" s="122">
        <f t="shared" si="5"/>
        <v>0.005102797769</v>
      </c>
    </row>
    <row r="98">
      <c r="A98" s="1"/>
      <c r="B98" s="120">
        <v>43486.0</v>
      </c>
      <c r="C98" s="1"/>
      <c r="D98" s="101">
        <v>683.5</v>
      </c>
      <c r="E98" s="101">
        <v>650.21142578125</v>
      </c>
      <c r="F98" s="1"/>
      <c r="G98" s="122">
        <f t="shared" si="1"/>
        <v>-0.07257588475</v>
      </c>
      <c r="H98" s="1"/>
      <c r="I98" s="101">
        <v>36025.5390625</v>
      </c>
      <c r="J98" s="101">
        <v>36025.5390625</v>
      </c>
      <c r="K98" s="1"/>
      <c r="L98" s="122">
        <f t="shared" si="2"/>
        <v>-0.009972727307</v>
      </c>
      <c r="M98" s="1"/>
      <c r="N98" s="101">
        <v>82.5999984741211</v>
      </c>
      <c r="O98" s="101">
        <v>76.2206420898437</v>
      </c>
      <c r="P98" s="1"/>
      <c r="Q98" s="122">
        <f t="shared" si="3"/>
        <v>-0.1110343857</v>
      </c>
      <c r="R98" s="1"/>
      <c r="S98" s="101">
        <v>173.25</v>
      </c>
      <c r="T98" s="101">
        <v>172.711715698242</v>
      </c>
      <c r="U98" s="1"/>
      <c r="V98" s="122">
        <f t="shared" si="4"/>
        <v>-0.05638848099</v>
      </c>
      <c r="W98" s="1"/>
      <c r="X98" s="101">
        <v>6513.39990234375</v>
      </c>
      <c r="Y98" s="101">
        <v>6226.22509765625</v>
      </c>
      <c r="Z98" s="1"/>
      <c r="AA98" s="122">
        <f t="shared" si="5"/>
        <v>-0.121919915</v>
      </c>
    </row>
    <row r="99">
      <c r="A99" s="1"/>
      <c r="B99" s="120">
        <v>43493.0</v>
      </c>
      <c r="C99" s="1"/>
      <c r="D99" s="101">
        <v>688.400024414062</v>
      </c>
      <c r="E99" s="101">
        <v>654.872802734375</v>
      </c>
      <c r="F99" s="1"/>
      <c r="G99" s="122">
        <f t="shared" si="1"/>
        <v>0.007143442045</v>
      </c>
      <c r="H99" s="1"/>
      <c r="I99" s="101">
        <v>36469.4296875</v>
      </c>
      <c r="J99" s="101">
        <v>36469.4296875</v>
      </c>
      <c r="K99" s="1"/>
      <c r="L99" s="122">
        <f t="shared" si="2"/>
        <v>0.0122462615</v>
      </c>
      <c r="M99" s="1"/>
      <c r="N99" s="101">
        <v>83.5500030517578</v>
      </c>
      <c r="O99" s="101">
        <v>77.097282409668</v>
      </c>
      <c r="P99" s="1"/>
      <c r="Q99" s="122">
        <f t="shared" si="3"/>
        <v>0.01143571277</v>
      </c>
      <c r="R99" s="1"/>
      <c r="S99" s="101">
        <v>181.649993896484</v>
      </c>
      <c r="T99" s="101">
        <v>181.085601806641</v>
      </c>
      <c r="U99" s="1"/>
      <c r="V99" s="122">
        <f t="shared" si="4"/>
        <v>0.04734603633</v>
      </c>
      <c r="W99" s="1"/>
      <c r="X99" s="101">
        <v>6962.2998046875</v>
      </c>
      <c r="Y99" s="101">
        <v>6655.33349609375</v>
      </c>
      <c r="Z99" s="1"/>
      <c r="AA99" s="122">
        <f t="shared" si="5"/>
        <v>0.06664833688</v>
      </c>
    </row>
    <row r="100">
      <c r="A100" s="1"/>
      <c r="B100" s="120">
        <v>43500.0</v>
      </c>
      <c r="C100" s="1"/>
      <c r="D100" s="101">
        <v>682.099975585937</v>
      </c>
      <c r="E100" s="101">
        <v>648.879638671875</v>
      </c>
      <c r="F100" s="1"/>
      <c r="G100" s="122">
        <f t="shared" si="1"/>
        <v>-0.009193779565</v>
      </c>
      <c r="H100" s="1"/>
      <c r="I100" s="101">
        <v>36546.48046875</v>
      </c>
      <c r="J100" s="101">
        <v>36546.48046875</v>
      </c>
      <c r="K100" s="1"/>
      <c r="L100" s="122">
        <f t="shared" si="2"/>
        <v>0.002110521109</v>
      </c>
      <c r="M100" s="1"/>
      <c r="N100" s="101">
        <v>87.0500030517578</v>
      </c>
      <c r="O100" s="101">
        <v>80.3269577026367</v>
      </c>
      <c r="P100" s="1"/>
      <c r="Q100" s="122">
        <f t="shared" si="3"/>
        <v>0.04103724463</v>
      </c>
      <c r="R100" s="1"/>
      <c r="S100" s="101">
        <v>150.699996948242</v>
      </c>
      <c r="T100" s="101">
        <v>150.23176574707</v>
      </c>
      <c r="U100" s="1"/>
      <c r="V100" s="122">
        <f t="shared" si="4"/>
        <v>-0.186790651</v>
      </c>
      <c r="W100" s="1"/>
      <c r="X100" s="101">
        <v>7134.25</v>
      </c>
      <c r="Y100" s="101">
        <v>6819.7021484375</v>
      </c>
      <c r="Z100" s="1"/>
      <c r="AA100" s="122">
        <f t="shared" si="5"/>
        <v>0.02439723495</v>
      </c>
    </row>
    <row r="101">
      <c r="A101" s="1"/>
      <c r="B101" s="120">
        <v>43507.0</v>
      </c>
      <c r="C101" s="1"/>
      <c r="D101" s="101">
        <v>627.549987792969</v>
      </c>
      <c r="E101" s="101">
        <v>596.986328125</v>
      </c>
      <c r="F101" s="1"/>
      <c r="G101" s="122">
        <f t="shared" si="1"/>
        <v>-0.08335303075</v>
      </c>
      <c r="H101" s="1"/>
      <c r="I101" s="101">
        <v>35808.94921875</v>
      </c>
      <c r="J101" s="101">
        <v>35808.94921875</v>
      </c>
      <c r="K101" s="1"/>
      <c r="L101" s="122">
        <f t="shared" si="2"/>
        <v>-0.02038704761</v>
      </c>
      <c r="M101" s="1"/>
      <c r="N101" s="101">
        <v>79.9499969482422</v>
      </c>
      <c r="O101" s="101">
        <v>73.7753067016602</v>
      </c>
      <c r="P101" s="1"/>
      <c r="Q101" s="122">
        <f t="shared" si="3"/>
        <v>-0.0850811989</v>
      </c>
      <c r="R101" s="1"/>
      <c r="S101" s="101">
        <v>161.649993896484</v>
      </c>
      <c r="T101" s="101">
        <v>161.147750854492</v>
      </c>
      <c r="U101" s="1"/>
      <c r="V101" s="122">
        <f t="shared" si="4"/>
        <v>0.07014244469</v>
      </c>
      <c r="W101" s="1"/>
      <c r="X101" s="101">
        <v>6930.0498046875</v>
      </c>
      <c r="Y101" s="101">
        <v>6624.505859375</v>
      </c>
      <c r="Z101" s="1"/>
      <c r="AA101" s="122">
        <f t="shared" si="5"/>
        <v>-0.02904001583</v>
      </c>
    </row>
    <row r="102">
      <c r="A102" s="1"/>
      <c r="B102" s="120">
        <v>43514.0</v>
      </c>
      <c r="C102" s="1"/>
      <c r="D102" s="101">
        <v>646.599975585937</v>
      </c>
      <c r="E102" s="101">
        <v>615.108581542969</v>
      </c>
      <c r="F102" s="1"/>
      <c r="G102" s="122">
        <f t="shared" si="1"/>
        <v>0.02990459541</v>
      </c>
      <c r="H102" s="1"/>
      <c r="I102" s="101">
        <v>35871.48046875</v>
      </c>
      <c r="J102" s="101">
        <v>35871.48046875</v>
      </c>
      <c r="K102" s="1"/>
      <c r="L102" s="122">
        <f t="shared" si="2"/>
        <v>0.001744723522</v>
      </c>
      <c r="M102" s="1"/>
      <c r="N102" s="101">
        <v>81.8499984741211</v>
      </c>
      <c r="O102" s="101">
        <v>75.528564453125</v>
      </c>
      <c r="P102" s="1"/>
      <c r="Q102" s="122">
        <f t="shared" si="3"/>
        <v>0.02348684375</v>
      </c>
      <c r="R102" s="1"/>
      <c r="S102" s="101">
        <v>174.300003051758</v>
      </c>
      <c r="T102" s="101">
        <v>173.758453369141</v>
      </c>
      <c r="U102" s="1"/>
      <c r="V102" s="122">
        <f t="shared" si="4"/>
        <v>0.07534448443</v>
      </c>
      <c r="W102" s="1"/>
      <c r="X102" s="101">
        <v>6912.39990234375</v>
      </c>
      <c r="Y102" s="101">
        <v>6607.6337890625</v>
      </c>
      <c r="Z102" s="1"/>
      <c r="AA102" s="122">
        <f t="shared" si="5"/>
        <v>-0.002550166474</v>
      </c>
    </row>
    <row r="103">
      <c r="A103" s="1"/>
      <c r="B103" s="120">
        <v>43521.0</v>
      </c>
      <c r="C103" s="1"/>
      <c r="D103" s="101">
        <v>649.700012207031</v>
      </c>
      <c r="E103" s="101">
        <v>618.0576171875</v>
      </c>
      <c r="F103" s="1"/>
      <c r="G103" s="122">
        <f t="shared" si="1"/>
        <v>0.00478287723</v>
      </c>
      <c r="H103" s="1"/>
      <c r="I103" s="101">
        <v>36063.80859375</v>
      </c>
      <c r="J103" s="101">
        <v>36063.80859375</v>
      </c>
      <c r="K103" s="1"/>
      <c r="L103" s="122">
        <f t="shared" si="2"/>
        <v>0.005347266572</v>
      </c>
      <c r="M103" s="1"/>
      <c r="N103" s="101">
        <v>86.5999984741211</v>
      </c>
      <c r="O103" s="101">
        <v>79.9117126464844</v>
      </c>
      <c r="P103" s="1"/>
      <c r="Q103" s="122">
        <f t="shared" si="3"/>
        <v>0.05641151152</v>
      </c>
      <c r="R103" s="1"/>
      <c r="S103" s="101">
        <v>180.300003051758</v>
      </c>
      <c r="T103" s="101">
        <v>179.739807128906</v>
      </c>
      <c r="U103" s="1"/>
      <c r="V103" s="122">
        <f t="shared" si="4"/>
        <v>0.03384415343</v>
      </c>
      <c r="W103" s="1"/>
      <c r="X103" s="101">
        <v>6935.14990234375</v>
      </c>
      <c r="Y103" s="101">
        <v>6629.380859375</v>
      </c>
      <c r="Z103" s="1"/>
      <c r="AA103" s="122">
        <f t="shared" si="5"/>
        <v>0.003285799775</v>
      </c>
    </row>
    <row r="104">
      <c r="A104" s="1"/>
      <c r="B104" s="120">
        <v>43528.0</v>
      </c>
      <c r="C104" s="1"/>
      <c r="D104" s="101">
        <v>670.150024414062</v>
      </c>
      <c r="E104" s="101">
        <v>637.511657714844</v>
      </c>
      <c r="F104" s="1"/>
      <c r="G104" s="122">
        <f t="shared" si="1"/>
        <v>0.03099087867</v>
      </c>
      <c r="H104" s="1"/>
      <c r="I104" s="101">
        <v>36671.4296875</v>
      </c>
      <c r="J104" s="101">
        <v>36671.4296875</v>
      </c>
      <c r="K104" s="1"/>
      <c r="L104" s="122">
        <f t="shared" si="2"/>
        <v>0.01670813882</v>
      </c>
      <c r="M104" s="1"/>
      <c r="N104" s="101">
        <v>89.6500015258789</v>
      </c>
      <c r="O104" s="101">
        <v>82.7261505126953</v>
      </c>
      <c r="P104" s="1"/>
      <c r="Q104" s="122">
        <f t="shared" si="3"/>
        <v>0.03461332804</v>
      </c>
      <c r="R104" s="1"/>
      <c r="S104" s="101">
        <v>181.199996948242</v>
      </c>
      <c r="T104" s="101">
        <v>180.637008666992</v>
      </c>
      <c r="U104" s="1"/>
      <c r="V104" s="122">
        <f t="shared" si="4"/>
        <v>0.004979251453</v>
      </c>
      <c r="W104" s="1"/>
      <c r="X104" s="101">
        <v>6967.7001953125</v>
      </c>
      <c r="Y104" s="101">
        <v>6660.4951171875</v>
      </c>
      <c r="Z104" s="1"/>
      <c r="AA104" s="122">
        <f t="shared" si="5"/>
        <v>0.004682408582</v>
      </c>
    </row>
    <row r="105">
      <c r="A105" s="1"/>
      <c r="B105" s="120">
        <v>43535.0</v>
      </c>
      <c r="C105" s="1"/>
      <c r="D105" s="101">
        <v>694.599975585937</v>
      </c>
      <c r="E105" s="101">
        <v>660.770812988281</v>
      </c>
      <c r="F105" s="1"/>
      <c r="G105" s="122">
        <f t="shared" si="1"/>
        <v>0.03583448855</v>
      </c>
      <c r="H105" s="1"/>
      <c r="I105" s="101">
        <v>38024.3203125</v>
      </c>
      <c r="J105" s="101">
        <v>38024.3203125</v>
      </c>
      <c r="K105" s="1"/>
      <c r="L105" s="122">
        <f t="shared" si="2"/>
        <v>0.03622799398</v>
      </c>
      <c r="M105" s="1"/>
      <c r="N105" s="101">
        <v>94.0999984741211</v>
      </c>
      <c r="O105" s="101">
        <v>86.8324737548828</v>
      </c>
      <c r="P105" s="1"/>
      <c r="Q105" s="122">
        <f t="shared" si="3"/>
        <v>0.04844491191</v>
      </c>
      <c r="R105" s="1"/>
      <c r="S105" s="101">
        <v>180.0</v>
      </c>
      <c r="T105" s="101">
        <v>179.440734863281</v>
      </c>
      <c r="U105" s="1"/>
      <c r="V105" s="122">
        <f t="shared" si="4"/>
        <v>-0.006644555108</v>
      </c>
      <c r="W105" s="1"/>
      <c r="X105" s="101">
        <v>7084.0</v>
      </c>
      <c r="Y105" s="101">
        <v>6771.66796875</v>
      </c>
      <c r="Z105" s="1"/>
      <c r="AA105" s="122">
        <f t="shared" si="5"/>
        <v>0.01655360935</v>
      </c>
    </row>
    <row r="106">
      <c r="A106" s="1"/>
      <c r="B106" s="120">
        <v>43542.0</v>
      </c>
      <c r="C106" s="1"/>
      <c r="D106" s="101">
        <v>678.799987792969</v>
      </c>
      <c r="E106" s="101">
        <v>645.740356445312</v>
      </c>
      <c r="F106" s="1"/>
      <c r="G106" s="122">
        <f t="shared" si="1"/>
        <v>-0.02300955404</v>
      </c>
      <c r="H106" s="1"/>
      <c r="I106" s="101">
        <v>38164.609375</v>
      </c>
      <c r="J106" s="101">
        <v>38164.609375</v>
      </c>
      <c r="K106" s="1"/>
      <c r="L106" s="122">
        <f t="shared" si="2"/>
        <v>0.003682666803</v>
      </c>
      <c r="M106" s="1"/>
      <c r="N106" s="101">
        <v>89.5999984741211</v>
      </c>
      <c r="O106" s="101">
        <v>82.6800155639648</v>
      </c>
      <c r="P106" s="1"/>
      <c r="Q106" s="122">
        <f t="shared" si="3"/>
        <v>-0.04900275024</v>
      </c>
      <c r="R106" s="1"/>
      <c r="S106" s="101">
        <v>175.399993896484</v>
      </c>
      <c r="T106" s="101">
        <v>174.855026245117</v>
      </c>
      <c r="U106" s="1"/>
      <c r="V106" s="122">
        <f t="shared" si="4"/>
        <v>-0.02588777638</v>
      </c>
      <c r="W106" s="1"/>
      <c r="X106" s="101">
        <v>6552.7001953125</v>
      </c>
      <c r="Y106" s="101">
        <v>6263.79296875</v>
      </c>
      <c r="Z106" s="1"/>
      <c r="AA106" s="122">
        <f t="shared" si="5"/>
        <v>-0.07796152588</v>
      </c>
    </row>
    <row r="107">
      <c r="A107" s="1"/>
      <c r="B107" s="120">
        <v>43549.0</v>
      </c>
      <c r="C107" s="1"/>
      <c r="D107" s="101">
        <v>673.900024414062</v>
      </c>
      <c r="E107" s="101">
        <v>641.079040527344</v>
      </c>
      <c r="F107" s="1"/>
      <c r="G107" s="122">
        <f t="shared" si="1"/>
        <v>-0.007244740508</v>
      </c>
      <c r="H107" s="1"/>
      <c r="I107" s="101">
        <v>38672.91015625</v>
      </c>
      <c r="J107" s="101">
        <v>38672.91015625</v>
      </c>
      <c r="K107" s="1"/>
      <c r="L107" s="122">
        <f t="shared" si="2"/>
        <v>0.01323072893</v>
      </c>
      <c r="M107" s="1"/>
      <c r="N107" s="101">
        <v>91.3000030517578</v>
      </c>
      <c r="O107" s="101">
        <v>84.2487258911133</v>
      </c>
      <c r="P107" s="1"/>
      <c r="Q107" s="122">
        <f t="shared" si="3"/>
        <v>0.01879552311</v>
      </c>
      <c r="R107" s="1"/>
      <c r="S107" s="101">
        <v>174.25</v>
      </c>
      <c r="T107" s="101">
        <v>173.708602905273</v>
      </c>
      <c r="U107" s="1"/>
      <c r="V107" s="122">
        <f t="shared" si="4"/>
        <v>-0.006578009739</v>
      </c>
      <c r="W107" s="1"/>
      <c r="X107" s="101">
        <v>6672.5498046875</v>
      </c>
      <c r="Y107" s="101">
        <v>6378.35888671875</v>
      </c>
      <c r="Z107" s="1"/>
      <c r="AA107" s="122">
        <f t="shared" si="5"/>
        <v>0.0181249293</v>
      </c>
    </row>
    <row r="108">
      <c r="A108" s="1"/>
      <c r="B108" s="120">
        <v>43556.0</v>
      </c>
      <c r="C108" s="1"/>
      <c r="D108" s="101">
        <v>658.200012207031</v>
      </c>
      <c r="E108" s="101">
        <v>626.143676757812</v>
      </c>
      <c r="F108" s="1"/>
      <c r="G108" s="122">
        <f t="shared" si="1"/>
        <v>-0.02357289712</v>
      </c>
      <c r="H108" s="1"/>
      <c r="I108" s="101">
        <v>38862.23046875</v>
      </c>
      <c r="J108" s="101">
        <v>38862.23046875</v>
      </c>
      <c r="K108" s="1"/>
      <c r="L108" s="122">
        <f t="shared" si="2"/>
        <v>0.004883480889</v>
      </c>
      <c r="M108" s="1"/>
      <c r="N108" s="101">
        <v>87.75</v>
      </c>
      <c r="O108" s="101">
        <v>80.9728851318359</v>
      </c>
      <c r="P108" s="1"/>
      <c r="Q108" s="122">
        <f t="shared" si="3"/>
        <v>-0.03965909899</v>
      </c>
      <c r="R108" s="1"/>
      <c r="S108" s="101">
        <v>205.149993896484</v>
      </c>
      <c r="T108" s="101">
        <v>204.512588500977</v>
      </c>
      <c r="U108" s="1"/>
      <c r="V108" s="122">
        <f t="shared" si="4"/>
        <v>0.1632503317</v>
      </c>
      <c r="W108" s="1"/>
      <c r="X108" s="101">
        <v>7107.7001953125</v>
      </c>
      <c r="Y108" s="101">
        <v>6794.3232421875</v>
      </c>
      <c r="Z108" s="1"/>
      <c r="AA108" s="122">
        <f t="shared" si="5"/>
        <v>0.06317660972</v>
      </c>
    </row>
    <row r="109">
      <c r="A109" s="1"/>
      <c r="B109" s="120">
        <v>43563.0</v>
      </c>
      <c r="C109" s="1"/>
      <c r="D109" s="101">
        <v>678.200012207031</v>
      </c>
      <c r="E109" s="101">
        <v>645.169555664062</v>
      </c>
      <c r="F109" s="1"/>
      <c r="G109" s="122">
        <f t="shared" si="1"/>
        <v>0.0299332989</v>
      </c>
      <c r="H109" s="1"/>
      <c r="I109" s="101">
        <v>38767.109375</v>
      </c>
      <c r="J109" s="101">
        <v>38767.109375</v>
      </c>
      <c r="K109" s="1"/>
      <c r="L109" s="122">
        <f t="shared" si="2"/>
        <v>-0.00245064924</v>
      </c>
      <c r="M109" s="1"/>
      <c r="N109" s="101">
        <v>95.6500015258789</v>
      </c>
      <c r="O109" s="101">
        <v>88.2627716064453</v>
      </c>
      <c r="P109" s="1"/>
      <c r="Q109" s="122">
        <f t="shared" si="3"/>
        <v>0.08620405892</v>
      </c>
      <c r="R109" s="1"/>
      <c r="S109" s="101">
        <v>215.949996948242</v>
      </c>
      <c r="T109" s="101">
        <v>215.279037475586</v>
      </c>
      <c r="U109" s="1"/>
      <c r="V109" s="122">
        <f t="shared" si="4"/>
        <v>0.05130550432</v>
      </c>
      <c r="W109" s="1"/>
      <c r="X109" s="101">
        <v>7342.85009765625</v>
      </c>
      <c r="Y109" s="101">
        <v>7019.10595703125</v>
      </c>
      <c r="Z109" s="1"/>
      <c r="AA109" s="122">
        <f t="shared" si="5"/>
        <v>0.03254840718</v>
      </c>
    </row>
    <row r="110">
      <c r="A110" s="1"/>
      <c r="B110" s="120">
        <v>43570.0</v>
      </c>
      <c r="C110" s="1"/>
      <c r="D110" s="101">
        <v>684.650024414062</v>
      </c>
      <c r="E110" s="101">
        <v>651.305480957031</v>
      </c>
      <c r="F110" s="1"/>
      <c r="G110" s="122">
        <f t="shared" si="1"/>
        <v>0.009465621679</v>
      </c>
      <c r="H110" s="1"/>
      <c r="I110" s="101">
        <v>39140.28125</v>
      </c>
      <c r="J110" s="101">
        <v>39140.28125</v>
      </c>
      <c r="K110" s="1"/>
      <c r="L110" s="122">
        <f t="shared" si="2"/>
        <v>0.009579957075</v>
      </c>
      <c r="M110" s="1"/>
      <c r="N110" s="101">
        <v>95.75</v>
      </c>
      <c r="O110" s="101">
        <v>88.3550415039062</v>
      </c>
      <c r="P110" s="1"/>
      <c r="Q110" s="122">
        <f t="shared" si="3"/>
        <v>0.001044853905</v>
      </c>
      <c r="R110" s="1"/>
      <c r="S110" s="101">
        <v>236.25</v>
      </c>
      <c r="T110" s="101">
        <v>235.515975952148</v>
      </c>
      <c r="U110" s="1"/>
      <c r="V110" s="122">
        <f t="shared" si="4"/>
        <v>0.08984371422</v>
      </c>
      <c r="W110" s="1"/>
      <c r="X110" s="101">
        <v>7447.4501953125</v>
      </c>
      <c r="Y110" s="101">
        <v>7119.09423828125</v>
      </c>
      <c r="Z110" s="1"/>
      <c r="AA110" s="122">
        <f t="shared" si="5"/>
        <v>0.01414465023</v>
      </c>
    </row>
    <row r="111">
      <c r="A111" s="1"/>
      <c r="B111" s="120">
        <v>43577.0</v>
      </c>
      <c r="C111" s="1"/>
      <c r="D111" s="101">
        <v>659.450012207031</v>
      </c>
      <c r="E111" s="101">
        <v>627.332763671875</v>
      </c>
      <c r="F111" s="1"/>
      <c r="G111" s="122">
        <f t="shared" si="1"/>
        <v>-0.03750165752</v>
      </c>
      <c r="H111" s="1"/>
      <c r="I111" s="101">
        <v>39067.328125</v>
      </c>
      <c r="J111" s="101">
        <v>39067.328125</v>
      </c>
      <c r="K111" s="1"/>
      <c r="L111" s="122">
        <f t="shared" si="2"/>
        <v>-0.001865627827</v>
      </c>
      <c r="M111" s="1"/>
      <c r="N111" s="101">
        <v>88.5</v>
      </c>
      <c r="O111" s="101">
        <v>81.6649703979492</v>
      </c>
      <c r="P111" s="1"/>
      <c r="Q111" s="122">
        <f t="shared" si="3"/>
        <v>-0.07873810898</v>
      </c>
      <c r="R111" s="1"/>
      <c r="S111" s="101">
        <v>215.600006103516</v>
      </c>
      <c r="T111" s="101">
        <v>214.930130004883</v>
      </c>
      <c r="U111" s="1"/>
      <c r="V111" s="122">
        <f t="shared" si="4"/>
        <v>-0.091465751</v>
      </c>
      <c r="W111" s="1"/>
      <c r="X111" s="101">
        <v>6842.85009765625</v>
      </c>
      <c r="Y111" s="101">
        <v>6541.14990234375</v>
      </c>
      <c r="Z111" s="1"/>
      <c r="AA111" s="122">
        <f t="shared" si="5"/>
        <v>-0.08466752755</v>
      </c>
    </row>
    <row r="112">
      <c r="A112" s="1"/>
      <c r="B112" s="120">
        <v>43584.0</v>
      </c>
      <c r="C112" s="1"/>
      <c r="D112" s="101">
        <v>645.799987792969</v>
      </c>
      <c r="E112" s="101">
        <v>614.347534179687</v>
      </c>
      <c r="F112" s="1"/>
      <c r="G112" s="122">
        <f t="shared" si="1"/>
        <v>-0.02091633881</v>
      </c>
      <c r="H112" s="1"/>
      <c r="I112" s="101">
        <v>38963.26171875</v>
      </c>
      <c r="J112" s="101">
        <v>38963.26171875</v>
      </c>
      <c r="K112" s="1"/>
      <c r="L112" s="122">
        <f t="shared" si="2"/>
        <v>-0.002667324908</v>
      </c>
      <c r="M112" s="1"/>
      <c r="N112" s="101">
        <v>89.5999984741211</v>
      </c>
      <c r="O112" s="101">
        <v>82.6800155639648</v>
      </c>
      <c r="P112" s="1"/>
      <c r="Q112" s="122">
        <f t="shared" si="3"/>
        <v>0.01235277203</v>
      </c>
      <c r="R112" s="1"/>
      <c r="S112" s="101">
        <v>209.449996948242</v>
      </c>
      <c r="T112" s="101">
        <v>208.799240112305</v>
      </c>
      <c r="U112" s="1"/>
      <c r="V112" s="122">
        <f t="shared" si="4"/>
        <v>-0.0289397819</v>
      </c>
      <c r="W112" s="1"/>
      <c r="X112" s="101">
        <v>6710.0</v>
      </c>
      <c r="Y112" s="101">
        <v>6414.158203125</v>
      </c>
      <c r="Z112" s="1"/>
      <c r="AA112" s="122">
        <f t="shared" si="5"/>
        <v>-0.01960520981</v>
      </c>
    </row>
    <row r="113">
      <c r="A113" s="1"/>
      <c r="B113" s="120">
        <v>43591.0</v>
      </c>
      <c r="C113" s="1"/>
      <c r="D113" s="101">
        <v>628.75</v>
      </c>
      <c r="E113" s="101">
        <v>598.1279296875</v>
      </c>
      <c r="F113" s="1"/>
      <c r="G113" s="122">
        <f t="shared" si="1"/>
        <v>-0.02675612429</v>
      </c>
      <c r="H113" s="1"/>
      <c r="I113" s="101">
        <v>37462.98828125</v>
      </c>
      <c r="J113" s="101">
        <v>37462.98828125</v>
      </c>
      <c r="K113" s="1"/>
      <c r="L113" s="122">
        <f t="shared" si="2"/>
        <v>-0.03926572853</v>
      </c>
      <c r="M113" s="1"/>
      <c r="N113" s="101">
        <v>85.9000015258789</v>
      </c>
      <c r="O113" s="101">
        <v>79.2657775878906</v>
      </c>
      <c r="P113" s="1"/>
      <c r="Q113" s="122">
        <f t="shared" si="3"/>
        <v>-0.04217144383</v>
      </c>
      <c r="R113" s="1"/>
      <c r="S113" s="101">
        <v>185.899993896484</v>
      </c>
      <c r="T113" s="101">
        <v>185.322402954102</v>
      </c>
      <c r="U113" s="1"/>
      <c r="V113" s="122">
        <f t="shared" si="4"/>
        <v>-0.1192761897</v>
      </c>
      <c r="W113" s="1"/>
      <c r="X113" s="101">
        <v>6631.60009765625</v>
      </c>
      <c r="Y113" s="101">
        <v>6339.21435546875</v>
      </c>
      <c r="Z113" s="1"/>
      <c r="AA113" s="122">
        <f t="shared" si="5"/>
        <v>-0.01175292417</v>
      </c>
    </row>
    <row r="114">
      <c r="A114" s="1"/>
      <c r="B114" s="120">
        <v>43598.0</v>
      </c>
      <c r="C114" s="1"/>
      <c r="D114" s="101">
        <v>619.650024414062</v>
      </c>
      <c r="E114" s="101">
        <v>589.47119140625</v>
      </c>
      <c r="F114" s="1"/>
      <c r="G114" s="122">
        <f t="shared" si="1"/>
        <v>-0.01457881107</v>
      </c>
      <c r="H114" s="1"/>
      <c r="I114" s="101">
        <v>37930.76953125</v>
      </c>
      <c r="J114" s="101">
        <v>37930.76953125</v>
      </c>
      <c r="K114" s="1"/>
      <c r="L114" s="122">
        <f t="shared" si="2"/>
        <v>0.01240917727</v>
      </c>
      <c r="M114" s="1"/>
      <c r="N114" s="101">
        <v>84.5</v>
      </c>
      <c r="O114" s="101">
        <v>77.9738998413086</v>
      </c>
      <c r="P114" s="1"/>
      <c r="Q114" s="122">
        <f t="shared" si="3"/>
        <v>-0.01643232595</v>
      </c>
      <c r="R114" s="1"/>
      <c r="S114" s="101">
        <v>176.850006103516</v>
      </c>
      <c r="T114" s="101">
        <v>176.300537109375</v>
      </c>
      <c r="U114" s="1"/>
      <c r="V114" s="122">
        <f t="shared" si="4"/>
        <v>-0.04990689101</v>
      </c>
      <c r="W114" s="1"/>
      <c r="X114" s="101">
        <v>6706.85009765625</v>
      </c>
      <c r="Y114" s="101">
        <v>6411.146484375</v>
      </c>
      <c r="Z114" s="1"/>
      <c r="AA114" s="122">
        <f t="shared" si="5"/>
        <v>0.01128327158</v>
      </c>
    </row>
    <row r="115">
      <c r="A115" s="1"/>
      <c r="B115" s="120">
        <v>43605.0</v>
      </c>
      <c r="C115" s="1"/>
      <c r="D115" s="101">
        <v>665.450012207031</v>
      </c>
      <c r="E115" s="101">
        <v>633.040588378906</v>
      </c>
      <c r="F115" s="1"/>
      <c r="G115" s="122">
        <f t="shared" si="1"/>
        <v>0.07130869151</v>
      </c>
      <c r="H115" s="1"/>
      <c r="I115" s="101">
        <v>39434.71875</v>
      </c>
      <c r="J115" s="101">
        <v>39434.71875</v>
      </c>
      <c r="K115" s="1"/>
      <c r="L115" s="122">
        <f t="shared" si="2"/>
        <v>0.03888397114</v>
      </c>
      <c r="M115" s="1"/>
      <c r="N115" s="101">
        <v>93.8000030517578</v>
      </c>
      <c r="O115" s="101">
        <v>86.5556411743164</v>
      </c>
      <c r="P115" s="1"/>
      <c r="Q115" s="122">
        <f t="shared" si="3"/>
        <v>0.1044133044</v>
      </c>
      <c r="R115" s="1"/>
      <c r="S115" s="101">
        <v>182.300003051758</v>
      </c>
      <c r="T115" s="101">
        <v>181.733596801758</v>
      </c>
      <c r="U115" s="1"/>
      <c r="V115" s="122">
        <f t="shared" si="4"/>
        <v>0.03035172494</v>
      </c>
      <c r="W115" s="1"/>
      <c r="X115" s="101">
        <v>7093.14990234375</v>
      </c>
      <c r="Y115" s="101">
        <v>6780.41455078125</v>
      </c>
      <c r="Z115" s="1"/>
      <c r="AA115" s="122">
        <f t="shared" si="5"/>
        <v>0.05600012961</v>
      </c>
    </row>
    <row r="116">
      <c r="A116" s="1"/>
      <c r="B116" s="120">
        <v>43612.0</v>
      </c>
      <c r="C116" s="1"/>
      <c r="D116" s="101">
        <v>647.049987792969</v>
      </c>
      <c r="E116" s="101">
        <v>615.53662109375</v>
      </c>
      <c r="F116" s="1"/>
      <c r="G116" s="122">
        <f t="shared" si="1"/>
        <v>-0.02804009877</v>
      </c>
      <c r="H116" s="1"/>
      <c r="I116" s="101">
        <v>39714.19921875</v>
      </c>
      <c r="J116" s="101">
        <v>39714.19921875</v>
      </c>
      <c r="K116" s="1"/>
      <c r="L116" s="122">
        <f t="shared" si="2"/>
        <v>0.007062171853</v>
      </c>
      <c r="M116" s="1"/>
      <c r="N116" s="101">
        <v>88.8499984741211</v>
      </c>
      <c r="O116" s="101">
        <v>81.9879379272461</v>
      </c>
      <c r="P116" s="1"/>
      <c r="Q116" s="122">
        <f t="shared" si="3"/>
        <v>-0.05421531971</v>
      </c>
      <c r="R116" s="1"/>
      <c r="S116" s="101">
        <v>172.600006103516</v>
      </c>
      <c r="T116" s="101">
        <v>172.063735961914</v>
      </c>
      <c r="U116" s="1"/>
      <c r="V116" s="122">
        <f t="shared" si="4"/>
        <v>-0.05467689481</v>
      </c>
      <c r="W116" s="1"/>
      <c r="X116" s="101">
        <v>6869.85009765625</v>
      </c>
      <c r="Y116" s="101">
        <v>6566.9599609375</v>
      </c>
      <c r="Z116" s="1"/>
      <c r="AA116" s="122">
        <f t="shared" si="5"/>
        <v>-0.03198723309</v>
      </c>
    </row>
    <row r="117">
      <c r="A117" s="1"/>
      <c r="B117" s="120">
        <v>43619.0</v>
      </c>
      <c r="C117" s="1"/>
      <c r="D117" s="101">
        <v>644.049987792969</v>
      </c>
      <c r="E117" s="101">
        <v>612.682800292969</v>
      </c>
      <c r="F117" s="1"/>
      <c r="G117" s="122">
        <f t="shared" si="1"/>
        <v>-0.004647094626</v>
      </c>
      <c r="H117" s="1"/>
      <c r="I117" s="101">
        <v>39615.8984375</v>
      </c>
      <c r="J117" s="101">
        <v>39615.8984375</v>
      </c>
      <c r="K117" s="1"/>
      <c r="L117" s="122">
        <f t="shared" si="2"/>
        <v>-0.002478273303</v>
      </c>
      <c r="M117" s="1"/>
      <c r="N117" s="101">
        <v>90.0</v>
      </c>
      <c r="O117" s="101">
        <v>83.0491256713867</v>
      </c>
      <c r="P117" s="1"/>
      <c r="Q117" s="122">
        <f t="shared" si="3"/>
        <v>0.01286017027</v>
      </c>
      <c r="R117" s="1"/>
      <c r="S117" s="101">
        <v>169.5</v>
      </c>
      <c r="T117" s="101">
        <v>168.973358154297</v>
      </c>
      <c r="U117" s="1"/>
      <c r="V117" s="122">
        <f t="shared" si="4"/>
        <v>-0.01812390765</v>
      </c>
      <c r="W117" s="1"/>
      <c r="X117" s="101">
        <v>6948.25</v>
      </c>
      <c r="Y117" s="101">
        <v>6641.9033203125</v>
      </c>
      <c r="Z117" s="1"/>
      <c r="AA117" s="122">
        <f t="shared" si="5"/>
        <v>0.01134755686</v>
      </c>
    </row>
    <row r="118">
      <c r="A118" s="1"/>
      <c r="B118" s="120">
        <v>43626.0</v>
      </c>
      <c r="C118" s="1"/>
      <c r="D118" s="101">
        <v>637.25</v>
      </c>
      <c r="E118" s="101">
        <v>606.213989257812</v>
      </c>
      <c r="F118" s="1"/>
      <c r="G118" s="122">
        <f t="shared" si="1"/>
        <v>-0.01061430602</v>
      </c>
      <c r="H118" s="1"/>
      <c r="I118" s="101">
        <v>39452.0703125</v>
      </c>
      <c r="J118" s="101">
        <v>39452.0703125</v>
      </c>
      <c r="K118" s="1"/>
      <c r="L118" s="122">
        <f t="shared" si="2"/>
        <v>-0.004143988066</v>
      </c>
      <c r="M118" s="1"/>
      <c r="N118" s="101">
        <v>87.6500015258789</v>
      </c>
      <c r="O118" s="101">
        <v>80.880615234375</v>
      </c>
      <c r="P118" s="1"/>
      <c r="Q118" s="122">
        <f t="shared" si="3"/>
        <v>-0.02645812683</v>
      </c>
      <c r="R118" s="1"/>
      <c r="S118" s="101">
        <v>164.199996948242</v>
      </c>
      <c r="T118" s="101">
        <v>163.689819335937</v>
      </c>
      <c r="U118" s="1"/>
      <c r="V118" s="122">
        <f t="shared" si="4"/>
        <v>-0.03176776698</v>
      </c>
      <c r="W118" s="1"/>
      <c r="X118" s="101">
        <v>6747.39990234375</v>
      </c>
      <c r="Y118" s="101">
        <v>6449.9091796875</v>
      </c>
      <c r="Z118" s="1"/>
      <c r="AA118" s="122">
        <f t="shared" si="5"/>
        <v>-0.029332517</v>
      </c>
    </row>
    <row r="119">
      <c r="A119" s="1"/>
      <c r="B119" s="120">
        <v>43633.0</v>
      </c>
      <c r="C119" s="1"/>
      <c r="D119" s="101">
        <v>627.450012207031</v>
      </c>
      <c r="E119" s="101">
        <v>596.891296386719</v>
      </c>
      <c r="F119" s="1"/>
      <c r="G119" s="122">
        <f t="shared" si="1"/>
        <v>-0.01549802762</v>
      </c>
      <c r="H119" s="1"/>
      <c r="I119" s="101">
        <v>39194.48828125</v>
      </c>
      <c r="J119" s="101">
        <v>39194.48828125</v>
      </c>
      <c r="K119" s="1"/>
      <c r="L119" s="122">
        <f t="shared" si="2"/>
        <v>-0.006550393479</v>
      </c>
      <c r="M119" s="1"/>
      <c r="N119" s="101">
        <v>86.5</v>
      </c>
      <c r="O119" s="101">
        <v>79.8194351196289</v>
      </c>
      <c r="P119" s="1"/>
      <c r="Q119" s="122">
        <f t="shared" si="3"/>
        <v>-0.01320715877</v>
      </c>
      <c r="R119" s="1"/>
      <c r="S119" s="101">
        <v>158.899993896484</v>
      </c>
      <c r="T119" s="101">
        <v>158.406295776367</v>
      </c>
      <c r="U119" s="1"/>
      <c r="V119" s="122">
        <f t="shared" si="4"/>
        <v>-0.03281006681</v>
      </c>
      <c r="W119" s="1"/>
      <c r="X119" s="101">
        <v>6417.25</v>
      </c>
      <c r="Y119" s="101">
        <v>6134.314453125</v>
      </c>
      <c r="Z119" s="1"/>
      <c r="AA119" s="122">
        <f t="shared" si="5"/>
        <v>-0.0501677217</v>
      </c>
    </row>
    <row r="120">
      <c r="A120" s="1"/>
      <c r="B120" s="120">
        <v>43640.0</v>
      </c>
      <c r="C120" s="1"/>
      <c r="D120" s="101">
        <v>655.349975585937</v>
      </c>
      <c r="E120" s="101">
        <v>623.432434082031</v>
      </c>
      <c r="F120" s="1"/>
      <c r="G120" s="122">
        <f t="shared" si="1"/>
        <v>0.04350537999</v>
      </c>
      <c r="H120" s="1"/>
      <c r="I120" s="101">
        <v>39394.640625</v>
      </c>
      <c r="J120" s="101">
        <v>39394.640625</v>
      </c>
      <c r="K120" s="1"/>
      <c r="L120" s="122">
        <f t="shared" si="2"/>
        <v>0.005093650465</v>
      </c>
      <c r="M120" s="1"/>
      <c r="N120" s="101">
        <v>87.25</v>
      </c>
      <c r="O120" s="101">
        <v>80.5115051269531</v>
      </c>
      <c r="P120" s="1"/>
      <c r="Q120" s="122">
        <f t="shared" si="3"/>
        <v>0.008633072376</v>
      </c>
      <c r="R120" s="1"/>
      <c r="S120" s="101">
        <v>162.550003051758</v>
      </c>
      <c r="T120" s="101">
        <v>162.044952392578</v>
      </c>
      <c r="U120" s="1"/>
      <c r="V120" s="122">
        <f t="shared" si="4"/>
        <v>0.02271055599</v>
      </c>
      <c r="W120" s="1"/>
      <c r="X120" s="101">
        <v>6534.64990234375</v>
      </c>
      <c r="Y120" s="101">
        <v>6246.5380859375</v>
      </c>
      <c r="Z120" s="1"/>
      <c r="AA120" s="122">
        <f t="shared" si="5"/>
        <v>0.0181290757</v>
      </c>
    </row>
    <row r="121">
      <c r="A121" s="1"/>
      <c r="B121" s="120">
        <v>43647.0</v>
      </c>
      <c r="C121" s="1"/>
      <c r="D121" s="101">
        <v>642.049987792969</v>
      </c>
      <c r="E121" s="101">
        <v>610.780151367187</v>
      </c>
      <c r="F121" s="1"/>
      <c r="G121" s="122">
        <f t="shared" si="1"/>
        <v>-0.02050331701</v>
      </c>
      <c r="H121" s="1"/>
      <c r="I121" s="101">
        <v>39513.390625</v>
      </c>
      <c r="J121" s="101">
        <v>39513.390625</v>
      </c>
      <c r="K121" s="1"/>
      <c r="L121" s="122">
        <f t="shared" si="2"/>
        <v>0.003009835318</v>
      </c>
      <c r="M121" s="1"/>
      <c r="N121" s="101">
        <v>87.0500030517578</v>
      </c>
      <c r="O121" s="101">
        <v>80.3269577026367</v>
      </c>
      <c r="P121" s="1"/>
      <c r="Q121" s="122">
        <f t="shared" si="3"/>
        <v>-0.002294818068</v>
      </c>
      <c r="R121" s="1"/>
      <c r="S121" s="101">
        <v>160.199996948242</v>
      </c>
      <c r="T121" s="101">
        <v>159.702255249023</v>
      </c>
      <c r="U121" s="1"/>
      <c r="V121" s="122">
        <f t="shared" si="4"/>
        <v>-0.01456260374</v>
      </c>
      <c r="W121" s="1"/>
      <c r="X121" s="101">
        <v>6360.0</v>
      </c>
      <c r="Y121" s="101">
        <v>6079.5888671875</v>
      </c>
      <c r="Z121" s="1"/>
      <c r="AA121" s="122">
        <f t="shared" si="5"/>
        <v>-0.02709033087</v>
      </c>
    </row>
    <row r="122">
      <c r="A122" s="1"/>
      <c r="B122" s="120">
        <v>43654.0</v>
      </c>
      <c r="C122" s="1"/>
      <c r="D122" s="101">
        <v>631.900024414062</v>
      </c>
      <c r="E122" s="101">
        <v>601.12451171875</v>
      </c>
      <c r="F122" s="1"/>
      <c r="G122" s="122">
        <f t="shared" si="1"/>
        <v>-0.01593498937</v>
      </c>
      <c r="H122" s="1"/>
      <c r="I122" s="101">
        <v>38736.23046875</v>
      </c>
      <c r="J122" s="101">
        <v>38736.23046875</v>
      </c>
      <c r="K122" s="1"/>
      <c r="L122" s="122">
        <f t="shared" si="2"/>
        <v>-0.01986426771</v>
      </c>
      <c r="M122" s="1"/>
      <c r="N122" s="101">
        <v>84.9000015258789</v>
      </c>
      <c r="O122" s="101">
        <v>78.3430099487305</v>
      </c>
      <c r="P122" s="1"/>
      <c r="Q122" s="122">
        <f t="shared" si="3"/>
        <v>-0.02500852787</v>
      </c>
      <c r="R122" s="1"/>
      <c r="S122" s="101">
        <v>159.300003051758</v>
      </c>
      <c r="T122" s="101">
        <v>158.805053710937</v>
      </c>
      <c r="U122" s="1"/>
      <c r="V122" s="122">
        <f t="shared" si="4"/>
        <v>-0.005633804223</v>
      </c>
      <c r="W122" s="1"/>
      <c r="X122" s="101">
        <v>5971.4501953125</v>
      </c>
      <c r="Y122" s="101">
        <v>5708.17041015625</v>
      </c>
      <c r="Z122" s="1"/>
      <c r="AA122" s="122">
        <f t="shared" si="5"/>
        <v>-0.06303851938</v>
      </c>
    </row>
    <row r="123">
      <c r="A123" s="1"/>
      <c r="B123" s="120">
        <v>43661.0</v>
      </c>
      <c r="C123" s="1"/>
      <c r="D123" s="101">
        <v>571.299987792969</v>
      </c>
      <c r="E123" s="101">
        <v>543.475952148437</v>
      </c>
      <c r="F123" s="1"/>
      <c r="G123" s="122">
        <f t="shared" si="1"/>
        <v>-0.100816628</v>
      </c>
      <c r="H123" s="1"/>
      <c r="I123" s="101">
        <v>38337.01171875</v>
      </c>
      <c r="J123" s="101">
        <v>38337.01171875</v>
      </c>
      <c r="K123" s="1"/>
      <c r="L123" s="122">
        <f t="shared" si="2"/>
        <v>-0.01035955694</v>
      </c>
      <c r="M123" s="1"/>
      <c r="N123" s="101">
        <v>79.3499984741211</v>
      </c>
      <c r="O123" s="101">
        <v>73.2216491699219</v>
      </c>
      <c r="P123" s="1"/>
      <c r="Q123" s="122">
        <f t="shared" si="3"/>
        <v>-0.06760561818</v>
      </c>
      <c r="R123" s="1"/>
      <c r="S123" s="101">
        <v>154.850006103516</v>
      </c>
      <c r="T123" s="101">
        <v>154.368881225586</v>
      </c>
      <c r="U123" s="1"/>
      <c r="V123" s="122">
        <f t="shared" si="4"/>
        <v>-0.02833230187</v>
      </c>
      <c r="W123" s="1"/>
      <c r="X123" s="101">
        <v>5769.10009765625</v>
      </c>
      <c r="Y123" s="101">
        <v>5514.7421875</v>
      </c>
      <c r="Z123" s="1"/>
      <c r="AA123" s="122">
        <f t="shared" si="5"/>
        <v>-0.03447364968</v>
      </c>
    </row>
    <row r="124">
      <c r="A124" s="1"/>
      <c r="B124" s="120">
        <v>43668.0</v>
      </c>
      <c r="C124" s="1"/>
      <c r="D124" s="101">
        <v>564.450012207031</v>
      </c>
      <c r="E124" s="101">
        <v>544.448547363281</v>
      </c>
      <c r="F124" s="1"/>
      <c r="G124" s="122">
        <f t="shared" si="1"/>
        <v>0.001787983402</v>
      </c>
      <c r="H124" s="1"/>
      <c r="I124" s="101">
        <v>37882.7890625</v>
      </c>
      <c r="J124" s="101">
        <v>37882.7890625</v>
      </c>
      <c r="K124" s="1"/>
      <c r="L124" s="122">
        <f t="shared" si="2"/>
        <v>-0.01191889847</v>
      </c>
      <c r="M124" s="1"/>
      <c r="N124" s="101">
        <v>74.1999969482422</v>
      </c>
      <c r="O124" s="101">
        <v>68.4693984985352</v>
      </c>
      <c r="P124" s="1"/>
      <c r="Q124" s="122">
        <f t="shared" si="3"/>
        <v>-0.06710422272</v>
      </c>
      <c r="R124" s="1"/>
      <c r="S124" s="101">
        <v>147.149993896484</v>
      </c>
      <c r="T124" s="101">
        <v>146.692794799805</v>
      </c>
      <c r="U124" s="1"/>
      <c r="V124" s="122">
        <f t="shared" si="4"/>
        <v>-0.05100450207</v>
      </c>
      <c r="W124" s="1"/>
      <c r="X124" s="101">
        <v>5805.64990234375</v>
      </c>
      <c r="Y124" s="101">
        <v>5549.68017578125</v>
      </c>
      <c r="Z124" s="1"/>
      <c r="AA124" s="122">
        <f t="shared" si="5"/>
        <v>0.006315396007</v>
      </c>
    </row>
    <row r="125">
      <c r="A125" s="1"/>
      <c r="B125" s="120">
        <v>43675.0</v>
      </c>
      <c r="C125" s="1"/>
      <c r="D125" s="101">
        <v>556.450012207031</v>
      </c>
      <c r="E125" s="101">
        <v>536.731994628906</v>
      </c>
      <c r="F125" s="1"/>
      <c r="G125" s="122">
        <f t="shared" si="1"/>
        <v>-0.01427455168</v>
      </c>
      <c r="H125" s="1"/>
      <c r="I125" s="101">
        <v>37118.21875</v>
      </c>
      <c r="J125" s="101">
        <v>37118.21875</v>
      </c>
      <c r="K125" s="1"/>
      <c r="L125" s="122">
        <f t="shared" si="2"/>
        <v>-0.020388974</v>
      </c>
      <c r="M125" s="1"/>
      <c r="N125" s="101">
        <v>64.4000015258789</v>
      </c>
      <c r="O125" s="101">
        <v>61.84228515625</v>
      </c>
      <c r="P125" s="1"/>
      <c r="Q125" s="122">
        <f t="shared" si="3"/>
        <v>-0.1017995519</v>
      </c>
      <c r="R125" s="1"/>
      <c r="S125" s="101">
        <v>130.699996948242</v>
      </c>
      <c r="T125" s="101">
        <v>130.293914794922</v>
      </c>
      <c r="U125" s="1"/>
      <c r="V125" s="122">
        <f t="shared" si="4"/>
        <v>-0.1185477872</v>
      </c>
      <c r="W125" s="1"/>
      <c r="X125" s="101">
        <v>5689.35009765625</v>
      </c>
      <c r="Y125" s="101">
        <v>5438.5078125</v>
      </c>
      <c r="Z125" s="1"/>
      <c r="AA125" s="122">
        <f t="shared" si="5"/>
        <v>-0.02023557604</v>
      </c>
    </row>
    <row r="126">
      <c r="A126" s="1"/>
      <c r="B126" s="120">
        <v>43682.0</v>
      </c>
      <c r="C126" s="1"/>
      <c r="D126" s="101">
        <v>545.549987792969</v>
      </c>
      <c r="E126" s="101">
        <v>526.21826171875</v>
      </c>
      <c r="F126" s="1"/>
      <c r="G126" s="122">
        <f t="shared" si="1"/>
        <v>-0.01978281812</v>
      </c>
      <c r="H126" s="1"/>
      <c r="I126" s="101">
        <v>37581.91015625</v>
      </c>
      <c r="J126" s="101">
        <v>37581.91015625</v>
      </c>
      <c r="K126" s="1"/>
      <c r="L126" s="122">
        <f t="shared" si="2"/>
        <v>0.01241490125</v>
      </c>
      <c r="M126" s="1"/>
      <c r="N126" s="101">
        <v>64.3000030517578</v>
      </c>
      <c r="O126" s="101">
        <v>61.7462577819824</v>
      </c>
      <c r="P126" s="1"/>
      <c r="Q126" s="122">
        <f t="shared" si="3"/>
        <v>-0.001553985366</v>
      </c>
      <c r="R126" s="1"/>
      <c r="S126" s="101">
        <v>122.050003051758</v>
      </c>
      <c r="T126" s="101">
        <v>121.670791625977</v>
      </c>
      <c r="U126" s="1"/>
      <c r="V126" s="122">
        <f t="shared" si="4"/>
        <v>-0.06847381343</v>
      </c>
      <c r="W126" s="1"/>
      <c r="X126" s="101">
        <v>6099.89990234375</v>
      </c>
      <c r="Y126" s="101">
        <v>5830.95654296875</v>
      </c>
      <c r="Z126" s="1"/>
      <c r="AA126" s="122">
        <f t="shared" si="5"/>
        <v>0.06967633539</v>
      </c>
    </row>
    <row r="127">
      <c r="A127" s="1"/>
      <c r="B127" s="120">
        <v>43689.0</v>
      </c>
      <c r="C127" s="1"/>
      <c r="D127" s="101">
        <v>527.849975585937</v>
      </c>
      <c r="E127" s="101">
        <v>509.145446777344</v>
      </c>
      <c r="F127" s="1"/>
      <c r="G127" s="122">
        <f t="shared" si="1"/>
        <v>-0.03298234712</v>
      </c>
      <c r="H127" s="1"/>
      <c r="I127" s="101">
        <v>37350.328125</v>
      </c>
      <c r="J127" s="101">
        <v>37350.328125</v>
      </c>
      <c r="K127" s="1"/>
      <c r="L127" s="122">
        <f t="shared" si="2"/>
        <v>-0.006181125077</v>
      </c>
      <c r="M127" s="1"/>
      <c r="N127" s="101">
        <v>63.6500015258789</v>
      </c>
      <c r="O127" s="101">
        <v>61.1220703125</v>
      </c>
      <c r="P127" s="1"/>
      <c r="Q127" s="122">
        <f t="shared" si="3"/>
        <v>-0.01016035375</v>
      </c>
      <c r="R127" s="1"/>
      <c r="S127" s="101">
        <v>121.349998474121</v>
      </c>
      <c r="T127" s="101">
        <v>120.972961425781</v>
      </c>
      <c r="U127" s="1"/>
      <c r="V127" s="122">
        <f t="shared" si="4"/>
        <v>-0.00575190678</v>
      </c>
      <c r="W127" s="1"/>
      <c r="X127" s="101">
        <v>5975.0498046875</v>
      </c>
      <c r="Y127" s="101">
        <v>5711.611328125</v>
      </c>
      <c r="Z127" s="1"/>
      <c r="AA127" s="122">
        <f t="shared" si="5"/>
        <v>-0.02067988153</v>
      </c>
    </row>
    <row r="128">
      <c r="A128" s="1"/>
      <c r="B128" s="120">
        <v>43696.0</v>
      </c>
      <c r="C128" s="1"/>
      <c r="D128" s="101">
        <v>533.25</v>
      </c>
      <c r="E128" s="101">
        <v>514.354125976562</v>
      </c>
      <c r="F128" s="1"/>
      <c r="G128" s="122">
        <f t="shared" si="1"/>
        <v>0.01017826349</v>
      </c>
      <c r="H128" s="1"/>
      <c r="I128" s="101">
        <v>36701.16015625</v>
      </c>
      <c r="J128" s="101">
        <v>36701.16015625</v>
      </c>
      <c r="K128" s="1"/>
      <c r="L128" s="122">
        <f t="shared" si="2"/>
        <v>-0.01753333023</v>
      </c>
      <c r="M128" s="1"/>
      <c r="N128" s="101">
        <v>60.25</v>
      </c>
      <c r="O128" s="101">
        <v>57.857105255127</v>
      </c>
      <c r="P128" s="1"/>
      <c r="Q128" s="122">
        <f t="shared" si="3"/>
        <v>-0.05489674906</v>
      </c>
      <c r="R128" s="1"/>
      <c r="S128" s="101">
        <v>111.050003051758</v>
      </c>
      <c r="T128" s="101">
        <v>110.704971313477</v>
      </c>
      <c r="U128" s="1"/>
      <c r="V128" s="122">
        <f t="shared" si="4"/>
        <v>-0.08869831465</v>
      </c>
      <c r="W128" s="1"/>
      <c r="X128" s="101">
        <v>6254.35009765625</v>
      </c>
      <c r="Y128" s="101">
        <v>6061.98828125</v>
      </c>
      <c r="Z128" s="1"/>
      <c r="AA128" s="122">
        <f t="shared" si="5"/>
        <v>0.05953666756</v>
      </c>
    </row>
    <row r="129">
      <c r="A129" s="1"/>
      <c r="B129" s="120">
        <v>43703.0</v>
      </c>
      <c r="C129" s="1"/>
      <c r="D129" s="101">
        <v>528.799987792969</v>
      </c>
      <c r="E129" s="101">
        <v>510.061767578125</v>
      </c>
      <c r="F129" s="1"/>
      <c r="G129" s="122">
        <f t="shared" si="1"/>
        <v>-0.008380157991</v>
      </c>
      <c r="H129" s="1"/>
      <c r="I129" s="101">
        <v>37332.7890625</v>
      </c>
      <c r="J129" s="101">
        <v>37332.7890625</v>
      </c>
      <c r="K129" s="1"/>
      <c r="L129" s="122">
        <f t="shared" si="2"/>
        <v>0.01706363739</v>
      </c>
      <c r="M129" s="1"/>
      <c r="N129" s="101">
        <v>64.4499969482422</v>
      </c>
      <c r="O129" s="101">
        <v>61.8902893066406</v>
      </c>
      <c r="P129" s="1"/>
      <c r="Q129" s="122">
        <f t="shared" si="3"/>
        <v>0.06738702213</v>
      </c>
      <c r="R129" s="1"/>
      <c r="S129" s="101">
        <v>116.699996948242</v>
      </c>
      <c r="T129" s="101">
        <v>116.337409973145</v>
      </c>
      <c r="U129" s="1"/>
      <c r="V129" s="122">
        <f t="shared" si="4"/>
        <v>0.04962592898</v>
      </c>
      <c r="W129" s="1"/>
      <c r="X129" s="101">
        <v>6123.75</v>
      </c>
      <c r="Y129" s="101">
        <v>5935.4052734375</v>
      </c>
      <c r="Z129" s="1"/>
      <c r="AA129" s="122">
        <f t="shared" si="5"/>
        <v>-0.02110253442</v>
      </c>
    </row>
    <row r="130">
      <c r="A130" s="1"/>
      <c r="B130" s="120">
        <v>43710.0</v>
      </c>
      <c r="C130" s="1"/>
      <c r="D130" s="101">
        <v>529.5</v>
      </c>
      <c r="E130" s="101">
        <v>510.736968994141</v>
      </c>
      <c r="F130" s="1"/>
      <c r="G130" s="122">
        <f t="shared" si="1"/>
        <v>0.001322888617</v>
      </c>
      <c r="H130" s="1"/>
      <c r="I130" s="101">
        <v>36981.76953125</v>
      </c>
      <c r="J130" s="101">
        <v>36981.76953125</v>
      </c>
      <c r="K130" s="1"/>
      <c r="L130" s="122">
        <f t="shared" si="2"/>
        <v>-0.009446927989</v>
      </c>
      <c r="M130" s="1"/>
      <c r="N130" s="101">
        <v>63.9000015258789</v>
      </c>
      <c r="O130" s="101">
        <v>61.3621406555176</v>
      </c>
      <c r="P130" s="1"/>
      <c r="Q130" s="122">
        <f t="shared" si="3"/>
        <v>-0.008570246996</v>
      </c>
      <c r="R130" s="1"/>
      <c r="S130" s="101">
        <v>121.25</v>
      </c>
      <c r="T130" s="101">
        <v>120.873275756836</v>
      </c>
      <c r="U130" s="1"/>
      <c r="V130" s="122">
        <f t="shared" si="4"/>
        <v>0.03824801332</v>
      </c>
      <c r="W130" s="1"/>
      <c r="X130" s="101">
        <v>6186.9501953125</v>
      </c>
      <c r="Y130" s="101">
        <v>5996.66162109375</v>
      </c>
      <c r="Z130" s="1"/>
      <c r="AA130" s="122">
        <f t="shared" si="5"/>
        <v>0.01026760684</v>
      </c>
    </row>
    <row r="131">
      <c r="A131" s="1"/>
      <c r="B131" s="120">
        <v>43717.0</v>
      </c>
      <c r="C131" s="1"/>
      <c r="D131" s="101">
        <v>551.25</v>
      </c>
      <c r="E131" s="101">
        <v>531.71630859375</v>
      </c>
      <c r="F131" s="1"/>
      <c r="G131" s="122">
        <f t="shared" si="1"/>
        <v>0.04025537269</v>
      </c>
      <c r="H131" s="1"/>
      <c r="I131" s="101">
        <v>37384.98828125</v>
      </c>
      <c r="J131" s="101">
        <v>37384.98828125</v>
      </c>
      <c r="K131" s="1"/>
      <c r="L131" s="122">
        <f t="shared" si="2"/>
        <v>0.01084416514</v>
      </c>
      <c r="M131" s="1"/>
      <c r="N131" s="101">
        <v>63.4500007629395</v>
      </c>
      <c r="O131" s="101">
        <v>60.9300155639648</v>
      </c>
      <c r="P131" s="1"/>
      <c r="Q131" s="122">
        <f t="shared" si="3"/>
        <v>-0.007067123574</v>
      </c>
      <c r="R131" s="1"/>
      <c r="S131" s="101">
        <v>129.550003051758</v>
      </c>
      <c r="T131" s="101">
        <v>129.147491455078</v>
      </c>
      <c r="U131" s="1"/>
      <c r="V131" s="122">
        <f t="shared" si="4"/>
        <v>0.06621240686</v>
      </c>
      <c r="W131" s="1"/>
      <c r="X131" s="101">
        <v>6450.2998046875</v>
      </c>
      <c r="Y131" s="101">
        <v>6251.912109375</v>
      </c>
      <c r="Z131" s="1"/>
      <c r="AA131" s="122">
        <f t="shared" si="5"/>
        <v>0.04168443656</v>
      </c>
    </row>
    <row r="132">
      <c r="A132" s="1"/>
      <c r="B132" s="120">
        <v>43724.0</v>
      </c>
      <c r="C132" s="1"/>
      <c r="D132" s="101">
        <v>568.900024414062</v>
      </c>
      <c r="E132" s="101">
        <v>548.740844726562</v>
      </c>
      <c r="F132" s="1"/>
      <c r="G132" s="122">
        <f t="shared" si="1"/>
        <v>0.03151618779</v>
      </c>
      <c r="H132" s="1"/>
      <c r="I132" s="101">
        <v>38014.62109375</v>
      </c>
      <c r="J132" s="101">
        <v>38014.62109375</v>
      </c>
      <c r="K132" s="1"/>
      <c r="L132" s="122">
        <f t="shared" si="2"/>
        <v>0.01670161036</v>
      </c>
      <c r="M132" s="1"/>
      <c r="N132" s="101">
        <v>69.1999969482422</v>
      </c>
      <c r="O132" s="101">
        <v>66.4516448974609</v>
      </c>
      <c r="P132" s="1"/>
      <c r="Q132" s="122">
        <f t="shared" si="3"/>
        <v>0.08674861906</v>
      </c>
      <c r="R132" s="1"/>
      <c r="S132" s="101">
        <v>133.25</v>
      </c>
      <c r="T132" s="101">
        <v>132.835983276367</v>
      </c>
      <c r="U132" s="1"/>
      <c r="V132" s="122">
        <f t="shared" si="4"/>
        <v>0.02816006289</v>
      </c>
      <c r="W132" s="1"/>
      <c r="X132" s="101">
        <v>6591.9501953125</v>
      </c>
      <c r="Y132" s="101">
        <v>6389.20556640625</v>
      </c>
      <c r="Z132" s="1"/>
      <c r="AA132" s="122">
        <f t="shared" si="5"/>
        <v>0.0217225817</v>
      </c>
    </row>
    <row r="133">
      <c r="A133" s="1"/>
      <c r="B133" s="120">
        <v>43731.0</v>
      </c>
      <c r="C133" s="1"/>
      <c r="D133" s="101">
        <v>555.099975585937</v>
      </c>
      <c r="E133" s="101">
        <v>535.429809570312</v>
      </c>
      <c r="F133" s="1"/>
      <c r="G133" s="122">
        <f t="shared" si="1"/>
        <v>-0.02455647365</v>
      </c>
      <c r="H133" s="1"/>
      <c r="I133" s="101">
        <v>38822.5703125</v>
      </c>
      <c r="J133" s="101">
        <v>38822.5703125</v>
      </c>
      <c r="K133" s="1"/>
      <c r="L133" s="122">
        <f t="shared" si="2"/>
        <v>0.02103093524</v>
      </c>
      <c r="M133" s="1"/>
      <c r="N133" s="101">
        <v>71.9000015258789</v>
      </c>
      <c r="O133" s="101">
        <v>69.0444183349609</v>
      </c>
      <c r="P133" s="1"/>
      <c r="Q133" s="122">
        <f t="shared" si="3"/>
        <v>0.0382755027</v>
      </c>
      <c r="R133" s="1"/>
      <c r="S133" s="101">
        <v>119.900001525879</v>
      </c>
      <c r="T133" s="101">
        <v>119.527473449707</v>
      </c>
      <c r="U133" s="1"/>
      <c r="V133" s="122">
        <f t="shared" si="4"/>
        <v>-0.1055689105</v>
      </c>
      <c r="W133" s="1"/>
      <c r="X133" s="101">
        <v>6773.7001953125</v>
      </c>
      <c r="Y133" s="101">
        <v>6565.365234375</v>
      </c>
      <c r="Z133" s="1"/>
      <c r="AA133" s="122">
        <f t="shared" si="5"/>
        <v>0.02719820362</v>
      </c>
    </row>
    <row r="134">
      <c r="A134" s="1"/>
      <c r="B134" s="120">
        <v>43738.0</v>
      </c>
      <c r="C134" s="1"/>
      <c r="D134" s="101">
        <v>564.25</v>
      </c>
      <c r="E134" s="101">
        <v>544.255615234375</v>
      </c>
      <c r="F134" s="1"/>
      <c r="G134" s="122">
        <f t="shared" si="1"/>
        <v>0.01634921071</v>
      </c>
      <c r="H134" s="1"/>
      <c r="I134" s="101">
        <v>37673.30859375</v>
      </c>
      <c r="J134" s="101">
        <v>37673.30859375</v>
      </c>
      <c r="K134" s="1"/>
      <c r="L134" s="122">
        <f t="shared" si="2"/>
        <v>-0.03004993774</v>
      </c>
      <c r="M134" s="1"/>
      <c r="N134" s="101">
        <v>68.0500030517578</v>
      </c>
      <c r="O134" s="101">
        <v>65.3473281860352</v>
      </c>
      <c r="P134" s="1"/>
      <c r="Q134" s="122">
        <f t="shared" si="3"/>
        <v>-0.05503348692</v>
      </c>
      <c r="R134" s="1"/>
      <c r="S134" s="101">
        <v>119.650001525879</v>
      </c>
      <c r="T134" s="101">
        <v>119.278244018555</v>
      </c>
      <c r="U134" s="1"/>
      <c r="V134" s="122">
        <f t="shared" si="4"/>
        <v>-0.002087299452</v>
      </c>
      <c r="W134" s="1"/>
      <c r="X134" s="101">
        <v>6649.60009765625</v>
      </c>
      <c r="Y134" s="101">
        <v>6445.08203125</v>
      </c>
      <c r="Z134" s="1"/>
      <c r="AA134" s="122">
        <f t="shared" si="5"/>
        <v>-0.01849077558</v>
      </c>
    </row>
    <row r="135">
      <c r="A135" s="1"/>
      <c r="B135" s="120">
        <v>43745.0</v>
      </c>
      <c r="C135" s="1"/>
      <c r="D135" s="101">
        <v>560.099975585937</v>
      </c>
      <c r="E135" s="101">
        <v>540.252685546875</v>
      </c>
      <c r="F135" s="1"/>
      <c r="G135" s="122">
        <f t="shared" si="1"/>
        <v>-0.007382051134</v>
      </c>
      <c r="H135" s="1"/>
      <c r="I135" s="101">
        <v>38127.078125</v>
      </c>
      <c r="J135" s="101">
        <v>38127.078125</v>
      </c>
      <c r="K135" s="1"/>
      <c r="L135" s="122">
        <f t="shared" si="2"/>
        <v>0.01197289279</v>
      </c>
      <c r="M135" s="1"/>
      <c r="N135" s="101">
        <v>68.6500015258789</v>
      </c>
      <c r="O135" s="101">
        <v>65.9234924316406</v>
      </c>
      <c r="P135" s="1"/>
      <c r="Q135" s="122">
        <f t="shared" si="3"/>
        <v>0.008778309494</v>
      </c>
      <c r="R135" s="1"/>
      <c r="S135" s="101">
        <v>121.300003051758</v>
      </c>
      <c r="T135" s="101">
        <v>120.923126220703</v>
      </c>
      <c r="U135" s="1"/>
      <c r="V135" s="122">
        <f t="shared" si="4"/>
        <v>0.01369607436</v>
      </c>
      <c r="W135" s="1"/>
      <c r="X135" s="101">
        <v>6698.89990234375</v>
      </c>
      <c r="Y135" s="101">
        <v>6492.86572265625</v>
      </c>
      <c r="Z135" s="1"/>
      <c r="AA135" s="122">
        <f t="shared" si="5"/>
        <v>0.007386628789</v>
      </c>
    </row>
    <row r="136">
      <c r="A136" s="1"/>
      <c r="B136" s="120">
        <v>43752.0</v>
      </c>
      <c r="C136" s="1"/>
      <c r="D136" s="101">
        <v>593.299987792969</v>
      </c>
      <c r="E136" s="101">
        <v>572.276184082031</v>
      </c>
      <c r="F136" s="1"/>
      <c r="G136" s="122">
        <f t="shared" si="1"/>
        <v>0.05758474785</v>
      </c>
      <c r="H136" s="1"/>
      <c r="I136" s="101">
        <v>39298.37890625</v>
      </c>
      <c r="J136" s="101">
        <v>39298.37890625</v>
      </c>
      <c r="K136" s="1"/>
      <c r="L136" s="122">
        <f t="shared" si="2"/>
        <v>0.03025852718</v>
      </c>
      <c r="M136" s="1"/>
      <c r="N136" s="101">
        <v>77.5</v>
      </c>
      <c r="O136" s="101">
        <v>74.422004699707</v>
      </c>
      <c r="P136" s="1"/>
      <c r="Q136" s="122">
        <f t="shared" si="3"/>
        <v>0.1212567962</v>
      </c>
      <c r="R136" s="1"/>
      <c r="S136" s="101">
        <v>136.850006103516</v>
      </c>
      <c r="T136" s="101">
        <v>136.4248046875</v>
      </c>
      <c r="U136" s="1"/>
      <c r="V136" s="122">
        <f t="shared" si="4"/>
        <v>0.1206185582</v>
      </c>
      <c r="W136" s="1"/>
      <c r="X136" s="101">
        <v>7302.2998046875</v>
      </c>
      <c r="Y136" s="101">
        <v>7077.70751953125</v>
      </c>
      <c r="Z136" s="1"/>
      <c r="AA136" s="122">
        <f t="shared" si="5"/>
        <v>0.08624606561</v>
      </c>
    </row>
    <row r="137">
      <c r="A137" s="1"/>
      <c r="B137" s="120">
        <v>43759.0</v>
      </c>
      <c r="C137" s="1"/>
      <c r="D137" s="101">
        <v>591.5</v>
      </c>
      <c r="E137" s="101">
        <v>570.539916992187</v>
      </c>
      <c r="F137" s="1"/>
      <c r="G137" s="122">
        <f t="shared" si="1"/>
        <v>-0.003038578865</v>
      </c>
      <c r="H137" s="1"/>
      <c r="I137" s="101">
        <v>39058.05859375</v>
      </c>
      <c r="J137" s="101">
        <v>39058.05859375</v>
      </c>
      <c r="K137" s="1"/>
      <c r="L137" s="122">
        <f t="shared" si="2"/>
        <v>-0.006134047787</v>
      </c>
      <c r="M137" s="1"/>
      <c r="N137" s="101">
        <v>75.8499984741211</v>
      </c>
      <c r="O137" s="101">
        <v>72.8375244140625</v>
      </c>
      <c r="P137" s="1"/>
      <c r="Q137" s="122">
        <f t="shared" si="3"/>
        <v>-0.02152039255</v>
      </c>
      <c r="R137" s="1"/>
      <c r="S137" s="101">
        <v>147.699996948242</v>
      </c>
      <c r="T137" s="101">
        <v>147.241088867187</v>
      </c>
      <c r="U137" s="1"/>
      <c r="V137" s="122">
        <f t="shared" si="4"/>
        <v>0.07629772225</v>
      </c>
      <c r="W137" s="1"/>
      <c r="X137" s="101">
        <v>7422.10009765625</v>
      </c>
      <c r="Y137" s="101">
        <v>7193.82275390625</v>
      </c>
      <c r="Z137" s="1"/>
      <c r="AA137" s="122">
        <f t="shared" si="5"/>
        <v>0.01627264833</v>
      </c>
    </row>
    <row r="138">
      <c r="A138" s="1"/>
      <c r="B138" s="120">
        <v>43766.0</v>
      </c>
      <c r="C138" s="1"/>
      <c r="D138" s="101">
        <v>589.75</v>
      </c>
      <c r="E138" s="101">
        <v>568.85205078125</v>
      </c>
      <c r="F138" s="1"/>
      <c r="G138" s="122">
        <f t="shared" si="1"/>
        <v>-0.002962751175</v>
      </c>
      <c r="H138" s="1"/>
      <c r="I138" s="101">
        <v>40165.03125</v>
      </c>
      <c r="J138" s="101">
        <v>40165.03125</v>
      </c>
      <c r="K138" s="1"/>
      <c r="L138" s="122">
        <f t="shared" si="2"/>
        <v>0.02794752663</v>
      </c>
      <c r="M138" s="1"/>
      <c r="N138" s="101">
        <v>75.9499969482422</v>
      </c>
      <c r="O138" s="101">
        <v>72.9335556030273</v>
      </c>
      <c r="P138" s="1"/>
      <c r="Q138" s="122">
        <f t="shared" si="3"/>
        <v>0.001317561794</v>
      </c>
      <c r="R138" s="1"/>
      <c r="S138" s="101">
        <v>175.050003051758</v>
      </c>
      <c r="T138" s="101">
        <v>174.506118774414</v>
      </c>
      <c r="U138" s="1"/>
      <c r="V138" s="122">
        <f t="shared" si="4"/>
        <v>0.169888502</v>
      </c>
      <c r="W138" s="1"/>
      <c r="X138" s="101">
        <v>7618.64990234375</v>
      </c>
      <c r="Y138" s="101">
        <v>7384.32763671875</v>
      </c>
      <c r="Z138" s="1"/>
      <c r="AA138" s="122">
        <f t="shared" si="5"/>
        <v>0.02613716046</v>
      </c>
    </row>
    <row r="139">
      <c r="A139" s="1"/>
      <c r="B139" s="120">
        <v>43773.0</v>
      </c>
      <c r="C139" s="1"/>
      <c r="D139" s="101">
        <v>580.0</v>
      </c>
      <c r="E139" s="101">
        <v>559.447509765625</v>
      </c>
      <c r="F139" s="1"/>
      <c r="G139" s="122">
        <f t="shared" si="1"/>
        <v>-0.01667067709</v>
      </c>
      <c r="H139" s="1"/>
      <c r="I139" s="101">
        <v>40323.609375</v>
      </c>
      <c r="J139" s="101">
        <v>40323.609375</v>
      </c>
      <c r="K139" s="1"/>
      <c r="L139" s="122">
        <f t="shared" si="2"/>
        <v>0.00394039032</v>
      </c>
      <c r="M139" s="1"/>
      <c r="N139" s="101">
        <v>76.5500030517578</v>
      </c>
      <c r="O139" s="101">
        <v>73.5097274780273</v>
      </c>
      <c r="P139" s="1"/>
      <c r="Q139" s="122">
        <f t="shared" si="3"/>
        <v>0.007868914653</v>
      </c>
      <c r="R139" s="1"/>
      <c r="S139" s="101">
        <v>169.050003051758</v>
      </c>
      <c r="T139" s="101">
        <v>168.524765014648</v>
      </c>
      <c r="U139" s="1"/>
      <c r="V139" s="122">
        <f t="shared" si="4"/>
        <v>-0.03487709326</v>
      </c>
      <c r="W139" s="1"/>
      <c r="X139" s="101">
        <v>7200.5498046875</v>
      </c>
      <c r="Y139" s="101">
        <v>6979.08642578125</v>
      </c>
      <c r="Z139" s="1"/>
      <c r="AA139" s="122">
        <f t="shared" si="5"/>
        <v>-0.05644184374</v>
      </c>
    </row>
    <row r="140">
      <c r="A140" s="1"/>
      <c r="B140" s="120">
        <v>43780.0</v>
      </c>
      <c r="C140" s="1"/>
      <c r="D140" s="101">
        <v>583.049987792969</v>
      </c>
      <c r="E140" s="101">
        <v>562.389404296875</v>
      </c>
      <c r="F140" s="1"/>
      <c r="G140" s="122">
        <f t="shared" si="1"/>
        <v>0.005244793139</v>
      </c>
      <c r="H140" s="1"/>
      <c r="I140" s="101">
        <v>40356.69140625</v>
      </c>
      <c r="J140" s="101">
        <v>40356.69140625</v>
      </c>
      <c r="K140" s="1"/>
      <c r="L140" s="122">
        <f t="shared" si="2"/>
        <v>0.000820077089</v>
      </c>
      <c r="M140" s="1"/>
      <c r="N140" s="101">
        <v>79.5</v>
      </c>
      <c r="O140" s="101">
        <v>76.3425750732422</v>
      </c>
      <c r="P140" s="1"/>
      <c r="Q140" s="122">
        <f t="shared" si="3"/>
        <v>0.03781303428</v>
      </c>
      <c r="R140" s="1"/>
      <c r="S140" s="101">
        <v>168.550003051758</v>
      </c>
      <c r="T140" s="101">
        <v>168.026321411133</v>
      </c>
      <c r="U140" s="1"/>
      <c r="V140" s="122">
        <f t="shared" si="4"/>
        <v>-0.002962070176</v>
      </c>
      <c r="W140" s="1"/>
      <c r="X140" s="101">
        <v>7147.2001953125</v>
      </c>
      <c r="Y140" s="101">
        <v>6927.3779296875</v>
      </c>
      <c r="Z140" s="1"/>
      <c r="AA140" s="122">
        <f t="shared" si="5"/>
        <v>-0.00743664717</v>
      </c>
    </row>
    <row r="141">
      <c r="A141" s="1"/>
      <c r="B141" s="120">
        <v>43787.0</v>
      </c>
      <c r="C141" s="1"/>
      <c r="D141" s="101">
        <v>546.0</v>
      </c>
      <c r="E141" s="101">
        <v>526.652282714844</v>
      </c>
      <c r="F141" s="1"/>
      <c r="G141" s="122">
        <f t="shared" si="1"/>
        <v>-0.06565397449</v>
      </c>
      <c r="H141" s="1"/>
      <c r="I141" s="101">
        <v>40359.41015625</v>
      </c>
      <c r="J141" s="101">
        <v>40359.41015625</v>
      </c>
      <c r="K141" s="1"/>
      <c r="L141" s="122">
        <f t="shared" si="2"/>
        <v>0.00006736574112</v>
      </c>
      <c r="M141" s="1"/>
      <c r="N141" s="101">
        <v>81.3499984741211</v>
      </c>
      <c r="O141" s="101">
        <v>78.1191024780273</v>
      </c>
      <c r="P141" s="1"/>
      <c r="Q141" s="122">
        <f t="shared" si="3"/>
        <v>0.02300383854</v>
      </c>
      <c r="R141" s="1"/>
      <c r="S141" s="101">
        <v>162.350006103516</v>
      </c>
      <c r="T141" s="101">
        <v>161.845581054687</v>
      </c>
      <c r="U141" s="1"/>
      <c r="V141" s="122">
        <f t="shared" si="4"/>
        <v>-0.03747796492</v>
      </c>
      <c r="W141" s="1"/>
      <c r="X141" s="101">
        <v>7060.4501953125</v>
      </c>
      <c r="Y141" s="101">
        <v>6843.2958984375</v>
      </c>
      <c r="Z141" s="1"/>
      <c r="AA141" s="122">
        <f t="shared" si="5"/>
        <v>-0.0122119044</v>
      </c>
    </row>
    <row r="142">
      <c r="A142" s="1"/>
      <c r="B142" s="120">
        <v>43794.0</v>
      </c>
      <c r="C142" s="1"/>
      <c r="D142" s="101">
        <v>530.549987792969</v>
      </c>
      <c r="E142" s="101">
        <v>511.749786376953</v>
      </c>
      <c r="F142" s="1"/>
      <c r="G142" s="122">
        <f t="shared" si="1"/>
        <v>-0.02870471857</v>
      </c>
      <c r="H142" s="1"/>
      <c r="I142" s="101">
        <v>40793.80859375</v>
      </c>
      <c r="J142" s="101">
        <v>40793.80859375</v>
      </c>
      <c r="K142" s="1"/>
      <c r="L142" s="122">
        <f t="shared" si="2"/>
        <v>0.01070573893</v>
      </c>
      <c r="M142" s="1"/>
      <c r="N142" s="101">
        <v>79.1500015258789</v>
      </c>
      <c r="O142" s="101">
        <v>76.0064697265625</v>
      </c>
      <c r="P142" s="1"/>
      <c r="Q142" s="122">
        <f t="shared" si="3"/>
        <v>-0.02741615228</v>
      </c>
      <c r="R142" s="1"/>
      <c r="S142" s="101">
        <v>161.5</v>
      </c>
      <c r="T142" s="101">
        <v>160.99821472168</v>
      </c>
      <c r="U142" s="1"/>
      <c r="V142" s="122">
        <f t="shared" si="4"/>
        <v>-0.005249401041</v>
      </c>
      <c r="W142" s="1"/>
      <c r="X142" s="101">
        <v>7245.85009765625</v>
      </c>
      <c r="Y142" s="101">
        <v>7022.9931640625</v>
      </c>
      <c r="Z142" s="1"/>
      <c r="AA142" s="122">
        <f t="shared" si="5"/>
        <v>0.02592003174</v>
      </c>
    </row>
    <row r="143">
      <c r="A143" s="1"/>
      <c r="B143" s="120">
        <v>43801.0</v>
      </c>
      <c r="C143" s="1"/>
      <c r="D143" s="101">
        <v>510.200012207031</v>
      </c>
      <c r="E143" s="101">
        <v>492.120880126953</v>
      </c>
      <c r="F143" s="1"/>
      <c r="G143" s="122">
        <f t="shared" si="1"/>
        <v>-0.03911142947</v>
      </c>
      <c r="H143" s="1"/>
      <c r="I143" s="101">
        <v>40445.1484375</v>
      </c>
      <c r="J143" s="101">
        <v>40445.1484375</v>
      </c>
      <c r="K143" s="1"/>
      <c r="L143" s="122">
        <f t="shared" si="2"/>
        <v>-0.008583623171</v>
      </c>
      <c r="M143" s="1"/>
      <c r="N143" s="101">
        <v>76.5</v>
      </c>
      <c r="O143" s="101">
        <v>73.4617233276367</v>
      </c>
      <c r="P143" s="1"/>
      <c r="Q143" s="122">
        <f t="shared" si="3"/>
        <v>-0.03405396513</v>
      </c>
      <c r="R143" s="1"/>
      <c r="S143" s="101">
        <v>161.5</v>
      </c>
      <c r="T143" s="101">
        <v>160.99821472168</v>
      </c>
      <c r="U143" s="1"/>
      <c r="V143" s="122">
        <f t="shared" si="4"/>
        <v>0</v>
      </c>
      <c r="W143" s="1"/>
      <c r="X143" s="101">
        <v>6886.7001953125</v>
      </c>
      <c r="Y143" s="101">
        <v>6674.8896484375</v>
      </c>
      <c r="Z143" s="1"/>
      <c r="AA143" s="122">
        <f t="shared" si="5"/>
        <v>-0.05083683173</v>
      </c>
    </row>
    <row r="144">
      <c r="A144" s="1"/>
      <c r="B144" s="120">
        <v>43808.0</v>
      </c>
      <c r="C144" s="1"/>
      <c r="D144" s="101">
        <v>516.200012207031</v>
      </c>
      <c r="E144" s="101">
        <v>497.908264160156</v>
      </c>
      <c r="F144" s="1"/>
      <c r="G144" s="122">
        <f t="shared" si="1"/>
        <v>0.01169147391</v>
      </c>
      <c r="H144" s="1"/>
      <c r="I144" s="101">
        <v>41009.7109375</v>
      </c>
      <c r="J144" s="101">
        <v>41009.7109375</v>
      </c>
      <c r="K144" s="1"/>
      <c r="L144" s="122">
        <f t="shared" si="2"/>
        <v>0.01386219422</v>
      </c>
      <c r="M144" s="1"/>
      <c r="N144" s="101">
        <v>80.9499969482422</v>
      </c>
      <c r="O144" s="101">
        <v>77.7349853515625</v>
      </c>
      <c r="P144" s="1"/>
      <c r="Q144" s="122">
        <f t="shared" si="3"/>
        <v>0.05654091844</v>
      </c>
      <c r="R144" s="1"/>
      <c r="S144" s="101">
        <v>176.699996948242</v>
      </c>
      <c r="T144" s="101">
        <v>176.150985717773</v>
      </c>
      <c r="U144" s="1"/>
      <c r="V144" s="122">
        <f t="shared" si="4"/>
        <v>0.08994822443</v>
      </c>
      <c r="W144" s="1"/>
      <c r="X144" s="101">
        <v>7214.9501953125</v>
      </c>
      <c r="Y144" s="101">
        <v>6993.04443359375</v>
      </c>
      <c r="Z144" s="1"/>
      <c r="AA144" s="122">
        <f t="shared" si="5"/>
        <v>0.04656333063</v>
      </c>
    </row>
    <row r="145">
      <c r="A145" s="1"/>
      <c r="B145" s="120">
        <v>43815.0</v>
      </c>
      <c r="C145" s="1"/>
      <c r="D145" s="101">
        <v>530.599975585937</v>
      </c>
      <c r="E145" s="101">
        <v>511.797912597656</v>
      </c>
      <c r="F145" s="1"/>
      <c r="G145" s="122">
        <f t="shared" si="1"/>
        <v>0.02751399362</v>
      </c>
      <c r="H145" s="1"/>
      <c r="I145" s="101">
        <v>41681.5390625</v>
      </c>
      <c r="J145" s="101">
        <v>41681.5390625</v>
      </c>
      <c r="K145" s="1"/>
      <c r="L145" s="122">
        <f t="shared" si="2"/>
        <v>0.01624943165</v>
      </c>
      <c r="M145" s="1"/>
      <c r="N145" s="101">
        <v>80.4000015258789</v>
      </c>
      <c r="O145" s="101">
        <v>77.2068328857422</v>
      </c>
      <c r="P145" s="1"/>
      <c r="Q145" s="122">
        <f t="shared" si="3"/>
        <v>-0.006817455964</v>
      </c>
      <c r="R145" s="1"/>
      <c r="S145" s="101">
        <v>175.949996948242</v>
      </c>
      <c r="T145" s="101">
        <v>175.4033203125</v>
      </c>
      <c r="U145" s="1"/>
      <c r="V145" s="122">
        <f t="shared" si="4"/>
        <v>-0.004253490967</v>
      </c>
      <c r="W145" s="1"/>
      <c r="X145" s="101">
        <v>7261.5</v>
      </c>
      <c r="Y145" s="101">
        <v>7038.162109375</v>
      </c>
      <c r="Z145" s="1"/>
      <c r="AA145" s="122">
        <f t="shared" si="5"/>
        <v>0.006431069366</v>
      </c>
    </row>
    <row r="146">
      <c r="A146" s="1"/>
      <c r="B146" s="120">
        <v>43822.0</v>
      </c>
      <c r="C146" s="1"/>
      <c r="D146" s="101">
        <v>530.150024414062</v>
      </c>
      <c r="E146" s="101">
        <v>511.363983154297</v>
      </c>
      <c r="F146" s="1"/>
      <c r="G146" s="122">
        <f t="shared" si="1"/>
        <v>-0.0008482127241</v>
      </c>
      <c r="H146" s="1"/>
      <c r="I146" s="101">
        <v>41575.140625</v>
      </c>
      <c r="J146" s="101">
        <v>41575.140625</v>
      </c>
      <c r="K146" s="1"/>
      <c r="L146" s="122">
        <f t="shared" si="2"/>
        <v>-0.002555914933</v>
      </c>
      <c r="M146" s="1"/>
      <c r="N146" s="101">
        <v>79.6999969482422</v>
      </c>
      <c r="O146" s="101">
        <v>76.5346221923828</v>
      </c>
      <c r="P146" s="1"/>
      <c r="Q146" s="122">
        <f t="shared" si="3"/>
        <v>-0.008744745868</v>
      </c>
      <c r="R146" s="1"/>
      <c r="S146" s="101">
        <v>176.149993896484</v>
      </c>
      <c r="T146" s="101">
        <v>175.602691650391</v>
      </c>
      <c r="U146" s="1"/>
      <c r="V146" s="122">
        <f t="shared" si="4"/>
        <v>0.001135999684</v>
      </c>
      <c r="W146" s="1"/>
      <c r="X146" s="101">
        <v>7344.89990234375</v>
      </c>
      <c r="Y146" s="101">
        <v>7118.9970703125</v>
      </c>
      <c r="Z146" s="1"/>
      <c r="AA146" s="122">
        <f t="shared" si="5"/>
        <v>0.01141978251</v>
      </c>
    </row>
    <row r="147">
      <c r="A147" s="1"/>
      <c r="B147" s="120">
        <v>43829.0</v>
      </c>
      <c r="C147" s="1"/>
      <c r="D147" s="101">
        <v>532.75</v>
      </c>
      <c r="E147" s="101">
        <v>513.871826171875</v>
      </c>
      <c r="F147" s="1"/>
      <c r="G147" s="122">
        <f t="shared" si="1"/>
        <v>0.004892236492</v>
      </c>
      <c r="H147" s="1"/>
      <c r="I147" s="101">
        <v>41464.609375</v>
      </c>
      <c r="J147" s="101">
        <v>41464.609375</v>
      </c>
      <c r="K147" s="1"/>
      <c r="L147" s="122">
        <f t="shared" si="2"/>
        <v>-0.002662130252</v>
      </c>
      <c r="M147" s="1"/>
      <c r="N147" s="101">
        <v>83.6999969482422</v>
      </c>
      <c r="O147" s="101">
        <v>80.3757629394531</v>
      </c>
      <c r="P147" s="1"/>
      <c r="Q147" s="122">
        <f t="shared" si="3"/>
        <v>0.04896945863</v>
      </c>
      <c r="R147" s="1"/>
      <c r="S147" s="101">
        <v>191.100006103516</v>
      </c>
      <c r="T147" s="101">
        <v>190.506256103516</v>
      </c>
      <c r="U147" s="1"/>
      <c r="V147" s="122">
        <f t="shared" si="4"/>
        <v>0.08146102508</v>
      </c>
      <c r="W147" s="1"/>
      <c r="X147" s="101">
        <v>7254.25</v>
      </c>
      <c r="Y147" s="101">
        <v>7031.13525390625</v>
      </c>
      <c r="Z147" s="1"/>
      <c r="AA147" s="122">
        <f t="shared" si="5"/>
        <v>-0.01241867476</v>
      </c>
    </row>
    <row r="148">
      <c r="A148" s="1"/>
      <c r="B148" s="120">
        <v>43836.0</v>
      </c>
      <c r="C148" s="1"/>
      <c r="D148" s="101">
        <v>546.599975585937</v>
      </c>
      <c r="E148" s="101">
        <v>527.23095703125</v>
      </c>
      <c r="F148" s="1"/>
      <c r="G148" s="122">
        <f t="shared" si="1"/>
        <v>0.02566483224</v>
      </c>
      <c r="H148" s="1"/>
      <c r="I148" s="101">
        <v>41599.71875</v>
      </c>
      <c r="J148" s="101">
        <v>41599.71875</v>
      </c>
      <c r="K148" s="1"/>
      <c r="L148" s="122">
        <f t="shared" si="2"/>
        <v>0.003253129164</v>
      </c>
      <c r="M148" s="1"/>
      <c r="N148" s="101">
        <v>81.3499984741211</v>
      </c>
      <c r="O148" s="101">
        <v>78.1191024780273</v>
      </c>
      <c r="P148" s="1"/>
      <c r="Q148" s="122">
        <f t="shared" si="3"/>
        <v>-0.02847805784</v>
      </c>
      <c r="R148" s="1"/>
      <c r="S148" s="101">
        <v>196.350006103516</v>
      </c>
      <c r="T148" s="101">
        <v>195.739944458008</v>
      </c>
      <c r="U148" s="1"/>
      <c r="V148" s="122">
        <f t="shared" si="4"/>
        <v>0.02710192978</v>
      </c>
      <c r="W148" s="1"/>
      <c r="X148" s="101">
        <v>7330.5</v>
      </c>
      <c r="Y148" s="101">
        <v>7105.0400390625</v>
      </c>
      <c r="Z148" s="1"/>
      <c r="AA148" s="122">
        <f t="shared" si="5"/>
        <v>0.01045621704</v>
      </c>
    </row>
    <row r="149">
      <c r="A149" s="1"/>
      <c r="B149" s="120">
        <v>43843.0</v>
      </c>
      <c r="C149" s="1"/>
      <c r="D149" s="101">
        <v>569.299987792969</v>
      </c>
      <c r="E149" s="101">
        <v>549.126586914062</v>
      </c>
      <c r="F149" s="1"/>
      <c r="G149" s="122">
        <f t="shared" si="1"/>
        <v>0.04069029101</v>
      </c>
      <c r="H149" s="1"/>
      <c r="I149" s="101">
        <v>41945.37109375</v>
      </c>
      <c r="J149" s="101">
        <v>41945.37109375</v>
      </c>
      <c r="K149" s="1"/>
      <c r="L149" s="122">
        <f t="shared" si="2"/>
        <v>0.008274676983</v>
      </c>
      <c r="M149" s="1"/>
      <c r="N149" s="101">
        <v>84.0</v>
      </c>
      <c r="O149" s="101">
        <v>80.6638565063477</v>
      </c>
      <c r="P149" s="1"/>
      <c r="Q149" s="122">
        <f t="shared" si="3"/>
        <v>0.03205598326</v>
      </c>
      <c r="R149" s="1"/>
      <c r="S149" s="101">
        <v>197.300003051758</v>
      </c>
      <c r="T149" s="101">
        <v>196.686996459961</v>
      </c>
      <c r="U149" s="1"/>
      <c r="V149" s="122">
        <f t="shared" si="4"/>
        <v>0.004826650476</v>
      </c>
      <c r="W149" s="1"/>
      <c r="X149" s="101">
        <v>7520.14990234375</v>
      </c>
      <c r="Y149" s="101">
        <v>7288.8564453125</v>
      </c>
      <c r="Z149" s="1"/>
      <c r="AA149" s="122">
        <f t="shared" si="5"/>
        <v>0.02554227063</v>
      </c>
    </row>
    <row r="150">
      <c r="A150" s="1"/>
      <c r="B150" s="120">
        <v>43850.0</v>
      </c>
      <c r="C150" s="1"/>
      <c r="D150" s="101">
        <v>567.75</v>
      </c>
      <c r="E150" s="101">
        <v>547.631591796875</v>
      </c>
      <c r="F150" s="1"/>
      <c r="G150" s="122">
        <f t="shared" si="1"/>
        <v>-0.002726209063</v>
      </c>
      <c r="H150" s="1"/>
      <c r="I150" s="101">
        <v>41613.19140625</v>
      </c>
      <c r="J150" s="101">
        <v>41613.19140625</v>
      </c>
      <c r="K150" s="1"/>
      <c r="L150" s="122">
        <f t="shared" si="2"/>
        <v>-0.007950865297</v>
      </c>
      <c r="M150" s="1"/>
      <c r="N150" s="101">
        <v>86.5</v>
      </c>
      <c r="O150" s="101">
        <v>83.0645446777344</v>
      </c>
      <c r="P150" s="1"/>
      <c r="Q150" s="122">
        <f t="shared" si="3"/>
        <v>0.02932735212</v>
      </c>
      <c r="R150" s="1"/>
      <c r="S150" s="101">
        <v>186.5</v>
      </c>
      <c r="T150" s="101">
        <v>185.920547485352</v>
      </c>
      <c r="U150" s="1"/>
      <c r="V150" s="122">
        <f t="shared" si="4"/>
        <v>-0.05629419632</v>
      </c>
      <c r="W150" s="1"/>
      <c r="X150" s="101">
        <v>7128.4501953125</v>
      </c>
      <c r="Y150" s="101">
        <v>6909.205078125</v>
      </c>
      <c r="Z150" s="1"/>
      <c r="AA150" s="122">
        <f t="shared" si="5"/>
        <v>-0.05349207569</v>
      </c>
    </row>
    <row r="151">
      <c r="A151" s="1"/>
      <c r="B151" s="120">
        <v>43857.0</v>
      </c>
      <c r="C151" s="1"/>
      <c r="D151" s="101">
        <v>545.200012207031</v>
      </c>
      <c r="E151" s="101">
        <v>525.880676269531</v>
      </c>
      <c r="F151" s="1"/>
      <c r="G151" s="122">
        <f t="shared" si="1"/>
        <v>-0.04052844732</v>
      </c>
      <c r="H151" s="1"/>
      <c r="I151" s="101">
        <v>40723.48828125</v>
      </c>
      <c r="J151" s="101">
        <v>40723.48828125</v>
      </c>
      <c r="K151" s="1"/>
      <c r="L151" s="122">
        <f t="shared" si="2"/>
        <v>-0.02161218448</v>
      </c>
      <c r="M151" s="1"/>
      <c r="N151" s="101">
        <v>77.1500015258789</v>
      </c>
      <c r="O151" s="101">
        <v>74.0859069824219</v>
      </c>
      <c r="P151" s="1"/>
      <c r="Q151" s="122">
        <f t="shared" si="3"/>
        <v>-0.1143926273</v>
      </c>
      <c r="R151" s="1"/>
      <c r="S151" s="101">
        <v>165.600006103516</v>
      </c>
      <c r="T151" s="101">
        <v>165.085479736328</v>
      </c>
      <c r="U151" s="1"/>
      <c r="V151" s="122">
        <f t="shared" si="4"/>
        <v>-0.1188560196</v>
      </c>
      <c r="W151" s="1"/>
      <c r="X151" s="101">
        <v>6812.64990234375</v>
      </c>
      <c r="Y151" s="101">
        <v>6603.1171875</v>
      </c>
      <c r="Z151" s="1"/>
      <c r="AA151" s="122">
        <f t="shared" si="5"/>
        <v>-0.04531275315</v>
      </c>
    </row>
    <row r="152">
      <c r="A152" s="1"/>
      <c r="B152" s="120">
        <v>43864.0</v>
      </c>
      <c r="C152" s="1"/>
      <c r="D152" s="101">
        <v>569.099975585937</v>
      </c>
      <c r="E152" s="101">
        <v>548.933776855469</v>
      </c>
      <c r="F152" s="1"/>
      <c r="G152" s="122">
        <f t="shared" si="1"/>
        <v>0.04290347339</v>
      </c>
      <c r="H152" s="1"/>
      <c r="I152" s="101">
        <v>41141.8515625</v>
      </c>
      <c r="J152" s="101">
        <v>41141.8515625</v>
      </c>
      <c r="K152" s="1"/>
      <c r="L152" s="122">
        <f t="shared" si="2"/>
        <v>0.01022085596</v>
      </c>
      <c r="M152" s="1"/>
      <c r="N152" s="101">
        <v>83.75</v>
      </c>
      <c r="O152" s="101">
        <v>80.4237747192383</v>
      </c>
      <c r="P152" s="1"/>
      <c r="Q152" s="122">
        <f t="shared" si="3"/>
        <v>0.08208451289</v>
      </c>
      <c r="R152" s="1"/>
      <c r="S152" s="101">
        <v>173.600006103516</v>
      </c>
      <c r="T152" s="101">
        <v>173.060623168945</v>
      </c>
      <c r="U152" s="1"/>
      <c r="V152" s="122">
        <f t="shared" si="4"/>
        <v>0.04717855729</v>
      </c>
      <c r="W152" s="1"/>
      <c r="X152" s="101">
        <v>6971.75</v>
      </c>
      <c r="Y152" s="101">
        <v>6757.32470703125</v>
      </c>
      <c r="Z152" s="1"/>
      <c r="AA152" s="122">
        <f t="shared" si="5"/>
        <v>0.02308521966</v>
      </c>
    </row>
    <row r="153">
      <c r="A153" s="1"/>
      <c r="B153" s="120">
        <v>43871.0</v>
      </c>
      <c r="C153" s="1"/>
      <c r="D153" s="101">
        <v>523.0</v>
      </c>
      <c r="E153" s="101">
        <v>504.467346191406</v>
      </c>
      <c r="F153" s="1"/>
      <c r="G153" s="122">
        <f t="shared" si="1"/>
        <v>-0.08447469659</v>
      </c>
      <c r="H153" s="1"/>
      <c r="I153" s="101">
        <v>41257.73828125</v>
      </c>
      <c r="J153" s="101">
        <v>41257.73828125</v>
      </c>
      <c r="K153" s="1"/>
      <c r="L153" s="122">
        <f t="shared" si="2"/>
        <v>0.002812800291</v>
      </c>
      <c r="M153" s="1"/>
      <c r="N153" s="101">
        <v>80.25</v>
      </c>
      <c r="O153" s="101">
        <v>77.0627746582031</v>
      </c>
      <c r="P153" s="1"/>
      <c r="Q153" s="122">
        <f t="shared" si="3"/>
        <v>-0.04268949292</v>
      </c>
      <c r="R153" s="1"/>
      <c r="S153" s="101">
        <v>169.100006103516</v>
      </c>
      <c r="T153" s="101">
        <v>168.574615478516</v>
      </c>
      <c r="U153" s="1"/>
      <c r="V153" s="122">
        <f t="shared" si="4"/>
        <v>-0.02626348245</v>
      </c>
      <c r="W153" s="1"/>
      <c r="X153" s="101">
        <v>6913.7998046875</v>
      </c>
      <c r="Y153" s="101">
        <v>6701.15625</v>
      </c>
      <c r="Z153" s="1"/>
      <c r="AA153" s="122">
        <f t="shared" si="5"/>
        <v>-0.008346972192</v>
      </c>
    </row>
    <row r="154">
      <c r="A154" s="1"/>
      <c r="B154" s="120">
        <v>43878.0</v>
      </c>
      <c r="C154" s="1"/>
      <c r="D154" s="101">
        <v>524.849975585937</v>
      </c>
      <c r="E154" s="101">
        <v>506.251739501953</v>
      </c>
      <c r="F154" s="1"/>
      <c r="G154" s="122">
        <f t="shared" si="1"/>
        <v>0.003530941861</v>
      </c>
      <c r="H154" s="1"/>
      <c r="I154" s="101">
        <v>41170.12109375</v>
      </c>
      <c r="J154" s="101">
        <v>41170.12109375</v>
      </c>
      <c r="K154" s="1"/>
      <c r="L154" s="122">
        <f t="shared" si="2"/>
        <v>-0.002125912796</v>
      </c>
      <c r="M154" s="1"/>
      <c r="N154" s="101">
        <v>84.3000030517578</v>
      </c>
      <c r="O154" s="101">
        <v>80.9519348144531</v>
      </c>
      <c r="P154" s="1"/>
      <c r="Q154" s="122">
        <f t="shared" si="3"/>
        <v>0.04923523618</v>
      </c>
      <c r="R154" s="1"/>
      <c r="S154" s="101">
        <v>158.5</v>
      </c>
      <c r="T154" s="101">
        <v>158.007537841797</v>
      </c>
      <c r="U154" s="1"/>
      <c r="V154" s="122">
        <f t="shared" si="4"/>
        <v>-0.06473573386</v>
      </c>
      <c r="W154" s="1"/>
      <c r="X154" s="101">
        <v>6757.60009765625</v>
      </c>
      <c r="Y154" s="101">
        <v>6549.759765625</v>
      </c>
      <c r="Z154" s="1"/>
      <c r="AA154" s="122">
        <f t="shared" si="5"/>
        <v>-0.02285171416</v>
      </c>
    </row>
    <row r="155">
      <c r="A155" s="1"/>
      <c r="B155" s="120">
        <v>43885.0</v>
      </c>
      <c r="C155" s="1"/>
      <c r="D155" s="101">
        <v>457.049987792969</v>
      </c>
      <c r="E155" s="101">
        <v>440.854278564453</v>
      </c>
      <c r="F155" s="1"/>
      <c r="G155" s="122">
        <f t="shared" si="1"/>
        <v>-0.1383196677</v>
      </c>
      <c r="H155" s="1"/>
      <c r="I155" s="101">
        <v>38297.2890625</v>
      </c>
      <c r="J155" s="101">
        <v>38297.2890625</v>
      </c>
      <c r="K155" s="1"/>
      <c r="L155" s="122">
        <f t="shared" si="2"/>
        <v>-0.07233366506</v>
      </c>
      <c r="M155" s="1"/>
      <c r="N155" s="101">
        <v>69.9000015258789</v>
      </c>
      <c r="O155" s="101">
        <v>67.1238403320312</v>
      </c>
      <c r="P155" s="1"/>
      <c r="Q155" s="122">
        <f t="shared" si="3"/>
        <v>-0.1873163048</v>
      </c>
      <c r="R155" s="1"/>
      <c r="S155" s="101">
        <v>128.949996948242</v>
      </c>
      <c r="T155" s="101">
        <v>128.549346923828</v>
      </c>
      <c r="U155" s="1"/>
      <c r="V155" s="122">
        <f t="shared" si="4"/>
        <v>-0.2063298864</v>
      </c>
      <c r="W155" s="1"/>
      <c r="X155" s="101">
        <v>6283.10009765625</v>
      </c>
      <c r="Y155" s="101">
        <v>6089.85498046875</v>
      </c>
      <c r="Z155" s="1"/>
      <c r="AA155" s="122">
        <f t="shared" si="5"/>
        <v>-0.07280410326</v>
      </c>
    </row>
    <row r="156">
      <c r="A156" s="1"/>
      <c r="B156" s="120">
        <v>43892.0</v>
      </c>
      <c r="C156" s="1"/>
      <c r="D156" s="101">
        <v>471.0</v>
      </c>
      <c r="E156" s="101">
        <v>454.309967041016</v>
      </c>
      <c r="F156" s="1"/>
      <c r="G156" s="122">
        <f t="shared" si="1"/>
        <v>0.03006532511</v>
      </c>
      <c r="H156" s="1"/>
      <c r="I156" s="101">
        <v>37576.62109375</v>
      </c>
      <c r="J156" s="101">
        <v>37576.62109375</v>
      </c>
      <c r="K156" s="1"/>
      <c r="L156" s="122">
        <f t="shared" si="2"/>
        <v>-0.01899703443</v>
      </c>
      <c r="M156" s="1"/>
      <c r="N156" s="101">
        <v>71.1999969482422</v>
      </c>
      <c r="O156" s="101">
        <v>68.3722229003906</v>
      </c>
      <c r="P156" s="1"/>
      <c r="Q156" s="122">
        <f t="shared" si="3"/>
        <v>0.01842736777</v>
      </c>
      <c r="R156" s="1"/>
      <c r="S156" s="101">
        <v>114.199996948242</v>
      </c>
      <c r="T156" s="101">
        <v>113.845176696777</v>
      </c>
      <c r="U156" s="1"/>
      <c r="V156" s="122">
        <f t="shared" si="4"/>
        <v>-0.1214734272</v>
      </c>
      <c r="W156" s="1"/>
      <c r="X156" s="101">
        <v>6445.9501953125</v>
      </c>
      <c r="Y156" s="101">
        <v>6247.69580078125</v>
      </c>
      <c r="Z156" s="1"/>
      <c r="AA156" s="122">
        <f t="shared" si="5"/>
        <v>0.02558845519</v>
      </c>
    </row>
    <row r="157">
      <c r="A157" s="1"/>
      <c r="B157" s="120">
        <v>43899.0</v>
      </c>
      <c r="C157" s="1"/>
      <c r="D157" s="101">
        <v>428.850006103516</v>
      </c>
      <c r="E157" s="101">
        <v>413.653564453125</v>
      </c>
      <c r="F157" s="1"/>
      <c r="G157" s="122">
        <f t="shared" si="1"/>
        <v>-0.09375088919</v>
      </c>
      <c r="H157" s="1"/>
      <c r="I157" s="101">
        <v>34103.48046875</v>
      </c>
      <c r="J157" s="101">
        <v>34103.48046875</v>
      </c>
      <c r="K157" s="1"/>
      <c r="L157" s="122">
        <f t="shared" si="2"/>
        <v>-0.09698263198</v>
      </c>
      <c r="M157" s="1"/>
      <c r="N157" s="101">
        <v>66.6999969482422</v>
      </c>
      <c r="O157" s="101">
        <v>64.0509338378906</v>
      </c>
      <c r="P157" s="1"/>
      <c r="Q157" s="122">
        <f t="shared" si="3"/>
        <v>-0.06528803614</v>
      </c>
      <c r="R157" s="1"/>
      <c r="S157" s="101">
        <v>89.75</v>
      </c>
      <c r="T157" s="101">
        <v>89.4711456298828</v>
      </c>
      <c r="U157" s="1"/>
      <c r="V157" s="122">
        <f t="shared" si="4"/>
        <v>-0.2409232481</v>
      </c>
      <c r="W157" s="1"/>
      <c r="X157" s="101">
        <v>5838.60009765625</v>
      </c>
      <c r="Y157" s="101">
        <v>5659.02587890625</v>
      </c>
      <c r="Z157" s="1"/>
      <c r="AA157" s="122">
        <f t="shared" si="5"/>
        <v>-0.09896095269</v>
      </c>
    </row>
    <row r="158">
      <c r="A158" s="1"/>
      <c r="B158" s="120">
        <v>43906.0</v>
      </c>
      <c r="C158" s="1"/>
      <c r="D158" s="101">
        <v>322.600006103516</v>
      </c>
      <c r="E158" s="101">
        <v>311.168579101562</v>
      </c>
      <c r="F158" s="1"/>
      <c r="G158" s="122">
        <f t="shared" si="1"/>
        <v>-0.2846940024</v>
      </c>
      <c r="H158" s="1"/>
      <c r="I158" s="101">
        <v>29915.9609375</v>
      </c>
      <c r="J158" s="101">
        <v>29915.9609375</v>
      </c>
      <c r="K158" s="1"/>
      <c r="L158" s="122">
        <f t="shared" si="2"/>
        <v>-0.131007297</v>
      </c>
      <c r="M158" s="1"/>
      <c r="N158" s="101">
        <v>43.9500007629395</v>
      </c>
      <c r="O158" s="101">
        <v>42.204475402832</v>
      </c>
      <c r="P158" s="1"/>
      <c r="Q158" s="122">
        <f t="shared" si="3"/>
        <v>-0.4171523404</v>
      </c>
      <c r="R158" s="1"/>
      <c r="S158" s="101">
        <v>77.3000030517578</v>
      </c>
      <c r="T158" s="101">
        <v>77.0598297119141</v>
      </c>
      <c r="U158" s="1"/>
      <c r="V158" s="122">
        <f t="shared" si="4"/>
        <v>-0.1493340487</v>
      </c>
      <c r="W158" s="1"/>
      <c r="X158" s="101">
        <v>5079.2001953125</v>
      </c>
      <c r="Y158" s="101">
        <v>4922.982421875</v>
      </c>
      <c r="Z158" s="1"/>
      <c r="AA158" s="122">
        <f t="shared" si="5"/>
        <v>-0.139337241</v>
      </c>
    </row>
    <row r="159">
      <c r="A159" s="1"/>
      <c r="B159" s="120">
        <v>43913.0</v>
      </c>
      <c r="C159" s="1"/>
      <c r="D159" s="101">
        <v>294.5</v>
      </c>
      <c r="E159" s="101">
        <v>284.064300537109</v>
      </c>
      <c r="F159" s="1"/>
      <c r="G159" s="122">
        <f t="shared" si="1"/>
        <v>-0.09113419743</v>
      </c>
      <c r="H159" s="1"/>
      <c r="I159" s="101">
        <v>29815.58984375</v>
      </c>
      <c r="J159" s="101">
        <v>29815.58984375</v>
      </c>
      <c r="K159" s="1"/>
      <c r="L159" s="122">
        <f t="shared" si="2"/>
        <v>-0.003360742753</v>
      </c>
      <c r="M159" s="1"/>
      <c r="N159" s="101">
        <v>43.2999992370605</v>
      </c>
      <c r="O159" s="101">
        <v>41.9064140319824</v>
      </c>
      <c r="P159" s="1"/>
      <c r="Q159" s="122">
        <f t="shared" si="3"/>
        <v>-0.007087372884</v>
      </c>
      <c r="R159" s="1"/>
      <c r="S159" s="101">
        <v>70.6999969482422</v>
      </c>
      <c r="T159" s="101">
        <v>70.4803314208984</v>
      </c>
      <c r="U159" s="1"/>
      <c r="V159" s="122">
        <f t="shared" si="4"/>
        <v>-0.08924844543</v>
      </c>
      <c r="W159" s="1"/>
      <c r="X159" s="101">
        <v>4646.10009765625</v>
      </c>
      <c r="Y159" s="101">
        <v>4503.20263671875</v>
      </c>
      <c r="Z159" s="1"/>
      <c r="AA159" s="122">
        <f t="shared" si="5"/>
        <v>-0.08912568947</v>
      </c>
    </row>
    <row r="160">
      <c r="A160" s="1"/>
      <c r="B160" s="120">
        <v>43920.0</v>
      </c>
      <c r="C160" s="1"/>
      <c r="D160" s="101">
        <v>280.700012207031</v>
      </c>
      <c r="E160" s="101">
        <v>270.753295898437</v>
      </c>
      <c r="F160" s="1"/>
      <c r="G160" s="122">
        <f t="shared" si="1"/>
        <v>-0.04799256385</v>
      </c>
      <c r="H160" s="1"/>
      <c r="I160" s="101">
        <v>27590.94921875</v>
      </c>
      <c r="J160" s="101">
        <v>27590.94921875</v>
      </c>
      <c r="K160" s="1"/>
      <c r="L160" s="122">
        <f t="shared" si="2"/>
        <v>-0.07754361375</v>
      </c>
      <c r="M160" s="1"/>
      <c r="N160" s="101">
        <v>38.1500015258789</v>
      </c>
      <c r="O160" s="101">
        <v>36.9221611022949</v>
      </c>
      <c r="P160" s="1"/>
      <c r="Q160" s="122">
        <f t="shared" si="3"/>
        <v>-0.1266269521</v>
      </c>
      <c r="R160" s="1"/>
      <c r="S160" s="101">
        <v>65.3000030517578</v>
      </c>
      <c r="T160" s="101">
        <v>65.0971145629883</v>
      </c>
      <c r="U160" s="1"/>
      <c r="V160" s="122">
        <f t="shared" si="4"/>
        <v>-0.07945345887</v>
      </c>
      <c r="W160" s="1"/>
      <c r="X160" s="101">
        <v>4011.5</v>
      </c>
      <c r="Y160" s="101">
        <v>3888.12084960937</v>
      </c>
      <c r="Z160" s="1"/>
      <c r="AA160" s="122">
        <f t="shared" si="5"/>
        <v>-0.1468628719</v>
      </c>
    </row>
    <row r="161">
      <c r="A161" s="1"/>
      <c r="B161" s="120">
        <v>43927.0</v>
      </c>
      <c r="C161" s="1"/>
      <c r="D161" s="101">
        <v>381.399993896484</v>
      </c>
      <c r="E161" s="101">
        <v>367.884979248047</v>
      </c>
      <c r="F161" s="1"/>
      <c r="G161" s="122">
        <f t="shared" si="1"/>
        <v>0.3065622739</v>
      </c>
      <c r="H161" s="1"/>
      <c r="I161" s="101">
        <v>31159.619140625</v>
      </c>
      <c r="J161" s="101">
        <v>31159.619140625</v>
      </c>
      <c r="K161" s="1"/>
      <c r="L161" s="122">
        <f t="shared" si="2"/>
        <v>0.1216352061</v>
      </c>
      <c r="M161" s="1"/>
      <c r="N161" s="101">
        <v>45.6500015258789</v>
      </c>
      <c r="O161" s="101">
        <v>44.1807823181152</v>
      </c>
      <c r="P161" s="1"/>
      <c r="Q161" s="122">
        <f t="shared" si="3"/>
        <v>0.1794779627</v>
      </c>
      <c r="R161" s="1"/>
      <c r="S161" s="101">
        <v>74.5999984741211</v>
      </c>
      <c r="T161" s="101">
        <v>74.3682174682617</v>
      </c>
      <c r="U161" s="1"/>
      <c r="V161" s="122">
        <f t="shared" si="4"/>
        <v>0.1331484409</v>
      </c>
      <c r="W161" s="1"/>
      <c r="X161" s="101">
        <v>5326.64990234375</v>
      </c>
      <c r="Y161" s="101">
        <v>5162.82177734375</v>
      </c>
      <c r="Z161" s="1"/>
      <c r="AA161" s="122">
        <f t="shared" si="5"/>
        <v>0.2835573173</v>
      </c>
    </row>
    <row r="162">
      <c r="A162" s="1"/>
      <c r="B162" s="120">
        <v>43934.0</v>
      </c>
      <c r="C162" s="1"/>
      <c r="D162" s="101">
        <v>363.200012207031</v>
      </c>
      <c r="E162" s="101">
        <v>350.329895019531</v>
      </c>
      <c r="F162" s="1"/>
      <c r="G162" s="122">
        <f t="shared" si="1"/>
        <v>-0.04889506517</v>
      </c>
      <c r="H162" s="1"/>
      <c r="I162" s="101">
        <v>31588.720703125</v>
      </c>
      <c r="J162" s="101">
        <v>31588.720703125</v>
      </c>
      <c r="K162" s="1"/>
      <c r="L162" s="122">
        <f t="shared" si="2"/>
        <v>0.01367711887</v>
      </c>
      <c r="M162" s="1"/>
      <c r="N162" s="101">
        <v>48.9000015258789</v>
      </c>
      <c r="O162" s="101">
        <v>47.3261833190918</v>
      </c>
      <c r="P162" s="1"/>
      <c r="Q162" s="122">
        <f t="shared" si="3"/>
        <v>0.06877379553</v>
      </c>
      <c r="R162" s="1"/>
      <c r="S162" s="101">
        <v>76.8499984741211</v>
      </c>
      <c r="T162" s="101">
        <v>76.6112213134766</v>
      </c>
      <c r="U162" s="1"/>
      <c r="V162" s="122">
        <f t="shared" si="4"/>
        <v>0.02971489236</v>
      </c>
      <c r="W162" s="1"/>
      <c r="X162" s="101">
        <v>5505.0</v>
      </c>
      <c r="Y162" s="101">
        <v>5335.68603515625</v>
      </c>
      <c r="Z162" s="1"/>
      <c r="AA162" s="122">
        <f t="shared" si="5"/>
        <v>0.0329341818</v>
      </c>
    </row>
    <row r="163">
      <c r="A163" s="1"/>
      <c r="B163" s="120">
        <v>43941.0</v>
      </c>
      <c r="C163" s="1"/>
      <c r="D163" s="101">
        <v>334.299987792969</v>
      </c>
      <c r="E163" s="101">
        <v>322.453918457031</v>
      </c>
      <c r="F163" s="1"/>
      <c r="G163" s="122">
        <f t="shared" si="1"/>
        <v>-0.08291503023</v>
      </c>
      <c r="H163" s="1"/>
      <c r="I163" s="101">
        <v>31327.220703125</v>
      </c>
      <c r="J163" s="101">
        <v>31327.220703125</v>
      </c>
      <c r="K163" s="1"/>
      <c r="L163" s="122">
        <f t="shared" si="2"/>
        <v>-0.008312726472</v>
      </c>
      <c r="M163" s="1"/>
      <c r="N163" s="101">
        <v>44.9500007629395</v>
      </c>
      <c r="O163" s="101">
        <v>43.5033073425293</v>
      </c>
      <c r="P163" s="1"/>
      <c r="Q163" s="122">
        <f t="shared" si="3"/>
        <v>-0.08422673482</v>
      </c>
      <c r="R163" s="1"/>
      <c r="S163" s="101">
        <v>74.1999969482422</v>
      </c>
      <c r="T163" s="101">
        <v>73.9694595336914</v>
      </c>
      <c r="U163" s="1"/>
      <c r="V163" s="122">
        <f t="shared" si="4"/>
        <v>-0.03509125935</v>
      </c>
      <c r="W163" s="1"/>
      <c r="X163" s="101">
        <v>5045.64990234375</v>
      </c>
      <c r="Y163" s="101">
        <v>4890.4638671875</v>
      </c>
      <c r="Z163" s="1"/>
      <c r="AA163" s="122">
        <f t="shared" si="5"/>
        <v>-0.08713030854</v>
      </c>
    </row>
    <row r="164">
      <c r="A164" s="1"/>
      <c r="B164" s="120">
        <v>43948.0</v>
      </c>
      <c r="C164" s="1"/>
      <c r="D164" s="101">
        <v>366.649993896484</v>
      </c>
      <c r="E164" s="101">
        <v>353.657592773437</v>
      </c>
      <c r="F164" s="1"/>
      <c r="G164" s="122">
        <f t="shared" si="1"/>
        <v>0.09236895547</v>
      </c>
      <c r="H164" s="1"/>
      <c r="I164" s="101">
        <v>33717.62109375</v>
      </c>
      <c r="J164" s="101">
        <v>33717.62109375</v>
      </c>
      <c r="K164" s="1"/>
      <c r="L164" s="122">
        <f t="shared" si="2"/>
        <v>0.0735331912</v>
      </c>
      <c r="M164" s="1"/>
      <c r="N164" s="101">
        <v>52.3499984741211</v>
      </c>
      <c r="O164" s="101">
        <v>50.6651458740234</v>
      </c>
      <c r="P164" s="1"/>
      <c r="Q164" s="122">
        <f t="shared" si="3"/>
        <v>0.15240125</v>
      </c>
      <c r="R164" s="1"/>
      <c r="S164" s="101">
        <v>93.25</v>
      </c>
      <c r="T164" s="101">
        <v>92.9602737426758</v>
      </c>
      <c r="U164" s="1"/>
      <c r="V164" s="122">
        <f t="shared" si="4"/>
        <v>0.2285199388</v>
      </c>
      <c r="W164" s="1"/>
      <c r="X164" s="101">
        <v>5358.7998046875</v>
      </c>
      <c r="Y164" s="101">
        <v>5193.98291015625</v>
      </c>
      <c r="Z164" s="1"/>
      <c r="AA164" s="122">
        <f t="shared" si="5"/>
        <v>0.06021366358</v>
      </c>
    </row>
    <row r="165">
      <c r="A165" s="1"/>
      <c r="B165" s="120">
        <v>43955.0</v>
      </c>
      <c r="C165" s="1"/>
      <c r="D165" s="101">
        <v>386.700012207031</v>
      </c>
      <c r="E165" s="101">
        <v>372.997161865234</v>
      </c>
      <c r="F165" s="1"/>
      <c r="G165" s="122">
        <f t="shared" si="1"/>
        <v>0.05324161768</v>
      </c>
      <c r="H165" s="1"/>
      <c r="I165" s="101">
        <v>31642.69921875</v>
      </c>
      <c r="J165" s="101">
        <v>31642.69921875</v>
      </c>
      <c r="K165" s="1"/>
      <c r="L165" s="122">
        <f t="shared" si="2"/>
        <v>-0.06351313224</v>
      </c>
      <c r="M165" s="1"/>
      <c r="N165" s="101">
        <v>47.0499992370605</v>
      </c>
      <c r="O165" s="101">
        <v>45.5357208251953</v>
      </c>
      <c r="P165" s="1"/>
      <c r="Q165" s="122">
        <f t="shared" si="3"/>
        <v>-0.1067411251</v>
      </c>
      <c r="R165" s="1"/>
      <c r="S165" s="101">
        <v>81.0500030517578</v>
      </c>
      <c r="T165" s="101">
        <v>80.7981796264648</v>
      </c>
      <c r="U165" s="1"/>
      <c r="V165" s="122">
        <f t="shared" si="4"/>
        <v>-0.1402178019</v>
      </c>
      <c r="W165" s="1"/>
      <c r="X165" s="101">
        <v>4654.14990234375</v>
      </c>
      <c r="Y165" s="101">
        <v>4511.0048828125</v>
      </c>
      <c r="Z165" s="1"/>
      <c r="AA165" s="122">
        <f t="shared" si="5"/>
        <v>-0.1409808821</v>
      </c>
    </row>
    <row r="166">
      <c r="A166" s="1"/>
      <c r="B166" s="120">
        <v>43962.0</v>
      </c>
      <c r="C166" s="1"/>
      <c r="D166" s="101">
        <v>381.299987792969</v>
      </c>
      <c r="E166" s="101">
        <v>367.788482666016</v>
      </c>
      <c r="F166" s="1"/>
      <c r="G166" s="122">
        <f t="shared" si="1"/>
        <v>-0.01406281312</v>
      </c>
      <c r="H166" s="1"/>
      <c r="I166" s="101">
        <v>31097.73046875</v>
      </c>
      <c r="J166" s="101">
        <v>31097.73046875</v>
      </c>
      <c r="K166" s="1"/>
      <c r="L166" s="122">
        <f t="shared" si="2"/>
        <v>-0.01737260835</v>
      </c>
      <c r="M166" s="1"/>
      <c r="N166" s="101">
        <v>47.1500015258789</v>
      </c>
      <c r="O166" s="101">
        <v>45.6325035095215</v>
      </c>
      <c r="P166" s="1"/>
      <c r="Q166" s="122">
        <f t="shared" si="3"/>
        <v>0.002123167834</v>
      </c>
      <c r="R166" s="1"/>
      <c r="S166" s="101">
        <v>84.3499984741211</v>
      </c>
      <c r="T166" s="101">
        <v>84.0879211425781</v>
      </c>
      <c r="U166" s="1"/>
      <c r="V166" s="122">
        <f t="shared" si="4"/>
        <v>0.03990849583</v>
      </c>
      <c r="W166" s="1"/>
      <c r="X166" s="101">
        <v>5100.39990234375</v>
      </c>
      <c r="Y166" s="101">
        <v>4943.52978515625</v>
      </c>
      <c r="Z166" s="1"/>
      <c r="AA166" s="122">
        <f t="shared" si="5"/>
        <v>0.0915596666</v>
      </c>
    </row>
    <row r="167">
      <c r="A167" s="1"/>
      <c r="B167" s="120">
        <v>43969.0</v>
      </c>
      <c r="C167" s="1"/>
      <c r="D167" s="101">
        <v>426.350006103516</v>
      </c>
      <c r="E167" s="101">
        <v>411.242126464844</v>
      </c>
      <c r="F167" s="1"/>
      <c r="G167" s="122">
        <f t="shared" si="1"/>
        <v>0.111674159</v>
      </c>
      <c r="H167" s="1"/>
      <c r="I167" s="101">
        <v>30672.58984375</v>
      </c>
      <c r="J167" s="101">
        <v>30672.58984375</v>
      </c>
      <c r="K167" s="1"/>
      <c r="L167" s="122">
        <f t="shared" si="2"/>
        <v>-0.01376542443</v>
      </c>
      <c r="M167" s="1"/>
      <c r="N167" s="101">
        <v>43.5999984741211</v>
      </c>
      <c r="O167" s="101">
        <v>42.1967544555664</v>
      </c>
      <c r="P167" s="1"/>
      <c r="Q167" s="122">
        <f t="shared" si="3"/>
        <v>-0.07827694941</v>
      </c>
      <c r="R167" s="1"/>
      <c r="S167" s="101">
        <v>82.8000030517578</v>
      </c>
      <c r="T167" s="101">
        <v>82.5427398681641</v>
      </c>
      <c r="U167" s="1"/>
      <c r="V167" s="122">
        <f t="shared" si="4"/>
        <v>-0.01854671352</v>
      </c>
      <c r="W167" s="1"/>
      <c r="X167" s="101">
        <v>5134.2998046875</v>
      </c>
      <c r="Y167" s="101">
        <v>4976.3876953125</v>
      </c>
      <c r="Z167" s="1"/>
      <c r="AA167" s="122">
        <f t="shared" si="5"/>
        <v>0.006624657995</v>
      </c>
    </row>
    <row r="168">
      <c r="A168" s="1"/>
      <c r="B168" s="120">
        <v>43976.0</v>
      </c>
      <c r="C168" s="1"/>
      <c r="D168" s="101">
        <v>436.350006103516</v>
      </c>
      <c r="E168" s="101">
        <v>420.887786865234</v>
      </c>
      <c r="F168" s="1"/>
      <c r="G168" s="122">
        <f t="shared" si="1"/>
        <v>0.02318410212</v>
      </c>
      <c r="H168" s="1"/>
      <c r="I168" s="101">
        <v>32424.099609375</v>
      </c>
      <c r="J168" s="101">
        <v>32424.099609375</v>
      </c>
      <c r="K168" s="1"/>
      <c r="L168" s="122">
        <f t="shared" si="2"/>
        <v>0.0555325446</v>
      </c>
      <c r="M168" s="1"/>
      <c r="N168" s="101">
        <v>42.4500007629395</v>
      </c>
      <c r="O168" s="101">
        <v>41.0837707519531</v>
      </c>
      <c r="P168" s="1"/>
      <c r="Q168" s="122">
        <f t="shared" si="3"/>
        <v>-0.02673013814</v>
      </c>
      <c r="R168" s="1"/>
      <c r="S168" s="101">
        <v>87.0</v>
      </c>
      <c r="T168" s="101">
        <v>86.7296905517578</v>
      </c>
      <c r="U168" s="1"/>
      <c r="V168" s="122">
        <f t="shared" si="4"/>
        <v>0.04948005854</v>
      </c>
      <c r="W168" s="1"/>
      <c r="X168" s="101">
        <v>5610.7998046875</v>
      </c>
      <c r="Y168" s="101">
        <v>5438.23193359375</v>
      </c>
      <c r="Z168" s="1"/>
      <c r="AA168" s="122">
        <f t="shared" si="5"/>
        <v>0.08874973039</v>
      </c>
    </row>
    <row r="169">
      <c r="A169" s="1"/>
      <c r="B169" s="120">
        <v>43983.0</v>
      </c>
      <c r="C169" s="1"/>
      <c r="D169" s="101">
        <v>484.200012207031</v>
      </c>
      <c r="E169" s="101">
        <v>467.042236328125</v>
      </c>
      <c r="F169" s="1"/>
      <c r="G169" s="122">
        <f t="shared" si="1"/>
        <v>0.1040534368</v>
      </c>
      <c r="H169" s="1"/>
      <c r="I169" s="101">
        <v>34287.23828125</v>
      </c>
      <c r="J169" s="101">
        <v>34287.23828125</v>
      </c>
      <c r="K169" s="1"/>
      <c r="L169" s="122">
        <f t="shared" si="2"/>
        <v>0.05587126176</v>
      </c>
      <c r="M169" s="1"/>
      <c r="N169" s="101">
        <v>48.3499984741211</v>
      </c>
      <c r="O169" s="101">
        <v>46.7938804626465</v>
      </c>
      <c r="P169" s="1"/>
      <c r="Q169" s="122">
        <f t="shared" si="3"/>
        <v>0.1301392637</v>
      </c>
      <c r="R169" s="1"/>
      <c r="S169" s="101">
        <v>110.75</v>
      </c>
      <c r="T169" s="101">
        <v>110.405899047852</v>
      </c>
      <c r="U169" s="1"/>
      <c r="V169" s="122">
        <f t="shared" si="4"/>
        <v>0.2413672891</v>
      </c>
      <c r="W169" s="1"/>
      <c r="X169" s="101">
        <v>5746.2001953125</v>
      </c>
      <c r="Y169" s="101">
        <v>5569.4677734375</v>
      </c>
      <c r="Z169" s="1"/>
      <c r="AA169" s="122">
        <f t="shared" si="5"/>
        <v>0.0238455012</v>
      </c>
    </row>
    <row r="170">
      <c r="A170" s="1"/>
      <c r="B170" s="120">
        <v>43990.0</v>
      </c>
      <c r="C170" s="1"/>
      <c r="D170" s="101">
        <v>508.450012207031</v>
      </c>
      <c r="E170" s="101">
        <v>490.432891845703</v>
      </c>
      <c r="F170" s="1"/>
      <c r="G170" s="122">
        <f t="shared" si="1"/>
        <v>0.04886875844</v>
      </c>
      <c r="H170" s="1"/>
      <c r="I170" s="101">
        <v>33780.890625</v>
      </c>
      <c r="J170" s="101">
        <v>33780.890625</v>
      </c>
      <c r="K170" s="1"/>
      <c r="L170" s="122">
        <f t="shared" si="2"/>
        <v>-0.01487794668</v>
      </c>
      <c r="M170" s="1"/>
      <c r="N170" s="101">
        <v>52.3499984741211</v>
      </c>
      <c r="O170" s="101">
        <v>50.6651458740234</v>
      </c>
      <c r="P170" s="1"/>
      <c r="Q170" s="122">
        <f t="shared" si="3"/>
        <v>0.07948578105</v>
      </c>
      <c r="R170" s="1"/>
      <c r="S170" s="101">
        <v>105.300003051758</v>
      </c>
      <c r="T170" s="101">
        <v>104.972831726074</v>
      </c>
      <c r="U170" s="1"/>
      <c r="V170" s="122">
        <f t="shared" si="4"/>
        <v>-0.05046199461</v>
      </c>
      <c r="W170" s="1"/>
      <c r="X170" s="101">
        <v>5561.75</v>
      </c>
      <c r="Y170" s="101">
        <v>5390.68994140625</v>
      </c>
      <c r="Z170" s="1"/>
      <c r="AA170" s="122">
        <f t="shared" si="5"/>
        <v>-0.03262611633</v>
      </c>
    </row>
    <row r="171">
      <c r="A171" s="1"/>
      <c r="B171" s="120">
        <v>43997.0</v>
      </c>
      <c r="C171" s="1"/>
      <c r="D171" s="101">
        <v>500.049987792969</v>
      </c>
      <c r="E171" s="101">
        <v>482.330535888672</v>
      </c>
      <c r="F171" s="1"/>
      <c r="G171" s="122">
        <f t="shared" si="1"/>
        <v>-0.01665881571</v>
      </c>
      <c r="H171" s="1"/>
      <c r="I171" s="101">
        <v>34731.73046875</v>
      </c>
      <c r="J171" s="101">
        <v>34731.73046875</v>
      </c>
      <c r="K171" s="1"/>
      <c r="L171" s="122">
        <f t="shared" si="2"/>
        <v>0.02775841537</v>
      </c>
      <c r="M171" s="1"/>
      <c r="N171" s="101">
        <v>54.3499984741211</v>
      </c>
      <c r="O171" s="101">
        <v>52.600772857666</v>
      </c>
      <c r="P171" s="1"/>
      <c r="Q171" s="122">
        <f t="shared" si="3"/>
        <v>0.03749259666</v>
      </c>
      <c r="R171" s="1"/>
      <c r="S171" s="101">
        <v>102.5</v>
      </c>
      <c r="T171" s="101">
        <v>102.181533813477</v>
      </c>
      <c r="U171" s="1"/>
      <c r="V171" s="122">
        <f t="shared" si="4"/>
        <v>-0.02695059652</v>
      </c>
      <c r="W171" s="1"/>
      <c r="X171" s="101">
        <v>5897.35009765625</v>
      </c>
      <c r="Y171" s="101">
        <v>5715.96875</v>
      </c>
      <c r="Z171" s="1"/>
      <c r="AA171" s="122">
        <f t="shared" si="5"/>
        <v>0.05859041224</v>
      </c>
    </row>
    <row r="172">
      <c r="A172" s="1"/>
      <c r="B172" s="120">
        <v>44004.0</v>
      </c>
      <c r="C172" s="1"/>
      <c r="D172" s="101">
        <v>501.399993896484</v>
      </c>
      <c r="E172" s="101">
        <v>483.632690429687</v>
      </c>
      <c r="F172" s="1"/>
      <c r="G172" s="122">
        <f t="shared" si="1"/>
        <v>0.002696076402</v>
      </c>
      <c r="H172" s="1"/>
      <c r="I172" s="101">
        <v>35171.26953125</v>
      </c>
      <c r="J172" s="101">
        <v>35171.26953125</v>
      </c>
      <c r="K172" s="1"/>
      <c r="L172" s="122">
        <f t="shared" si="2"/>
        <v>0.01257585097</v>
      </c>
      <c r="M172" s="1"/>
      <c r="N172" s="101">
        <v>52.4500007629395</v>
      </c>
      <c r="O172" s="101">
        <v>50.7619247436523</v>
      </c>
      <c r="P172" s="1"/>
      <c r="Q172" s="122">
        <f t="shared" si="3"/>
        <v>-0.03558425211</v>
      </c>
      <c r="R172" s="1"/>
      <c r="S172" s="101">
        <v>101.400001525879</v>
      </c>
      <c r="T172" s="101">
        <v>101.084953308105</v>
      </c>
      <c r="U172" s="1"/>
      <c r="V172" s="122">
        <f t="shared" si="4"/>
        <v>-0.01078968953</v>
      </c>
      <c r="W172" s="1"/>
      <c r="X172" s="101">
        <v>5754.89990234375</v>
      </c>
      <c r="Y172" s="101">
        <v>5577.89990234375</v>
      </c>
      <c r="Z172" s="1"/>
      <c r="AA172" s="122">
        <f t="shared" si="5"/>
        <v>-0.02445144898</v>
      </c>
    </row>
    <row r="173">
      <c r="A173" s="1"/>
      <c r="B173" s="120">
        <v>44011.0</v>
      </c>
      <c r="C173" s="1"/>
      <c r="D173" s="101">
        <v>530.5</v>
      </c>
      <c r="E173" s="101">
        <v>511.701538085937</v>
      </c>
      <c r="F173" s="1"/>
      <c r="G173" s="122">
        <f t="shared" si="1"/>
        <v>0.05641580711</v>
      </c>
      <c r="H173" s="1"/>
      <c r="I173" s="101">
        <v>36021.421875</v>
      </c>
      <c r="J173" s="101">
        <v>36021.421875</v>
      </c>
      <c r="K173" s="1"/>
      <c r="L173" s="122">
        <f t="shared" si="2"/>
        <v>0.02388427074</v>
      </c>
      <c r="M173" s="1"/>
      <c r="N173" s="101">
        <v>49.0999984741211</v>
      </c>
      <c r="O173" s="101">
        <v>47.5197410583496</v>
      </c>
      <c r="P173" s="1"/>
      <c r="Q173" s="122">
        <f t="shared" si="3"/>
        <v>-0.06600133471</v>
      </c>
      <c r="R173" s="1"/>
      <c r="S173" s="101">
        <v>103.449996948242</v>
      </c>
      <c r="T173" s="101">
        <v>103.128578186035</v>
      </c>
      <c r="U173" s="1"/>
      <c r="V173" s="122">
        <f t="shared" si="4"/>
        <v>0.02001525646</v>
      </c>
      <c r="W173" s="1"/>
      <c r="X173" s="101">
        <v>5932.10009765625</v>
      </c>
      <c r="Y173" s="101">
        <v>5749.64990234375</v>
      </c>
      <c r="Z173" s="1"/>
      <c r="AA173" s="122">
        <f t="shared" si="5"/>
        <v>0.03032662244</v>
      </c>
    </row>
    <row r="174">
      <c r="A174" s="1"/>
      <c r="B174" s="120">
        <v>44018.0</v>
      </c>
      <c r="C174" s="1"/>
      <c r="D174" s="101">
        <v>554.849975585937</v>
      </c>
      <c r="E174" s="101">
        <v>535.188659667969</v>
      </c>
      <c r="F174" s="1"/>
      <c r="G174" s="122">
        <f t="shared" si="1"/>
        <v>0.04487779799</v>
      </c>
      <c r="H174" s="1"/>
      <c r="I174" s="101">
        <v>36594.328125</v>
      </c>
      <c r="J174" s="101">
        <v>36594.328125</v>
      </c>
      <c r="K174" s="1"/>
      <c r="L174" s="122">
        <f t="shared" si="2"/>
        <v>0.01577944557</v>
      </c>
      <c r="M174" s="1"/>
      <c r="N174" s="101">
        <v>51.1500015258789</v>
      </c>
      <c r="O174" s="101">
        <v>49.5037651062012</v>
      </c>
      <c r="P174" s="1"/>
      <c r="Q174" s="122">
        <f t="shared" si="3"/>
        <v>0.0409035035</v>
      </c>
      <c r="R174" s="1"/>
      <c r="S174" s="101">
        <v>107.599998474121</v>
      </c>
      <c r="T174" s="101">
        <v>107.265686035156</v>
      </c>
      <c r="U174" s="1"/>
      <c r="V174" s="122">
        <f t="shared" si="4"/>
        <v>0.03933226224</v>
      </c>
      <c r="W174" s="1"/>
      <c r="X174" s="101">
        <v>5955.64990234375</v>
      </c>
      <c r="Y174" s="101">
        <v>5772.4755859375</v>
      </c>
      <c r="Z174" s="1"/>
      <c r="AA174" s="122">
        <f t="shared" si="5"/>
        <v>0.003962066457</v>
      </c>
    </row>
    <row r="175">
      <c r="A175" s="1"/>
      <c r="B175" s="120">
        <v>44025.0</v>
      </c>
      <c r="C175" s="1"/>
      <c r="D175" s="101">
        <v>588.799987792969</v>
      </c>
      <c r="E175" s="101">
        <v>567.935607910156</v>
      </c>
      <c r="F175" s="1"/>
      <c r="G175" s="122">
        <f t="shared" si="1"/>
        <v>0.05938872631</v>
      </c>
      <c r="H175" s="1"/>
      <c r="I175" s="101">
        <v>37020.140625</v>
      </c>
      <c r="J175" s="101">
        <v>37020.140625</v>
      </c>
      <c r="K175" s="1"/>
      <c r="L175" s="122">
        <f t="shared" si="2"/>
        <v>0.01156884662</v>
      </c>
      <c r="M175" s="1"/>
      <c r="N175" s="101">
        <v>51.75</v>
      </c>
      <c r="O175" s="101">
        <v>50.0844535827637</v>
      </c>
      <c r="P175" s="1"/>
      <c r="Q175" s="122">
        <f t="shared" si="3"/>
        <v>0.01166192277</v>
      </c>
      <c r="R175" s="1"/>
      <c r="S175" s="101">
        <v>106.400001525879</v>
      </c>
      <c r="T175" s="101">
        <v>106.069412231445</v>
      </c>
      <c r="U175" s="1"/>
      <c r="V175" s="122">
        <f t="shared" si="4"/>
        <v>-0.01121509168</v>
      </c>
      <c r="W175" s="1"/>
      <c r="X175" s="101">
        <v>5919.5</v>
      </c>
      <c r="Y175" s="101">
        <v>5737.4375</v>
      </c>
      <c r="Z175" s="1"/>
      <c r="AA175" s="122">
        <f t="shared" si="5"/>
        <v>-0.006088350782</v>
      </c>
    </row>
    <row r="176">
      <c r="A176" s="1"/>
      <c r="B176" s="120">
        <v>44032.0</v>
      </c>
      <c r="C176" s="1"/>
      <c r="D176" s="101">
        <v>598.700012207031</v>
      </c>
      <c r="E176" s="101">
        <v>579.962219238281</v>
      </c>
      <c r="F176" s="1"/>
      <c r="G176" s="122">
        <f t="shared" si="1"/>
        <v>0.02095491624</v>
      </c>
      <c r="H176" s="1"/>
      <c r="I176" s="101">
        <v>38128.8984375</v>
      </c>
      <c r="J176" s="101">
        <v>38128.8984375</v>
      </c>
      <c r="K176" s="1"/>
      <c r="L176" s="122">
        <f t="shared" si="2"/>
        <v>0.02951037804</v>
      </c>
      <c r="M176" s="1"/>
      <c r="N176" s="101">
        <v>50.4000015258789</v>
      </c>
      <c r="O176" s="101">
        <v>48.777904510498</v>
      </c>
      <c r="P176" s="1"/>
      <c r="Q176" s="122">
        <f t="shared" si="3"/>
        <v>-0.02643321831</v>
      </c>
      <c r="R176" s="1"/>
      <c r="S176" s="101">
        <v>103.75</v>
      </c>
      <c r="T176" s="101">
        <v>103.42765045166</v>
      </c>
      <c r="U176" s="1"/>
      <c r="V176" s="122">
        <f t="shared" si="4"/>
        <v>-0.02522137336</v>
      </c>
      <c r="W176" s="1"/>
      <c r="X176" s="101">
        <v>6000.7001953125</v>
      </c>
      <c r="Y176" s="101">
        <v>5816.1396484375</v>
      </c>
      <c r="Z176" s="1"/>
      <c r="AA176" s="122">
        <f t="shared" si="5"/>
        <v>0.01362406894</v>
      </c>
    </row>
    <row r="177">
      <c r="A177" s="1"/>
      <c r="B177" s="120">
        <v>44039.0</v>
      </c>
      <c r="C177" s="1"/>
      <c r="D177" s="101">
        <v>606.450012207031</v>
      </c>
      <c r="E177" s="101">
        <v>587.469665527344</v>
      </c>
      <c r="F177" s="1"/>
      <c r="G177" s="122">
        <f t="shared" si="1"/>
        <v>0.01286164937</v>
      </c>
      <c r="H177" s="1"/>
      <c r="I177" s="101">
        <v>37606.890625</v>
      </c>
      <c r="J177" s="101">
        <v>37606.890625</v>
      </c>
      <c r="K177" s="1"/>
      <c r="L177" s="122">
        <f t="shared" si="2"/>
        <v>-0.01378518889</v>
      </c>
      <c r="M177" s="1"/>
      <c r="N177" s="101">
        <v>48.6500015258789</v>
      </c>
      <c r="O177" s="101">
        <v>47.0842323303223</v>
      </c>
      <c r="P177" s="1"/>
      <c r="Q177" s="122">
        <f t="shared" si="3"/>
        <v>-0.03533925898</v>
      </c>
      <c r="R177" s="1"/>
      <c r="S177" s="101">
        <v>104.650001525879</v>
      </c>
      <c r="T177" s="101">
        <v>104.324851989746</v>
      </c>
      <c r="U177" s="1"/>
      <c r="V177" s="122">
        <f t="shared" si="4"/>
        <v>0.008637268917</v>
      </c>
      <c r="W177" s="1"/>
      <c r="X177" s="101">
        <v>6262.75</v>
      </c>
      <c r="Y177" s="101">
        <v>6070.13037109375</v>
      </c>
      <c r="Z177" s="1"/>
      <c r="AA177" s="122">
        <f t="shared" si="5"/>
        <v>0.04274333176</v>
      </c>
    </row>
    <row r="178">
      <c r="A178" s="1"/>
      <c r="B178" s="120">
        <v>44046.0</v>
      </c>
      <c r="C178" s="1"/>
      <c r="D178" s="101">
        <v>600.450012207031</v>
      </c>
      <c r="E178" s="101">
        <v>581.657470703125</v>
      </c>
      <c r="F178" s="1"/>
      <c r="G178" s="122">
        <f t="shared" si="1"/>
        <v>-0.009942875376</v>
      </c>
      <c r="H178" s="1"/>
      <c r="I178" s="101">
        <v>38040.5703125</v>
      </c>
      <c r="J178" s="101">
        <v>38040.5703125</v>
      </c>
      <c r="K178" s="1"/>
      <c r="L178" s="122">
        <f t="shared" si="2"/>
        <v>0.0114659351</v>
      </c>
      <c r="M178" s="1"/>
      <c r="N178" s="101">
        <v>49.9500007629395</v>
      </c>
      <c r="O178" s="101">
        <v>48.3423843383789</v>
      </c>
      <c r="P178" s="1"/>
      <c r="Q178" s="122">
        <f t="shared" si="3"/>
        <v>0.02637052348</v>
      </c>
      <c r="R178" s="1"/>
      <c r="S178" s="101">
        <v>119.099998474121</v>
      </c>
      <c r="T178" s="101">
        <v>118.729949951172</v>
      </c>
      <c r="U178" s="1"/>
      <c r="V178" s="122">
        <f t="shared" si="4"/>
        <v>0.1293419784</v>
      </c>
      <c r="W178" s="1"/>
      <c r="X178" s="101">
        <v>6679.0</v>
      </c>
      <c r="Y178" s="101">
        <v>6473.578125</v>
      </c>
      <c r="Z178" s="1"/>
      <c r="AA178" s="122">
        <f t="shared" si="5"/>
        <v>0.0643489061</v>
      </c>
    </row>
    <row r="179">
      <c r="A179" s="1"/>
      <c r="B179" s="120">
        <v>44053.0</v>
      </c>
      <c r="C179" s="1"/>
      <c r="D179" s="101">
        <v>614.450012207031</v>
      </c>
      <c r="E179" s="101">
        <v>595.219299316406</v>
      </c>
      <c r="F179" s="1"/>
      <c r="G179" s="122">
        <f t="shared" si="1"/>
        <v>0.02304817176</v>
      </c>
      <c r="H179" s="1"/>
      <c r="I179" s="101">
        <v>37877.33984375</v>
      </c>
      <c r="J179" s="101">
        <v>37877.33984375</v>
      </c>
      <c r="K179" s="1"/>
      <c r="L179" s="122">
        <f t="shared" si="2"/>
        <v>-0.004300190033</v>
      </c>
      <c r="M179" s="1"/>
      <c r="N179" s="101">
        <v>61.5999984741211</v>
      </c>
      <c r="O179" s="101">
        <v>59.6174354553223</v>
      </c>
      <c r="P179" s="1"/>
      <c r="Q179" s="122">
        <f t="shared" si="3"/>
        <v>0.2096393741</v>
      </c>
      <c r="R179" s="1"/>
      <c r="S179" s="101">
        <v>124.599998474121</v>
      </c>
      <c r="T179" s="101">
        <v>124.212867736816</v>
      </c>
      <c r="U179" s="1"/>
      <c r="V179" s="122">
        <f t="shared" si="4"/>
        <v>0.04514518296</v>
      </c>
      <c r="W179" s="1"/>
      <c r="X179" s="101">
        <v>6588.2001953125</v>
      </c>
      <c r="Y179" s="101">
        <v>6385.5703125</v>
      </c>
      <c r="Z179" s="1"/>
      <c r="AA179" s="122">
        <f t="shared" si="5"/>
        <v>-0.01368818271</v>
      </c>
    </row>
    <row r="180">
      <c r="A180" s="1"/>
      <c r="B180" s="120">
        <v>44060.0</v>
      </c>
      <c r="C180" s="1"/>
      <c r="D180" s="101">
        <v>609.799987792969</v>
      </c>
      <c r="E180" s="101">
        <v>590.714782714844</v>
      </c>
      <c r="F180" s="1"/>
      <c r="G180" s="122">
        <f t="shared" si="1"/>
        <v>-0.007596608163</v>
      </c>
      <c r="H180" s="1"/>
      <c r="I180" s="101">
        <v>38434.71875</v>
      </c>
      <c r="J180" s="101">
        <v>38434.71875</v>
      </c>
      <c r="K180" s="1"/>
      <c r="L180" s="122">
        <f t="shared" si="2"/>
        <v>0.01460814525</v>
      </c>
      <c r="M180" s="1"/>
      <c r="N180" s="101">
        <v>69.3499984741211</v>
      </c>
      <c r="O180" s="101">
        <v>67.1180038452148</v>
      </c>
      <c r="P180" s="1"/>
      <c r="Q180" s="122">
        <f t="shared" si="3"/>
        <v>0.1185042491</v>
      </c>
      <c r="R180" s="1"/>
      <c r="S180" s="101">
        <v>120.900001525879</v>
      </c>
      <c r="T180" s="101">
        <v>120.524360656738</v>
      </c>
      <c r="U180" s="1"/>
      <c r="V180" s="122">
        <f t="shared" si="4"/>
        <v>-0.03014487347</v>
      </c>
      <c r="W180" s="1"/>
      <c r="X180" s="101">
        <v>6973.0</v>
      </c>
      <c r="Y180" s="101">
        <v>6819.3291015625</v>
      </c>
      <c r="Z180" s="1"/>
      <c r="AA180" s="122">
        <f t="shared" si="5"/>
        <v>0.06572028864</v>
      </c>
    </row>
    <row r="181">
      <c r="A181" s="1"/>
      <c r="B181" s="120">
        <v>44067.0</v>
      </c>
      <c r="C181" s="1"/>
      <c r="D181" s="101">
        <v>631.400024414062</v>
      </c>
      <c r="E181" s="101">
        <v>611.638793945312</v>
      </c>
      <c r="F181" s="1"/>
      <c r="G181" s="122">
        <f t="shared" si="1"/>
        <v>0.03480860254</v>
      </c>
      <c r="H181" s="1"/>
      <c r="I181" s="101">
        <v>39467.30859375</v>
      </c>
      <c r="J181" s="101">
        <v>39467.30859375</v>
      </c>
      <c r="K181" s="1"/>
      <c r="L181" s="122">
        <f t="shared" si="2"/>
        <v>0.02651151347</v>
      </c>
      <c r="M181" s="1"/>
      <c r="N181" s="101">
        <v>70.5</v>
      </c>
      <c r="O181" s="101">
        <v>68.2309951782227</v>
      </c>
      <c r="P181" s="1"/>
      <c r="Q181" s="122">
        <f t="shared" si="3"/>
        <v>0.01644661473</v>
      </c>
      <c r="R181" s="1"/>
      <c r="S181" s="101">
        <v>142.800003051758</v>
      </c>
      <c r="T181" s="101">
        <v>142.356323242187</v>
      </c>
      <c r="U181" s="1"/>
      <c r="V181" s="122">
        <f t="shared" si="4"/>
        <v>0.1664813375</v>
      </c>
      <c r="W181" s="1"/>
      <c r="X181" s="101">
        <v>7104.10009765625</v>
      </c>
      <c r="Y181" s="101">
        <v>6947.5400390625</v>
      </c>
      <c r="Z181" s="1"/>
      <c r="AA181" s="122">
        <f t="shared" si="5"/>
        <v>0.0186265509</v>
      </c>
    </row>
    <row r="182">
      <c r="A182" s="1"/>
      <c r="B182" s="120">
        <v>44074.0</v>
      </c>
      <c r="C182" s="1"/>
      <c r="D182" s="101">
        <v>632.0</v>
      </c>
      <c r="E182" s="101">
        <v>612.220031738281</v>
      </c>
      <c r="F182" s="1"/>
      <c r="G182" s="122">
        <f t="shared" si="1"/>
        <v>0.0009498445809</v>
      </c>
      <c r="H182" s="1"/>
      <c r="I182" s="101">
        <v>38357.1796875</v>
      </c>
      <c r="J182" s="101">
        <v>38357.1796875</v>
      </c>
      <c r="K182" s="1"/>
      <c r="L182" s="122">
        <f t="shared" si="2"/>
        <v>-0.02853097361</v>
      </c>
      <c r="M182" s="1"/>
      <c r="N182" s="101">
        <v>69.8000030517578</v>
      </c>
      <c r="O182" s="101">
        <v>67.5535278320312</v>
      </c>
      <c r="P182" s="1"/>
      <c r="Q182" s="122">
        <f t="shared" si="3"/>
        <v>-0.009978647826</v>
      </c>
      <c r="R182" s="1"/>
      <c r="S182" s="101">
        <v>147.800003051758</v>
      </c>
      <c r="T182" s="101">
        <v>147.340789794922</v>
      </c>
      <c r="U182" s="1"/>
      <c r="V182" s="122">
        <f t="shared" si="4"/>
        <v>0.03441496847</v>
      </c>
      <c r="W182" s="1"/>
      <c r="X182" s="101">
        <v>7190.10009765625</v>
      </c>
      <c r="Y182" s="101">
        <v>7031.64501953125</v>
      </c>
      <c r="Z182" s="1"/>
      <c r="AA182" s="122">
        <f t="shared" si="5"/>
        <v>0.01203303268</v>
      </c>
    </row>
    <row r="183">
      <c r="A183" s="1"/>
      <c r="B183" s="120">
        <v>44081.0</v>
      </c>
      <c r="C183" s="1"/>
      <c r="D183" s="101">
        <v>614.25</v>
      </c>
      <c r="E183" s="101">
        <v>595.025512695312</v>
      </c>
      <c r="F183" s="1"/>
      <c r="G183" s="122">
        <f t="shared" si="1"/>
        <v>-0.02848746378</v>
      </c>
      <c r="H183" s="1"/>
      <c r="I183" s="101">
        <v>38854.55078125</v>
      </c>
      <c r="J183" s="101">
        <v>38854.55078125</v>
      </c>
      <c r="K183" s="1"/>
      <c r="L183" s="122">
        <f t="shared" si="2"/>
        <v>0.01288348209</v>
      </c>
      <c r="M183" s="1"/>
      <c r="N183" s="101">
        <v>68.1500015258789</v>
      </c>
      <c r="O183" s="101">
        <v>65.9566345214844</v>
      </c>
      <c r="P183" s="1"/>
      <c r="Q183" s="122">
        <f t="shared" si="3"/>
        <v>-0.02392281517</v>
      </c>
      <c r="R183" s="1"/>
      <c r="S183" s="101">
        <v>144.300003051758</v>
      </c>
      <c r="T183" s="101">
        <v>143.851654052734</v>
      </c>
      <c r="U183" s="1"/>
      <c r="V183" s="122">
        <f t="shared" si="4"/>
        <v>-0.02396561321</v>
      </c>
      <c r="W183" s="1"/>
      <c r="X183" s="101">
        <v>7193.60009765625</v>
      </c>
      <c r="Y183" s="101">
        <v>7035.06787109375</v>
      </c>
      <c r="Z183" s="1"/>
      <c r="AA183" s="122">
        <f t="shared" si="5"/>
        <v>0.00048665977</v>
      </c>
    </row>
    <row r="184">
      <c r="A184" s="1"/>
      <c r="B184" s="120">
        <v>44088.0</v>
      </c>
      <c r="C184" s="1"/>
      <c r="D184" s="101">
        <v>654.150024414062</v>
      </c>
      <c r="E184" s="101">
        <v>633.676818847656</v>
      </c>
      <c r="F184" s="1"/>
      <c r="G184" s="122">
        <f t="shared" si="1"/>
        <v>0.06293479191</v>
      </c>
      <c r="H184" s="1"/>
      <c r="I184" s="101">
        <v>38845.8203125</v>
      </c>
      <c r="J184" s="101">
        <v>38845.8203125</v>
      </c>
      <c r="K184" s="1"/>
      <c r="L184" s="122">
        <f t="shared" si="2"/>
        <v>-0.000224721418</v>
      </c>
      <c r="M184" s="1"/>
      <c r="N184" s="101">
        <v>79.6999969482422</v>
      </c>
      <c r="O184" s="101">
        <v>77.134895324707</v>
      </c>
      <c r="P184" s="1"/>
      <c r="Q184" s="122">
        <f t="shared" si="3"/>
        <v>0.1565583031</v>
      </c>
      <c r="R184" s="1"/>
      <c r="S184" s="101">
        <v>147.899993896484</v>
      </c>
      <c r="T184" s="101">
        <v>147.440460205078</v>
      </c>
      <c r="U184" s="1"/>
      <c r="V184" s="122">
        <f t="shared" si="4"/>
        <v>0.02464184627</v>
      </c>
      <c r="W184" s="1"/>
      <c r="X184" s="101">
        <v>6964.75</v>
      </c>
      <c r="Y184" s="101">
        <v>6811.2607421875</v>
      </c>
      <c r="Z184" s="1"/>
      <c r="AA184" s="122">
        <f t="shared" si="5"/>
        <v>-0.03233010411</v>
      </c>
    </row>
    <row r="185">
      <c r="A185" s="1"/>
      <c r="B185" s="120">
        <v>44095.0</v>
      </c>
      <c r="C185" s="1"/>
      <c r="D185" s="101">
        <v>592.299987792969</v>
      </c>
      <c r="E185" s="101">
        <v>573.762512207031</v>
      </c>
      <c r="F185" s="1"/>
      <c r="G185" s="122">
        <f t="shared" si="1"/>
        <v>-0.09932350611</v>
      </c>
      <c r="H185" s="1"/>
      <c r="I185" s="101">
        <v>37388.66015625</v>
      </c>
      <c r="J185" s="101">
        <v>37388.66015625</v>
      </c>
      <c r="K185" s="1"/>
      <c r="L185" s="122">
        <f t="shared" si="2"/>
        <v>-0.0382330317</v>
      </c>
      <c r="M185" s="1"/>
      <c r="N185" s="101">
        <v>76.3000030517578</v>
      </c>
      <c r="O185" s="101">
        <v>73.8443222045898</v>
      </c>
      <c r="P185" s="1"/>
      <c r="Q185" s="122">
        <f t="shared" si="3"/>
        <v>-0.04359665321</v>
      </c>
      <c r="R185" s="1"/>
      <c r="S185" s="101">
        <v>127.25</v>
      </c>
      <c r="T185" s="101">
        <v>126.854629516602</v>
      </c>
      <c r="U185" s="1"/>
      <c r="V185" s="122">
        <f t="shared" si="4"/>
        <v>-0.1503826533</v>
      </c>
      <c r="W185" s="1"/>
      <c r="X185" s="101">
        <v>6497.7001953125</v>
      </c>
      <c r="Y185" s="101">
        <v>6354.50341796875</v>
      </c>
      <c r="Z185" s="1"/>
      <c r="AA185" s="122">
        <f t="shared" si="5"/>
        <v>-0.06941347282</v>
      </c>
    </row>
    <row r="186">
      <c r="A186" s="1"/>
      <c r="B186" s="120">
        <v>44102.0</v>
      </c>
      <c r="C186" s="1"/>
      <c r="D186" s="101">
        <v>610.150024414062</v>
      </c>
      <c r="E186" s="101">
        <v>591.053833007812</v>
      </c>
      <c r="F186" s="1"/>
      <c r="G186" s="122">
        <f t="shared" si="1"/>
        <v>0.02969153235</v>
      </c>
      <c r="H186" s="1"/>
      <c r="I186" s="101">
        <v>38697.05078125</v>
      </c>
      <c r="J186" s="101">
        <v>38697.05078125</v>
      </c>
      <c r="K186" s="1"/>
      <c r="L186" s="122">
        <f t="shared" si="2"/>
        <v>0.03439593586</v>
      </c>
      <c r="M186" s="1"/>
      <c r="N186" s="101">
        <v>76.25</v>
      </c>
      <c r="O186" s="101">
        <v>73.7959365844727</v>
      </c>
      <c r="P186" s="1"/>
      <c r="Q186" s="122">
        <f t="shared" si="3"/>
        <v>-0.0006554529536</v>
      </c>
      <c r="R186" s="1"/>
      <c r="S186" s="101">
        <v>133.5</v>
      </c>
      <c r="T186" s="101">
        <v>133.085220336914</v>
      </c>
      <c r="U186" s="1"/>
      <c r="V186" s="122">
        <f t="shared" si="4"/>
        <v>0.04794789607</v>
      </c>
      <c r="W186" s="1"/>
      <c r="X186" s="101">
        <v>6796.2998046875</v>
      </c>
      <c r="Y186" s="101">
        <v>6646.52294921875</v>
      </c>
      <c r="Z186" s="1"/>
      <c r="AA186" s="122">
        <f t="shared" si="5"/>
        <v>0.04493009193</v>
      </c>
    </row>
    <row r="187">
      <c r="A187" s="1"/>
      <c r="B187" s="120">
        <v>44109.0</v>
      </c>
      <c r="C187" s="1"/>
      <c r="D187" s="101">
        <v>633.200012207031</v>
      </c>
      <c r="E187" s="101">
        <v>613.382446289062</v>
      </c>
      <c r="F187" s="1"/>
      <c r="G187" s="122">
        <f t="shared" si="1"/>
        <v>0.03708153294</v>
      </c>
      <c r="H187" s="1"/>
      <c r="I187" s="101">
        <v>40509.48828125</v>
      </c>
      <c r="J187" s="101">
        <v>40509.48828125</v>
      </c>
      <c r="K187" s="1"/>
      <c r="L187" s="122">
        <f t="shared" si="2"/>
        <v>0.04577283529</v>
      </c>
      <c r="M187" s="1"/>
      <c r="N187" s="101">
        <v>75.8499984741211</v>
      </c>
      <c r="O187" s="101">
        <v>73.408805847168</v>
      </c>
      <c r="P187" s="1"/>
      <c r="Q187" s="122">
        <f t="shared" si="3"/>
        <v>-0.005259771165</v>
      </c>
      <c r="R187" s="1"/>
      <c r="S187" s="101">
        <v>138.449996948242</v>
      </c>
      <c r="T187" s="101">
        <v>138.019836425781</v>
      </c>
      <c r="U187" s="1"/>
      <c r="V187" s="122">
        <f t="shared" si="4"/>
        <v>0.0364077396</v>
      </c>
      <c r="W187" s="1"/>
      <c r="X187" s="101">
        <v>7062.39990234375</v>
      </c>
      <c r="Y187" s="101">
        <v>6906.75927734375</v>
      </c>
      <c r="Z187" s="1"/>
      <c r="AA187" s="122">
        <f t="shared" si="5"/>
        <v>0.03840668437</v>
      </c>
    </row>
    <row r="188">
      <c r="A188" s="1"/>
      <c r="B188" s="120">
        <v>44116.0</v>
      </c>
      <c r="C188" s="1"/>
      <c r="D188" s="101">
        <v>606.650024414062</v>
      </c>
      <c r="E188" s="101">
        <v>587.663391113281</v>
      </c>
      <c r="F188" s="1"/>
      <c r="G188" s="122">
        <f t="shared" si="1"/>
        <v>-0.04283431431</v>
      </c>
      <c r="H188" s="1"/>
      <c r="I188" s="101">
        <v>39982.98046875</v>
      </c>
      <c r="J188" s="101">
        <v>39982.98046875</v>
      </c>
      <c r="K188" s="1"/>
      <c r="L188" s="122">
        <f t="shared" si="2"/>
        <v>-0.01308234994</v>
      </c>
      <c r="M188" s="1"/>
      <c r="N188" s="101">
        <v>75.0</v>
      </c>
      <c r="O188" s="101">
        <v>72.5861587524414</v>
      </c>
      <c r="P188" s="1"/>
      <c r="Q188" s="122">
        <f t="shared" si="3"/>
        <v>-0.01126964623</v>
      </c>
      <c r="R188" s="1"/>
      <c r="S188" s="101">
        <v>127.75</v>
      </c>
      <c r="T188" s="101">
        <v>127.353080749512</v>
      </c>
      <c r="U188" s="1"/>
      <c r="V188" s="122">
        <f t="shared" si="4"/>
        <v>-0.08043402471</v>
      </c>
      <c r="W188" s="1"/>
      <c r="X188" s="101">
        <v>6894.89990234375</v>
      </c>
      <c r="Y188" s="101">
        <v>6742.9501953125</v>
      </c>
      <c r="Z188" s="1"/>
      <c r="AA188" s="122">
        <f t="shared" si="5"/>
        <v>-0.02400299392</v>
      </c>
    </row>
    <row r="189">
      <c r="A189" s="1"/>
      <c r="B189" s="120">
        <v>44123.0</v>
      </c>
      <c r="C189" s="1"/>
      <c r="D189" s="101">
        <v>625.150024414062</v>
      </c>
      <c r="E189" s="101">
        <v>605.584350585937</v>
      </c>
      <c r="F189" s="1"/>
      <c r="G189" s="122">
        <f t="shared" si="1"/>
        <v>0.03003954073</v>
      </c>
      <c r="H189" s="1"/>
      <c r="I189" s="101">
        <v>40685.5</v>
      </c>
      <c r="J189" s="101">
        <v>40685.5</v>
      </c>
      <c r="K189" s="1"/>
      <c r="L189" s="122">
        <f t="shared" si="2"/>
        <v>0.01741788833</v>
      </c>
      <c r="M189" s="1"/>
      <c r="N189" s="101">
        <v>81.8000030517578</v>
      </c>
      <c r="O189" s="101">
        <v>79.1673126220703</v>
      </c>
      <c r="P189" s="1"/>
      <c r="Q189" s="122">
        <f t="shared" si="3"/>
        <v>0.08678924135</v>
      </c>
      <c r="R189" s="1"/>
      <c r="S189" s="101">
        <v>137.0</v>
      </c>
      <c r="T189" s="101">
        <v>136.574340820312</v>
      </c>
      <c r="U189" s="1"/>
      <c r="V189" s="122">
        <f t="shared" si="4"/>
        <v>0.06990569543</v>
      </c>
      <c r="W189" s="1"/>
      <c r="X189" s="101">
        <v>7103.25</v>
      </c>
      <c r="Y189" s="101">
        <v>6946.708984375</v>
      </c>
      <c r="Z189" s="1"/>
      <c r="AA189" s="122">
        <f t="shared" si="5"/>
        <v>0.02977047641</v>
      </c>
    </row>
    <row r="190">
      <c r="A190" s="1"/>
      <c r="B190" s="120">
        <v>44130.0</v>
      </c>
      <c r="C190" s="1"/>
      <c r="D190" s="101">
        <v>594.0</v>
      </c>
      <c r="E190" s="101">
        <v>575.409301757812</v>
      </c>
      <c r="F190" s="1"/>
      <c r="G190" s="122">
        <f t="shared" si="1"/>
        <v>-0.05111224391</v>
      </c>
      <c r="H190" s="1"/>
      <c r="I190" s="101">
        <v>39614.0703125</v>
      </c>
      <c r="J190" s="101">
        <v>39614.0703125</v>
      </c>
      <c r="K190" s="1"/>
      <c r="L190" s="122">
        <f t="shared" si="2"/>
        <v>-0.02668739754</v>
      </c>
      <c r="M190" s="1"/>
      <c r="N190" s="101">
        <v>78.9499969482422</v>
      </c>
      <c r="O190" s="101">
        <v>76.4090347290039</v>
      </c>
      <c r="P190" s="1"/>
      <c r="Q190" s="122">
        <f t="shared" si="3"/>
        <v>-0.03546254941</v>
      </c>
      <c r="R190" s="1"/>
      <c r="S190" s="101">
        <v>132.649993896484</v>
      </c>
      <c r="T190" s="101">
        <v>132.237854003906</v>
      </c>
      <c r="U190" s="1"/>
      <c r="V190" s="122">
        <f t="shared" si="4"/>
        <v>-0.03226686243</v>
      </c>
      <c r="W190" s="1"/>
      <c r="X190" s="101">
        <v>6965.14990234375</v>
      </c>
      <c r="Y190" s="101">
        <v>6811.65185546875</v>
      </c>
      <c r="Z190" s="1"/>
      <c r="AA190" s="122">
        <f t="shared" si="5"/>
        <v>-0.01963336604</v>
      </c>
    </row>
    <row r="191">
      <c r="A191" s="1"/>
      <c r="B191" s="120">
        <v>44137.0</v>
      </c>
      <c r="C191" s="1"/>
      <c r="D191" s="101">
        <v>613.599975585937</v>
      </c>
      <c r="E191" s="101">
        <v>594.395812988281</v>
      </c>
      <c r="F191" s="1"/>
      <c r="G191" s="122">
        <f t="shared" si="1"/>
        <v>0.03246383257</v>
      </c>
      <c r="H191" s="1"/>
      <c r="I191" s="101">
        <v>41893.05859375</v>
      </c>
      <c r="J191" s="101">
        <v>41893.05859375</v>
      </c>
      <c r="K191" s="1"/>
      <c r="L191" s="122">
        <f t="shared" si="2"/>
        <v>0.05593578111</v>
      </c>
      <c r="M191" s="1"/>
      <c r="N191" s="101">
        <v>85.0</v>
      </c>
      <c r="O191" s="101">
        <v>82.2643203735352</v>
      </c>
      <c r="P191" s="1"/>
      <c r="Q191" s="122">
        <f t="shared" si="3"/>
        <v>0.07383653758</v>
      </c>
      <c r="R191" s="1"/>
      <c r="S191" s="101">
        <v>139.0</v>
      </c>
      <c r="T191" s="101">
        <v>138.568130493164</v>
      </c>
      <c r="U191" s="1"/>
      <c r="V191" s="122">
        <f t="shared" si="4"/>
        <v>0.04675989625</v>
      </c>
      <c r="W191" s="1"/>
      <c r="X191" s="101">
        <v>6907.60009765625</v>
      </c>
      <c r="Y191" s="101">
        <v>6755.37060546875</v>
      </c>
      <c r="Z191" s="1"/>
      <c r="AA191" s="122">
        <f t="shared" si="5"/>
        <v>-0.008296820178</v>
      </c>
    </row>
    <row r="192">
      <c r="A192" s="1"/>
      <c r="B192" s="120">
        <v>44144.0</v>
      </c>
      <c r="C192" s="1"/>
      <c r="D192" s="101">
        <v>631.349975585937</v>
      </c>
      <c r="E192" s="101">
        <v>611.59033203125</v>
      </c>
      <c r="F192" s="1"/>
      <c r="G192" s="122">
        <f t="shared" si="1"/>
        <v>0.02851721698</v>
      </c>
      <c r="H192" s="1"/>
      <c r="I192" s="101">
        <v>43443.0</v>
      </c>
      <c r="J192" s="101">
        <v>43443.0</v>
      </c>
      <c r="K192" s="1"/>
      <c r="L192" s="122">
        <f t="shared" si="2"/>
        <v>0.03632958683</v>
      </c>
      <c r="M192" s="1"/>
      <c r="N192" s="101">
        <v>91.3000030517578</v>
      </c>
      <c r="O192" s="101">
        <v>88.3615646362305</v>
      </c>
      <c r="P192" s="1"/>
      <c r="Q192" s="122">
        <f t="shared" si="3"/>
        <v>0.07149960354</v>
      </c>
      <c r="R192" s="1"/>
      <c r="S192" s="101">
        <v>148.850006103516</v>
      </c>
      <c r="T192" s="101">
        <v>148.38752746582</v>
      </c>
      <c r="U192" s="1"/>
      <c r="V192" s="122">
        <f t="shared" si="4"/>
        <v>0.06846515888</v>
      </c>
      <c r="W192" s="1"/>
      <c r="X192" s="101">
        <v>6852.25</v>
      </c>
      <c r="Y192" s="101">
        <v>6701.240234375</v>
      </c>
      <c r="Z192" s="1"/>
      <c r="AA192" s="122">
        <f t="shared" si="5"/>
        <v>-0.008045214907</v>
      </c>
    </row>
    <row r="193">
      <c r="A193" s="1"/>
      <c r="B193" s="120">
        <v>44151.0</v>
      </c>
      <c r="C193" s="1"/>
      <c r="D193" s="101">
        <v>715.599975585937</v>
      </c>
      <c r="E193" s="101">
        <v>693.203491210937</v>
      </c>
      <c r="F193" s="1"/>
      <c r="G193" s="122">
        <f t="shared" si="1"/>
        <v>0.1252609279</v>
      </c>
      <c r="H193" s="1"/>
      <c r="I193" s="101">
        <v>43882.25</v>
      </c>
      <c r="J193" s="101">
        <v>43882.25</v>
      </c>
      <c r="K193" s="1"/>
      <c r="L193" s="122">
        <f t="shared" si="2"/>
        <v>0.01006017629</v>
      </c>
      <c r="M193" s="1"/>
      <c r="N193" s="101">
        <v>90.8000030517578</v>
      </c>
      <c r="O193" s="101">
        <v>87.8776550292969</v>
      </c>
      <c r="P193" s="1"/>
      <c r="Q193" s="122">
        <f t="shared" si="3"/>
        <v>-0.005491522533</v>
      </c>
      <c r="R193" s="1"/>
      <c r="S193" s="101">
        <v>169.100006103516</v>
      </c>
      <c r="T193" s="101">
        <v>168.574615478516</v>
      </c>
      <c r="U193" s="1"/>
      <c r="V193" s="122">
        <f t="shared" si="4"/>
        <v>0.1275511931</v>
      </c>
      <c r="W193" s="1"/>
      <c r="X193" s="101">
        <v>6965.85009765625</v>
      </c>
      <c r="Y193" s="101">
        <v>6812.3369140625</v>
      </c>
      <c r="Z193" s="1"/>
      <c r="AA193" s="122">
        <f t="shared" si="5"/>
        <v>0.01644260161</v>
      </c>
    </row>
    <row r="194">
      <c r="A194" s="1"/>
      <c r="B194" s="120">
        <v>44158.0</v>
      </c>
      <c r="C194" s="1"/>
      <c r="D194" s="101">
        <v>722.0</v>
      </c>
      <c r="E194" s="101">
        <v>699.403198242187</v>
      </c>
      <c r="F194" s="1"/>
      <c r="G194" s="122">
        <f t="shared" si="1"/>
        <v>0.008903803258</v>
      </c>
      <c r="H194" s="1"/>
      <c r="I194" s="101">
        <v>44149.71875</v>
      </c>
      <c r="J194" s="101">
        <v>44149.71875</v>
      </c>
      <c r="K194" s="1"/>
      <c r="L194" s="122">
        <f t="shared" si="2"/>
        <v>0.006076646401</v>
      </c>
      <c r="M194" s="1"/>
      <c r="N194" s="101">
        <v>92.1500015258789</v>
      </c>
      <c r="O194" s="101">
        <v>89.1842041015625</v>
      </c>
      <c r="P194" s="1"/>
      <c r="Q194" s="122">
        <f t="shared" si="3"/>
        <v>0.01475837646</v>
      </c>
      <c r="R194" s="1"/>
      <c r="S194" s="101">
        <v>180.350006103516</v>
      </c>
      <c r="T194" s="101">
        <v>179.789657592773</v>
      </c>
      <c r="U194" s="1"/>
      <c r="V194" s="122">
        <f t="shared" si="4"/>
        <v>0.06440912505</v>
      </c>
      <c r="W194" s="1"/>
      <c r="X194" s="101">
        <v>7035.7998046875</v>
      </c>
      <c r="Y194" s="101">
        <v>6880.74462890625</v>
      </c>
      <c r="Z194" s="1"/>
      <c r="AA194" s="122">
        <f t="shared" si="5"/>
        <v>0.009991656552</v>
      </c>
    </row>
    <row r="195">
      <c r="A195" s="1"/>
      <c r="B195" s="120">
        <v>44165.0</v>
      </c>
      <c r="C195" s="1"/>
      <c r="D195" s="101">
        <v>750.549987792969</v>
      </c>
      <c r="E195" s="101">
        <v>727.059692382812</v>
      </c>
      <c r="F195" s="1"/>
      <c r="G195" s="122">
        <f t="shared" si="1"/>
        <v>0.03878118452</v>
      </c>
      <c r="H195" s="1"/>
      <c r="I195" s="101">
        <v>45079.55078125</v>
      </c>
      <c r="J195" s="101">
        <v>45079.55078125</v>
      </c>
      <c r="K195" s="1"/>
      <c r="L195" s="122">
        <f t="shared" si="2"/>
        <v>0.0208421675</v>
      </c>
      <c r="M195" s="1"/>
      <c r="N195" s="101">
        <v>94.8000030517578</v>
      </c>
      <c r="O195" s="101">
        <v>91.7489166259766</v>
      </c>
      <c r="P195" s="1"/>
      <c r="Q195" s="122">
        <f t="shared" si="3"/>
        <v>0.02835173913</v>
      </c>
      <c r="R195" s="1"/>
      <c r="S195" s="101">
        <v>184.149993896484</v>
      </c>
      <c r="T195" s="101">
        <v>183.577835083008</v>
      </c>
      <c r="U195" s="1"/>
      <c r="V195" s="122">
        <f t="shared" si="4"/>
        <v>0.0208511483</v>
      </c>
      <c r="W195" s="1"/>
      <c r="X195" s="101">
        <v>7803.14990234375</v>
      </c>
      <c r="Y195" s="101">
        <v>7631.18408203125</v>
      </c>
      <c r="Z195" s="1"/>
      <c r="AA195" s="122">
        <f t="shared" si="5"/>
        <v>0.1035161439</v>
      </c>
    </row>
    <row r="196">
      <c r="A196" s="1"/>
      <c r="B196" s="120">
        <v>44172.0</v>
      </c>
      <c r="C196" s="1"/>
      <c r="D196" s="101">
        <v>727.549987792969</v>
      </c>
      <c r="E196" s="101">
        <v>704.779479980469</v>
      </c>
      <c r="F196" s="1"/>
      <c r="G196" s="122">
        <f t="shared" si="1"/>
        <v>-0.03112362245</v>
      </c>
      <c r="H196" s="1"/>
      <c r="I196" s="101">
        <v>46099.01171875</v>
      </c>
      <c r="J196" s="101">
        <v>46099.01171875</v>
      </c>
      <c r="K196" s="1"/>
      <c r="L196" s="122">
        <f t="shared" si="2"/>
        <v>0.0223627878</v>
      </c>
      <c r="M196" s="1"/>
      <c r="N196" s="101">
        <v>94.0999984741211</v>
      </c>
      <c r="O196" s="101">
        <v>91.0714416503906</v>
      </c>
      <c r="P196" s="1"/>
      <c r="Q196" s="122">
        <f t="shared" si="3"/>
        <v>-0.007411407384</v>
      </c>
      <c r="R196" s="1"/>
      <c r="S196" s="101">
        <v>178.850006103516</v>
      </c>
      <c r="T196" s="101">
        <v>178.294311523437</v>
      </c>
      <c r="U196" s="1"/>
      <c r="V196" s="122">
        <f t="shared" si="4"/>
        <v>-0.02920312655</v>
      </c>
      <c r="W196" s="1"/>
      <c r="X196" s="101">
        <v>7733.5498046875</v>
      </c>
      <c r="Y196" s="101">
        <v>7563.11767578125</v>
      </c>
      <c r="Z196" s="1"/>
      <c r="AA196" s="122">
        <f t="shared" si="5"/>
        <v>-0.008959524782</v>
      </c>
    </row>
    <row r="197">
      <c r="A197" s="1"/>
      <c r="B197" s="120">
        <v>44179.0</v>
      </c>
      <c r="C197" s="1"/>
      <c r="D197" s="101">
        <v>733.599975585937</v>
      </c>
      <c r="E197" s="101">
        <v>710.640197753906</v>
      </c>
      <c r="F197" s="1"/>
      <c r="G197" s="122">
        <f t="shared" si="1"/>
        <v>0.008281291209</v>
      </c>
      <c r="H197" s="1"/>
      <c r="I197" s="101">
        <v>46960.69140625</v>
      </c>
      <c r="J197" s="101">
        <v>46960.69140625</v>
      </c>
      <c r="K197" s="1"/>
      <c r="L197" s="122">
        <f t="shared" si="2"/>
        <v>0.01851938671</v>
      </c>
      <c r="M197" s="1"/>
      <c r="N197" s="101">
        <v>98.25</v>
      </c>
      <c r="O197" s="101">
        <v>95.0878677368164</v>
      </c>
      <c r="P197" s="1"/>
      <c r="Q197" s="122">
        <f t="shared" si="3"/>
        <v>0.04315711608</v>
      </c>
      <c r="R197" s="1"/>
      <c r="S197" s="101">
        <v>180.550003051758</v>
      </c>
      <c r="T197" s="101">
        <v>179.989028930664</v>
      </c>
      <c r="U197" s="1"/>
      <c r="V197" s="122">
        <f t="shared" si="4"/>
        <v>0.00946027825</v>
      </c>
      <c r="W197" s="1"/>
      <c r="X197" s="101">
        <v>7559.75</v>
      </c>
      <c r="Y197" s="101">
        <v>7393.14794921875</v>
      </c>
      <c r="Z197" s="1"/>
      <c r="AA197" s="122">
        <f t="shared" si="5"/>
        <v>-0.02272987772</v>
      </c>
    </row>
    <row r="198">
      <c r="A198" s="1"/>
      <c r="B198" s="120">
        <v>44186.0</v>
      </c>
      <c r="C198" s="1"/>
      <c r="D198" s="101">
        <v>710.900024414062</v>
      </c>
      <c r="E198" s="101">
        <v>688.650634765625</v>
      </c>
      <c r="F198" s="1"/>
      <c r="G198" s="122">
        <f t="shared" si="1"/>
        <v>-0.03143216962</v>
      </c>
      <c r="H198" s="1"/>
      <c r="I198" s="101">
        <v>46973.5390625</v>
      </c>
      <c r="J198" s="101">
        <v>46973.5390625</v>
      </c>
      <c r="K198" s="1"/>
      <c r="L198" s="122">
        <f t="shared" si="2"/>
        <v>0.0002735457834</v>
      </c>
      <c r="M198" s="1"/>
      <c r="N198" s="101">
        <v>95.25</v>
      </c>
      <c r="O198" s="101">
        <v>92.1844329833984</v>
      </c>
      <c r="P198" s="1"/>
      <c r="Q198" s="122">
        <f t="shared" si="3"/>
        <v>-0.03101011102</v>
      </c>
      <c r="R198" s="1"/>
      <c r="S198" s="101">
        <v>175.949996948242</v>
      </c>
      <c r="T198" s="101">
        <v>175.4033203125</v>
      </c>
      <c r="U198" s="1"/>
      <c r="V198" s="122">
        <f t="shared" si="4"/>
        <v>-0.02580788894</v>
      </c>
      <c r="W198" s="1"/>
      <c r="X198" s="101">
        <v>7446.0498046875</v>
      </c>
      <c r="Y198" s="101">
        <v>7281.9541015625</v>
      </c>
      <c r="Z198" s="1"/>
      <c r="AA198" s="122">
        <f t="shared" si="5"/>
        <v>-0.01515437171</v>
      </c>
    </row>
    <row r="199">
      <c r="A199" s="1"/>
      <c r="B199" s="120">
        <v>44193.0</v>
      </c>
      <c r="C199" s="1"/>
      <c r="D199" s="101">
        <v>732.450012207031</v>
      </c>
      <c r="E199" s="101">
        <v>709.526123046875</v>
      </c>
      <c r="F199" s="1"/>
      <c r="G199" s="122">
        <f t="shared" si="1"/>
        <v>0.02986323376</v>
      </c>
      <c r="H199" s="1"/>
      <c r="I199" s="101">
        <v>47868.98046875</v>
      </c>
      <c r="J199" s="101">
        <v>47868.98046875</v>
      </c>
      <c r="K199" s="1"/>
      <c r="L199" s="122">
        <f t="shared" si="2"/>
        <v>0.01888326076</v>
      </c>
      <c r="M199" s="1"/>
      <c r="N199" s="101">
        <v>99.0999984741211</v>
      </c>
      <c r="O199" s="101">
        <v>95.9105224609375</v>
      </c>
      <c r="P199" s="1"/>
      <c r="Q199" s="122">
        <f t="shared" si="3"/>
        <v>0.03962442249</v>
      </c>
      <c r="R199" s="1"/>
      <c r="S199" s="101">
        <v>186.5</v>
      </c>
      <c r="T199" s="101">
        <v>185.920547485352</v>
      </c>
      <c r="U199" s="1"/>
      <c r="V199" s="122">
        <f t="shared" si="4"/>
        <v>0.05823140869</v>
      </c>
      <c r="W199" s="1"/>
      <c r="X199" s="101">
        <v>7691.2998046875</v>
      </c>
      <c r="Y199" s="101">
        <v>7521.798828125</v>
      </c>
      <c r="Z199" s="1"/>
      <c r="AA199" s="122">
        <f t="shared" si="5"/>
        <v>0.03240606849</v>
      </c>
    </row>
    <row r="200">
      <c r="A200" s="1"/>
      <c r="B200" s="120">
        <v>44200.0</v>
      </c>
      <c r="C200" s="1"/>
      <c r="D200" s="101">
        <v>770.5</v>
      </c>
      <c r="E200" s="101">
        <v>746.38525390625</v>
      </c>
      <c r="F200" s="1"/>
      <c r="G200" s="122">
        <f t="shared" si="1"/>
        <v>0.05064457817</v>
      </c>
      <c r="H200" s="1"/>
      <c r="I200" s="101">
        <v>48782.51171875</v>
      </c>
      <c r="J200" s="101">
        <v>48782.51171875</v>
      </c>
      <c r="K200" s="1"/>
      <c r="L200" s="122">
        <f t="shared" si="2"/>
        <v>0.01890417695</v>
      </c>
      <c r="M200" s="1"/>
      <c r="N200" s="101">
        <v>112.800003051758</v>
      </c>
      <c r="O200" s="101">
        <v>109.169593811035</v>
      </c>
      <c r="P200" s="1"/>
      <c r="Q200" s="122">
        <f t="shared" si="3"/>
        <v>0.1294868805</v>
      </c>
      <c r="R200" s="1"/>
      <c r="S200" s="101">
        <v>198.149993896484</v>
      </c>
      <c r="T200" s="101">
        <v>197.534332275391</v>
      </c>
      <c r="U200" s="1"/>
      <c r="V200" s="122">
        <f t="shared" si="4"/>
        <v>0.06059298514</v>
      </c>
      <c r="W200" s="1"/>
      <c r="X200" s="101">
        <v>8014.89990234375</v>
      </c>
      <c r="Y200" s="101">
        <v>7838.267578125</v>
      </c>
      <c r="Z200" s="1"/>
      <c r="AA200" s="122">
        <f t="shared" si="5"/>
        <v>0.04121252254</v>
      </c>
    </row>
    <row r="201">
      <c r="A201" s="1"/>
      <c r="B201" s="120">
        <v>44207.0</v>
      </c>
      <c r="C201" s="1"/>
      <c r="D201" s="101">
        <v>819.650024414062</v>
      </c>
      <c r="E201" s="101">
        <v>793.9970703125</v>
      </c>
      <c r="F201" s="1"/>
      <c r="G201" s="122">
        <f t="shared" si="1"/>
        <v>0.06183787841</v>
      </c>
      <c r="H201" s="1"/>
      <c r="I201" s="101">
        <v>49034.671875</v>
      </c>
      <c r="J201" s="101">
        <v>49034.671875</v>
      </c>
      <c r="K201" s="1"/>
      <c r="L201" s="122">
        <f t="shared" si="2"/>
        <v>0.005155754962</v>
      </c>
      <c r="M201" s="1"/>
      <c r="N201" s="101">
        <v>119.599998474121</v>
      </c>
      <c r="O201" s="101">
        <v>115.75074005127</v>
      </c>
      <c r="P201" s="1"/>
      <c r="Q201" s="122">
        <f t="shared" si="3"/>
        <v>0.05853650689</v>
      </c>
      <c r="R201" s="1"/>
      <c r="S201" s="101">
        <v>260.299987792969</v>
      </c>
      <c r="T201" s="101">
        <v>259.491241455078</v>
      </c>
      <c r="U201" s="1"/>
      <c r="V201" s="122">
        <f t="shared" si="4"/>
        <v>0.2728105469</v>
      </c>
      <c r="W201" s="1"/>
      <c r="X201" s="101">
        <v>8024.75</v>
      </c>
      <c r="Y201" s="101">
        <v>7847.900390625</v>
      </c>
      <c r="Z201" s="1"/>
      <c r="AA201" s="122">
        <f t="shared" si="5"/>
        <v>0.00122819209</v>
      </c>
    </row>
    <row r="202">
      <c r="A202" s="1"/>
      <c r="B202" s="120">
        <v>44214.0</v>
      </c>
      <c r="C202" s="1"/>
      <c r="D202" s="101">
        <v>798.400024414062</v>
      </c>
      <c r="E202" s="101">
        <v>773.412109375</v>
      </c>
      <c r="F202" s="1"/>
      <c r="G202" s="122">
        <f t="shared" si="1"/>
        <v>-0.02626773508</v>
      </c>
      <c r="H202" s="1"/>
      <c r="I202" s="101">
        <v>48878.5390625</v>
      </c>
      <c r="J202" s="101">
        <v>48878.5390625</v>
      </c>
      <c r="K202" s="1"/>
      <c r="L202" s="122">
        <f t="shared" si="2"/>
        <v>-0.003189211003</v>
      </c>
      <c r="M202" s="1"/>
      <c r="N202" s="101">
        <v>122.25</v>
      </c>
      <c r="O202" s="101">
        <v>118.315444946289</v>
      </c>
      <c r="P202" s="1"/>
      <c r="Q202" s="122">
        <f t="shared" si="3"/>
        <v>0.02191523343</v>
      </c>
      <c r="R202" s="1"/>
      <c r="S202" s="101">
        <v>289.350006103516</v>
      </c>
      <c r="T202" s="101">
        <v>288.450988769531</v>
      </c>
      <c r="U202" s="1"/>
      <c r="V202" s="122">
        <f t="shared" si="4"/>
        <v>0.1058022382</v>
      </c>
      <c r="W202" s="1"/>
      <c r="X202" s="101">
        <v>8048.85009765625</v>
      </c>
      <c r="Y202" s="101">
        <v>7871.4697265625</v>
      </c>
      <c r="Z202" s="1"/>
      <c r="AA202" s="122">
        <f t="shared" si="5"/>
        <v>0.002998765653</v>
      </c>
    </row>
    <row r="203">
      <c r="A203" s="1"/>
      <c r="B203" s="120">
        <v>44221.0</v>
      </c>
      <c r="C203" s="1"/>
      <c r="D203" s="101">
        <v>749.599975585937</v>
      </c>
      <c r="E203" s="101">
        <v>726.139404296875</v>
      </c>
      <c r="F203" s="1"/>
      <c r="G203" s="122">
        <f t="shared" si="1"/>
        <v>-0.06307002305</v>
      </c>
      <c r="H203" s="1"/>
      <c r="I203" s="101">
        <v>46285.76953125</v>
      </c>
      <c r="J203" s="101">
        <v>46285.76953125</v>
      </c>
      <c r="K203" s="1"/>
      <c r="L203" s="122">
        <f t="shared" si="2"/>
        <v>-0.05450386586</v>
      </c>
      <c r="M203" s="1"/>
      <c r="N203" s="101">
        <v>110.800003051758</v>
      </c>
      <c r="O203" s="101">
        <v>107.23397064209</v>
      </c>
      <c r="P203" s="1"/>
      <c r="Q203" s="122">
        <f t="shared" si="3"/>
        <v>-0.09834123116</v>
      </c>
      <c r="R203" s="1"/>
      <c r="S203" s="101">
        <v>262.700012207031</v>
      </c>
      <c r="T203" s="101">
        <v>261.8837890625</v>
      </c>
      <c r="U203" s="1"/>
      <c r="V203" s="122">
        <f t="shared" si="4"/>
        <v>-0.0966243364</v>
      </c>
      <c r="W203" s="1"/>
      <c r="X203" s="101">
        <v>7206.64990234375</v>
      </c>
      <c r="Y203" s="101">
        <v>7047.82958984375</v>
      </c>
      <c r="Z203" s="1"/>
      <c r="AA203" s="122">
        <f t="shared" si="5"/>
        <v>-0.1105250857</v>
      </c>
    </row>
    <row r="204">
      <c r="A204" s="1"/>
      <c r="B204" s="120">
        <v>44228.0</v>
      </c>
      <c r="C204" s="1"/>
      <c r="D204" s="101">
        <v>865.5</v>
      </c>
      <c r="E204" s="101">
        <v>838.411987304687</v>
      </c>
      <c r="F204" s="1"/>
      <c r="G204" s="122">
        <f t="shared" si="1"/>
        <v>0.143767598</v>
      </c>
      <c r="H204" s="1"/>
      <c r="I204" s="101">
        <v>50731.62890625</v>
      </c>
      <c r="J204" s="101">
        <v>50731.62890625</v>
      </c>
      <c r="K204" s="1"/>
      <c r="L204" s="122">
        <f t="shared" si="2"/>
        <v>0.09171500008</v>
      </c>
      <c r="M204" s="1"/>
      <c r="N204" s="101">
        <v>131.649993896484</v>
      </c>
      <c r="O204" s="101">
        <v>127.412910461426</v>
      </c>
      <c r="P204" s="1"/>
      <c r="Q204" s="122">
        <f t="shared" si="3"/>
        <v>0.1724199872</v>
      </c>
      <c r="R204" s="1"/>
      <c r="S204" s="101">
        <v>315.899993896484</v>
      </c>
      <c r="T204" s="101">
        <v>314.918487548828</v>
      </c>
      <c r="U204" s="1"/>
      <c r="V204" s="122">
        <f t="shared" si="4"/>
        <v>0.1844129835</v>
      </c>
      <c r="W204" s="1"/>
      <c r="X204" s="101">
        <v>7494.14990234375</v>
      </c>
      <c r="Y204" s="101">
        <v>7328.994140625</v>
      </c>
      <c r="Z204" s="1"/>
      <c r="AA204" s="122">
        <f t="shared" si="5"/>
        <v>0.03911857164</v>
      </c>
    </row>
    <row r="205">
      <c r="A205" s="1"/>
      <c r="B205" s="120">
        <v>44235.0</v>
      </c>
      <c r="C205" s="1"/>
      <c r="D205" s="101">
        <v>908.549987792969</v>
      </c>
      <c r="E205" s="101">
        <v>880.114624023437</v>
      </c>
      <c r="F205" s="1"/>
      <c r="G205" s="122">
        <f t="shared" si="1"/>
        <v>0.04854254226</v>
      </c>
      <c r="H205" s="1"/>
      <c r="I205" s="101">
        <v>51544.30078125</v>
      </c>
      <c r="J205" s="101">
        <v>51544.30078125</v>
      </c>
      <c r="K205" s="1"/>
      <c r="L205" s="122">
        <f t="shared" si="2"/>
        <v>0.01589208685</v>
      </c>
      <c r="M205" s="1"/>
      <c r="N205" s="101">
        <v>128.25</v>
      </c>
      <c r="O205" s="101">
        <v>124.122337341309</v>
      </c>
      <c r="P205" s="1"/>
      <c r="Q205" s="122">
        <f t="shared" si="3"/>
        <v>-0.0261654053</v>
      </c>
      <c r="R205" s="1"/>
      <c r="S205" s="101">
        <v>325.399993896484</v>
      </c>
      <c r="T205" s="101">
        <v>324.388977050781</v>
      </c>
      <c r="U205" s="1"/>
      <c r="V205" s="122">
        <f t="shared" si="4"/>
        <v>0.02962950651</v>
      </c>
      <c r="W205" s="1"/>
      <c r="X205" s="101">
        <v>7568.5</v>
      </c>
      <c r="Y205" s="101">
        <v>7401.70556640625</v>
      </c>
      <c r="Z205" s="1"/>
      <c r="AA205" s="122">
        <f t="shared" si="5"/>
        <v>0.009872174135</v>
      </c>
    </row>
    <row r="206">
      <c r="A206" s="1"/>
      <c r="B206" s="120">
        <v>44242.0</v>
      </c>
      <c r="C206" s="1"/>
      <c r="D206" s="101">
        <v>879.25</v>
      </c>
      <c r="E206" s="101">
        <v>851.731689453125</v>
      </c>
      <c r="F206" s="1"/>
      <c r="G206" s="122">
        <f t="shared" si="1"/>
        <v>-0.03278059481</v>
      </c>
      <c r="H206" s="1"/>
      <c r="I206" s="101">
        <v>50889.76171875</v>
      </c>
      <c r="J206" s="101">
        <v>50889.76171875</v>
      </c>
      <c r="K206" s="1"/>
      <c r="L206" s="122">
        <f t="shared" si="2"/>
        <v>-0.01277988894</v>
      </c>
      <c r="M206" s="1"/>
      <c r="N206" s="101">
        <v>123.400001525879</v>
      </c>
      <c r="O206" s="101">
        <v>119.428436279297</v>
      </c>
      <c r="P206" s="1"/>
      <c r="Q206" s="122">
        <f t="shared" si="3"/>
        <v>-0.03855033831</v>
      </c>
      <c r="R206" s="1"/>
      <c r="S206" s="101">
        <v>311.850006103516</v>
      </c>
      <c r="T206" s="101">
        <v>310.881072998047</v>
      </c>
      <c r="U206" s="1"/>
      <c r="V206" s="122">
        <f t="shared" si="4"/>
        <v>-0.04253290506</v>
      </c>
      <c r="W206" s="1"/>
      <c r="X206" s="101">
        <v>7323.0</v>
      </c>
      <c r="Y206" s="101">
        <v>7161.61572265625</v>
      </c>
      <c r="Z206" s="1"/>
      <c r="AA206" s="122">
        <f t="shared" si="5"/>
        <v>-0.0329748405</v>
      </c>
    </row>
    <row r="207">
      <c r="A207" s="1"/>
      <c r="B207" s="120">
        <v>44249.0</v>
      </c>
      <c r="C207" s="1"/>
      <c r="D207" s="101">
        <v>806.400024414062</v>
      </c>
      <c r="E207" s="101">
        <v>781.161743164062</v>
      </c>
      <c r="F207" s="1"/>
      <c r="G207" s="122">
        <f t="shared" si="1"/>
        <v>-0.08648933283</v>
      </c>
      <c r="H207" s="1"/>
      <c r="I207" s="101">
        <v>49099.98828125</v>
      </c>
      <c r="J207" s="101">
        <v>49099.98828125</v>
      </c>
      <c r="K207" s="1"/>
      <c r="L207" s="122">
        <f t="shared" si="2"/>
        <v>-0.03580296218</v>
      </c>
      <c r="M207" s="1"/>
      <c r="N207" s="101">
        <v>128.850006103516</v>
      </c>
      <c r="O207" s="101">
        <v>124.703033447266</v>
      </c>
      <c r="P207" s="1"/>
      <c r="Q207" s="122">
        <f t="shared" si="3"/>
        <v>0.04321784595</v>
      </c>
      <c r="R207" s="1"/>
      <c r="S207" s="101">
        <v>322.950012207031</v>
      </c>
      <c r="T207" s="101">
        <v>321.946594238281</v>
      </c>
      <c r="U207" s="1"/>
      <c r="V207" s="122">
        <f t="shared" si="4"/>
        <v>0.03497523828</v>
      </c>
      <c r="W207" s="1"/>
      <c r="X207" s="101">
        <v>6866.14990234375</v>
      </c>
      <c r="Y207" s="101">
        <v>6714.833984375</v>
      </c>
      <c r="Z207" s="1"/>
      <c r="AA207" s="122">
        <f t="shared" si="5"/>
        <v>-0.06441650854</v>
      </c>
    </row>
    <row r="208">
      <c r="A208" s="1"/>
      <c r="B208" s="120">
        <v>44256.0</v>
      </c>
      <c r="C208" s="1"/>
      <c r="D208" s="101">
        <v>840.400024414062</v>
      </c>
      <c r="E208" s="101">
        <v>814.09765625</v>
      </c>
      <c r="F208" s="1"/>
      <c r="G208" s="122">
        <f t="shared" si="1"/>
        <v>0.04129810371</v>
      </c>
      <c r="H208" s="1"/>
      <c r="I208" s="101">
        <v>50405.3203125</v>
      </c>
      <c r="J208" s="101">
        <v>50405.3203125</v>
      </c>
      <c r="K208" s="1"/>
      <c r="L208" s="122">
        <f t="shared" si="2"/>
        <v>0.02623793513</v>
      </c>
      <c r="M208" s="1"/>
      <c r="N208" s="101">
        <v>126.199996948242</v>
      </c>
      <c r="O208" s="101">
        <v>122.138320922852</v>
      </c>
      <c r="P208" s="1"/>
      <c r="Q208" s="122">
        <f t="shared" si="3"/>
        <v>-0.0207809978</v>
      </c>
      <c r="R208" s="1"/>
      <c r="S208" s="101">
        <v>325.149993896484</v>
      </c>
      <c r="T208" s="101">
        <v>324.139739990234</v>
      </c>
      <c r="U208" s="1"/>
      <c r="V208" s="122">
        <f t="shared" si="4"/>
        <v>0.006789043691</v>
      </c>
      <c r="W208" s="1"/>
      <c r="X208" s="101">
        <v>7249.0</v>
      </c>
      <c r="Y208" s="101">
        <v>7089.24658203125</v>
      </c>
      <c r="Z208" s="1"/>
      <c r="AA208" s="122">
        <f t="shared" si="5"/>
        <v>0.05425996345</v>
      </c>
    </row>
    <row r="209">
      <c r="A209" s="1"/>
      <c r="B209" s="120">
        <v>44263.0</v>
      </c>
      <c r="C209" s="1"/>
      <c r="D209" s="101">
        <v>855.799987792969</v>
      </c>
      <c r="E209" s="101">
        <v>829.015625</v>
      </c>
      <c r="F209" s="1"/>
      <c r="G209" s="122">
        <f t="shared" si="1"/>
        <v>0.01815867334</v>
      </c>
      <c r="H209" s="1"/>
      <c r="I209" s="101">
        <v>50792.078125</v>
      </c>
      <c r="J209" s="101">
        <v>50792.078125</v>
      </c>
      <c r="K209" s="1"/>
      <c r="L209" s="122">
        <f t="shared" si="2"/>
        <v>0.007643668741</v>
      </c>
      <c r="M209" s="1"/>
      <c r="N209" s="101">
        <v>122.050003051758</v>
      </c>
      <c r="O209" s="101">
        <v>118.121894836426</v>
      </c>
      <c r="P209" s="1"/>
      <c r="Q209" s="122">
        <f t="shared" si="3"/>
        <v>-0.03343708218</v>
      </c>
      <c r="R209" s="1"/>
      <c r="S209" s="101">
        <v>317.549987792969</v>
      </c>
      <c r="T209" s="101">
        <v>316.563354492187</v>
      </c>
      <c r="U209" s="1"/>
      <c r="V209" s="122">
        <f t="shared" si="4"/>
        <v>-0.02365132535</v>
      </c>
      <c r="W209" s="1"/>
      <c r="X209" s="101">
        <v>7096.2001953125</v>
      </c>
      <c r="Y209" s="101">
        <v>6939.81396484375</v>
      </c>
      <c r="Z209" s="1"/>
      <c r="AA209" s="122">
        <f t="shared" si="5"/>
        <v>-0.02130410208</v>
      </c>
    </row>
    <row r="210">
      <c r="A210" s="1"/>
      <c r="B210" s="120">
        <v>44270.0</v>
      </c>
      <c r="C210" s="1"/>
      <c r="D210" s="101">
        <v>850.299987792969</v>
      </c>
      <c r="E210" s="101">
        <v>823.687805175781</v>
      </c>
      <c r="F210" s="1"/>
      <c r="G210" s="122">
        <f t="shared" si="1"/>
        <v>-0.006447422064</v>
      </c>
      <c r="H210" s="1"/>
      <c r="I210" s="101">
        <v>49858.23828125</v>
      </c>
      <c r="J210" s="101">
        <v>49858.23828125</v>
      </c>
      <c r="K210" s="1"/>
      <c r="L210" s="122">
        <f t="shared" si="2"/>
        <v>-0.01855665584</v>
      </c>
      <c r="M210" s="1"/>
      <c r="N210" s="101">
        <v>116.300003051758</v>
      </c>
      <c r="O210" s="101">
        <v>112.556953430176</v>
      </c>
      <c r="P210" s="1"/>
      <c r="Q210" s="122">
        <f t="shared" si="3"/>
        <v>-0.04825775211</v>
      </c>
      <c r="R210" s="1"/>
      <c r="S210" s="101">
        <v>308.950012207031</v>
      </c>
      <c r="T210" s="101">
        <v>307.990112304687</v>
      </c>
      <c r="U210" s="1"/>
      <c r="V210" s="122">
        <f t="shared" si="4"/>
        <v>-0.02745571417</v>
      </c>
      <c r="W210" s="1"/>
      <c r="X210" s="101">
        <v>7113.5498046875</v>
      </c>
      <c r="Y210" s="101">
        <v>6956.78125</v>
      </c>
      <c r="Z210" s="1"/>
      <c r="AA210" s="122">
        <f t="shared" si="5"/>
        <v>0.002441935355</v>
      </c>
    </row>
    <row r="211">
      <c r="A211" s="1"/>
      <c r="B211" s="120">
        <v>44277.0</v>
      </c>
      <c r="C211" s="1"/>
      <c r="D211" s="101">
        <v>799.349975585937</v>
      </c>
      <c r="E211" s="101">
        <v>774.332336425781</v>
      </c>
      <c r="F211" s="1"/>
      <c r="G211" s="122">
        <f t="shared" si="1"/>
        <v>-0.06179042424</v>
      </c>
      <c r="H211" s="1"/>
      <c r="I211" s="101">
        <v>49008.5</v>
      </c>
      <c r="J211" s="101">
        <v>49008.5</v>
      </c>
      <c r="K211" s="1"/>
      <c r="L211" s="122">
        <f t="shared" si="2"/>
        <v>-0.01718999171</v>
      </c>
      <c r="M211" s="1"/>
      <c r="N211" s="101">
        <v>114.050003051758</v>
      </c>
      <c r="O211" s="101">
        <v>110.379364013672</v>
      </c>
      <c r="P211" s="1"/>
      <c r="Q211" s="122">
        <f t="shared" si="3"/>
        <v>-0.01953615005</v>
      </c>
      <c r="R211" s="1"/>
      <c r="S211" s="101">
        <v>296.399993896484</v>
      </c>
      <c r="T211" s="101">
        <v>295.479064941406</v>
      </c>
      <c r="U211" s="1"/>
      <c r="V211" s="122">
        <f t="shared" si="4"/>
        <v>-0.04146969144</v>
      </c>
      <c r="W211" s="1"/>
      <c r="X211" s="101">
        <v>6784.4501953125</v>
      </c>
      <c r="Y211" s="101">
        <v>6634.9345703125</v>
      </c>
      <c r="Z211" s="1"/>
      <c r="AA211" s="122">
        <f t="shared" si="5"/>
        <v>-0.04736809686</v>
      </c>
    </row>
    <row r="212">
      <c r="A212" s="1"/>
      <c r="B212" s="120">
        <v>44284.0</v>
      </c>
      <c r="C212" s="1"/>
      <c r="D212" s="101">
        <v>807.599975585937</v>
      </c>
      <c r="E212" s="101">
        <v>782.324157714844</v>
      </c>
      <c r="F212" s="1"/>
      <c r="G212" s="122">
        <f t="shared" si="1"/>
        <v>0.01026802192</v>
      </c>
      <c r="H212" s="1"/>
      <c r="I212" s="101">
        <v>50029.828125</v>
      </c>
      <c r="J212" s="101">
        <v>50029.828125</v>
      </c>
      <c r="K212" s="1"/>
      <c r="L212" s="122">
        <f t="shared" si="2"/>
        <v>0.0206256376</v>
      </c>
      <c r="M212" s="1"/>
      <c r="N212" s="101">
        <v>118.150001525879</v>
      </c>
      <c r="O212" s="101">
        <v>114.34740447998</v>
      </c>
      <c r="P212" s="1"/>
      <c r="Q212" s="122">
        <f t="shared" si="3"/>
        <v>0.03531802597</v>
      </c>
      <c r="R212" s="1"/>
      <c r="S212" s="101">
        <v>307.75</v>
      </c>
      <c r="T212" s="101">
        <v>306.793823242187</v>
      </c>
      <c r="U212" s="1"/>
      <c r="V212" s="122">
        <f t="shared" si="4"/>
        <v>0.03757794833</v>
      </c>
      <c r="W212" s="1"/>
      <c r="X212" s="101">
        <v>6923.89990234375</v>
      </c>
      <c r="Y212" s="101">
        <v>6771.31103515625</v>
      </c>
      <c r="Z212" s="1"/>
      <c r="AA212" s="122">
        <f t="shared" si="5"/>
        <v>0.02034591538</v>
      </c>
    </row>
    <row r="213">
      <c r="A213" s="1"/>
      <c r="B213" s="120">
        <v>44291.0</v>
      </c>
      <c r="C213" s="1"/>
      <c r="D213" s="101">
        <v>791.150024414062</v>
      </c>
      <c r="E213" s="101">
        <v>766.388977050781</v>
      </c>
      <c r="F213" s="1"/>
      <c r="G213" s="122">
        <f t="shared" si="1"/>
        <v>-0.0205793348</v>
      </c>
      <c r="H213" s="1"/>
      <c r="I213" s="101">
        <v>49591.3203125</v>
      </c>
      <c r="J213" s="101">
        <v>49591.3203125</v>
      </c>
      <c r="K213" s="1"/>
      <c r="L213" s="122">
        <f t="shared" si="2"/>
        <v>-0.008803565337</v>
      </c>
      <c r="M213" s="1"/>
      <c r="N213" s="101">
        <v>121.199996948242</v>
      </c>
      <c r="O213" s="101">
        <v>117.299240112305</v>
      </c>
      <c r="P213" s="1"/>
      <c r="Q213" s="122">
        <f t="shared" si="3"/>
        <v>0.0254870553</v>
      </c>
      <c r="R213" s="1"/>
      <c r="S213" s="101">
        <v>318.200012207031</v>
      </c>
      <c r="T213" s="101">
        <v>317.211364746094</v>
      </c>
      <c r="U213" s="1"/>
      <c r="V213" s="122">
        <f t="shared" si="4"/>
        <v>0.03339238101</v>
      </c>
      <c r="W213" s="1"/>
      <c r="X213" s="101">
        <v>6827.10009765625</v>
      </c>
      <c r="Y213" s="101">
        <v>6676.64453125</v>
      </c>
      <c r="Z213" s="1"/>
      <c r="AA213" s="122">
        <f t="shared" si="5"/>
        <v>-0.01407917615</v>
      </c>
    </row>
    <row r="214">
      <c r="A214" s="1"/>
      <c r="B214" s="120">
        <v>44298.0</v>
      </c>
      <c r="C214" s="1"/>
      <c r="D214" s="101">
        <v>821.650024414062</v>
      </c>
      <c r="E214" s="101">
        <v>795.934448242187</v>
      </c>
      <c r="F214" s="1"/>
      <c r="G214" s="122">
        <f t="shared" si="1"/>
        <v>0.03782698721</v>
      </c>
      <c r="H214" s="1"/>
      <c r="I214" s="101">
        <v>48832.03125</v>
      </c>
      <c r="J214" s="101">
        <v>48832.03125</v>
      </c>
      <c r="K214" s="1"/>
      <c r="L214" s="122">
        <f t="shared" si="2"/>
        <v>-0.01542934911</v>
      </c>
      <c r="M214" s="1"/>
      <c r="N214" s="101">
        <v>113.650001525879</v>
      </c>
      <c r="O214" s="101">
        <v>109.992240905762</v>
      </c>
      <c r="P214" s="1"/>
      <c r="Q214" s="122">
        <f t="shared" si="3"/>
        <v>-0.0643184514</v>
      </c>
      <c r="R214" s="1"/>
      <c r="S214" s="101">
        <v>310.0</v>
      </c>
      <c r="T214" s="101">
        <v>309.036834716797</v>
      </c>
      <c r="U214" s="1"/>
      <c r="V214" s="122">
        <f t="shared" si="4"/>
        <v>-0.02610784145</v>
      </c>
      <c r="W214" s="1"/>
      <c r="X214" s="101">
        <v>6648.10009765625</v>
      </c>
      <c r="Y214" s="101">
        <v>6501.58935546875</v>
      </c>
      <c r="Z214" s="1"/>
      <c r="AA214" s="122">
        <f t="shared" si="5"/>
        <v>-0.02656888243</v>
      </c>
    </row>
    <row r="215">
      <c r="A215" s="1"/>
      <c r="B215" s="120">
        <v>44305.0</v>
      </c>
      <c r="C215" s="1"/>
      <c r="D215" s="101">
        <v>777.900024414062</v>
      </c>
      <c r="E215" s="101">
        <v>753.5537109375</v>
      </c>
      <c r="F215" s="1"/>
      <c r="G215" s="122">
        <f t="shared" si="1"/>
        <v>-0.05471653354</v>
      </c>
      <c r="H215" s="1"/>
      <c r="I215" s="101">
        <v>47878.44921875</v>
      </c>
      <c r="J215" s="101">
        <v>47878.44921875</v>
      </c>
      <c r="K215" s="1"/>
      <c r="L215" s="122">
        <f t="shared" si="2"/>
        <v>-0.01972098436</v>
      </c>
      <c r="M215" s="1"/>
      <c r="N215" s="101">
        <v>111.300003051758</v>
      </c>
      <c r="O215" s="101">
        <v>107.717872619629</v>
      </c>
      <c r="P215" s="1"/>
      <c r="Q215" s="122">
        <f t="shared" si="3"/>
        <v>-0.0208943075</v>
      </c>
      <c r="R215" s="1"/>
      <c r="S215" s="101">
        <v>294.0</v>
      </c>
      <c r="T215" s="101">
        <v>293.086547851562</v>
      </c>
      <c r="U215" s="1"/>
      <c r="V215" s="122">
        <f t="shared" si="4"/>
        <v>-0.05299252544</v>
      </c>
      <c r="W215" s="1"/>
      <c r="X215" s="101">
        <v>6676.10009765625</v>
      </c>
      <c r="Y215" s="101">
        <v>6528.97265625</v>
      </c>
      <c r="Z215" s="1"/>
      <c r="AA215" s="122">
        <f t="shared" si="5"/>
        <v>0.004202940912</v>
      </c>
    </row>
    <row r="216">
      <c r="A216" s="1"/>
      <c r="B216" s="120">
        <v>44312.0</v>
      </c>
      <c r="C216" s="1"/>
      <c r="D216" s="101">
        <v>752.549987792969</v>
      </c>
      <c r="E216" s="101">
        <v>728.997131347656</v>
      </c>
      <c r="F216" s="1"/>
      <c r="G216" s="122">
        <f t="shared" si="1"/>
        <v>-0.03313050051</v>
      </c>
      <c r="H216" s="1"/>
      <c r="I216" s="101">
        <v>48782.359375</v>
      </c>
      <c r="J216" s="101">
        <v>48782.359375</v>
      </c>
      <c r="K216" s="1"/>
      <c r="L216" s="122">
        <f t="shared" si="2"/>
        <v>0.01870326804</v>
      </c>
      <c r="M216" s="1"/>
      <c r="N216" s="101">
        <v>112.699996948242</v>
      </c>
      <c r="O216" s="101">
        <v>109.072807312012</v>
      </c>
      <c r="P216" s="1"/>
      <c r="Q216" s="122">
        <f t="shared" si="3"/>
        <v>0.01250009766</v>
      </c>
      <c r="R216" s="1"/>
      <c r="S216" s="101">
        <v>293.850006103516</v>
      </c>
      <c r="T216" s="101">
        <v>292.93701171875</v>
      </c>
      <c r="U216" s="1"/>
      <c r="V216" s="122">
        <f t="shared" si="4"/>
        <v>-0.0005103417213</v>
      </c>
      <c r="W216" s="1"/>
      <c r="X216" s="101">
        <v>6455.64990234375</v>
      </c>
      <c r="Y216" s="101">
        <v>6313.38037109375</v>
      </c>
      <c r="Z216" s="1"/>
      <c r="AA216" s="122">
        <f t="shared" si="5"/>
        <v>-0.03357835455</v>
      </c>
    </row>
    <row r="217">
      <c r="A217" s="1"/>
      <c r="B217" s="120">
        <v>44319.0</v>
      </c>
      <c r="C217" s="1"/>
      <c r="D217" s="101">
        <v>767.400024414062</v>
      </c>
      <c r="E217" s="101">
        <v>743.382385253906</v>
      </c>
      <c r="F217" s="1"/>
      <c r="G217" s="122">
        <f t="shared" si="1"/>
        <v>0.01954076579</v>
      </c>
      <c r="H217" s="1"/>
      <c r="I217" s="101">
        <v>48949.76171875</v>
      </c>
      <c r="J217" s="101">
        <v>48949.76171875</v>
      </c>
      <c r="K217" s="1"/>
      <c r="L217" s="122">
        <f t="shared" si="2"/>
        <v>0.003425741826</v>
      </c>
      <c r="M217" s="1"/>
      <c r="N217" s="101">
        <v>114.25</v>
      </c>
      <c r="O217" s="101">
        <v>110.57292175293</v>
      </c>
      <c r="P217" s="1"/>
      <c r="Q217" s="122">
        <f t="shared" si="3"/>
        <v>0.01365961243</v>
      </c>
      <c r="R217" s="1"/>
      <c r="S217" s="101">
        <v>302.75</v>
      </c>
      <c r="T217" s="101">
        <v>301.809356689453</v>
      </c>
      <c r="U217" s="1"/>
      <c r="V217" s="122">
        <f t="shared" si="4"/>
        <v>0.02983793996</v>
      </c>
      <c r="W217" s="1"/>
      <c r="X217" s="101">
        <v>6703.0498046875</v>
      </c>
      <c r="Y217" s="101">
        <v>6555.32763671875</v>
      </c>
      <c r="Z217" s="1"/>
      <c r="AA217" s="122">
        <f t="shared" si="5"/>
        <v>0.03760684908</v>
      </c>
    </row>
    <row r="218">
      <c r="A218" s="1"/>
      <c r="B218" s="120">
        <v>44326.0</v>
      </c>
      <c r="C218" s="1"/>
      <c r="D218" s="101">
        <v>741.5</v>
      </c>
      <c r="E218" s="101">
        <v>718.29296875</v>
      </c>
      <c r="F218" s="1"/>
      <c r="G218" s="122">
        <f t="shared" si="1"/>
        <v>-0.03433304244</v>
      </c>
      <c r="H218" s="1"/>
      <c r="I218" s="101">
        <v>48732.55078125</v>
      </c>
      <c r="J218" s="101">
        <v>48732.55078125</v>
      </c>
      <c r="K218" s="1"/>
      <c r="L218" s="122">
        <f t="shared" si="2"/>
        <v>-0.004447300436</v>
      </c>
      <c r="M218" s="1"/>
      <c r="N218" s="101">
        <v>112.099998474121</v>
      </c>
      <c r="O218" s="101">
        <v>108.492126464844</v>
      </c>
      <c r="P218" s="1"/>
      <c r="Q218" s="122">
        <f t="shared" si="3"/>
        <v>-0.01899762547</v>
      </c>
      <c r="R218" s="1"/>
      <c r="S218" s="101">
        <v>312.25</v>
      </c>
      <c r="T218" s="101">
        <v>311.279846191406</v>
      </c>
      <c r="U218" s="1"/>
      <c r="V218" s="122">
        <f t="shared" si="4"/>
        <v>0.03089678576</v>
      </c>
      <c r="W218" s="1"/>
      <c r="X218" s="101">
        <v>6736.39990234375</v>
      </c>
      <c r="Y218" s="101">
        <v>6587.943359375</v>
      </c>
      <c r="Z218" s="1"/>
      <c r="AA218" s="122">
        <f t="shared" si="5"/>
        <v>0.004963116049</v>
      </c>
    </row>
    <row r="219">
      <c r="A219" s="1"/>
      <c r="B219" s="120">
        <v>44333.0</v>
      </c>
      <c r="C219" s="1"/>
      <c r="D219" s="101">
        <v>818.950012207031</v>
      </c>
      <c r="E219" s="101">
        <v>793.318908691406</v>
      </c>
      <c r="F219" s="1"/>
      <c r="G219" s="122">
        <f t="shared" si="1"/>
        <v>0.09934777521</v>
      </c>
      <c r="H219" s="1"/>
      <c r="I219" s="101">
        <v>50540.48046875</v>
      </c>
      <c r="J219" s="101">
        <v>50540.48046875</v>
      </c>
      <c r="K219" s="1"/>
      <c r="L219" s="122">
        <f t="shared" si="2"/>
        <v>0.03642740794</v>
      </c>
      <c r="M219" s="1"/>
      <c r="N219" s="101">
        <v>125.449996948242</v>
      </c>
      <c r="O219" s="101">
        <v>121.412452697754</v>
      </c>
      <c r="P219" s="1"/>
      <c r="Q219" s="122">
        <f t="shared" si="3"/>
        <v>0.1125158459</v>
      </c>
      <c r="R219" s="1"/>
      <c r="S219" s="101">
        <v>313.100006103516</v>
      </c>
      <c r="T219" s="101">
        <v>312.127197265625</v>
      </c>
      <c r="U219" s="1"/>
      <c r="V219" s="122">
        <f t="shared" si="4"/>
        <v>0.002718453713</v>
      </c>
      <c r="W219" s="1"/>
      <c r="X219" s="101">
        <v>6814.64990234375</v>
      </c>
      <c r="Y219" s="101">
        <v>6664.46875</v>
      </c>
      <c r="Z219" s="1"/>
      <c r="AA219" s="122">
        <f t="shared" si="5"/>
        <v>0.01154902829</v>
      </c>
    </row>
    <row r="220">
      <c r="A220" s="1"/>
      <c r="B220" s="120">
        <v>44340.0</v>
      </c>
      <c r="C220" s="1"/>
      <c r="D220" s="101">
        <v>845.849975585937</v>
      </c>
      <c r="E220" s="101">
        <v>819.377014160156</v>
      </c>
      <c r="F220" s="1"/>
      <c r="G220" s="122">
        <f t="shared" si="1"/>
        <v>0.03231901717</v>
      </c>
      <c r="H220" s="1"/>
      <c r="I220" s="101">
        <v>51422.87890625</v>
      </c>
      <c r="J220" s="101">
        <v>51422.87890625</v>
      </c>
      <c r="K220" s="1"/>
      <c r="L220" s="122">
        <f t="shared" si="2"/>
        <v>0.01730857972</v>
      </c>
      <c r="M220" s="1"/>
      <c r="N220" s="101">
        <v>124.599998474121</v>
      </c>
      <c r="O220" s="101">
        <v>120.589813232422</v>
      </c>
      <c r="P220" s="1"/>
      <c r="Q220" s="122">
        <f t="shared" si="3"/>
        <v>-0.006798635796</v>
      </c>
      <c r="R220" s="1"/>
      <c r="S220" s="101">
        <v>318.75</v>
      </c>
      <c r="T220" s="101">
        <v>317.759643554687</v>
      </c>
      <c r="U220" s="1"/>
      <c r="V220" s="122">
        <f t="shared" si="4"/>
        <v>0.01788447084</v>
      </c>
      <c r="W220" s="1"/>
      <c r="X220" s="101">
        <v>6970.0</v>
      </c>
      <c r="Y220" s="101">
        <v>6816.39501953125</v>
      </c>
      <c r="Z220" s="1"/>
      <c r="AA220" s="122">
        <f t="shared" si="5"/>
        <v>0.02254049956</v>
      </c>
    </row>
    <row r="221">
      <c r="A221" s="1"/>
      <c r="B221" s="120">
        <v>44347.0</v>
      </c>
      <c r="C221" s="1"/>
      <c r="D221" s="101">
        <v>804.599975585937</v>
      </c>
      <c r="E221" s="101">
        <v>779.418029785156</v>
      </c>
      <c r="F221" s="1"/>
      <c r="G221" s="122">
        <f t="shared" si="1"/>
        <v>-0.04999678714</v>
      </c>
      <c r="H221" s="1"/>
      <c r="I221" s="101">
        <v>52100.05078125</v>
      </c>
      <c r="J221" s="101">
        <v>52100.05078125</v>
      </c>
      <c r="K221" s="1"/>
      <c r="L221" s="122">
        <f t="shared" si="2"/>
        <v>0.01308273511</v>
      </c>
      <c r="M221" s="1"/>
      <c r="N221" s="101">
        <v>128.399993896484</v>
      </c>
      <c r="O221" s="101">
        <v>124.267509460449</v>
      </c>
      <c r="P221" s="1"/>
      <c r="Q221" s="122">
        <f t="shared" si="3"/>
        <v>0.03004176293</v>
      </c>
      <c r="R221" s="1"/>
      <c r="S221" s="101">
        <v>334.950012207031</v>
      </c>
      <c r="T221" s="101">
        <v>333.909332275391</v>
      </c>
      <c r="U221" s="1"/>
      <c r="V221" s="122">
        <f t="shared" si="4"/>
        <v>0.04957423676</v>
      </c>
      <c r="W221" s="1"/>
      <c r="X221" s="101">
        <v>7214.7001953125</v>
      </c>
      <c r="Y221" s="101">
        <v>7055.7021484375</v>
      </c>
      <c r="Z221" s="1"/>
      <c r="AA221" s="122">
        <f t="shared" si="5"/>
        <v>0.0345053627</v>
      </c>
    </row>
    <row r="222">
      <c r="A222" s="1"/>
      <c r="B222" s="120">
        <v>44354.0</v>
      </c>
      <c r="C222" s="1"/>
      <c r="D222" s="101">
        <v>809.0</v>
      </c>
      <c r="E222" s="101">
        <v>783.680358886719</v>
      </c>
      <c r="F222" s="1"/>
      <c r="G222" s="122">
        <f t="shared" si="1"/>
        <v>0.005453706174</v>
      </c>
      <c r="H222" s="1"/>
      <c r="I222" s="101">
        <v>52474.76171875</v>
      </c>
      <c r="J222" s="101">
        <v>52474.76171875</v>
      </c>
      <c r="K222" s="1"/>
      <c r="L222" s="122">
        <f t="shared" si="2"/>
        <v>0.007166401397</v>
      </c>
      <c r="M222" s="1"/>
      <c r="N222" s="101">
        <v>131.850006103516</v>
      </c>
      <c r="O222" s="101">
        <v>127.606491088867</v>
      </c>
      <c r="P222" s="1"/>
      <c r="Q222" s="122">
        <f t="shared" si="3"/>
        <v>0.02651466396</v>
      </c>
      <c r="R222" s="1"/>
      <c r="S222" s="101">
        <v>350.75</v>
      </c>
      <c r="T222" s="101">
        <v>349.660217285156</v>
      </c>
      <c r="U222" s="1"/>
      <c r="V222" s="122">
        <f t="shared" si="4"/>
        <v>0.04609237932</v>
      </c>
      <c r="W222" s="1"/>
      <c r="X222" s="101">
        <v>7223.7998046875</v>
      </c>
      <c r="Y222" s="101">
        <v>7064.6015625</v>
      </c>
      <c r="Z222" s="1"/>
      <c r="AA222" s="122">
        <f t="shared" si="5"/>
        <v>0.00126051329</v>
      </c>
    </row>
    <row r="223">
      <c r="A223" s="1"/>
      <c r="B223" s="120">
        <v>44361.0</v>
      </c>
      <c r="C223" s="1"/>
      <c r="D223" s="101">
        <v>781.549987792969</v>
      </c>
      <c r="E223" s="101">
        <v>757.089416503906</v>
      </c>
      <c r="F223" s="1"/>
      <c r="G223" s="122">
        <f t="shared" si="1"/>
        <v>-0.0345198657</v>
      </c>
      <c r="H223" s="1"/>
      <c r="I223" s="101">
        <v>52344.44921875</v>
      </c>
      <c r="J223" s="101">
        <v>52344.44921875</v>
      </c>
      <c r="K223" s="1"/>
      <c r="L223" s="122">
        <f t="shared" si="2"/>
        <v>-0.002486425264</v>
      </c>
      <c r="M223" s="1"/>
      <c r="N223" s="101">
        <v>116.449996948242</v>
      </c>
      <c r="O223" s="101">
        <v>112.702125549316</v>
      </c>
      <c r="P223" s="1"/>
      <c r="Q223" s="122">
        <f t="shared" si="3"/>
        <v>-0.1242029591</v>
      </c>
      <c r="R223" s="1"/>
      <c r="S223" s="101">
        <v>337.399993896484</v>
      </c>
      <c r="T223" s="101">
        <v>336.351684570312</v>
      </c>
      <c r="U223" s="1"/>
      <c r="V223" s="122">
        <f t="shared" si="4"/>
        <v>-0.03880458234</v>
      </c>
      <c r="W223" s="1"/>
      <c r="X223" s="101">
        <v>6959.35009765625</v>
      </c>
      <c r="Y223" s="101">
        <v>6805.98046875</v>
      </c>
      <c r="Z223" s="1"/>
      <c r="AA223" s="122">
        <f t="shared" si="5"/>
        <v>-0.03729491222</v>
      </c>
    </row>
    <row r="224">
      <c r="A224" s="1"/>
      <c r="B224" s="120">
        <v>44368.0</v>
      </c>
      <c r="C224" s="1"/>
      <c r="D224" s="101">
        <v>794.25</v>
      </c>
      <c r="E224" s="101">
        <v>769.391967773437</v>
      </c>
      <c r="F224" s="1"/>
      <c r="G224" s="122">
        <f t="shared" si="1"/>
        <v>0.01611918465</v>
      </c>
      <c r="H224" s="1"/>
      <c r="I224" s="101">
        <v>52925.0390625</v>
      </c>
      <c r="J224" s="101">
        <v>52925.0390625</v>
      </c>
      <c r="K224" s="1"/>
      <c r="L224" s="122">
        <f t="shared" si="2"/>
        <v>0.01103065551</v>
      </c>
      <c r="M224" s="1"/>
      <c r="N224" s="101">
        <v>123.400001525879</v>
      </c>
      <c r="O224" s="101">
        <v>119.428436279297</v>
      </c>
      <c r="P224" s="1"/>
      <c r="Q224" s="122">
        <f t="shared" si="3"/>
        <v>0.05796905129</v>
      </c>
      <c r="R224" s="1"/>
      <c r="S224" s="101">
        <v>339.649993896484</v>
      </c>
      <c r="T224" s="101">
        <v>338.594696044922</v>
      </c>
      <c r="U224" s="1"/>
      <c r="V224" s="122">
        <f t="shared" si="4"/>
        <v>0.006646512364</v>
      </c>
      <c r="W224" s="1"/>
      <c r="X224" s="101">
        <v>7649.0</v>
      </c>
      <c r="Y224" s="101">
        <v>7480.43115234375</v>
      </c>
      <c r="Z224" s="1"/>
      <c r="AA224" s="122">
        <f t="shared" si="5"/>
        <v>0.09448872465</v>
      </c>
    </row>
    <row r="225">
      <c r="A225" s="1"/>
      <c r="B225" s="120">
        <v>44375.0</v>
      </c>
      <c r="C225" s="1"/>
      <c r="D225" s="101">
        <v>782.599975585937</v>
      </c>
      <c r="E225" s="101">
        <v>758.106567382812</v>
      </c>
      <c r="F225" s="1"/>
      <c r="G225" s="122">
        <f t="shared" si="1"/>
        <v>-0.01477658469</v>
      </c>
      <c r="H225" s="1"/>
      <c r="I225" s="101">
        <v>52484.671875</v>
      </c>
      <c r="J225" s="101">
        <v>52484.671875</v>
      </c>
      <c r="K225" s="1"/>
      <c r="L225" s="122">
        <f t="shared" si="2"/>
        <v>-0.008355392411</v>
      </c>
      <c r="M225" s="1"/>
      <c r="N225" s="101">
        <v>122.449996948242</v>
      </c>
      <c r="O225" s="101">
        <v>118.509017944336</v>
      </c>
      <c r="P225" s="1"/>
      <c r="Q225" s="122">
        <f t="shared" si="3"/>
        <v>-0.00772827392</v>
      </c>
      <c r="R225" s="1"/>
      <c r="S225" s="101">
        <v>344.899993896484</v>
      </c>
      <c r="T225" s="101">
        <v>343.828399658203</v>
      </c>
      <c r="U225" s="1"/>
      <c r="V225" s="122">
        <f t="shared" si="4"/>
        <v>0.0153388895</v>
      </c>
      <c r="W225" s="1"/>
      <c r="X225" s="101">
        <v>7573.85009765625</v>
      </c>
      <c r="Y225" s="101">
        <v>7406.9375</v>
      </c>
      <c r="Z225" s="1"/>
      <c r="AA225" s="122">
        <f t="shared" si="5"/>
        <v>-0.009873369981</v>
      </c>
    </row>
    <row r="226">
      <c r="A226" s="1"/>
      <c r="B226" s="120">
        <v>44382.0</v>
      </c>
      <c r="C226" s="1"/>
      <c r="D226" s="101">
        <v>771.549987792969</v>
      </c>
      <c r="E226" s="101">
        <v>747.402465820312</v>
      </c>
      <c r="F226" s="1"/>
      <c r="G226" s="122">
        <f t="shared" si="1"/>
        <v>-0.01422014973</v>
      </c>
      <c r="H226" s="1"/>
      <c r="I226" s="101">
        <v>52386.19140625</v>
      </c>
      <c r="J226" s="101">
        <v>52386.19140625</v>
      </c>
      <c r="K226" s="1"/>
      <c r="L226" s="122">
        <f t="shared" si="2"/>
        <v>-0.001878128865</v>
      </c>
      <c r="M226" s="1"/>
      <c r="N226" s="101">
        <v>124.900001525879</v>
      </c>
      <c r="O226" s="101">
        <v>120.880165100098</v>
      </c>
      <c r="P226" s="1"/>
      <c r="Q226" s="122">
        <f t="shared" si="3"/>
        <v>0.01981062531</v>
      </c>
      <c r="R226" s="1"/>
      <c r="S226" s="101">
        <v>306.299987792969</v>
      </c>
      <c r="T226" s="101">
        <v>305.348297119141</v>
      </c>
      <c r="U226" s="1"/>
      <c r="V226" s="122">
        <f t="shared" si="4"/>
        <v>-0.1186896119</v>
      </c>
      <c r="W226" s="1"/>
      <c r="X226" s="101">
        <v>7425.7001953125</v>
      </c>
      <c r="Y226" s="101">
        <v>7262.052734375</v>
      </c>
      <c r="Z226" s="1"/>
      <c r="AA226" s="122">
        <f t="shared" si="5"/>
        <v>-0.01975452638</v>
      </c>
    </row>
    <row r="227">
      <c r="A227" s="1"/>
      <c r="B227" s="120">
        <v>44389.0</v>
      </c>
      <c r="C227" s="1"/>
      <c r="D227" s="101">
        <v>779.799987792969</v>
      </c>
      <c r="E227" s="101">
        <v>755.394226074219</v>
      </c>
      <c r="F227" s="1"/>
      <c r="G227" s="122">
        <f t="shared" si="1"/>
        <v>0.01063595047</v>
      </c>
      <c r="H227" s="1"/>
      <c r="I227" s="101">
        <v>53140.05859375</v>
      </c>
      <c r="J227" s="101">
        <v>53140.05859375</v>
      </c>
      <c r="K227" s="1"/>
      <c r="L227" s="122">
        <f t="shared" si="2"/>
        <v>0.01428800914</v>
      </c>
      <c r="M227" s="1"/>
      <c r="N227" s="101">
        <v>127.849998474121</v>
      </c>
      <c r="O227" s="101">
        <v>123.735214233398</v>
      </c>
      <c r="P227" s="1"/>
      <c r="Q227" s="122">
        <f t="shared" si="3"/>
        <v>0.02334422959</v>
      </c>
      <c r="R227" s="1"/>
      <c r="S227" s="101">
        <v>311.25</v>
      </c>
      <c r="T227" s="101">
        <v>310.282928466797</v>
      </c>
      <c r="U227" s="1"/>
      <c r="V227" s="122">
        <f t="shared" si="4"/>
        <v>0.01603147088</v>
      </c>
      <c r="W227" s="1"/>
      <c r="X227" s="101">
        <v>7303.5498046875</v>
      </c>
      <c r="Y227" s="101">
        <v>7142.5947265625</v>
      </c>
      <c r="Z227" s="1"/>
      <c r="AA227" s="122">
        <f t="shared" si="5"/>
        <v>-0.01658641724</v>
      </c>
    </row>
    <row r="228">
      <c r="A228" s="1"/>
      <c r="B228" s="120">
        <v>44396.0</v>
      </c>
      <c r="C228" s="1"/>
      <c r="D228" s="101">
        <v>764.200012207031</v>
      </c>
      <c r="E228" s="101">
        <v>748.61474609375</v>
      </c>
      <c r="F228" s="1"/>
      <c r="G228" s="122">
        <f t="shared" si="1"/>
        <v>-0.00901527321</v>
      </c>
      <c r="H228" s="1"/>
      <c r="I228" s="101">
        <v>52975.80078125</v>
      </c>
      <c r="J228" s="101">
        <v>52975.80078125</v>
      </c>
      <c r="K228" s="1"/>
      <c r="L228" s="122">
        <f t="shared" si="2"/>
        <v>-0.00309582271</v>
      </c>
      <c r="M228" s="1"/>
      <c r="N228" s="101">
        <v>124.300003051758</v>
      </c>
      <c r="O228" s="101">
        <v>120.299476623535</v>
      </c>
      <c r="P228" s="1"/>
      <c r="Q228" s="122">
        <f t="shared" si="3"/>
        <v>-0.02815964099</v>
      </c>
      <c r="R228" s="1"/>
      <c r="S228" s="101">
        <v>295.549987792969</v>
      </c>
      <c r="T228" s="101">
        <v>294.631713867187</v>
      </c>
      <c r="U228" s="1"/>
      <c r="V228" s="122">
        <f t="shared" si="4"/>
        <v>-0.05175840488</v>
      </c>
      <c r="W228" s="1"/>
      <c r="X228" s="101">
        <v>7293.85009765625</v>
      </c>
      <c r="Y228" s="101">
        <v>7133.1083984375</v>
      </c>
      <c r="Z228" s="1"/>
      <c r="AA228" s="122">
        <f t="shared" si="5"/>
        <v>-0.001329017484</v>
      </c>
    </row>
    <row r="229">
      <c r="A229" s="1"/>
      <c r="B229" s="120">
        <v>44403.0</v>
      </c>
      <c r="C229" s="1"/>
      <c r="D229" s="101">
        <v>743.099975585937</v>
      </c>
      <c r="E229" s="101">
        <v>727.945007324219</v>
      </c>
      <c r="F229" s="1"/>
      <c r="G229" s="122">
        <f t="shared" si="1"/>
        <v>-0.02799898755</v>
      </c>
      <c r="H229" s="1"/>
      <c r="I229" s="101">
        <v>52586.83984375</v>
      </c>
      <c r="J229" s="101">
        <v>52586.83984375</v>
      </c>
      <c r="K229" s="1"/>
      <c r="L229" s="122">
        <f t="shared" si="2"/>
        <v>-0.007369324895</v>
      </c>
      <c r="M229" s="1"/>
      <c r="N229" s="101">
        <v>132.800003051758</v>
      </c>
      <c r="O229" s="101">
        <v>128.525909423828</v>
      </c>
      <c r="P229" s="1"/>
      <c r="Q229" s="122">
        <f t="shared" si="3"/>
        <v>0.06614624139</v>
      </c>
      <c r="R229" s="1"/>
      <c r="S229" s="101">
        <v>293.950012207031</v>
      </c>
      <c r="T229" s="101">
        <v>293.036712646484</v>
      </c>
      <c r="U229" s="1"/>
      <c r="V229" s="122">
        <f t="shared" si="4"/>
        <v>-0.005428248534</v>
      </c>
      <c r="W229" s="1"/>
      <c r="X229" s="101">
        <v>6977.7001953125</v>
      </c>
      <c r="Y229" s="101">
        <v>6823.92626953125</v>
      </c>
      <c r="Z229" s="1"/>
      <c r="AA229" s="122">
        <f t="shared" si="5"/>
        <v>-0.04431209438</v>
      </c>
    </row>
    <row r="230">
      <c r="A230" s="1"/>
      <c r="B230" s="120">
        <v>44410.0</v>
      </c>
      <c r="C230" s="1"/>
      <c r="D230" s="101">
        <v>758.25</v>
      </c>
      <c r="E230" s="101">
        <v>742.786071777344</v>
      </c>
      <c r="F230" s="1"/>
      <c r="G230" s="122">
        <f t="shared" si="1"/>
        <v>0.02018257238</v>
      </c>
      <c r="H230" s="1"/>
      <c r="I230" s="101">
        <v>54277.71875</v>
      </c>
      <c r="J230" s="101">
        <v>54277.71875</v>
      </c>
      <c r="K230" s="1"/>
      <c r="L230" s="122">
        <f t="shared" si="2"/>
        <v>0.03164791128</v>
      </c>
      <c r="M230" s="1"/>
      <c r="N230" s="101">
        <v>134.149993896484</v>
      </c>
      <c r="O230" s="101">
        <v>129.832443237305</v>
      </c>
      <c r="P230" s="1"/>
      <c r="Q230" s="122">
        <f t="shared" si="3"/>
        <v>0.01011420717</v>
      </c>
      <c r="R230" s="1"/>
      <c r="S230" s="101">
        <v>300.049987792969</v>
      </c>
      <c r="T230" s="101">
        <v>299.117736816406</v>
      </c>
      <c r="U230" s="1"/>
      <c r="V230" s="122">
        <f t="shared" si="4"/>
        <v>0.0205393642</v>
      </c>
      <c r="W230" s="1"/>
      <c r="X230" s="101">
        <v>7100.7998046875</v>
      </c>
      <c r="Y230" s="101">
        <v>6944.31201171875</v>
      </c>
      <c r="Z230" s="1"/>
      <c r="AA230" s="122">
        <f t="shared" si="5"/>
        <v>0.01748790336</v>
      </c>
    </row>
    <row r="231">
      <c r="A231" s="1"/>
      <c r="B231" s="120">
        <v>44417.0</v>
      </c>
      <c r="C231" s="1"/>
      <c r="D231" s="101">
        <v>778.650024414062</v>
      </c>
      <c r="E231" s="101">
        <v>762.770080566406</v>
      </c>
      <c r="F231" s="1"/>
      <c r="G231" s="122">
        <f t="shared" si="1"/>
        <v>0.02654857146</v>
      </c>
      <c r="H231" s="1"/>
      <c r="I231" s="101">
        <v>55437.2890625</v>
      </c>
      <c r="J231" s="101">
        <v>55437.2890625</v>
      </c>
      <c r="K231" s="1"/>
      <c r="L231" s="122">
        <f t="shared" si="2"/>
        <v>0.02113864847</v>
      </c>
      <c r="M231" s="1"/>
      <c r="N231" s="101">
        <v>130.300003051758</v>
      </c>
      <c r="O231" s="101">
        <v>126.106369018555</v>
      </c>
      <c r="P231" s="1"/>
      <c r="Q231" s="122">
        <f t="shared" si="3"/>
        <v>-0.02911897156</v>
      </c>
      <c r="R231" s="1"/>
      <c r="S231" s="101">
        <v>307.25</v>
      </c>
      <c r="T231" s="101">
        <v>306.295379638672</v>
      </c>
      <c r="U231" s="1"/>
      <c r="V231" s="122">
        <f t="shared" si="4"/>
        <v>0.02371266479</v>
      </c>
      <c r="W231" s="1"/>
      <c r="X231" s="101">
        <v>7002.2001953125</v>
      </c>
      <c r="Y231" s="101">
        <v>6891.546875</v>
      </c>
      <c r="Z231" s="1"/>
      <c r="AA231" s="122">
        <f t="shared" si="5"/>
        <v>-0.007627338925</v>
      </c>
    </row>
    <row r="232">
      <c r="A232" s="1"/>
      <c r="B232" s="120">
        <v>44424.0</v>
      </c>
      <c r="C232" s="1"/>
      <c r="D232" s="101">
        <v>785.650024414062</v>
      </c>
      <c r="E232" s="101">
        <v>769.627258300781</v>
      </c>
      <c r="F232" s="1"/>
      <c r="G232" s="122">
        <f t="shared" si="1"/>
        <v>0.008949667727</v>
      </c>
      <c r="H232" s="1"/>
      <c r="I232" s="101">
        <v>55329.3203125</v>
      </c>
      <c r="J232" s="101">
        <v>55329.3203125</v>
      </c>
      <c r="K232" s="1"/>
      <c r="L232" s="122">
        <f t="shared" si="2"/>
        <v>-0.001949482517</v>
      </c>
      <c r="M232" s="1"/>
      <c r="N232" s="101">
        <v>119.0</v>
      </c>
      <c r="O232" s="101">
        <v>115.170051574707</v>
      </c>
      <c r="P232" s="1"/>
      <c r="Q232" s="122">
        <f t="shared" si="3"/>
        <v>-0.09071600388</v>
      </c>
      <c r="R232" s="1"/>
      <c r="S232" s="101">
        <v>283.100006103516</v>
      </c>
      <c r="T232" s="101">
        <v>282.220397949219</v>
      </c>
      <c r="U232" s="1"/>
      <c r="V232" s="122">
        <f t="shared" si="4"/>
        <v>-0.0818616106</v>
      </c>
      <c r="W232" s="1"/>
      <c r="X232" s="101">
        <v>6850.89990234375</v>
      </c>
      <c r="Y232" s="101">
        <v>6742.6376953125</v>
      </c>
      <c r="Z232" s="1"/>
      <c r="AA232" s="122">
        <f t="shared" si="5"/>
        <v>-0.02184437217</v>
      </c>
    </row>
    <row r="233">
      <c r="A233" s="1"/>
      <c r="B233" s="120">
        <v>44431.0</v>
      </c>
      <c r="C233" s="1"/>
      <c r="D233" s="101">
        <v>775.150024414062</v>
      </c>
      <c r="E233" s="101">
        <v>759.341369628906</v>
      </c>
      <c r="F233" s="1"/>
      <c r="G233" s="122">
        <f t="shared" si="1"/>
        <v>-0.01345487887</v>
      </c>
      <c r="H233" s="1"/>
      <c r="I233" s="101">
        <v>56124.71875</v>
      </c>
      <c r="J233" s="101">
        <v>56124.71875</v>
      </c>
      <c r="K233" s="1"/>
      <c r="L233" s="122">
        <f t="shared" si="2"/>
        <v>0.01427336233</v>
      </c>
      <c r="M233" s="1"/>
      <c r="N233" s="101">
        <v>120.25</v>
      </c>
      <c r="O233" s="101">
        <v>116.379814147949</v>
      </c>
      <c r="P233" s="1"/>
      <c r="Q233" s="122">
        <f t="shared" si="3"/>
        <v>0.01044935679</v>
      </c>
      <c r="R233" s="1"/>
      <c r="S233" s="101">
        <v>285.75</v>
      </c>
      <c r="T233" s="101">
        <v>284.862182617187</v>
      </c>
      <c r="U233" s="1"/>
      <c r="V233" s="122">
        <f t="shared" si="4"/>
        <v>0.009317174851</v>
      </c>
      <c r="W233" s="1"/>
      <c r="X233" s="101">
        <v>6624.85009765625</v>
      </c>
      <c r="Y233" s="101">
        <v>6520.15966796875</v>
      </c>
      <c r="Z233" s="1"/>
      <c r="AA233" s="122">
        <f t="shared" si="5"/>
        <v>-0.03355233323</v>
      </c>
    </row>
    <row r="234">
      <c r="A234" s="1"/>
      <c r="B234" s="120">
        <v>44438.0</v>
      </c>
      <c r="C234" s="1"/>
      <c r="D234" s="101">
        <v>749.900024414062</v>
      </c>
      <c r="E234" s="101">
        <v>734.606384277344</v>
      </c>
      <c r="F234" s="1"/>
      <c r="G234" s="122">
        <f t="shared" si="1"/>
        <v>-0.03311661447</v>
      </c>
      <c r="H234" s="1"/>
      <c r="I234" s="101">
        <v>58129.94921875</v>
      </c>
      <c r="J234" s="101">
        <v>58129.94921875</v>
      </c>
      <c r="K234" s="1"/>
      <c r="L234" s="122">
        <f t="shared" si="2"/>
        <v>0.03510467322</v>
      </c>
      <c r="M234" s="1"/>
      <c r="N234" s="101">
        <v>120.599998474121</v>
      </c>
      <c r="O234" s="101">
        <v>116.718544006348</v>
      </c>
      <c r="P234" s="1"/>
      <c r="Q234" s="122">
        <f t="shared" si="3"/>
        <v>0.002906327608</v>
      </c>
      <c r="R234" s="1"/>
      <c r="S234" s="101">
        <v>295.549987792969</v>
      </c>
      <c r="T234" s="101">
        <v>294.631713867187</v>
      </c>
      <c r="U234" s="1"/>
      <c r="V234" s="122">
        <f t="shared" si="4"/>
        <v>0.03372065529</v>
      </c>
      <c r="W234" s="1"/>
      <c r="X234" s="101">
        <v>6863.10009765625</v>
      </c>
      <c r="Y234" s="101">
        <v>6754.64501953125</v>
      </c>
      <c r="Z234" s="1"/>
      <c r="AA234" s="122">
        <f t="shared" si="5"/>
        <v>0.03533155467</v>
      </c>
    </row>
    <row r="235">
      <c r="A235" s="1"/>
      <c r="B235" s="120">
        <v>44445.0</v>
      </c>
      <c r="C235" s="1"/>
      <c r="D235" s="101">
        <v>750.75</v>
      </c>
      <c r="E235" s="101">
        <v>735.439025878906</v>
      </c>
      <c r="F235" s="1"/>
      <c r="G235" s="122">
        <f t="shared" si="1"/>
        <v>0.001132810844</v>
      </c>
      <c r="H235" s="1"/>
      <c r="I235" s="101">
        <v>58305.0703125</v>
      </c>
      <c r="J235" s="101">
        <v>58305.0703125</v>
      </c>
      <c r="K235" s="1"/>
      <c r="L235" s="122">
        <f t="shared" si="2"/>
        <v>0.003008050782</v>
      </c>
      <c r="M235" s="1"/>
      <c r="N235" s="101">
        <v>125.300003051758</v>
      </c>
      <c r="O235" s="101">
        <v>122.466735839844</v>
      </c>
      <c r="P235" s="1"/>
      <c r="Q235" s="122">
        <f t="shared" si="3"/>
        <v>0.04807401905</v>
      </c>
      <c r="R235" s="1"/>
      <c r="S235" s="101">
        <v>298.950012207031</v>
      </c>
      <c r="T235" s="101">
        <v>298.021179199219</v>
      </c>
      <c r="U235" s="1"/>
      <c r="V235" s="122">
        <f t="shared" si="4"/>
        <v>0.01143840628</v>
      </c>
      <c r="W235" s="1"/>
      <c r="X235" s="101">
        <v>6802.25</v>
      </c>
      <c r="Y235" s="101">
        <v>6694.75634765625</v>
      </c>
      <c r="Z235" s="1"/>
      <c r="AA235" s="122">
        <f t="shared" si="5"/>
        <v>-0.008905833958</v>
      </c>
    </row>
    <row r="236">
      <c r="A236" s="1"/>
      <c r="B236" s="120">
        <v>44452.0</v>
      </c>
      <c r="C236" s="1"/>
      <c r="D236" s="101">
        <v>754.150024414062</v>
      </c>
      <c r="E236" s="101">
        <v>738.769653320312</v>
      </c>
      <c r="F236" s="1"/>
      <c r="G236" s="122">
        <f t="shared" si="1"/>
        <v>0.004518536833</v>
      </c>
      <c r="H236" s="1"/>
      <c r="I236" s="101">
        <v>59015.890625</v>
      </c>
      <c r="J236" s="101">
        <v>59015.890625</v>
      </c>
      <c r="K236" s="1"/>
      <c r="L236" s="122">
        <f t="shared" si="2"/>
        <v>0.01211768135</v>
      </c>
      <c r="M236" s="1"/>
      <c r="N236" s="101">
        <v>125.150001525879</v>
      </c>
      <c r="O236" s="101">
        <v>122.320121765137</v>
      </c>
      <c r="P236" s="1"/>
      <c r="Q236" s="122">
        <f t="shared" si="3"/>
        <v>-0.001197891861</v>
      </c>
      <c r="R236" s="1"/>
      <c r="S236" s="101">
        <v>308.600006103516</v>
      </c>
      <c r="T236" s="101">
        <v>307.641174316406</v>
      </c>
      <c r="U236" s="1"/>
      <c r="V236" s="122">
        <f t="shared" si="4"/>
        <v>0.03176953024</v>
      </c>
      <c r="W236" s="1"/>
      <c r="X236" s="101">
        <v>7014.4501953125</v>
      </c>
      <c r="Y236" s="101">
        <v>6903.60302734375</v>
      </c>
      <c r="Z236" s="1"/>
      <c r="AA236" s="122">
        <f t="shared" si="5"/>
        <v>0.03071886789</v>
      </c>
    </row>
    <row r="237">
      <c r="A237" s="1"/>
      <c r="B237" s="120">
        <v>44459.0</v>
      </c>
      <c r="C237" s="1"/>
      <c r="D237" s="101">
        <v>779.450012207031</v>
      </c>
      <c r="E237" s="101">
        <v>763.5537109375</v>
      </c>
      <c r="F237" s="1"/>
      <c r="G237" s="122">
        <f t="shared" si="1"/>
        <v>0.03299729865</v>
      </c>
      <c r="H237" s="1"/>
      <c r="I237" s="101">
        <v>60048.46875</v>
      </c>
      <c r="J237" s="101">
        <v>60048.46875</v>
      </c>
      <c r="K237" s="1"/>
      <c r="L237" s="122">
        <f t="shared" si="2"/>
        <v>0.01734530835</v>
      </c>
      <c r="M237" s="1"/>
      <c r="N237" s="101">
        <v>127.400001525879</v>
      </c>
      <c r="O237" s="101">
        <v>124.519248962402</v>
      </c>
      <c r="P237" s="1"/>
      <c r="Q237" s="122">
        <f t="shared" si="3"/>
        <v>0.01781875701</v>
      </c>
      <c r="R237" s="1"/>
      <c r="S237" s="101">
        <v>317.950012207031</v>
      </c>
      <c r="T237" s="101">
        <v>316.962127685547</v>
      </c>
      <c r="U237" s="1"/>
      <c r="V237" s="122">
        <f t="shared" si="4"/>
        <v>0.02984821036</v>
      </c>
      <c r="W237" s="1"/>
      <c r="X237" s="101">
        <v>6952.25</v>
      </c>
      <c r="Y237" s="101">
        <v>6842.38623046875</v>
      </c>
      <c r="Z237" s="1"/>
      <c r="AA237" s="122">
        <f t="shared" si="5"/>
        <v>-0.008906918293</v>
      </c>
    </row>
    <row r="238">
      <c r="A238" s="1"/>
      <c r="B238" s="120">
        <v>44466.0</v>
      </c>
      <c r="C238" s="1"/>
      <c r="D238" s="101">
        <v>827.849975585937</v>
      </c>
      <c r="E238" s="101">
        <v>810.966613769531</v>
      </c>
      <c r="F238" s="1"/>
      <c r="G238" s="122">
        <f t="shared" si="1"/>
        <v>0.06024341602</v>
      </c>
      <c r="H238" s="1"/>
      <c r="I238" s="101">
        <v>58765.578125</v>
      </c>
      <c r="J238" s="101">
        <v>58765.578125</v>
      </c>
      <c r="K238" s="1"/>
      <c r="L238" s="122">
        <f t="shared" si="2"/>
        <v>-0.02159577117</v>
      </c>
      <c r="M238" s="1"/>
      <c r="N238" s="101">
        <v>130.75</v>
      </c>
      <c r="O238" s="101">
        <v>127.793487548828</v>
      </c>
      <c r="P238" s="1"/>
      <c r="Q238" s="122">
        <f t="shared" si="3"/>
        <v>0.0259552684</v>
      </c>
      <c r="R238" s="1"/>
      <c r="S238" s="101">
        <v>333.299987792969</v>
      </c>
      <c r="T238" s="101">
        <v>332.264434814453</v>
      </c>
      <c r="U238" s="1"/>
      <c r="V238" s="122">
        <f t="shared" si="4"/>
        <v>0.04714884657</v>
      </c>
      <c r="W238" s="1"/>
      <c r="X238" s="101">
        <v>7162.2998046875</v>
      </c>
      <c r="Y238" s="101">
        <v>7049.1162109375</v>
      </c>
      <c r="Z238" s="1"/>
      <c r="AA238" s="122">
        <f t="shared" si="5"/>
        <v>0.02976571392</v>
      </c>
    </row>
    <row r="239">
      <c r="A239" s="1"/>
      <c r="B239" s="120">
        <v>44473.0</v>
      </c>
      <c r="C239" s="1"/>
      <c r="D239" s="101">
        <v>877.799987792969</v>
      </c>
      <c r="E239" s="101">
        <v>859.897888183594</v>
      </c>
      <c r="F239" s="1"/>
      <c r="G239" s="122">
        <f t="shared" si="1"/>
        <v>0.05858676101</v>
      </c>
      <c r="H239" s="1"/>
      <c r="I239" s="101">
        <v>60059.05859375</v>
      </c>
      <c r="J239" s="101">
        <v>60059.05859375</v>
      </c>
      <c r="K239" s="1"/>
      <c r="L239" s="122">
        <f t="shared" si="2"/>
        <v>0.02177211055</v>
      </c>
      <c r="M239" s="1"/>
      <c r="N239" s="101">
        <v>134.899993896484</v>
      </c>
      <c r="O239" s="101">
        <v>131.849655151367</v>
      </c>
      <c r="P239" s="1"/>
      <c r="Q239" s="122">
        <f t="shared" si="3"/>
        <v>0.03124671484</v>
      </c>
      <c r="R239" s="1"/>
      <c r="S239" s="101">
        <v>382.950012207031</v>
      </c>
      <c r="T239" s="101">
        <v>381.760192871094</v>
      </c>
      <c r="U239" s="1"/>
      <c r="V239" s="122">
        <f t="shared" si="4"/>
        <v>0.1388615018</v>
      </c>
      <c r="W239" s="1"/>
      <c r="X239" s="101">
        <v>7430.0</v>
      </c>
      <c r="Y239" s="101">
        <v>7312.5859375</v>
      </c>
      <c r="Z239" s="1"/>
      <c r="AA239" s="122">
        <f t="shared" si="5"/>
        <v>0.03669471581</v>
      </c>
    </row>
    <row r="240">
      <c r="A240" s="1"/>
      <c r="B240" s="120">
        <v>44480.0</v>
      </c>
      <c r="C240" s="1"/>
      <c r="D240" s="101">
        <v>931.400024414062</v>
      </c>
      <c r="E240" s="101">
        <v>912.404846191406</v>
      </c>
      <c r="F240" s="1"/>
      <c r="G240" s="122">
        <f t="shared" si="1"/>
        <v>0.05927015435</v>
      </c>
      <c r="H240" s="1"/>
      <c r="I240" s="101">
        <v>61305.94921875</v>
      </c>
      <c r="J240" s="101">
        <v>61305.94921875</v>
      </c>
      <c r="K240" s="1"/>
      <c r="L240" s="122">
        <f t="shared" si="2"/>
        <v>0.02054850111</v>
      </c>
      <c r="M240" s="1"/>
      <c r="N240" s="101">
        <v>144.75</v>
      </c>
      <c r="O240" s="101">
        <v>141.476928710937</v>
      </c>
      <c r="P240" s="1"/>
      <c r="Q240" s="122">
        <f t="shared" si="3"/>
        <v>0.07047435848</v>
      </c>
      <c r="R240" s="1"/>
      <c r="S240" s="101">
        <v>497.600006103516</v>
      </c>
      <c r="T240" s="101">
        <v>496.053955078125</v>
      </c>
      <c r="U240" s="1"/>
      <c r="V240" s="122">
        <f t="shared" si="4"/>
        <v>0.2618920571</v>
      </c>
      <c r="W240" s="1"/>
      <c r="X240" s="101">
        <v>7496.89990234375</v>
      </c>
      <c r="Y240" s="101">
        <v>7378.42919921875</v>
      </c>
      <c r="Z240" s="1"/>
      <c r="AA240" s="122">
        <f t="shared" si="5"/>
        <v>0.008963805698</v>
      </c>
    </row>
    <row r="241">
      <c r="A241" s="1"/>
      <c r="B241" s="120">
        <v>44487.0</v>
      </c>
      <c r="C241" s="1"/>
      <c r="D241" s="101">
        <v>887.849975585937</v>
      </c>
      <c r="E241" s="101">
        <v>869.742919921875</v>
      </c>
      <c r="F241" s="1"/>
      <c r="G241" s="122">
        <f t="shared" si="1"/>
        <v>-0.04788612823</v>
      </c>
      <c r="H241" s="1"/>
      <c r="I241" s="101">
        <v>60821.62109375</v>
      </c>
      <c r="J241" s="101">
        <v>60821.62109375</v>
      </c>
      <c r="K241" s="1"/>
      <c r="L241" s="122">
        <f t="shared" si="2"/>
        <v>-0.007931553257</v>
      </c>
      <c r="M241" s="1"/>
      <c r="N241" s="101">
        <v>139.199996948242</v>
      </c>
      <c r="O241" s="101">
        <v>136.05241394043</v>
      </c>
      <c r="P241" s="1"/>
      <c r="Q241" s="122">
        <f t="shared" si="3"/>
        <v>-0.0390964477</v>
      </c>
      <c r="R241" s="1"/>
      <c r="S241" s="101">
        <v>490.899993896484</v>
      </c>
      <c r="T241" s="101">
        <v>489.374755859375</v>
      </c>
      <c r="U241" s="1"/>
      <c r="V241" s="122">
        <f t="shared" si="4"/>
        <v>-0.01355613335</v>
      </c>
      <c r="W241" s="1"/>
      <c r="X241" s="101">
        <v>7408.89990234375</v>
      </c>
      <c r="Y241" s="101">
        <v>7291.8193359375</v>
      </c>
      <c r="Z241" s="1"/>
      <c r="AA241" s="122">
        <f t="shared" si="5"/>
        <v>-0.01180768947</v>
      </c>
    </row>
    <row r="242">
      <c r="A242" s="1"/>
      <c r="B242" s="120">
        <v>44494.0</v>
      </c>
      <c r="C242" s="1"/>
      <c r="D242" s="101">
        <v>884.25</v>
      </c>
      <c r="E242" s="101">
        <v>866.216369628906</v>
      </c>
      <c r="F242" s="1"/>
      <c r="G242" s="122">
        <f t="shared" si="1"/>
        <v>-0.004062946828</v>
      </c>
      <c r="H242" s="1"/>
      <c r="I242" s="101">
        <v>59306.9296875</v>
      </c>
      <c r="J242" s="101">
        <v>59306.9296875</v>
      </c>
      <c r="K242" s="1"/>
      <c r="L242" s="122">
        <f t="shared" si="2"/>
        <v>-0.02521917854</v>
      </c>
      <c r="M242" s="1"/>
      <c r="N242" s="101">
        <v>142.399993896484</v>
      </c>
      <c r="O242" s="101">
        <v>139.180068969727</v>
      </c>
      <c r="P242" s="1"/>
      <c r="Q242" s="122">
        <f t="shared" si="3"/>
        <v>0.02272834685</v>
      </c>
      <c r="R242" s="1"/>
      <c r="S242" s="101">
        <v>483.700012207031</v>
      </c>
      <c r="T242" s="101">
        <v>482.197143554687</v>
      </c>
      <c r="U242" s="1"/>
      <c r="V242" s="122">
        <f t="shared" si="4"/>
        <v>-0.01477552591</v>
      </c>
      <c r="W242" s="1"/>
      <c r="X242" s="101">
        <v>7482.39990234375</v>
      </c>
      <c r="Y242" s="101">
        <v>7364.15771484375</v>
      </c>
      <c r="Z242" s="1"/>
      <c r="AA242" s="122">
        <f t="shared" si="5"/>
        <v>0.009871599293</v>
      </c>
    </row>
    <row r="243">
      <c r="A243" s="1"/>
      <c r="B243" s="120">
        <v>44501.0</v>
      </c>
      <c r="C243" s="1"/>
      <c r="D243" s="101">
        <v>872.849975585937</v>
      </c>
      <c r="E243" s="101">
        <v>855.048889160156</v>
      </c>
      <c r="F243" s="1"/>
      <c r="G243" s="122">
        <f t="shared" si="1"/>
        <v>-0.0129760792</v>
      </c>
      <c r="H243" s="1"/>
      <c r="I243" s="101">
        <v>60067.62109375</v>
      </c>
      <c r="J243" s="101">
        <v>60067.62109375</v>
      </c>
      <c r="K243" s="1"/>
      <c r="L243" s="122">
        <f t="shared" si="2"/>
        <v>0.01274478853</v>
      </c>
      <c r="M243" s="1"/>
      <c r="N243" s="101">
        <v>144.949996948242</v>
      </c>
      <c r="O243" s="101">
        <v>141.672393798828</v>
      </c>
      <c r="P243" s="1"/>
      <c r="Q243" s="122">
        <f t="shared" si="3"/>
        <v>0.01774875129</v>
      </c>
      <c r="R243" s="1"/>
      <c r="S243" s="101">
        <v>489.700012207031</v>
      </c>
      <c r="T243" s="101">
        <v>488.178497314453</v>
      </c>
      <c r="U243" s="1"/>
      <c r="V243" s="122">
        <f t="shared" si="4"/>
        <v>0.01232807021</v>
      </c>
      <c r="W243" s="1"/>
      <c r="X243" s="101">
        <v>7747.39990234375</v>
      </c>
      <c r="Y243" s="101">
        <v>7624.97021484375</v>
      </c>
      <c r="Z243" s="1"/>
      <c r="AA243" s="122">
        <f t="shared" si="5"/>
        <v>0.03480373609</v>
      </c>
    </row>
    <row r="244">
      <c r="A244" s="1"/>
      <c r="B244" s="120">
        <v>44508.0</v>
      </c>
      <c r="C244" s="1"/>
      <c r="D244" s="101">
        <v>937.799987792969</v>
      </c>
      <c r="E244" s="101">
        <v>918.674255371094</v>
      </c>
      <c r="F244" s="1"/>
      <c r="G244" s="122">
        <f t="shared" si="1"/>
        <v>0.07177295639</v>
      </c>
      <c r="H244" s="1"/>
      <c r="I244" s="101">
        <v>60686.69140625</v>
      </c>
      <c r="J244" s="101">
        <v>60686.69140625</v>
      </c>
      <c r="K244" s="1"/>
      <c r="L244" s="122">
        <f t="shared" si="2"/>
        <v>0.01025347623</v>
      </c>
      <c r="M244" s="1"/>
      <c r="N244" s="101">
        <v>145.699996948242</v>
      </c>
      <c r="O244" s="101">
        <v>142.40544128418</v>
      </c>
      <c r="P244" s="1"/>
      <c r="Q244" s="122">
        <f t="shared" si="3"/>
        <v>0.005160903259</v>
      </c>
      <c r="R244" s="1"/>
      <c r="S244" s="101">
        <v>507.049987792969</v>
      </c>
      <c r="T244" s="101">
        <v>505.474578857422</v>
      </c>
      <c r="U244" s="1"/>
      <c r="V244" s="122">
        <f t="shared" si="4"/>
        <v>0.03481663593</v>
      </c>
      <c r="W244" s="1"/>
      <c r="X244" s="101">
        <v>7479.85009765625</v>
      </c>
      <c r="Y244" s="101">
        <v>7361.6484375</v>
      </c>
      <c r="Z244" s="1"/>
      <c r="AA244" s="122">
        <f t="shared" si="5"/>
        <v>-0.03514453609</v>
      </c>
    </row>
    <row r="245">
      <c r="A245" s="1"/>
      <c r="B245" s="120">
        <v>44515.0</v>
      </c>
      <c r="C245" s="1"/>
      <c r="D245" s="101">
        <v>923.700012207031</v>
      </c>
      <c r="E245" s="101">
        <v>904.86181640625</v>
      </c>
      <c r="F245" s="1"/>
      <c r="G245" s="122">
        <f t="shared" si="1"/>
        <v>-0.01514936101</v>
      </c>
      <c r="H245" s="1"/>
      <c r="I245" s="101">
        <v>59636.01171875</v>
      </c>
      <c r="J245" s="101">
        <v>59636.01171875</v>
      </c>
      <c r="K245" s="1"/>
      <c r="L245" s="122">
        <f t="shared" si="2"/>
        <v>-0.017464807</v>
      </c>
      <c r="M245" s="1"/>
      <c r="N245" s="101">
        <v>139.399993896484</v>
      </c>
      <c r="O245" s="101">
        <v>136.247894287109</v>
      </c>
      <c r="P245" s="1"/>
      <c r="Q245" s="122">
        <f t="shared" si="3"/>
        <v>-0.04420223086</v>
      </c>
      <c r="R245" s="1"/>
      <c r="S245" s="101">
        <v>509.700012207031</v>
      </c>
      <c r="T245" s="101">
        <v>508.116363525391</v>
      </c>
      <c r="U245" s="1"/>
      <c r="V245" s="122">
        <f t="shared" si="4"/>
        <v>0.005212735315</v>
      </c>
      <c r="W245" s="1"/>
      <c r="X245" s="101">
        <v>8117.14990234375</v>
      </c>
      <c r="Y245" s="101">
        <v>7988.876953125</v>
      </c>
      <c r="Z245" s="1"/>
      <c r="AA245" s="122">
        <f t="shared" si="5"/>
        <v>0.0817663132</v>
      </c>
    </row>
    <row r="246">
      <c r="A246" s="1"/>
      <c r="B246" s="120">
        <v>44522.0</v>
      </c>
      <c r="C246" s="1"/>
      <c r="D246" s="101">
        <v>853.75</v>
      </c>
      <c r="E246" s="101">
        <v>836.33837890625</v>
      </c>
      <c r="F246" s="1"/>
      <c r="G246" s="122">
        <f t="shared" si="1"/>
        <v>-0.07874895234</v>
      </c>
      <c r="H246" s="1"/>
      <c r="I246" s="101">
        <v>57107.1484375</v>
      </c>
      <c r="J246" s="101">
        <v>57107.1484375</v>
      </c>
      <c r="K246" s="1"/>
      <c r="L246" s="122">
        <f t="shared" si="2"/>
        <v>-0.04333031469</v>
      </c>
      <c r="M246" s="1"/>
      <c r="N246" s="101">
        <v>125.650001525879</v>
      </c>
      <c r="O246" s="101">
        <v>122.808815002441</v>
      </c>
      <c r="P246" s="1"/>
      <c r="Q246" s="122">
        <f t="shared" si="3"/>
        <v>-0.1038471821</v>
      </c>
      <c r="R246" s="1"/>
      <c r="S246" s="101">
        <v>460.200012207031</v>
      </c>
      <c r="T246" s="101">
        <v>458.770172119141</v>
      </c>
      <c r="U246" s="1"/>
      <c r="V246" s="122">
        <f t="shared" si="4"/>
        <v>-0.1021611131</v>
      </c>
      <c r="W246" s="1"/>
      <c r="X246" s="101">
        <v>7170.5</v>
      </c>
      <c r="Y246" s="101">
        <v>7057.18701171875</v>
      </c>
      <c r="Z246" s="1"/>
      <c r="AA246" s="122">
        <f t="shared" si="5"/>
        <v>-0.1240036615</v>
      </c>
    </row>
    <row r="247">
      <c r="A247" s="1"/>
      <c r="B247" s="120">
        <v>44529.0</v>
      </c>
      <c r="C247" s="1"/>
      <c r="D247" s="101">
        <v>836.950012207031</v>
      </c>
      <c r="E247" s="101">
        <v>819.881042480469</v>
      </c>
      <c r="F247" s="1"/>
      <c r="G247" s="122">
        <f t="shared" si="1"/>
        <v>-0.01987403106</v>
      </c>
      <c r="H247" s="1"/>
      <c r="I247" s="101">
        <v>57696.4609375</v>
      </c>
      <c r="J247" s="101">
        <v>57696.4609375</v>
      </c>
      <c r="K247" s="1"/>
      <c r="L247" s="122">
        <f t="shared" si="2"/>
        <v>0.01026653568</v>
      </c>
      <c r="M247" s="1"/>
      <c r="N247" s="101">
        <v>120.650001525879</v>
      </c>
      <c r="O247" s="101">
        <v>117.921882629395</v>
      </c>
      <c r="P247" s="1"/>
      <c r="Q247" s="122">
        <f t="shared" si="3"/>
        <v>-0.04060640292</v>
      </c>
      <c r="R247" s="1"/>
      <c r="S247" s="101">
        <v>480.100006103516</v>
      </c>
      <c r="T247" s="101">
        <v>478.608337402344</v>
      </c>
      <c r="U247" s="1"/>
      <c r="V247" s="122">
        <f t="shared" si="4"/>
        <v>0.0423332254</v>
      </c>
      <c r="W247" s="1"/>
      <c r="X247" s="101">
        <v>7208.7001953125</v>
      </c>
      <c r="Y247" s="101">
        <v>7094.783203125</v>
      </c>
      <c r="Z247" s="1"/>
      <c r="AA247" s="122">
        <f t="shared" si="5"/>
        <v>0.005313222015</v>
      </c>
    </row>
    <row r="248">
      <c r="A248" s="1"/>
      <c r="B248" s="120">
        <v>44536.0</v>
      </c>
      <c r="C248" s="1"/>
      <c r="D248" s="101">
        <v>859.700012207031</v>
      </c>
      <c r="E248" s="101">
        <v>842.167114257812</v>
      </c>
      <c r="F248" s="1"/>
      <c r="G248" s="122">
        <f t="shared" si="1"/>
        <v>0.02681920795</v>
      </c>
      <c r="H248" s="1"/>
      <c r="I248" s="101">
        <v>58786.671875</v>
      </c>
      <c r="J248" s="101">
        <v>58786.671875</v>
      </c>
      <c r="K248" s="1"/>
      <c r="L248" s="122">
        <f t="shared" si="2"/>
        <v>0.01871932436</v>
      </c>
      <c r="M248" s="1"/>
      <c r="N248" s="101">
        <v>127.900001525879</v>
      </c>
      <c r="O248" s="101">
        <v>125.007942199707</v>
      </c>
      <c r="P248" s="1"/>
      <c r="Q248" s="122">
        <f t="shared" si="3"/>
        <v>0.05835487926</v>
      </c>
      <c r="R248" s="1"/>
      <c r="S248" s="101">
        <v>494.450012207031</v>
      </c>
      <c r="T248" s="101">
        <v>492.913757324219</v>
      </c>
      <c r="U248" s="1"/>
      <c r="V248" s="122">
        <f t="shared" si="4"/>
        <v>0.02945162859</v>
      </c>
      <c r="W248" s="1"/>
      <c r="X248" s="101">
        <v>7425.64990234375</v>
      </c>
      <c r="Y248" s="101">
        <v>7308.3046875</v>
      </c>
      <c r="Z248" s="1"/>
      <c r="AA248" s="122">
        <f t="shared" si="5"/>
        <v>0.02965157611</v>
      </c>
    </row>
    <row r="249">
      <c r="A249" s="1"/>
      <c r="B249" s="120">
        <v>44543.0</v>
      </c>
      <c r="C249" s="1"/>
      <c r="D249" s="101">
        <v>834.599975585937</v>
      </c>
      <c r="E249" s="101">
        <v>817.578918457031</v>
      </c>
      <c r="F249" s="1"/>
      <c r="G249" s="122">
        <f t="shared" si="1"/>
        <v>-0.02963103309</v>
      </c>
      <c r="H249" s="1"/>
      <c r="I249" s="101">
        <v>57011.73828125</v>
      </c>
      <c r="J249" s="101">
        <v>57011.73828125</v>
      </c>
      <c r="K249" s="1"/>
      <c r="L249" s="122">
        <f t="shared" si="2"/>
        <v>-0.03065797903</v>
      </c>
      <c r="M249" s="1"/>
      <c r="N249" s="101">
        <v>123.199996948242</v>
      </c>
      <c r="O249" s="101">
        <v>120.414215087891</v>
      </c>
      <c r="P249" s="1"/>
      <c r="Q249" s="122">
        <f t="shared" si="3"/>
        <v>-0.03743968146</v>
      </c>
      <c r="R249" s="1"/>
      <c r="S249" s="101">
        <v>470.200012207031</v>
      </c>
      <c r="T249" s="101">
        <v>468.739105224609</v>
      </c>
      <c r="U249" s="1"/>
      <c r="V249" s="122">
        <f t="shared" si="4"/>
        <v>-0.05028788948</v>
      </c>
      <c r="W249" s="1"/>
      <c r="X249" s="101">
        <v>7296.60009765625</v>
      </c>
      <c r="Y249" s="101">
        <v>7181.29443359375</v>
      </c>
      <c r="Z249" s="1"/>
      <c r="AA249" s="122">
        <f t="shared" si="5"/>
        <v>-0.01753167993</v>
      </c>
    </row>
    <row r="250">
      <c r="A250" s="1"/>
      <c r="B250" s="120">
        <v>44550.0</v>
      </c>
      <c r="C250" s="1"/>
      <c r="D250" s="101">
        <v>812.650024414062</v>
      </c>
      <c r="E250" s="101">
        <v>796.07666015625</v>
      </c>
      <c r="F250" s="1"/>
      <c r="G250" s="122">
        <f t="shared" si="1"/>
        <v>-0.02665194651</v>
      </c>
      <c r="H250" s="1"/>
      <c r="I250" s="101">
        <v>57124.30859375</v>
      </c>
      <c r="J250" s="101">
        <v>57124.30859375</v>
      </c>
      <c r="K250" s="1"/>
      <c r="L250" s="122">
        <f t="shared" si="2"/>
        <v>0.001972564358</v>
      </c>
      <c r="M250" s="1"/>
      <c r="N250" s="101">
        <v>122.849998474121</v>
      </c>
      <c r="O250" s="101">
        <v>120.072135925293</v>
      </c>
      <c r="P250" s="1"/>
      <c r="Q250" s="122">
        <f t="shared" si="3"/>
        <v>-0.002844896535</v>
      </c>
      <c r="R250" s="1"/>
      <c r="S250" s="101">
        <v>467.600006103516</v>
      </c>
      <c r="T250" s="101">
        <v>466.147155761719</v>
      </c>
      <c r="U250" s="1"/>
      <c r="V250" s="122">
        <f t="shared" si="4"/>
        <v>-0.005544965655</v>
      </c>
      <c r="W250" s="1"/>
      <c r="X250" s="101">
        <v>7317.10009765625</v>
      </c>
      <c r="Y250" s="101">
        <v>7201.47021484375</v>
      </c>
      <c r="Z250" s="1"/>
      <c r="AA250" s="122">
        <f t="shared" si="5"/>
        <v>0.002805551641</v>
      </c>
    </row>
    <row r="251">
      <c r="A251" s="1"/>
      <c r="B251" s="120">
        <v>44557.0</v>
      </c>
      <c r="C251" s="1"/>
      <c r="D251" s="101">
        <v>837.150024414062</v>
      </c>
      <c r="E251" s="101">
        <v>820.076965332031</v>
      </c>
      <c r="F251" s="1"/>
      <c r="G251" s="122">
        <f t="shared" si="1"/>
        <v>0.02970270808</v>
      </c>
      <c r="H251" s="1"/>
      <c r="I251" s="101">
        <v>58253.8203125</v>
      </c>
      <c r="J251" s="101">
        <v>58253.8203125</v>
      </c>
      <c r="K251" s="1"/>
      <c r="L251" s="122">
        <f t="shared" si="2"/>
        <v>0.01957992931</v>
      </c>
      <c r="M251" s="1"/>
      <c r="N251" s="101">
        <v>122.449996948242</v>
      </c>
      <c r="O251" s="101">
        <v>119.681167602539</v>
      </c>
      <c r="P251" s="1"/>
      <c r="Q251" s="122">
        <f t="shared" si="3"/>
        <v>-0.003261424669</v>
      </c>
      <c r="R251" s="1"/>
      <c r="S251" s="101">
        <v>482.399993896484</v>
      </c>
      <c r="T251" s="101">
        <v>480.901184082031</v>
      </c>
      <c r="U251" s="1"/>
      <c r="V251" s="122">
        <f t="shared" si="4"/>
        <v>0.03116044133</v>
      </c>
      <c r="W251" s="1"/>
      <c r="X251" s="101">
        <v>7426.4501953125</v>
      </c>
      <c r="Y251" s="101">
        <v>7309.0927734375</v>
      </c>
      <c r="Z251" s="1"/>
      <c r="AA251" s="122">
        <f t="shared" si="5"/>
        <v>0.01483395678</v>
      </c>
    </row>
    <row r="252">
      <c r="A252" s="1"/>
      <c r="B252" s="120">
        <v>44564.0</v>
      </c>
      <c r="C252" s="1"/>
      <c r="D252" s="101">
        <v>829.0</v>
      </c>
      <c r="E252" s="101">
        <v>812.093139648437</v>
      </c>
      <c r="F252" s="1"/>
      <c r="G252" s="122">
        <f t="shared" si="1"/>
        <v>-0.009783158431</v>
      </c>
      <c r="H252" s="1"/>
      <c r="I252" s="101">
        <v>59744.6484375</v>
      </c>
      <c r="J252" s="101">
        <v>59744.6484375</v>
      </c>
      <c r="K252" s="1"/>
      <c r="L252" s="122">
        <f t="shared" si="2"/>
        <v>0.02526994584</v>
      </c>
      <c r="M252" s="1"/>
      <c r="N252" s="101">
        <v>132.399993896484</v>
      </c>
      <c r="O252" s="101">
        <v>129.406173706055</v>
      </c>
      <c r="P252" s="1"/>
      <c r="Q252" s="122">
        <f t="shared" si="3"/>
        <v>0.07812482096</v>
      </c>
      <c r="R252" s="1"/>
      <c r="S252" s="101">
        <v>490.600006103516</v>
      </c>
      <c r="T252" s="101">
        <v>489.075714111328</v>
      </c>
      <c r="U252" s="1"/>
      <c r="V252" s="122">
        <f t="shared" si="4"/>
        <v>0.01685550157</v>
      </c>
      <c r="W252" s="1"/>
      <c r="X252" s="101">
        <v>7906.0</v>
      </c>
      <c r="Y252" s="101">
        <v>7781.064453125</v>
      </c>
      <c r="Z252" s="1"/>
      <c r="AA252" s="122">
        <f t="shared" si="5"/>
        <v>0.06257398954</v>
      </c>
    </row>
    <row r="253">
      <c r="A253" s="1"/>
      <c r="B253" s="120">
        <v>44571.0</v>
      </c>
      <c r="C253" s="1"/>
      <c r="D253" s="101">
        <v>881.200012207031</v>
      </c>
      <c r="E253" s="101">
        <v>863.228576660156</v>
      </c>
      <c r="F253" s="1"/>
      <c r="G253" s="122">
        <f t="shared" si="1"/>
        <v>0.0610644813</v>
      </c>
      <c r="H253" s="1"/>
      <c r="I253" s="101">
        <v>61223.03125</v>
      </c>
      <c r="J253" s="101">
        <v>61223.03125</v>
      </c>
      <c r="K253" s="1"/>
      <c r="L253" s="122">
        <f t="shared" si="2"/>
        <v>0.02444382544</v>
      </c>
      <c r="M253" s="1"/>
      <c r="N253" s="101">
        <v>137.75</v>
      </c>
      <c r="O253" s="101">
        <v>134.635223388672</v>
      </c>
      <c r="P253" s="1"/>
      <c r="Q253" s="122">
        <f t="shared" si="3"/>
        <v>0.03961298117</v>
      </c>
      <c r="R253" s="1"/>
      <c r="S253" s="101">
        <v>509.899993896484</v>
      </c>
      <c r="T253" s="101">
        <v>508.315734863281</v>
      </c>
      <c r="U253" s="1"/>
      <c r="V253" s="122">
        <f t="shared" si="4"/>
        <v>0.03858546776</v>
      </c>
      <c r="W253" s="1"/>
      <c r="X253" s="101">
        <v>8084.2001953125</v>
      </c>
      <c r="Y253" s="101">
        <v>7956.4482421875</v>
      </c>
      <c r="Z253" s="1"/>
      <c r="AA253" s="122">
        <f t="shared" si="5"/>
        <v>0.02228955155</v>
      </c>
    </row>
    <row r="254">
      <c r="A254" s="1"/>
      <c r="B254" s="120">
        <v>44578.0</v>
      </c>
      <c r="C254" s="1"/>
      <c r="D254" s="101">
        <v>875.200012207031</v>
      </c>
      <c r="E254" s="101">
        <v>857.351013183594</v>
      </c>
      <c r="F254" s="1"/>
      <c r="G254" s="122">
        <f t="shared" si="1"/>
        <v>-0.006832100501</v>
      </c>
      <c r="H254" s="1"/>
      <c r="I254" s="101">
        <v>59037.1796875</v>
      </c>
      <c r="J254" s="101">
        <v>59037.1796875</v>
      </c>
      <c r="K254" s="1"/>
      <c r="L254" s="122">
        <f t="shared" si="2"/>
        <v>-0.03635603671</v>
      </c>
      <c r="M254" s="1"/>
      <c r="N254" s="101">
        <v>138.300003051758</v>
      </c>
      <c r="O254" s="101">
        <v>135.172775268555</v>
      </c>
      <c r="P254" s="1"/>
      <c r="Q254" s="122">
        <f t="shared" si="3"/>
        <v>0.003984704633</v>
      </c>
      <c r="R254" s="1"/>
      <c r="S254" s="101">
        <v>501.850006103516</v>
      </c>
      <c r="T254" s="101">
        <v>500.290740966797</v>
      </c>
      <c r="U254" s="1"/>
      <c r="V254" s="122">
        <f t="shared" si="4"/>
        <v>-0.01591336847</v>
      </c>
      <c r="W254" s="1"/>
      <c r="X254" s="101">
        <v>8189.60009765625</v>
      </c>
      <c r="Y254" s="101">
        <v>8060.1826171875</v>
      </c>
      <c r="Z254" s="1"/>
      <c r="AA254" s="122">
        <f t="shared" si="5"/>
        <v>0.01295351393</v>
      </c>
    </row>
    <row r="255">
      <c r="A255" s="1"/>
      <c r="B255" s="120">
        <v>44585.0</v>
      </c>
      <c r="C255" s="1"/>
      <c r="D255" s="101">
        <v>869.650024414062</v>
      </c>
      <c r="E255" s="101">
        <v>851.914184570312</v>
      </c>
      <c r="F255" s="1"/>
      <c r="G255" s="122">
        <f t="shared" si="1"/>
        <v>-0.006361618965</v>
      </c>
      <c r="H255" s="1"/>
      <c r="I255" s="101">
        <v>57200.23046875</v>
      </c>
      <c r="J255" s="101">
        <v>57200.23046875</v>
      </c>
      <c r="K255" s="1"/>
      <c r="L255" s="122">
        <f t="shared" si="2"/>
        <v>-0.03160948208</v>
      </c>
      <c r="M255" s="1"/>
      <c r="N255" s="101">
        <v>130.75</v>
      </c>
      <c r="O255" s="101">
        <v>127.793487548828</v>
      </c>
      <c r="P255" s="1"/>
      <c r="Q255" s="122">
        <f t="shared" si="3"/>
        <v>-0.05613819448</v>
      </c>
      <c r="R255" s="1"/>
      <c r="S255" s="101">
        <v>497.299987792969</v>
      </c>
      <c r="T255" s="101">
        <v>495.7548828125</v>
      </c>
      <c r="U255" s="1"/>
      <c r="V255" s="122">
        <f t="shared" si="4"/>
        <v>-0.009107794665</v>
      </c>
      <c r="W255" s="1"/>
      <c r="X255" s="101">
        <v>8550.9501953125</v>
      </c>
      <c r="Y255" s="101">
        <v>8415.822265625</v>
      </c>
      <c r="Z255" s="1"/>
      <c r="AA255" s="122">
        <f t="shared" si="5"/>
        <v>0.04317732366</v>
      </c>
    </row>
    <row r="256">
      <c r="A256" s="1"/>
      <c r="B256" s="120">
        <v>44592.0</v>
      </c>
      <c r="C256" s="1"/>
      <c r="D256" s="101">
        <v>841.700012207031</v>
      </c>
      <c r="E256" s="101">
        <v>824.5341796875</v>
      </c>
      <c r="F256" s="1"/>
      <c r="G256" s="122">
        <f t="shared" si="1"/>
        <v>-0.03266720323</v>
      </c>
      <c r="H256" s="1"/>
      <c r="I256" s="101">
        <v>58644.8203125</v>
      </c>
      <c r="J256" s="101">
        <v>58644.8203125</v>
      </c>
      <c r="K256" s="1"/>
      <c r="L256" s="122">
        <f t="shared" si="2"/>
        <v>0.02494132843</v>
      </c>
      <c r="M256" s="1"/>
      <c r="N256" s="101">
        <v>136.199996948242</v>
      </c>
      <c r="O256" s="101">
        <v>133.120269775391</v>
      </c>
      <c r="P256" s="1"/>
      <c r="Q256" s="122">
        <f t="shared" si="3"/>
        <v>0.04083742113</v>
      </c>
      <c r="R256" s="1"/>
      <c r="S256" s="101">
        <v>500.600006103516</v>
      </c>
      <c r="T256" s="101">
        <v>499.044647216797</v>
      </c>
      <c r="U256" s="1"/>
      <c r="V256" s="122">
        <f t="shared" si="4"/>
        <v>0.006613948434</v>
      </c>
      <c r="W256" s="1"/>
      <c r="X256" s="101">
        <v>8550.5498046875</v>
      </c>
      <c r="Y256" s="101">
        <v>8415.427734375</v>
      </c>
      <c r="Z256" s="1"/>
      <c r="AA256" s="122">
        <f t="shared" si="5"/>
        <v>-0.00004688080209</v>
      </c>
    </row>
    <row r="257">
      <c r="A257" s="1"/>
      <c r="B257" s="120">
        <v>44599.0</v>
      </c>
      <c r="C257" s="1"/>
      <c r="D257" s="101">
        <v>853.650024414062</v>
      </c>
      <c r="E257" s="101">
        <v>836.240478515625</v>
      </c>
      <c r="F257" s="1"/>
      <c r="G257" s="122">
        <f t="shared" si="1"/>
        <v>0.01409762926</v>
      </c>
      <c r="H257" s="1"/>
      <c r="I257" s="101">
        <v>58152.921875</v>
      </c>
      <c r="J257" s="101">
        <v>58152.921875</v>
      </c>
      <c r="K257" s="1"/>
      <c r="L257" s="122">
        <f t="shared" si="2"/>
        <v>-0.008423131074</v>
      </c>
      <c r="M257" s="1"/>
      <c r="N257" s="101">
        <v>133.0</v>
      </c>
      <c r="O257" s="101">
        <v>129.992614746094</v>
      </c>
      <c r="P257" s="1"/>
      <c r="Q257" s="122">
        <f t="shared" si="3"/>
        <v>-0.02377536443</v>
      </c>
      <c r="R257" s="1"/>
      <c r="S257" s="101">
        <v>498.850006103516</v>
      </c>
      <c r="T257" s="101">
        <v>497.300079345703</v>
      </c>
      <c r="U257" s="1"/>
      <c r="V257" s="122">
        <f t="shared" si="4"/>
        <v>-0.003501939856</v>
      </c>
      <c r="W257" s="1"/>
      <c r="X257" s="101">
        <v>8737.150390625</v>
      </c>
      <c r="Y257" s="101">
        <v>8599.080078125</v>
      </c>
      <c r="Z257" s="1"/>
      <c r="AA257" s="122">
        <f t="shared" si="5"/>
        <v>0.02158857354</v>
      </c>
    </row>
    <row r="258">
      <c r="A258" s="1"/>
      <c r="B258" s="120">
        <v>44606.0</v>
      </c>
      <c r="C258" s="1"/>
      <c r="D258" s="101">
        <v>852.0</v>
      </c>
      <c r="E258" s="101">
        <v>834.624145507812</v>
      </c>
      <c r="F258" s="1"/>
      <c r="G258" s="122">
        <f t="shared" si="1"/>
        <v>-0.001934727073</v>
      </c>
      <c r="H258" s="1"/>
      <c r="I258" s="101">
        <v>57832.96875</v>
      </c>
      <c r="J258" s="101">
        <v>57832.96875</v>
      </c>
      <c r="K258" s="1"/>
      <c r="L258" s="122">
        <f t="shared" si="2"/>
        <v>-0.005517118243</v>
      </c>
      <c r="M258" s="1"/>
      <c r="N258" s="101">
        <v>126.5</v>
      </c>
      <c r="O258" s="101">
        <v>123.639595031738</v>
      </c>
      <c r="P258" s="1"/>
      <c r="Q258" s="122">
        <f t="shared" si="3"/>
        <v>-0.05010679732</v>
      </c>
      <c r="R258" s="1"/>
      <c r="S258" s="101">
        <v>493.149993896484</v>
      </c>
      <c r="T258" s="101">
        <v>491.617767333984</v>
      </c>
      <c r="U258" s="1"/>
      <c r="V258" s="122">
        <f t="shared" si="4"/>
        <v>-0.01149210638</v>
      </c>
      <c r="W258" s="1"/>
      <c r="X258" s="101">
        <v>8569.099609375</v>
      </c>
      <c r="Y258" s="101">
        <v>8433.6845703125</v>
      </c>
      <c r="Z258" s="1"/>
      <c r="AA258" s="122">
        <f t="shared" si="5"/>
        <v>-0.01942147503</v>
      </c>
    </row>
    <row r="259">
      <c r="A259" s="1"/>
      <c r="B259" s="120">
        <v>44613.0</v>
      </c>
      <c r="C259" s="1"/>
      <c r="D259" s="101">
        <v>807.599975585937</v>
      </c>
      <c r="E259" s="101">
        <v>791.129577636719</v>
      </c>
      <c r="F259" s="1"/>
      <c r="G259" s="122">
        <f t="shared" si="1"/>
        <v>-0.05351972906</v>
      </c>
      <c r="H259" s="1"/>
      <c r="I259" s="101">
        <v>55858.51953125</v>
      </c>
      <c r="J259" s="101">
        <v>55858.51953125</v>
      </c>
      <c r="K259" s="1"/>
      <c r="L259" s="122">
        <f t="shared" si="2"/>
        <v>-0.0347369497</v>
      </c>
      <c r="M259" s="1"/>
      <c r="N259" s="101">
        <v>118.0</v>
      </c>
      <c r="O259" s="101">
        <v>115.33179473877</v>
      </c>
      <c r="P259" s="1"/>
      <c r="Q259" s="122">
        <f t="shared" si="3"/>
        <v>-0.06955769599</v>
      </c>
      <c r="R259" s="1"/>
      <c r="S259" s="101">
        <v>459.75</v>
      </c>
      <c r="T259" s="101">
        <v>458.321563720703</v>
      </c>
      <c r="U259" s="1"/>
      <c r="V259" s="122">
        <f t="shared" si="4"/>
        <v>-0.07013047694</v>
      </c>
      <c r="W259" s="1"/>
      <c r="X259" s="101">
        <v>8356.099609375</v>
      </c>
      <c r="Y259" s="101">
        <v>8224.05078125</v>
      </c>
      <c r="Z259" s="1"/>
      <c r="AA259" s="122">
        <f t="shared" si="5"/>
        <v>-0.0251708714</v>
      </c>
    </row>
    <row r="260">
      <c r="A260" s="1"/>
      <c r="B260" s="120">
        <v>44620.0</v>
      </c>
      <c r="C260" s="1"/>
      <c r="D260" s="101">
        <v>732.299987792969</v>
      </c>
      <c r="E260" s="101">
        <v>717.365234375</v>
      </c>
      <c r="F260" s="1"/>
      <c r="G260" s="122">
        <f t="shared" si="1"/>
        <v>-0.09787666598</v>
      </c>
      <c r="H260" s="1"/>
      <c r="I260" s="101">
        <v>54333.80859375</v>
      </c>
      <c r="J260" s="101">
        <v>54333.80859375</v>
      </c>
      <c r="K260" s="1"/>
      <c r="L260" s="122">
        <f t="shared" si="2"/>
        <v>-0.02767539774</v>
      </c>
      <c r="M260" s="1"/>
      <c r="N260" s="101">
        <v>105.849998474121</v>
      </c>
      <c r="O260" s="101">
        <v>103.456535339355</v>
      </c>
      <c r="P260" s="1"/>
      <c r="Q260" s="122">
        <f t="shared" si="3"/>
        <v>-0.1086615698</v>
      </c>
      <c r="R260" s="1"/>
      <c r="S260" s="101">
        <v>417.25</v>
      </c>
      <c r="T260" s="101">
        <v>415.95361328125</v>
      </c>
      <c r="U260" s="1"/>
      <c r="V260" s="122">
        <f t="shared" si="4"/>
        <v>-0.09699729444</v>
      </c>
      <c r="W260" s="1"/>
      <c r="X260" s="101">
        <v>7247.2998046875</v>
      </c>
      <c r="Y260" s="101">
        <v>7132.77294921875</v>
      </c>
      <c r="Z260" s="1"/>
      <c r="AA260" s="122">
        <f t="shared" si="5"/>
        <v>-0.1423628117</v>
      </c>
    </row>
    <row r="261">
      <c r="A261" s="1"/>
      <c r="B261" s="120">
        <v>44627.0</v>
      </c>
      <c r="C261" s="1"/>
      <c r="D261" s="101">
        <v>734.799987792969</v>
      </c>
      <c r="E261" s="101">
        <v>719.814270019531</v>
      </c>
      <c r="F261" s="1"/>
      <c r="G261" s="122">
        <f t="shared" si="1"/>
        <v>0.00340811709</v>
      </c>
      <c r="H261" s="1"/>
      <c r="I261" s="101">
        <v>55550.30078125</v>
      </c>
      <c r="J261" s="101">
        <v>55550.30078125</v>
      </c>
      <c r="K261" s="1"/>
      <c r="L261" s="122">
        <f t="shared" si="2"/>
        <v>0.02214227145</v>
      </c>
      <c r="M261" s="1"/>
      <c r="N261" s="101">
        <v>105.900001525879</v>
      </c>
      <c r="O261" s="101">
        <v>103.505409240723</v>
      </c>
      <c r="P261" s="1"/>
      <c r="Q261" s="122">
        <f t="shared" si="3"/>
        <v>0.0004722984448</v>
      </c>
      <c r="R261" s="1"/>
      <c r="S261" s="101">
        <v>418.149993896484</v>
      </c>
      <c r="T261" s="101">
        <v>416.850799560547</v>
      </c>
      <c r="U261" s="1"/>
      <c r="V261" s="122">
        <f t="shared" si="4"/>
        <v>0.002154615448</v>
      </c>
      <c r="W261" s="1"/>
      <c r="X261" s="101">
        <v>7102.5498046875</v>
      </c>
      <c r="Y261" s="101">
        <v>6990.310546875</v>
      </c>
      <c r="Z261" s="1"/>
      <c r="AA261" s="122">
        <f t="shared" si="5"/>
        <v>-0.02017508919</v>
      </c>
    </row>
    <row r="262">
      <c r="A262" s="1"/>
      <c r="B262" s="120">
        <v>44634.0</v>
      </c>
      <c r="C262" s="1"/>
      <c r="D262" s="101">
        <v>794.400024414062</v>
      </c>
      <c r="E262" s="101">
        <v>778.198852539062</v>
      </c>
      <c r="F262" s="1"/>
      <c r="G262" s="122">
        <f t="shared" si="1"/>
        <v>0.07798886562</v>
      </c>
      <c r="H262" s="1"/>
      <c r="I262" s="101">
        <v>57863.9296875</v>
      </c>
      <c r="J262" s="101">
        <v>57863.9296875</v>
      </c>
      <c r="K262" s="1"/>
      <c r="L262" s="122">
        <f t="shared" si="2"/>
        <v>0.04080528374</v>
      </c>
      <c r="M262" s="1"/>
      <c r="N262" s="101">
        <v>114.449996948242</v>
      </c>
      <c r="O262" s="101">
        <v>111.862060546875</v>
      </c>
      <c r="P262" s="1"/>
      <c r="Q262" s="122">
        <f t="shared" si="3"/>
        <v>0.07764263545</v>
      </c>
      <c r="R262" s="1"/>
      <c r="S262" s="101">
        <v>433.799987792969</v>
      </c>
      <c r="T262" s="101">
        <v>432.452178955078</v>
      </c>
      <c r="U262" s="1"/>
      <c r="V262" s="122">
        <f t="shared" si="4"/>
        <v>0.03674338841</v>
      </c>
      <c r="W262" s="1"/>
      <c r="X262" s="101">
        <v>7693.0</v>
      </c>
      <c r="Y262" s="101">
        <v>7571.4296875</v>
      </c>
      <c r="Z262" s="1"/>
      <c r="AA262" s="122">
        <f t="shared" si="5"/>
        <v>0.07985692934</v>
      </c>
    </row>
    <row r="263">
      <c r="A263" s="1"/>
      <c r="B263" s="120">
        <v>44641.0</v>
      </c>
      <c r="C263" s="1"/>
      <c r="D263" s="101">
        <v>764.75</v>
      </c>
      <c r="E263" s="101">
        <v>749.153503417969</v>
      </c>
      <c r="F263" s="1"/>
      <c r="G263" s="122">
        <f t="shared" si="1"/>
        <v>-0.03803817904</v>
      </c>
      <c r="H263" s="1"/>
      <c r="I263" s="101">
        <v>57362.19921875</v>
      </c>
      <c r="J263" s="101">
        <v>57362.19921875</v>
      </c>
      <c r="K263" s="1"/>
      <c r="L263" s="122">
        <f t="shared" si="2"/>
        <v>-0.008708678222</v>
      </c>
      <c r="M263" s="1"/>
      <c r="N263" s="101">
        <v>113.550003051758</v>
      </c>
      <c r="O263" s="101">
        <v>110.982429504395</v>
      </c>
      <c r="P263" s="1"/>
      <c r="Q263" s="122">
        <f t="shared" si="3"/>
        <v>-0.00789461396</v>
      </c>
      <c r="R263" s="1"/>
      <c r="S263" s="101">
        <v>432.100006103516</v>
      </c>
      <c r="T263" s="101">
        <v>430.757476806641</v>
      </c>
      <c r="U263" s="1"/>
      <c r="V263" s="122">
        <f t="shared" si="4"/>
        <v>-0.003926518464</v>
      </c>
      <c r="W263" s="1"/>
      <c r="X263" s="101">
        <v>7415.4501953125</v>
      </c>
      <c r="Y263" s="101">
        <v>7298.2666015625</v>
      </c>
      <c r="Z263" s="1"/>
      <c r="AA263" s="122">
        <f t="shared" si="5"/>
        <v>-0.03674504379</v>
      </c>
    </row>
    <row r="264">
      <c r="A264" s="1"/>
      <c r="B264" s="120">
        <v>44648.0</v>
      </c>
      <c r="C264" s="1"/>
      <c r="D264" s="101">
        <v>826.549987792969</v>
      </c>
      <c r="E264" s="101">
        <v>809.693115234375</v>
      </c>
      <c r="F264" s="1"/>
      <c r="G264" s="122">
        <f t="shared" si="1"/>
        <v>0.07771139879</v>
      </c>
      <c r="H264" s="1"/>
      <c r="I264" s="101">
        <v>59276.69140625</v>
      </c>
      <c r="J264" s="101">
        <v>59276.69140625</v>
      </c>
      <c r="K264" s="1"/>
      <c r="L264" s="122">
        <f t="shared" si="2"/>
        <v>0.03283063026</v>
      </c>
      <c r="M264" s="1"/>
      <c r="N264" s="101">
        <v>119.150001525879</v>
      </c>
      <c r="O264" s="101">
        <v>116.455795288086</v>
      </c>
      <c r="P264" s="1"/>
      <c r="Q264" s="122">
        <f t="shared" si="3"/>
        <v>0.04813986538</v>
      </c>
      <c r="R264" s="1"/>
      <c r="S264" s="101">
        <v>441.149993896484</v>
      </c>
      <c r="T264" s="101">
        <v>439.779327392578</v>
      </c>
      <c r="U264" s="1"/>
      <c r="V264" s="122">
        <f t="shared" si="4"/>
        <v>0.02072783955</v>
      </c>
      <c r="W264" s="1"/>
      <c r="X264" s="101">
        <v>7700.0498046875</v>
      </c>
      <c r="Y264" s="101">
        <v>7578.36865234375</v>
      </c>
      <c r="Z264" s="1"/>
      <c r="AA264" s="122">
        <f t="shared" si="5"/>
        <v>0.03766109101</v>
      </c>
    </row>
    <row r="265">
      <c r="A265" s="1"/>
      <c r="B265" s="120">
        <v>44655.0</v>
      </c>
      <c r="C265" s="1"/>
      <c r="D265" s="101">
        <v>827.849975585937</v>
      </c>
      <c r="E265" s="101">
        <v>810.966613769531</v>
      </c>
      <c r="F265" s="1"/>
      <c r="G265" s="125">
        <f t="shared" si="1"/>
        <v>0.001571580727</v>
      </c>
      <c r="H265" s="1"/>
      <c r="I265" s="101">
        <v>59610.41015625</v>
      </c>
      <c r="J265" s="101">
        <v>59610.41015625</v>
      </c>
      <c r="K265" s="1"/>
      <c r="L265" s="125">
        <f t="shared" si="2"/>
        <v>0.005614059425</v>
      </c>
      <c r="M265" s="1"/>
      <c r="N265" s="101">
        <v>124.699996948242</v>
      </c>
      <c r="O265" s="101">
        <v>121.880294799805</v>
      </c>
      <c r="P265" s="1"/>
      <c r="Q265" s="125">
        <f t="shared" si="3"/>
        <v>0.04552761147</v>
      </c>
      <c r="R265" s="1"/>
      <c r="S265" s="101">
        <v>456.149993896484</v>
      </c>
      <c r="T265" s="101">
        <v>454.732727050781</v>
      </c>
      <c r="U265" s="1"/>
      <c r="V265" s="125">
        <f t="shared" si="4"/>
        <v>0.03343676083</v>
      </c>
      <c r="W265" s="1"/>
      <c r="X265" s="101">
        <v>7744.2001953125</v>
      </c>
      <c r="Y265" s="101">
        <v>7621.8212890625</v>
      </c>
      <c r="Z265" s="1"/>
      <c r="AA265" s="125">
        <f t="shared" si="5"/>
        <v>0.005717396329</v>
      </c>
    </row>
    <row r="267">
      <c r="L267" s="126">
        <f>AVERAGE(L5:L265)</f>
        <v>0.002668431674</v>
      </c>
    </row>
  </sheetData>
  <mergeCells count="5">
    <mergeCell ref="D1:E1"/>
    <mergeCell ref="I1:J1"/>
    <mergeCell ref="N1:O1"/>
    <mergeCell ref="S1:T1"/>
    <mergeCell ref="X1:Y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1" t="s">
        <v>124</v>
      </c>
      <c r="C1" s="1"/>
      <c r="D1" s="1"/>
      <c r="E1" s="1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1"/>
      <c r="H2" s="1"/>
      <c r="I2" s="1"/>
    </row>
    <row r="3">
      <c r="A3" s="127" t="s">
        <v>125</v>
      </c>
      <c r="B3" s="128"/>
      <c r="C3" s="1"/>
      <c r="D3" s="1"/>
      <c r="E3" s="1"/>
      <c r="F3" s="1"/>
      <c r="G3" s="1"/>
      <c r="H3" s="1"/>
      <c r="I3" s="1"/>
    </row>
    <row r="4">
      <c r="A4" s="101" t="s">
        <v>126</v>
      </c>
      <c r="B4" s="129">
        <v>0.666863238</v>
      </c>
      <c r="C4" s="1"/>
      <c r="D4" s="1"/>
      <c r="E4" s="1"/>
      <c r="F4" s="1"/>
      <c r="G4" s="1"/>
      <c r="H4" s="1"/>
      <c r="I4" s="1"/>
    </row>
    <row r="5">
      <c r="A5" s="101" t="s">
        <v>127</v>
      </c>
      <c r="B5" s="129">
        <v>0.444706578</v>
      </c>
      <c r="C5" s="1"/>
      <c r="D5" s="1"/>
      <c r="E5" s="1"/>
      <c r="F5" s="1"/>
      <c r="G5" s="1"/>
      <c r="H5" s="1"/>
      <c r="I5" s="1"/>
    </row>
    <row r="6">
      <c r="A6" s="101" t="s">
        <v>128</v>
      </c>
      <c r="B6" s="129">
        <v>0.442562588</v>
      </c>
      <c r="C6" s="1"/>
      <c r="D6" s="1"/>
      <c r="E6" s="1"/>
      <c r="F6" s="1"/>
      <c r="G6" s="1"/>
      <c r="H6" s="1"/>
      <c r="I6" s="1"/>
    </row>
    <row r="7">
      <c r="A7" s="101" t="s">
        <v>129</v>
      </c>
      <c r="B7" s="129">
        <v>0.036796128</v>
      </c>
      <c r="C7" s="1"/>
      <c r="D7" s="1"/>
      <c r="E7" s="1"/>
      <c r="F7" s="1"/>
      <c r="G7" s="1"/>
      <c r="H7" s="1"/>
      <c r="I7" s="1"/>
    </row>
    <row r="8">
      <c r="A8" s="130" t="s">
        <v>130</v>
      </c>
      <c r="B8" s="131">
        <v>261.0</v>
      </c>
      <c r="C8" s="1"/>
      <c r="D8" s="1"/>
      <c r="E8" s="1"/>
      <c r="F8" s="1"/>
      <c r="G8" s="1"/>
      <c r="H8" s="1"/>
      <c r="I8" s="1"/>
    </row>
    <row r="9">
      <c r="A9" s="1"/>
      <c r="B9" s="1"/>
      <c r="C9" s="1"/>
      <c r="D9" s="1"/>
      <c r="E9" s="1"/>
      <c r="F9" s="1"/>
      <c r="G9" s="1"/>
      <c r="H9" s="1"/>
      <c r="I9" s="1"/>
    </row>
    <row r="10">
      <c r="A10" s="101" t="s">
        <v>131</v>
      </c>
      <c r="B10" s="1"/>
      <c r="C10" s="1"/>
      <c r="D10" s="1"/>
      <c r="E10" s="1"/>
      <c r="F10" s="1"/>
      <c r="G10" s="1"/>
      <c r="H10" s="1"/>
      <c r="I10" s="1"/>
    </row>
    <row r="11">
      <c r="A11" s="132"/>
      <c r="B11" s="127" t="s">
        <v>132</v>
      </c>
      <c r="C11" s="127" t="s">
        <v>133</v>
      </c>
      <c r="D11" s="127" t="s">
        <v>134</v>
      </c>
      <c r="E11" s="127" t="s">
        <v>135</v>
      </c>
      <c r="F11" s="127" t="s">
        <v>136</v>
      </c>
      <c r="G11" s="1"/>
      <c r="H11" s="1"/>
      <c r="I11" s="1"/>
    </row>
    <row r="12">
      <c r="A12" s="101" t="s">
        <v>137</v>
      </c>
      <c r="B12" s="129">
        <v>1.0</v>
      </c>
      <c r="C12" s="129">
        <v>0.280837</v>
      </c>
      <c r="D12" s="129">
        <v>0.280837</v>
      </c>
      <c r="E12" s="129">
        <v>207.4201</v>
      </c>
      <c r="F12" s="133">
        <v>6.09E-35</v>
      </c>
      <c r="G12" s="1"/>
      <c r="H12" s="1"/>
      <c r="I12" s="1"/>
    </row>
    <row r="13">
      <c r="A13" s="101" t="s">
        <v>138</v>
      </c>
      <c r="B13" s="129">
        <v>259.0</v>
      </c>
      <c r="C13" s="129">
        <v>0.350674</v>
      </c>
      <c r="D13" s="129">
        <v>0.001354</v>
      </c>
      <c r="E13" s="1"/>
      <c r="F13" s="1"/>
      <c r="G13" s="1"/>
      <c r="H13" s="1"/>
      <c r="I13" s="1"/>
    </row>
    <row r="14">
      <c r="A14" s="130" t="s">
        <v>139</v>
      </c>
      <c r="B14" s="131">
        <v>260.0</v>
      </c>
      <c r="C14" s="131">
        <v>0.631512</v>
      </c>
      <c r="D14" s="29"/>
      <c r="E14" s="29"/>
      <c r="F14" s="29"/>
      <c r="G14" s="1"/>
      <c r="H14" s="1"/>
      <c r="I14" s="1"/>
    </row>
    <row r="15">
      <c r="A15" s="1"/>
      <c r="B15" s="1"/>
      <c r="C15" s="1"/>
      <c r="D15" s="1"/>
      <c r="E15" s="1"/>
      <c r="F15" s="1"/>
      <c r="G15" s="1"/>
      <c r="H15" s="1"/>
      <c r="I15" s="1"/>
    </row>
    <row r="16">
      <c r="A16" s="132"/>
      <c r="B16" s="127" t="s">
        <v>140</v>
      </c>
      <c r="C16" s="127" t="s">
        <v>129</v>
      </c>
      <c r="D16" s="127" t="s">
        <v>141</v>
      </c>
      <c r="E16" s="127" t="s">
        <v>142</v>
      </c>
      <c r="F16" s="127" t="s">
        <v>143</v>
      </c>
      <c r="G16" s="127" t="s">
        <v>144</v>
      </c>
      <c r="H16" s="127" t="s">
        <v>145</v>
      </c>
      <c r="I16" s="127" t="s">
        <v>146</v>
      </c>
    </row>
    <row r="17">
      <c r="A17" s="101" t="s">
        <v>147</v>
      </c>
      <c r="B17" s="129">
        <v>-0.0023617</v>
      </c>
      <c r="C17" s="129">
        <v>0.002291</v>
      </c>
      <c r="D17" s="129">
        <v>-1.03093</v>
      </c>
      <c r="E17" s="129">
        <v>0.303537</v>
      </c>
      <c r="F17" s="129">
        <v>-0.00687</v>
      </c>
      <c r="G17" s="129">
        <v>0.002149</v>
      </c>
      <c r="H17" s="129">
        <v>-0.00687</v>
      </c>
      <c r="I17" s="129">
        <v>0.002149</v>
      </c>
    </row>
    <row r="18">
      <c r="A18" s="130" t="s">
        <v>148</v>
      </c>
      <c r="B18" s="134">
        <v>1.326924076</v>
      </c>
      <c r="C18" s="131">
        <v>0.092134</v>
      </c>
      <c r="D18" s="131">
        <v>14.40209</v>
      </c>
      <c r="E18" s="135">
        <v>6.09E-35</v>
      </c>
      <c r="F18" s="131">
        <v>1.145497</v>
      </c>
      <c r="G18" s="131">
        <v>1.508351</v>
      </c>
      <c r="H18" s="131">
        <v>1.145497</v>
      </c>
      <c r="I18" s="131">
        <v>1.508351</v>
      </c>
    </row>
  </sheetData>
  <mergeCells count="2">
    <mergeCell ref="A1:B1"/>
    <mergeCell ref="A3:B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6" t="s">
        <v>124</v>
      </c>
      <c r="B1" s="137"/>
      <c r="C1" s="137"/>
      <c r="D1" s="137"/>
      <c r="E1" s="137"/>
      <c r="F1" s="137"/>
      <c r="G1" s="137"/>
      <c r="H1" s="137"/>
      <c r="I1" s="137"/>
    </row>
    <row r="2">
      <c r="A2" s="137"/>
      <c r="B2" s="137"/>
      <c r="C2" s="137"/>
      <c r="D2" s="137"/>
      <c r="E2" s="137"/>
      <c r="F2" s="137"/>
      <c r="G2" s="137"/>
      <c r="H2" s="137"/>
      <c r="I2" s="137"/>
    </row>
    <row r="3">
      <c r="A3" s="138" t="s">
        <v>125</v>
      </c>
      <c r="B3" s="128"/>
      <c r="C3" s="137"/>
      <c r="D3" s="137"/>
      <c r="E3" s="137"/>
      <c r="F3" s="137"/>
      <c r="G3" s="137"/>
      <c r="H3" s="137"/>
      <c r="I3" s="137"/>
    </row>
    <row r="4">
      <c r="A4" s="136" t="s">
        <v>126</v>
      </c>
      <c r="B4" s="139">
        <v>0.615374038</v>
      </c>
      <c r="C4" s="137"/>
      <c r="D4" s="137"/>
      <c r="E4" s="137"/>
      <c r="F4" s="137"/>
      <c r="G4" s="137"/>
      <c r="H4" s="137"/>
      <c r="I4" s="137"/>
    </row>
    <row r="5">
      <c r="A5" s="136" t="s">
        <v>127</v>
      </c>
      <c r="B5" s="139">
        <v>0.378685207</v>
      </c>
      <c r="C5" s="137"/>
      <c r="D5" s="137"/>
      <c r="E5" s="137"/>
      <c r="F5" s="137"/>
      <c r="G5" s="137"/>
      <c r="H5" s="137"/>
      <c r="I5" s="137"/>
    </row>
    <row r="6">
      <c r="A6" s="136" t="s">
        <v>128</v>
      </c>
      <c r="B6" s="139">
        <v>0.376286308</v>
      </c>
      <c r="C6" s="137"/>
      <c r="D6" s="137"/>
      <c r="E6" s="137"/>
      <c r="F6" s="137"/>
      <c r="G6" s="137"/>
      <c r="H6" s="137"/>
      <c r="I6" s="137"/>
    </row>
    <row r="7">
      <c r="A7" s="136" t="s">
        <v>129</v>
      </c>
      <c r="B7" s="139">
        <v>0.049503875</v>
      </c>
      <c r="C7" s="137"/>
      <c r="D7" s="137"/>
      <c r="E7" s="137"/>
      <c r="F7" s="137"/>
      <c r="G7" s="137"/>
      <c r="H7" s="137"/>
      <c r="I7" s="137"/>
    </row>
    <row r="8">
      <c r="A8" s="140" t="s">
        <v>130</v>
      </c>
      <c r="B8" s="141">
        <v>261.0</v>
      </c>
      <c r="C8" s="137"/>
      <c r="D8" s="137"/>
      <c r="E8" s="137"/>
      <c r="F8" s="137"/>
      <c r="G8" s="137"/>
      <c r="H8" s="137"/>
      <c r="I8" s="137"/>
    </row>
    <row r="9">
      <c r="A9" s="137"/>
      <c r="B9" s="137"/>
      <c r="C9" s="137"/>
      <c r="D9" s="137"/>
      <c r="E9" s="137"/>
      <c r="F9" s="137"/>
      <c r="G9" s="137"/>
      <c r="H9" s="137"/>
      <c r="I9" s="137"/>
    </row>
    <row r="10">
      <c r="A10" s="142" t="s">
        <v>131</v>
      </c>
      <c r="B10" s="143"/>
      <c r="C10" s="143"/>
      <c r="D10" s="143"/>
      <c r="E10" s="143"/>
      <c r="F10" s="143"/>
      <c r="G10" s="137"/>
      <c r="H10" s="137"/>
      <c r="I10" s="137"/>
    </row>
    <row r="11">
      <c r="A11" s="144"/>
      <c r="B11" s="145" t="s">
        <v>132</v>
      </c>
      <c r="C11" s="145" t="s">
        <v>133</v>
      </c>
      <c r="D11" s="145" t="s">
        <v>134</v>
      </c>
      <c r="E11" s="145" t="s">
        <v>135</v>
      </c>
      <c r="F11" s="145" t="s">
        <v>136</v>
      </c>
      <c r="G11" s="137"/>
      <c r="H11" s="137"/>
      <c r="I11" s="137"/>
    </row>
    <row r="12">
      <c r="A12" s="146" t="s">
        <v>137</v>
      </c>
      <c r="B12" s="147">
        <v>1.0</v>
      </c>
      <c r="C12" s="147">
        <v>0.386851961</v>
      </c>
      <c r="D12" s="147">
        <v>0.386852</v>
      </c>
      <c r="E12" s="147">
        <v>157.8579324</v>
      </c>
      <c r="F12" s="148">
        <v>1.37059E-28</v>
      </c>
      <c r="G12" s="137"/>
      <c r="H12" s="137"/>
      <c r="I12" s="137"/>
    </row>
    <row r="13">
      <c r="A13" s="146" t="s">
        <v>138</v>
      </c>
      <c r="B13" s="147">
        <v>259.0</v>
      </c>
      <c r="C13" s="147">
        <v>0.634714116</v>
      </c>
      <c r="D13" s="147">
        <v>0.002451</v>
      </c>
      <c r="E13" s="149"/>
      <c r="F13" s="149"/>
      <c r="G13" s="137"/>
      <c r="H13" s="137"/>
      <c r="I13" s="137"/>
    </row>
    <row r="14">
      <c r="A14" s="146" t="s">
        <v>139</v>
      </c>
      <c r="B14" s="147">
        <v>260.0</v>
      </c>
      <c r="C14" s="147">
        <v>1.021566078</v>
      </c>
      <c r="D14" s="149"/>
      <c r="E14" s="149"/>
      <c r="F14" s="149"/>
      <c r="G14" s="137"/>
      <c r="H14" s="137"/>
      <c r="I14" s="137"/>
    </row>
    <row r="15">
      <c r="A15" s="137"/>
      <c r="B15" s="137"/>
      <c r="C15" s="137"/>
      <c r="D15" s="137"/>
      <c r="E15" s="137"/>
      <c r="F15" s="137"/>
      <c r="G15" s="137"/>
      <c r="H15" s="137"/>
      <c r="I15" s="137"/>
    </row>
    <row r="16">
      <c r="A16" s="150"/>
      <c r="B16" s="138" t="s">
        <v>140</v>
      </c>
      <c r="C16" s="138" t="s">
        <v>129</v>
      </c>
      <c r="D16" s="138" t="s">
        <v>141</v>
      </c>
      <c r="E16" s="138" t="s">
        <v>142</v>
      </c>
      <c r="F16" s="138" t="s">
        <v>143</v>
      </c>
      <c r="G16" s="138" t="s">
        <v>144</v>
      </c>
      <c r="H16" s="138" t="s">
        <v>149</v>
      </c>
      <c r="I16" s="151" t="s">
        <v>150</v>
      </c>
    </row>
    <row r="17">
      <c r="A17" s="152" t="s">
        <v>147</v>
      </c>
      <c r="B17" s="139">
        <v>-0.002275044</v>
      </c>
      <c r="C17" s="139">
        <v>0.003082013</v>
      </c>
      <c r="D17" s="139">
        <v>-0.73817</v>
      </c>
      <c r="E17" s="139">
        <v>0.461080637</v>
      </c>
      <c r="F17" s="139">
        <v>-0.008344037</v>
      </c>
      <c r="G17" s="139">
        <v>0.00379395</v>
      </c>
      <c r="H17" s="139">
        <v>-0.010272696</v>
      </c>
      <c r="I17" s="153">
        <v>0.005722609</v>
      </c>
    </row>
    <row r="18">
      <c r="A18" s="154" t="s">
        <v>148</v>
      </c>
      <c r="B18" s="155">
        <v>1.557366985</v>
      </c>
      <c r="C18" s="141">
        <v>0.123953204</v>
      </c>
      <c r="D18" s="141">
        <v>12.56415</v>
      </c>
      <c r="E18" s="156">
        <v>1.37059E-28</v>
      </c>
      <c r="F18" s="141">
        <v>1.313282604</v>
      </c>
      <c r="G18" s="141">
        <v>1.801451366</v>
      </c>
      <c r="H18" s="141">
        <v>1.235715297</v>
      </c>
      <c r="I18" s="147">
        <v>1.879018674</v>
      </c>
    </row>
    <row r="19">
      <c r="A19" s="137"/>
      <c r="B19" s="137"/>
      <c r="C19" s="137"/>
      <c r="D19" s="137"/>
      <c r="E19" s="137"/>
      <c r="F19" s="137"/>
      <c r="G19" s="137"/>
      <c r="H19" s="137"/>
      <c r="I19" s="137"/>
    </row>
    <row r="20">
      <c r="A20" s="137"/>
      <c r="B20" s="137"/>
      <c r="C20" s="137"/>
      <c r="D20" s="137"/>
      <c r="E20" s="137"/>
      <c r="F20" s="137"/>
      <c r="G20" s="137"/>
      <c r="H20" s="137"/>
      <c r="I20" s="137"/>
    </row>
    <row r="21">
      <c r="A21" s="157" t="s">
        <v>151</v>
      </c>
      <c r="D21" s="137"/>
      <c r="E21" s="137"/>
      <c r="F21" s="137"/>
      <c r="G21" s="137"/>
      <c r="H21" s="137"/>
      <c r="I21" s="137"/>
    </row>
    <row r="22">
      <c r="A22" s="157" t="s">
        <v>152</v>
      </c>
      <c r="E22" s="137"/>
      <c r="F22" s="137"/>
      <c r="G22" s="137"/>
      <c r="H22" s="137"/>
      <c r="I22" s="137"/>
    </row>
    <row r="23">
      <c r="A23" s="137"/>
      <c r="B23" s="137"/>
      <c r="C23" s="137"/>
      <c r="D23" s="137"/>
      <c r="E23" s="137"/>
      <c r="F23" s="137"/>
      <c r="G23" s="137"/>
      <c r="H23" s="137"/>
      <c r="I23" s="137"/>
    </row>
    <row r="24">
      <c r="A24" s="158" t="s">
        <v>153</v>
      </c>
      <c r="B24" s="159">
        <v>1.557366985</v>
      </c>
      <c r="C24" s="137"/>
      <c r="D24" s="137"/>
      <c r="E24" s="137"/>
      <c r="F24" s="137"/>
      <c r="G24" s="137"/>
      <c r="H24" s="137"/>
      <c r="I24" s="137"/>
    </row>
  </sheetData>
  <mergeCells count="3">
    <mergeCell ref="A3:B3"/>
    <mergeCell ref="A21:C21"/>
    <mergeCell ref="A22:D2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38"/>
    <col customWidth="1" min="5" max="5" width="10.75"/>
  </cols>
  <sheetData>
    <row r="1">
      <c r="A1" s="137"/>
      <c r="B1" s="137"/>
      <c r="C1" s="137"/>
      <c r="D1" s="137"/>
      <c r="E1" s="137"/>
      <c r="F1" s="137"/>
      <c r="G1" s="137"/>
      <c r="H1" s="137"/>
      <c r="I1" s="137"/>
    </row>
    <row r="2">
      <c r="A2" s="160" t="s">
        <v>125</v>
      </c>
      <c r="B2" s="161"/>
      <c r="C2" s="137"/>
      <c r="D2" s="137"/>
      <c r="E2" s="137"/>
      <c r="F2" s="137"/>
      <c r="G2" s="137"/>
      <c r="H2" s="137"/>
      <c r="I2" s="137"/>
    </row>
    <row r="3">
      <c r="A3" s="152" t="s">
        <v>126</v>
      </c>
      <c r="B3" s="153">
        <v>0.592359267</v>
      </c>
      <c r="C3" s="137"/>
      <c r="D3" s="137"/>
      <c r="E3" s="137"/>
      <c r="F3" s="137"/>
      <c r="G3" s="137"/>
      <c r="H3" s="137"/>
      <c r="I3" s="137"/>
    </row>
    <row r="4">
      <c r="A4" s="152" t="s">
        <v>127</v>
      </c>
      <c r="B4" s="153">
        <v>0.350889501</v>
      </c>
      <c r="C4" s="137"/>
      <c r="D4" s="137"/>
      <c r="E4" s="137"/>
      <c r="F4" s="137"/>
      <c r="G4" s="137"/>
      <c r="H4" s="137"/>
      <c r="I4" s="137"/>
    </row>
    <row r="5">
      <c r="A5" s="152" t="s">
        <v>128</v>
      </c>
      <c r="B5" s="153">
        <v>0.348383283</v>
      </c>
      <c r="C5" s="137"/>
      <c r="D5" s="137"/>
      <c r="E5" s="137"/>
      <c r="F5" s="137"/>
      <c r="G5" s="137"/>
      <c r="H5" s="137"/>
      <c r="I5" s="137"/>
    </row>
    <row r="6">
      <c r="A6" s="152" t="s">
        <v>129</v>
      </c>
      <c r="B6" s="153">
        <v>0.055927207</v>
      </c>
      <c r="C6" s="137"/>
      <c r="D6" s="137"/>
      <c r="E6" s="137"/>
      <c r="F6" s="137"/>
      <c r="G6" s="137"/>
      <c r="H6" s="137"/>
      <c r="I6" s="137"/>
    </row>
    <row r="7">
      <c r="A7" s="154" t="s">
        <v>130</v>
      </c>
      <c r="B7" s="147">
        <v>261.0</v>
      </c>
      <c r="C7" s="137"/>
      <c r="D7" s="137"/>
      <c r="E7" s="137"/>
      <c r="F7" s="137"/>
      <c r="G7" s="137"/>
      <c r="H7" s="137"/>
      <c r="I7" s="137"/>
    </row>
    <row r="8">
      <c r="A8" s="137"/>
      <c r="B8" s="137"/>
      <c r="C8" s="137"/>
      <c r="D8" s="137"/>
      <c r="E8" s="137"/>
      <c r="F8" s="137"/>
      <c r="G8" s="137"/>
      <c r="H8" s="137"/>
      <c r="I8" s="137"/>
    </row>
    <row r="9">
      <c r="A9" s="136" t="s">
        <v>131</v>
      </c>
      <c r="B9" s="137"/>
      <c r="C9" s="137"/>
      <c r="D9" s="137"/>
      <c r="E9" s="137"/>
      <c r="F9" s="137"/>
      <c r="G9" s="137"/>
      <c r="H9" s="137"/>
      <c r="I9" s="137"/>
    </row>
    <row r="10">
      <c r="A10" s="150"/>
      <c r="B10" s="138" t="s">
        <v>132</v>
      </c>
      <c r="C10" s="138" t="s">
        <v>133</v>
      </c>
      <c r="D10" s="138" t="s">
        <v>134</v>
      </c>
      <c r="E10" s="138" t="s">
        <v>135</v>
      </c>
      <c r="F10" s="151" t="s">
        <v>136</v>
      </c>
      <c r="G10" s="137"/>
      <c r="H10" s="137"/>
      <c r="I10" s="137"/>
    </row>
    <row r="11">
      <c r="A11" s="152" t="s">
        <v>137</v>
      </c>
      <c r="B11" s="139">
        <v>1.0</v>
      </c>
      <c r="C11" s="139">
        <v>0.437923008</v>
      </c>
      <c r="D11" s="139">
        <v>0.437923008</v>
      </c>
      <c r="E11" s="139">
        <v>140.0075654</v>
      </c>
      <c r="F11" s="162">
        <v>4.11645E-26</v>
      </c>
      <c r="G11" s="137"/>
      <c r="H11" s="137"/>
      <c r="I11" s="137"/>
    </row>
    <row r="12">
      <c r="A12" s="152" t="s">
        <v>138</v>
      </c>
      <c r="B12" s="139">
        <v>259.0</v>
      </c>
      <c r="C12" s="139">
        <v>0.810113787</v>
      </c>
      <c r="D12" s="139">
        <v>0.003127852</v>
      </c>
      <c r="E12" s="137"/>
      <c r="F12" s="163"/>
      <c r="G12" s="137"/>
      <c r="H12" s="137"/>
      <c r="I12" s="137"/>
    </row>
    <row r="13">
      <c r="A13" s="154" t="s">
        <v>139</v>
      </c>
      <c r="B13" s="141">
        <v>260.0</v>
      </c>
      <c r="C13" s="141">
        <v>1.248036795</v>
      </c>
      <c r="D13" s="164"/>
      <c r="E13" s="164"/>
      <c r="F13" s="149"/>
      <c r="G13" s="137"/>
      <c r="H13" s="137"/>
      <c r="I13" s="137"/>
    </row>
    <row r="14">
      <c r="A14" s="137"/>
      <c r="B14" s="137"/>
      <c r="C14" s="137"/>
      <c r="D14" s="137"/>
      <c r="E14" s="137"/>
      <c r="F14" s="137"/>
      <c r="G14" s="137"/>
      <c r="H14" s="137"/>
      <c r="I14" s="137"/>
    </row>
    <row r="15">
      <c r="A15" s="150"/>
      <c r="B15" s="138" t="s">
        <v>140</v>
      </c>
      <c r="C15" s="138" t="s">
        <v>129</v>
      </c>
      <c r="D15" s="138" t="s">
        <v>141</v>
      </c>
      <c r="E15" s="138" t="s">
        <v>142</v>
      </c>
      <c r="F15" s="138" t="s">
        <v>143</v>
      </c>
      <c r="G15" s="138" t="s">
        <v>144</v>
      </c>
      <c r="H15" s="138" t="s">
        <v>149</v>
      </c>
      <c r="I15" s="151" t="s">
        <v>150</v>
      </c>
    </row>
    <row r="16">
      <c r="A16" s="152" t="s">
        <v>147</v>
      </c>
      <c r="B16" s="139">
        <v>-0.004522258</v>
      </c>
      <c r="C16" s="139">
        <v>0.003481917</v>
      </c>
      <c r="D16" s="139">
        <v>-1.29878398</v>
      </c>
      <c r="E16" s="139">
        <v>0.195173189</v>
      </c>
      <c r="F16" s="139">
        <v>-0.011378728</v>
      </c>
      <c r="G16" s="139">
        <v>0.002334213</v>
      </c>
      <c r="H16" s="139">
        <v>-0.013557639</v>
      </c>
      <c r="I16" s="153">
        <v>0.004513123</v>
      </c>
    </row>
    <row r="17">
      <c r="A17" s="154" t="s">
        <v>148</v>
      </c>
      <c r="B17" s="155">
        <v>1.656980676</v>
      </c>
      <c r="C17" s="141">
        <v>0.140036643</v>
      </c>
      <c r="D17" s="141">
        <v>11.83247926</v>
      </c>
      <c r="E17" s="156">
        <v>4.11645E-26</v>
      </c>
      <c r="F17" s="141">
        <v>1.381225342</v>
      </c>
      <c r="G17" s="141">
        <v>1.932736011</v>
      </c>
      <c r="H17" s="141">
        <v>1.293593357</v>
      </c>
      <c r="I17" s="147">
        <v>2.020367996</v>
      </c>
    </row>
    <row r="18">
      <c r="A18" s="137"/>
      <c r="B18" s="137"/>
      <c r="C18" s="137"/>
      <c r="D18" s="137"/>
      <c r="E18" s="137"/>
      <c r="F18" s="137"/>
      <c r="G18" s="137"/>
      <c r="H18" s="137"/>
      <c r="I18" s="137"/>
    </row>
    <row r="19">
      <c r="A19" s="137"/>
      <c r="B19" s="137"/>
      <c r="C19" s="137"/>
      <c r="D19" s="137"/>
      <c r="E19" s="137"/>
      <c r="F19" s="137"/>
      <c r="G19" s="137"/>
      <c r="H19" s="137"/>
      <c r="I19" s="137"/>
    </row>
    <row r="20">
      <c r="A20" s="157" t="s">
        <v>151</v>
      </c>
      <c r="D20" s="137"/>
      <c r="E20" s="137"/>
      <c r="F20" s="137"/>
      <c r="G20" s="137"/>
      <c r="H20" s="137"/>
      <c r="I20" s="137"/>
    </row>
    <row r="21">
      <c r="A21" s="157" t="s">
        <v>152</v>
      </c>
      <c r="E21" s="137"/>
      <c r="F21" s="137"/>
      <c r="G21" s="137"/>
      <c r="H21" s="137"/>
      <c r="I21" s="137"/>
    </row>
    <row r="22">
      <c r="A22" s="137"/>
      <c r="B22" s="137"/>
      <c r="C22" s="137"/>
      <c r="D22" s="137"/>
      <c r="E22" s="137"/>
      <c r="F22" s="137"/>
      <c r="G22" s="137"/>
      <c r="H22" s="137"/>
      <c r="I22" s="137"/>
    </row>
    <row r="23">
      <c r="A23" s="165" t="s">
        <v>154</v>
      </c>
      <c r="B23" s="155">
        <v>1.656980676</v>
      </c>
      <c r="C23" s="137"/>
      <c r="D23" s="137"/>
      <c r="E23" s="137"/>
      <c r="F23" s="137"/>
      <c r="G23" s="137"/>
      <c r="H23" s="137"/>
      <c r="I23" s="137"/>
    </row>
    <row r="24">
      <c r="A24" s="137"/>
      <c r="B24" s="137"/>
      <c r="C24" s="137"/>
      <c r="D24" s="137"/>
      <c r="E24" s="137"/>
      <c r="F24" s="137"/>
      <c r="G24" s="137"/>
      <c r="H24" s="137"/>
      <c r="I24" s="137"/>
    </row>
  </sheetData>
  <mergeCells count="3">
    <mergeCell ref="A2:B2"/>
    <mergeCell ref="A20:C20"/>
    <mergeCell ref="A21:D2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3" max="3" width="11.88"/>
  </cols>
  <sheetData>
    <row r="1">
      <c r="A1" s="136"/>
      <c r="B1" s="137"/>
      <c r="C1" s="137"/>
      <c r="D1" s="137"/>
      <c r="E1" s="137"/>
      <c r="F1" s="137"/>
      <c r="G1" s="137"/>
      <c r="H1" s="137"/>
      <c r="I1" s="137"/>
    </row>
    <row r="2">
      <c r="A2" s="137"/>
      <c r="B2" s="137"/>
      <c r="C2" s="137"/>
      <c r="D2" s="137"/>
      <c r="E2" s="137"/>
      <c r="F2" s="137"/>
      <c r="G2" s="137"/>
      <c r="H2" s="137"/>
      <c r="I2" s="137"/>
    </row>
    <row r="3">
      <c r="A3" s="166" t="s">
        <v>125</v>
      </c>
      <c r="B3" s="167"/>
      <c r="C3" s="137"/>
      <c r="D3" s="137"/>
      <c r="E3" s="137"/>
      <c r="F3" s="137"/>
      <c r="G3" s="137"/>
      <c r="H3" s="137"/>
      <c r="I3" s="137"/>
    </row>
    <row r="4">
      <c r="A4" s="168" t="s">
        <v>126</v>
      </c>
      <c r="B4" s="169">
        <v>0.652554794</v>
      </c>
      <c r="C4" s="137"/>
      <c r="D4" s="137"/>
      <c r="E4" s="137"/>
      <c r="F4" s="137"/>
      <c r="G4" s="137"/>
      <c r="H4" s="137"/>
      <c r="I4" s="137"/>
    </row>
    <row r="5">
      <c r="A5" s="170" t="s">
        <v>127</v>
      </c>
      <c r="B5" s="153">
        <v>0.425827759</v>
      </c>
      <c r="C5" s="137"/>
      <c r="D5" s="137"/>
      <c r="E5" s="137"/>
      <c r="F5" s="137"/>
      <c r="G5" s="137"/>
      <c r="H5" s="137"/>
      <c r="I5" s="137"/>
    </row>
    <row r="6">
      <c r="A6" s="170" t="s">
        <v>128</v>
      </c>
      <c r="B6" s="153">
        <v>0.423610878</v>
      </c>
      <c r="C6" s="137"/>
      <c r="D6" s="137"/>
      <c r="E6" s="137"/>
      <c r="F6" s="137"/>
      <c r="G6" s="137"/>
      <c r="H6" s="137"/>
      <c r="I6" s="137"/>
    </row>
    <row r="7">
      <c r="A7" s="170" t="s">
        <v>129</v>
      </c>
      <c r="B7" s="153">
        <v>0.033934351</v>
      </c>
      <c r="C7" s="137"/>
      <c r="D7" s="137"/>
      <c r="E7" s="137"/>
      <c r="F7" s="137"/>
      <c r="G7" s="137"/>
      <c r="H7" s="137"/>
      <c r="I7" s="137"/>
    </row>
    <row r="8">
      <c r="A8" s="146" t="s">
        <v>130</v>
      </c>
      <c r="B8" s="147">
        <v>261.0</v>
      </c>
      <c r="C8" s="137"/>
      <c r="D8" s="137"/>
      <c r="E8" s="137"/>
      <c r="F8" s="137"/>
      <c r="G8" s="137"/>
      <c r="H8" s="137"/>
      <c r="I8" s="137"/>
    </row>
    <row r="9">
      <c r="A9" s="137"/>
      <c r="B9" s="137"/>
      <c r="C9" s="137"/>
      <c r="D9" s="137"/>
      <c r="E9" s="137"/>
      <c r="F9" s="137"/>
      <c r="G9" s="137"/>
      <c r="H9" s="137"/>
      <c r="I9" s="137"/>
    </row>
    <row r="10">
      <c r="A10" s="136" t="s">
        <v>131</v>
      </c>
      <c r="B10" s="137"/>
      <c r="C10" s="137"/>
      <c r="D10" s="137"/>
      <c r="E10" s="137"/>
      <c r="F10" s="137"/>
      <c r="G10" s="137"/>
      <c r="H10" s="137"/>
      <c r="I10" s="137"/>
    </row>
    <row r="11">
      <c r="A11" s="150"/>
      <c r="B11" s="138" t="s">
        <v>132</v>
      </c>
      <c r="C11" s="138" t="s">
        <v>133</v>
      </c>
      <c r="D11" s="138" t="s">
        <v>134</v>
      </c>
      <c r="E11" s="138" t="s">
        <v>135</v>
      </c>
      <c r="F11" s="151" t="s">
        <v>136</v>
      </c>
      <c r="G11" s="137"/>
      <c r="H11" s="137"/>
      <c r="I11" s="137"/>
    </row>
    <row r="12">
      <c r="A12" s="152" t="s">
        <v>137</v>
      </c>
      <c r="B12" s="139">
        <v>1.0</v>
      </c>
      <c r="C12" s="139">
        <v>0.221192616</v>
      </c>
      <c r="D12" s="139">
        <v>0.221192616</v>
      </c>
      <c r="E12" s="139">
        <v>192.0841548</v>
      </c>
      <c r="F12" s="162">
        <v>4.72066E-33</v>
      </c>
      <c r="G12" s="137"/>
      <c r="H12" s="137"/>
      <c r="I12" s="137"/>
    </row>
    <row r="13">
      <c r="A13" s="152" t="s">
        <v>138</v>
      </c>
      <c r="B13" s="139">
        <v>259.0</v>
      </c>
      <c r="C13" s="139">
        <v>0.298248898</v>
      </c>
      <c r="D13" s="139">
        <v>0.00115154</v>
      </c>
      <c r="E13" s="137"/>
      <c r="F13" s="163"/>
      <c r="G13" s="137"/>
      <c r="H13" s="137"/>
      <c r="I13" s="137"/>
    </row>
    <row r="14">
      <c r="A14" s="154" t="s">
        <v>139</v>
      </c>
      <c r="B14" s="141">
        <v>260.0</v>
      </c>
      <c r="C14" s="141">
        <v>0.519441514</v>
      </c>
      <c r="D14" s="164"/>
      <c r="E14" s="164"/>
      <c r="F14" s="149"/>
      <c r="G14" s="137"/>
      <c r="H14" s="137"/>
      <c r="I14" s="137"/>
    </row>
    <row r="15">
      <c r="A15" s="137"/>
      <c r="B15" s="137"/>
      <c r="C15" s="137"/>
      <c r="D15" s="137"/>
      <c r="E15" s="137"/>
      <c r="F15" s="137"/>
      <c r="G15" s="137"/>
      <c r="H15" s="137"/>
      <c r="I15" s="137"/>
    </row>
    <row r="16">
      <c r="A16" s="150"/>
      <c r="B16" s="138" t="s">
        <v>140</v>
      </c>
      <c r="C16" s="138" t="s">
        <v>129</v>
      </c>
      <c r="D16" s="138" t="s">
        <v>141</v>
      </c>
      <c r="E16" s="138" t="s">
        <v>142</v>
      </c>
      <c r="F16" s="138" t="s">
        <v>143</v>
      </c>
      <c r="G16" s="138" t="s">
        <v>144</v>
      </c>
      <c r="H16" s="138" t="s">
        <v>149</v>
      </c>
      <c r="I16" s="151" t="s">
        <v>150</v>
      </c>
    </row>
    <row r="17">
      <c r="A17" s="152" t="s">
        <v>147</v>
      </c>
      <c r="B17" s="139">
        <v>-0.002143033</v>
      </c>
      <c r="C17" s="139">
        <v>0.002112685</v>
      </c>
      <c r="D17" s="139">
        <v>-1.014364374</v>
      </c>
      <c r="E17" s="139">
        <v>0.311355565</v>
      </c>
      <c r="F17" s="139">
        <v>-0.00630326</v>
      </c>
      <c r="G17" s="139">
        <v>0.002017194</v>
      </c>
      <c r="H17" s="139">
        <v>-0.007625334</v>
      </c>
      <c r="I17" s="153">
        <v>0.003339268</v>
      </c>
    </row>
    <row r="18">
      <c r="A18" s="154" t="s">
        <v>148</v>
      </c>
      <c r="B18" s="155">
        <v>1.17761648</v>
      </c>
      <c r="C18" s="141">
        <v>0.08496853</v>
      </c>
      <c r="D18" s="141">
        <v>13.8594428</v>
      </c>
      <c r="E18" s="156">
        <v>4.72066E-33</v>
      </c>
      <c r="F18" s="141">
        <v>1.010299377</v>
      </c>
      <c r="G18" s="141">
        <v>1.344933582</v>
      </c>
      <c r="H18" s="141">
        <v>0.957127859</v>
      </c>
      <c r="I18" s="147">
        <v>1.398105101</v>
      </c>
    </row>
    <row r="19">
      <c r="A19" s="137"/>
      <c r="B19" s="137"/>
      <c r="C19" s="137"/>
      <c r="D19" s="137"/>
      <c r="E19" s="137"/>
      <c r="F19" s="137"/>
      <c r="G19" s="137"/>
      <c r="H19" s="137"/>
      <c r="I19" s="137"/>
    </row>
    <row r="20">
      <c r="A20" s="137"/>
      <c r="B20" s="137"/>
      <c r="C20" s="137"/>
      <c r="D20" s="137"/>
      <c r="E20" s="137"/>
      <c r="F20" s="137"/>
      <c r="G20" s="137"/>
      <c r="H20" s="137"/>
      <c r="I20" s="137"/>
    </row>
    <row r="21">
      <c r="A21" s="157" t="s">
        <v>151</v>
      </c>
      <c r="D21" s="137"/>
      <c r="E21" s="137"/>
      <c r="F21" s="137"/>
      <c r="G21" s="137"/>
      <c r="H21" s="137"/>
      <c r="I21" s="137"/>
    </row>
    <row r="22">
      <c r="A22" s="157" t="s">
        <v>152</v>
      </c>
      <c r="E22" s="137"/>
      <c r="F22" s="137"/>
      <c r="G22" s="137"/>
      <c r="H22" s="137"/>
      <c r="I22" s="137"/>
    </row>
    <row r="23">
      <c r="A23" s="137"/>
      <c r="B23" s="137"/>
      <c r="C23" s="137"/>
      <c r="D23" s="137"/>
      <c r="E23" s="137"/>
      <c r="F23" s="137"/>
      <c r="G23" s="137"/>
      <c r="H23" s="137"/>
      <c r="I23" s="137"/>
    </row>
    <row r="24">
      <c r="A24" s="137"/>
      <c r="B24" s="137"/>
      <c r="C24" s="137"/>
      <c r="D24" s="137"/>
      <c r="E24" s="137"/>
      <c r="F24" s="137"/>
      <c r="G24" s="137"/>
      <c r="H24" s="137"/>
      <c r="I24" s="137"/>
    </row>
    <row r="25">
      <c r="A25" s="158" t="s">
        <v>155</v>
      </c>
      <c r="B25" s="159">
        <v>1.17761648</v>
      </c>
      <c r="C25" s="137"/>
      <c r="D25" s="137"/>
      <c r="E25" s="137"/>
      <c r="F25" s="137"/>
      <c r="G25" s="137"/>
      <c r="H25" s="137"/>
      <c r="I25" s="137"/>
    </row>
  </sheetData>
  <mergeCells count="3">
    <mergeCell ref="A3:B3"/>
    <mergeCell ref="A21:C21"/>
    <mergeCell ref="A22:D2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63"/>
    <col customWidth="1" min="3" max="3" width="11.75"/>
    <col customWidth="1" min="4" max="4" width="14.0"/>
  </cols>
  <sheetData>
    <row r="1">
      <c r="A1" s="137"/>
      <c r="B1" s="137"/>
      <c r="C1" s="137"/>
      <c r="D1" s="137"/>
      <c r="E1" s="137"/>
      <c r="F1" s="137"/>
      <c r="G1" s="137"/>
      <c r="H1" s="137"/>
    </row>
    <row r="2">
      <c r="A2" s="137"/>
      <c r="B2" s="171" t="s">
        <v>156</v>
      </c>
      <c r="C2" s="137"/>
      <c r="D2" s="137"/>
      <c r="E2" s="137"/>
      <c r="F2" s="137"/>
      <c r="G2" s="137"/>
      <c r="H2" s="137"/>
    </row>
    <row r="3">
      <c r="A3" s="137"/>
      <c r="B3" s="137"/>
      <c r="C3" s="137"/>
      <c r="D3" s="137"/>
      <c r="E3" s="137"/>
      <c r="F3" s="137"/>
      <c r="G3" s="137"/>
      <c r="H3" s="137"/>
    </row>
    <row r="4">
      <c r="A4" s="137"/>
      <c r="B4" s="172" t="s">
        <v>157</v>
      </c>
      <c r="C4" s="173">
        <v>0.0554</v>
      </c>
      <c r="D4" s="137"/>
      <c r="E4" s="137"/>
      <c r="F4" s="137"/>
      <c r="G4" s="137"/>
      <c r="H4" s="137"/>
    </row>
    <row r="5">
      <c r="A5" s="137"/>
      <c r="B5" s="174" t="s">
        <v>158</v>
      </c>
      <c r="C5" s="175">
        <v>0.3135</v>
      </c>
      <c r="D5" s="137"/>
      <c r="E5" s="137"/>
      <c r="F5" s="137"/>
      <c r="G5" s="137"/>
      <c r="H5" s="137"/>
    </row>
    <row r="6">
      <c r="A6" s="137"/>
      <c r="B6" s="174" t="s">
        <v>159</v>
      </c>
      <c r="C6" s="176">
        <v>1.326924076</v>
      </c>
      <c r="D6" s="137"/>
      <c r="E6" s="137"/>
      <c r="F6" s="137"/>
      <c r="G6" s="137"/>
      <c r="H6" s="137"/>
    </row>
    <row r="7">
      <c r="A7" s="137"/>
      <c r="B7" s="174" t="s">
        <v>160</v>
      </c>
      <c r="C7" s="176" t="s">
        <v>161</v>
      </c>
      <c r="D7" s="137"/>
      <c r="E7" s="137"/>
      <c r="F7" s="137"/>
      <c r="G7" s="137"/>
      <c r="H7" s="137"/>
    </row>
    <row r="8">
      <c r="A8" s="137"/>
      <c r="B8" s="177" t="s">
        <v>162</v>
      </c>
      <c r="C8" s="178" t="s">
        <v>163</v>
      </c>
      <c r="D8" s="137"/>
      <c r="E8" s="137"/>
      <c r="F8" s="137"/>
      <c r="G8" s="137"/>
      <c r="H8" s="137"/>
    </row>
    <row r="9">
      <c r="A9" s="137"/>
      <c r="B9" s="137"/>
      <c r="C9" s="137"/>
      <c r="D9" s="137"/>
      <c r="E9" s="137"/>
      <c r="F9" s="137"/>
      <c r="G9" s="137"/>
      <c r="H9" s="137"/>
    </row>
    <row r="10">
      <c r="A10" s="137"/>
      <c r="B10" s="137"/>
      <c r="C10" s="137"/>
      <c r="D10" s="137"/>
      <c r="E10" s="137"/>
      <c r="F10" s="137"/>
      <c r="G10" s="137"/>
      <c r="H10" s="137"/>
    </row>
    <row r="11">
      <c r="A11" s="179"/>
      <c r="B11" s="180" t="s">
        <v>164</v>
      </c>
      <c r="C11" s="181"/>
      <c r="D11" s="179"/>
      <c r="E11" s="179"/>
      <c r="F11" s="179"/>
      <c r="G11" s="179"/>
      <c r="H11" s="179"/>
    </row>
    <row r="12">
      <c r="A12" s="137"/>
      <c r="B12" s="137"/>
      <c r="C12" s="137"/>
      <c r="D12" s="137"/>
      <c r="E12" s="137"/>
      <c r="F12" s="137"/>
      <c r="G12" s="137"/>
      <c r="H12" s="137"/>
    </row>
    <row r="13">
      <c r="A13" s="137"/>
      <c r="B13" s="182" t="s">
        <v>165</v>
      </c>
      <c r="C13" s="137"/>
      <c r="D13" s="137"/>
      <c r="E13" s="137"/>
      <c r="F13" s="137"/>
      <c r="G13" s="137"/>
      <c r="H13" s="137"/>
    </row>
    <row r="14">
      <c r="A14" s="137"/>
      <c r="B14" s="137"/>
      <c r="C14" s="137"/>
      <c r="D14" s="137"/>
      <c r="E14" s="137"/>
      <c r="F14" s="137"/>
      <c r="G14" s="137"/>
      <c r="H14" s="137"/>
    </row>
    <row r="15">
      <c r="A15" s="137"/>
      <c r="B15" s="183" t="s">
        <v>97</v>
      </c>
      <c r="C15" s="184"/>
      <c r="D15" s="185" t="s">
        <v>113</v>
      </c>
      <c r="E15" s="184"/>
      <c r="F15" s="185" t="s">
        <v>166</v>
      </c>
      <c r="G15" s="184"/>
      <c r="H15" s="185" t="s">
        <v>115</v>
      </c>
    </row>
    <row r="16">
      <c r="A16" s="137"/>
      <c r="B16" s="186"/>
      <c r="C16" s="187"/>
      <c r="D16" s="187"/>
      <c r="E16" s="187"/>
      <c r="F16" s="187"/>
      <c r="G16" s="187"/>
      <c r="H16" s="188"/>
    </row>
    <row r="17">
      <c r="A17" s="137"/>
      <c r="B17" s="189" t="s">
        <v>159</v>
      </c>
      <c r="C17" s="190"/>
      <c r="D17" s="191">
        <v>1.557366985</v>
      </c>
      <c r="E17" s="190"/>
      <c r="F17" s="191">
        <v>1.656980676</v>
      </c>
      <c r="G17" s="190"/>
      <c r="H17" s="191">
        <v>1.17761648</v>
      </c>
    </row>
    <row r="18">
      <c r="A18" s="137"/>
      <c r="B18" s="189" t="s">
        <v>160</v>
      </c>
      <c r="C18" s="190"/>
      <c r="D18" s="191">
        <v>107987.4</v>
      </c>
      <c r="E18" s="190"/>
      <c r="F18" s="191">
        <v>525995.1</v>
      </c>
      <c r="G18" s="190"/>
      <c r="H18" s="191">
        <v>617913.0</v>
      </c>
    </row>
    <row r="19">
      <c r="A19" s="137"/>
      <c r="B19" s="189" t="s">
        <v>167</v>
      </c>
      <c r="C19" s="190"/>
      <c r="D19" s="191">
        <v>214748.4</v>
      </c>
      <c r="E19" s="190"/>
      <c r="F19" s="191">
        <v>1284545.4</v>
      </c>
      <c r="G19" s="190"/>
      <c r="H19" s="191">
        <v>26983.0</v>
      </c>
    </row>
    <row r="20">
      <c r="A20" s="137"/>
      <c r="B20" s="189" t="s">
        <v>168</v>
      </c>
      <c r="C20" s="190"/>
      <c r="D20" s="191">
        <v>1.988643119</v>
      </c>
      <c r="E20" s="192"/>
      <c r="F20" s="176">
        <v>2.442124271</v>
      </c>
      <c r="G20" s="190"/>
      <c r="H20" s="191">
        <v>0.04366796</v>
      </c>
    </row>
    <row r="21">
      <c r="A21" s="137"/>
      <c r="B21" s="189" t="s">
        <v>169</v>
      </c>
      <c r="C21" s="190"/>
      <c r="D21" s="191">
        <v>0.334600004</v>
      </c>
      <c r="E21" s="192"/>
      <c r="F21" s="176">
        <v>0.290518273</v>
      </c>
      <c r="G21" s="192"/>
      <c r="H21" s="176">
        <v>0.958159145</v>
      </c>
    </row>
    <row r="22">
      <c r="A22" s="137"/>
      <c r="B22" s="193" t="s">
        <v>170</v>
      </c>
      <c r="C22" s="194"/>
      <c r="D22" s="195">
        <v>0.658446705</v>
      </c>
      <c r="E22" s="196"/>
      <c r="F22" s="197">
        <v>0.619077824</v>
      </c>
      <c r="G22" s="194"/>
      <c r="H22" s="195">
        <v>1.143341089</v>
      </c>
    </row>
    <row r="23">
      <c r="A23" s="137"/>
      <c r="B23" s="137"/>
      <c r="C23" s="137"/>
      <c r="D23" s="137"/>
      <c r="E23" s="137"/>
      <c r="F23" s="137"/>
      <c r="G23" s="137"/>
      <c r="H23" s="137"/>
    </row>
    <row r="24">
      <c r="A24" s="137"/>
      <c r="B24" s="198" t="s">
        <v>171</v>
      </c>
      <c r="C24" s="199">
        <v>0.806955206</v>
      </c>
      <c r="D24" s="137"/>
      <c r="E24" s="137"/>
      <c r="F24" s="137"/>
      <c r="G24" s="137"/>
      <c r="H24" s="137"/>
    </row>
    <row r="25">
      <c r="A25" s="137"/>
      <c r="B25" s="137"/>
      <c r="C25" s="137"/>
      <c r="D25" s="137"/>
      <c r="E25" s="137"/>
      <c r="F25" s="137"/>
      <c r="G25" s="137"/>
      <c r="H25" s="137"/>
    </row>
    <row r="26">
      <c r="A26" s="137"/>
      <c r="B26" s="137"/>
      <c r="C26" s="137"/>
      <c r="D26" s="137"/>
      <c r="E26" s="137"/>
      <c r="F26" s="137"/>
      <c r="G26" s="137"/>
      <c r="H26" s="137"/>
    </row>
    <row r="27">
      <c r="A27" s="137"/>
      <c r="B27" s="200" t="s">
        <v>172</v>
      </c>
      <c r="D27" s="137"/>
      <c r="E27" s="137"/>
      <c r="F27" s="137"/>
      <c r="G27" s="137"/>
      <c r="H27" s="137"/>
    </row>
    <row r="28">
      <c r="A28" s="137"/>
      <c r="B28" s="137"/>
      <c r="C28" s="137"/>
      <c r="D28" s="137"/>
      <c r="E28" s="137"/>
      <c r="F28" s="137"/>
      <c r="G28" s="137"/>
      <c r="H28" s="137"/>
    </row>
    <row r="29">
      <c r="A29" s="137"/>
      <c r="B29" s="198" t="s">
        <v>173</v>
      </c>
      <c r="C29" s="199">
        <v>1.017115443</v>
      </c>
      <c r="D29" s="137"/>
      <c r="E29" s="137"/>
      <c r="F29" s="137"/>
      <c r="G29" s="137"/>
      <c r="H29" s="137"/>
    </row>
    <row r="30">
      <c r="A30" s="137"/>
      <c r="B30" s="198" t="s">
        <v>174</v>
      </c>
      <c r="C30" s="199">
        <v>1.370415573</v>
      </c>
      <c r="D30" s="137"/>
      <c r="E30" s="137"/>
      <c r="F30" s="137"/>
      <c r="G30" s="137"/>
      <c r="H30" s="137"/>
    </row>
    <row r="31">
      <c r="A31" s="137"/>
      <c r="B31" s="137"/>
      <c r="C31" s="137"/>
      <c r="D31" s="137"/>
      <c r="E31" s="137"/>
      <c r="F31" s="137"/>
      <c r="G31" s="137"/>
      <c r="H31" s="137"/>
    </row>
    <row r="32">
      <c r="A32" s="137"/>
      <c r="B32" s="137"/>
      <c r="C32" s="137"/>
      <c r="D32" s="137"/>
      <c r="E32" s="137"/>
      <c r="F32" s="137"/>
      <c r="G32" s="137"/>
      <c r="H32" s="137"/>
    </row>
    <row r="33">
      <c r="A33" s="179"/>
      <c r="B33" s="180" t="s">
        <v>175</v>
      </c>
      <c r="C33" s="181"/>
      <c r="D33" s="179"/>
      <c r="E33" s="179"/>
      <c r="F33" s="179"/>
      <c r="G33" s="179"/>
      <c r="H33" s="179"/>
    </row>
    <row r="34">
      <c r="A34" s="137"/>
      <c r="B34" s="137"/>
      <c r="C34" s="137"/>
      <c r="D34" s="137"/>
      <c r="E34" s="137"/>
      <c r="F34" s="137"/>
      <c r="G34" s="137"/>
      <c r="H34" s="137"/>
    </row>
    <row r="35">
      <c r="A35" s="137"/>
      <c r="B35" s="168" t="s">
        <v>176</v>
      </c>
      <c r="C35" s="201">
        <v>0.09</v>
      </c>
      <c r="D35" s="137"/>
      <c r="E35" s="137"/>
      <c r="F35" s="137"/>
      <c r="G35" s="137"/>
      <c r="H35" s="137"/>
    </row>
    <row r="36">
      <c r="A36" s="137"/>
      <c r="B36" s="170" t="s">
        <v>177</v>
      </c>
      <c r="C36" s="202">
        <v>0.0554</v>
      </c>
      <c r="D36" s="137"/>
      <c r="E36" s="137"/>
      <c r="F36" s="137"/>
      <c r="G36" s="137"/>
      <c r="H36" s="137"/>
    </row>
    <row r="37">
      <c r="A37" s="137"/>
      <c r="B37" s="170" t="s">
        <v>178</v>
      </c>
      <c r="C37" s="202">
        <v>0.0346</v>
      </c>
      <c r="D37" s="137"/>
      <c r="E37" s="137"/>
      <c r="F37" s="137"/>
      <c r="G37" s="137"/>
      <c r="H37" s="137"/>
    </row>
    <row r="38">
      <c r="A38" s="137"/>
      <c r="B38" s="203" t="s">
        <v>179</v>
      </c>
      <c r="C38" s="204">
        <v>0.10282</v>
      </c>
      <c r="D38" s="137"/>
      <c r="E38" s="137"/>
      <c r="F38" s="137"/>
      <c r="G38" s="137"/>
      <c r="H38" s="137"/>
    </row>
    <row r="39">
      <c r="A39" s="137"/>
      <c r="B39" s="137"/>
      <c r="C39" s="137"/>
      <c r="D39" s="137"/>
      <c r="E39" s="137"/>
      <c r="F39" s="137"/>
      <c r="G39" s="137"/>
      <c r="H39" s="137"/>
    </row>
    <row r="40">
      <c r="A40" s="137"/>
      <c r="B40" s="137"/>
      <c r="C40" s="137"/>
      <c r="D40" s="137"/>
      <c r="E40" s="137"/>
      <c r="F40" s="137"/>
      <c r="G40" s="137"/>
      <c r="H40" s="137"/>
    </row>
    <row r="41">
      <c r="A41" s="137"/>
      <c r="B41" s="200" t="s">
        <v>180</v>
      </c>
      <c r="C41" s="137"/>
      <c r="D41" s="137"/>
      <c r="E41" s="137"/>
      <c r="F41" s="137"/>
      <c r="G41" s="137"/>
      <c r="H41" s="137"/>
    </row>
    <row r="42">
      <c r="A42" s="137"/>
      <c r="B42" s="137"/>
      <c r="C42" s="137"/>
      <c r="D42" s="137"/>
      <c r="E42" s="137"/>
      <c r="F42" s="137"/>
      <c r="G42" s="137"/>
      <c r="H42" s="137"/>
    </row>
    <row r="43">
      <c r="A43" s="137"/>
      <c r="B43" s="168" t="s">
        <v>181</v>
      </c>
      <c r="C43" s="205">
        <v>2.732298403</v>
      </c>
      <c r="D43" s="137"/>
      <c r="E43" s="137"/>
      <c r="F43" s="137"/>
      <c r="G43" s="137"/>
      <c r="H43" s="137"/>
    </row>
    <row r="44">
      <c r="A44" s="137"/>
      <c r="B44" s="170" t="s">
        <v>182</v>
      </c>
      <c r="C44" s="202">
        <v>0.0225</v>
      </c>
      <c r="D44" s="157" t="s">
        <v>183</v>
      </c>
      <c r="E44" s="137"/>
      <c r="F44" s="137"/>
      <c r="G44" s="137"/>
      <c r="H44" s="137"/>
    </row>
    <row r="45">
      <c r="A45" s="137"/>
      <c r="B45" s="170" t="s">
        <v>184</v>
      </c>
      <c r="C45" s="202">
        <v>0.0554</v>
      </c>
      <c r="D45" s="137"/>
      <c r="E45" s="137"/>
      <c r="F45" s="137"/>
      <c r="G45" s="137"/>
      <c r="H45" s="137"/>
    </row>
    <row r="46">
      <c r="A46" s="137"/>
      <c r="B46" s="203" t="s">
        <v>185</v>
      </c>
      <c r="C46" s="204">
        <v>0.0779</v>
      </c>
      <c r="D46" s="137"/>
      <c r="E46" s="137"/>
      <c r="F46" s="137"/>
      <c r="G46" s="137"/>
      <c r="H46" s="137"/>
    </row>
    <row r="47">
      <c r="A47" s="137"/>
      <c r="B47" s="137"/>
      <c r="C47" s="137"/>
      <c r="D47" s="137"/>
      <c r="E47" s="137"/>
      <c r="F47" s="137"/>
      <c r="G47" s="137"/>
      <c r="H47" s="137"/>
    </row>
    <row r="48">
      <c r="A48" s="137"/>
      <c r="B48" s="137"/>
      <c r="C48" s="137"/>
      <c r="D48" s="137"/>
      <c r="E48" s="137"/>
      <c r="F48" s="137"/>
      <c r="G48" s="137"/>
      <c r="H48" s="137"/>
    </row>
    <row r="49">
      <c r="A49" s="137"/>
      <c r="B49" s="200" t="s">
        <v>186</v>
      </c>
      <c r="C49" s="137"/>
      <c r="D49" s="137"/>
      <c r="E49" s="137"/>
      <c r="F49" s="137"/>
      <c r="G49" s="137"/>
      <c r="H49" s="137"/>
    </row>
    <row r="50">
      <c r="A50" s="137"/>
      <c r="B50" s="137"/>
      <c r="C50" s="137"/>
      <c r="D50" s="137"/>
      <c r="E50" s="137"/>
      <c r="F50" s="137"/>
      <c r="G50" s="137"/>
      <c r="H50" s="137"/>
    </row>
    <row r="51">
      <c r="A51" s="137"/>
      <c r="B51" s="206" t="s">
        <v>187</v>
      </c>
      <c r="C51" s="205">
        <v>1158.7</v>
      </c>
      <c r="D51" s="137"/>
      <c r="E51" s="137"/>
      <c r="F51" s="137"/>
      <c r="G51" s="137"/>
      <c r="H51" s="137"/>
    </row>
    <row r="52">
      <c r="A52" s="137"/>
      <c r="B52" s="170" t="s">
        <v>188</v>
      </c>
      <c r="C52" s="207">
        <v>1244.0</v>
      </c>
      <c r="D52" s="137"/>
      <c r="E52" s="137"/>
      <c r="F52" s="137"/>
      <c r="G52" s="137"/>
      <c r="H52" s="137"/>
    </row>
    <row r="53">
      <c r="A53" s="137"/>
      <c r="B53" s="203" t="s">
        <v>186</v>
      </c>
      <c r="C53" s="208">
        <v>1440877.052</v>
      </c>
      <c r="D53" s="137"/>
      <c r="E53" s="137"/>
      <c r="F53" s="137"/>
      <c r="G53" s="137"/>
      <c r="H53" s="137"/>
    </row>
    <row r="54">
      <c r="A54" s="137"/>
      <c r="B54" s="137"/>
      <c r="C54" s="137"/>
      <c r="D54" s="137"/>
      <c r="E54" s="137"/>
      <c r="F54" s="137"/>
      <c r="G54" s="137"/>
      <c r="H54" s="137"/>
    </row>
    <row r="55">
      <c r="A55" s="137"/>
      <c r="B55" s="137"/>
      <c r="C55" s="137"/>
      <c r="D55" s="137"/>
      <c r="E55" s="137"/>
      <c r="F55" s="137"/>
      <c r="G55" s="137"/>
      <c r="H55" s="137"/>
    </row>
    <row r="56">
      <c r="A56" s="137"/>
      <c r="B56" s="200" t="s">
        <v>189</v>
      </c>
      <c r="C56" s="137"/>
      <c r="D56" s="137"/>
      <c r="E56" s="137"/>
      <c r="F56" s="137"/>
      <c r="G56" s="137"/>
      <c r="H56" s="137"/>
    </row>
    <row r="57">
      <c r="A57" s="137"/>
      <c r="B57" s="137"/>
      <c r="C57" s="137"/>
      <c r="D57" s="137"/>
      <c r="E57" s="137"/>
      <c r="F57" s="137"/>
      <c r="G57" s="137"/>
      <c r="H57" s="137"/>
    </row>
    <row r="58">
      <c r="A58" s="137"/>
      <c r="B58" s="209" t="s">
        <v>190</v>
      </c>
      <c r="C58" s="210" t="s">
        <v>163</v>
      </c>
      <c r="D58" s="137"/>
      <c r="E58" s="137"/>
      <c r="F58" s="137"/>
      <c r="G58" s="137"/>
      <c r="H58" s="137"/>
    </row>
    <row r="59">
      <c r="A59" s="137"/>
      <c r="B59" s="152" t="s">
        <v>191</v>
      </c>
      <c r="C59" s="211">
        <v>40.0</v>
      </c>
      <c r="D59" s="137"/>
      <c r="E59" s="137"/>
      <c r="F59" s="137"/>
      <c r="G59" s="137"/>
      <c r="H59" s="137"/>
    </row>
    <row r="60">
      <c r="A60" s="137"/>
      <c r="B60" s="152" t="s">
        <v>192</v>
      </c>
      <c r="C60" s="212">
        <v>58297.0</v>
      </c>
      <c r="D60" s="137"/>
      <c r="E60" s="137"/>
      <c r="F60" s="137"/>
      <c r="G60" s="137"/>
      <c r="H60" s="137"/>
    </row>
    <row r="61">
      <c r="A61" s="137"/>
      <c r="B61" s="152" t="s">
        <v>193</v>
      </c>
      <c r="C61" s="213">
        <v>0.0779</v>
      </c>
      <c r="D61" s="137"/>
      <c r="E61" s="137"/>
      <c r="F61" s="137"/>
      <c r="G61" s="137"/>
      <c r="H61" s="137"/>
    </row>
    <row r="62">
      <c r="A62" s="137"/>
      <c r="B62" s="214"/>
      <c r="C62" s="215"/>
      <c r="D62" s="137"/>
      <c r="E62" s="137"/>
      <c r="F62" s="137"/>
      <c r="G62" s="137"/>
      <c r="H62" s="137"/>
    </row>
    <row r="63">
      <c r="A63" s="137"/>
      <c r="B63" s="216" t="s">
        <v>194</v>
      </c>
      <c r="C63" s="217">
        <v>55010.28034</v>
      </c>
      <c r="D63" s="137"/>
      <c r="E63" s="137"/>
      <c r="F63" s="137"/>
      <c r="G63" s="137"/>
      <c r="H63" s="137"/>
    </row>
    <row r="64">
      <c r="A64" s="137"/>
      <c r="B64" s="137"/>
      <c r="C64" s="137"/>
      <c r="D64" s="137"/>
      <c r="E64" s="137"/>
      <c r="F64" s="137"/>
      <c r="G64" s="137"/>
      <c r="H64" s="137"/>
    </row>
    <row r="65">
      <c r="A65" s="137"/>
      <c r="B65" s="137"/>
      <c r="C65" s="137"/>
      <c r="D65" s="137"/>
      <c r="E65" s="137"/>
      <c r="F65" s="137"/>
      <c r="G65" s="137"/>
      <c r="H65" s="137"/>
    </row>
    <row r="66">
      <c r="A66" s="137"/>
      <c r="B66" s="218" t="s">
        <v>195</v>
      </c>
      <c r="C66" s="208">
        <v>255393.5</v>
      </c>
      <c r="D66" s="137"/>
      <c r="E66" s="137"/>
      <c r="F66" s="137"/>
      <c r="G66" s="137"/>
      <c r="H66" s="137"/>
    </row>
    <row r="67">
      <c r="A67" s="137"/>
      <c r="B67" s="137"/>
      <c r="C67" s="137"/>
      <c r="D67" s="137"/>
      <c r="E67" s="137"/>
      <c r="F67" s="137"/>
      <c r="G67" s="137"/>
      <c r="H67" s="137"/>
    </row>
    <row r="68">
      <c r="A68" s="137"/>
      <c r="B68" s="200" t="s">
        <v>196</v>
      </c>
      <c r="C68" s="137"/>
      <c r="D68" s="137"/>
      <c r="E68" s="137"/>
      <c r="F68" s="137"/>
      <c r="G68" s="137"/>
      <c r="H68" s="137"/>
    </row>
    <row r="69">
      <c r="A69" s="137"/>
      <c r="B69" s="137"/>
      <c r="C69" s="137"/>
      <c r="D69" s="137"/>
      <c r="E69" s="137"/>
      <c r="F69" s="137"/>
      <c r="G69" s="137"/>
      <c r="H69" s="137"/>
    </row>
    <row r="70">
      <c r="A70" s="137"/>
      <c r="B70" s="209" t="s">
        <v>197</v>
      </c>
      <c r="C70" s="210">
        <v>1240493.833</v>
      </c>
      <c r="D70" s="137"/>
      <c r="E70" s="137"/>
      <c r="F70" s="137"/>
      <c r="G70" s="137"/>
      <c r="H70" s="137"/>
    </row>
    <row r="71">
      <c r="A71" s="137"/>
      <c r="B71" s="152" t="s">
        <v>198</v>
      </c>
      <c r="C71" s="211">
        <v>0.044345469</v>
      </c>
      <c r="D71" s="137"/>
      <c r="E71" s="137"/>
      <c r="F71" s="137"/>
      <c r="G71" s="137"/>
      <c r="H71" s="137"/>
    </row>
    <row r="72">
      <c r="A72" s="137"/>
      <c r="B72" s="152" t="s">
        <v>199</v>
      </c>
      <c r="C72" s="211">
        <v>1.161535039</v>
      </c>
      <c r="D72" s="137"/>
      <c r="E72" s="137"/>
      <c r="F72" s="137"/>
      <c r="G72" s="137"/>
      <c r="H72" s="137"/>
    </row>
    <row r="73">
      <c r="A73" s="137"/>
      <c r="B73" s="152" t="s">
        <v>200</v>
      </c>
      <c r="C73" s="213">
        <v>0.3135</v>
      </c>
      <c r="D73" s="137"/>
      <c r="E73" s="137"/>
      <c r="F73" s="137"/>
      <c r="G73" s="137"/>
      <c r="H73" s="137"/>
    </row>
    <row r="74">
      <c r="A74" s="137"/>
      <c r="B74" s="214"/>
      <c r="C74" s="215"/>
      <c r="D74" s="137"/>
      <c r="E74" s="137"/>
      <c r="F74" s="137"/>
      <c r="G74" s="137"/>
      <c r="H74" s="137"/>
    </row>
    <row r="75">
      <c r="A75" s="137"/>
      <c r="B75" s="216" t="s">
        <v>201</v>
      </c>
      <c r="C75" s="219">
        <v>0.1218</v>
      </c>
      <c r="D75" s="137"/>
      <c r="E75" s="137"/>
      <c r="F75" s="137"/>
      <c r="G75" s="137"/>
      <c r="H75" s="137"/>
    </row>
    <row r="76">
      <c r="A76" s="137"/>
      <c r="B76" s="137"/>
      <c r="C76" s="137"/>
      <c r="D76" s="137"/>
      <c r="E76" s="137"/>
      <c r="F76" s="137"/>
      <c r="G76" s="137"/>
      <c r="H76" s="137"/>
    </row>
    <row r="77">
      <c r="A77" s="179"/>
      <c r="B77" s="179"/>
      <c r="C77" s="179"/>
      <c r="D77" s="179"/>
      <c r="E77" s="179"/>
      <c r="F77" s="179"/>
      <c r="G77" s="179"/>
      <c r="H77" s="179"/>
    </row>
  </sheetData>
  <mergeCells count="3">
    <mergeCell ref="B11:C11"/>
    <mergeCell ref="B27:C27"/>
    <mergeCell ref="B33:C33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13"/>
    <col customWidth="1" min="5" max="5" width="10.75"/>
    <col customWidth="1" min="9" max="9" width="15.38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1"/>
      <c r="H2" s="1"/>
      <c r="I2" s="1"/>
    </row>
    <row r="3">
      <c r="A3" s="1"/>
      <c r="B3" s="220" t="s">
        <v>202</v>
      </c>
      <c r="C3" s="221"/>
      <c r="D3" s="220" t="s">
        <v>7</v>
      </c>
      <c r="E3" s="222" t="s">
        <v>8</v>
      </c>
      <c r="F3" s="222" t="s">
        <v>9</v>
      </c>
      <c r="G3" s="1"/>
      <c r="H3" s="1"/>
      <c r="I3" s="1"/>
    </row>
    <row r="4">
      <c r="A4" s="1"/>
      <c r="B4" s="223"/>
      <c r="C4" s="87"/>
      <c r="D4" s="223"/>
      <c r="E4" s="224"/>
      <c r="F4" s="224"/>
      <c r="G4" s="1"/>
      <c r="H4" s="1"/>
      <c r="I4" s="1"/>
    </row>
    <row r="5">
      <c r="A5" s="1"/>
      <c r="B5" s="225" t="s">
        <v>104</v>
      </c>
      <c r="C5" s="83"/>
      <c r="D5" s="226">
        <f>'New Income statement'!E28</f>
        <v>21584.1</v>
      </c>
      <c r="E5" s="226">
        <f>'New Income statement'!F28</f>
        <v>37320</v>
      </c>
      <c r="F5" s="226">
        <f>'New Income statement'!G28</f>
        <v>74130.3</v>
      </c>
      <c r="G5" s="1"/>
      <c r="H5" s="1"/>
      <c r="I5" s="1"/>
    </row>
    <row r="6">
      <c r="A6" s="1"/>
      <c r="B6" s="225" t="s">
        <v>203</v>
      </c>
      <c r="C6" s="83"/>
      <c r="D6" s="226">
        <f>'New Balance sheet'!D20</f>
        <v>1664624.9</v>
      </c>
      <c r="E6" s="226">
        <f>'New Balance sheet'!E20</f>
        <v>1741128</v>
      </c>
      <c r="F6" s="226">
        <f>'New Balance sheet'!F20</f>
        <v>2058917.7</v>
      </c>
      <c r="G6" s="1"/>
      <c r="H6" s="1"/>
      <c r="I6" s="1"/>
    </row>
    <row r="7">
      <c r="A7" s="1"/>
      <c r="B7" s="225" t="s">
        <v>204</v>
      </c>
      <c r="C7" s="83"/>
      <c r="D7" s="226">
        <f>'New Balance sheet'!D40</f>
        <v>506522.3</v>
      </c>
      <c r="E7" s="226">
        <f>'New Balance sheet'!E40</f>
        <v>568252.6</v>
      </c>
      <c r="F7" s="226">
        <f>'New Balance sheet'!F40</f>
        <v>670821.1</v>
      </c>
      <c r="G7" s="1"/>
      <c r="H7" s="1"/>
      <c r="I7" s="1"/>
    </row>
    <row r="8">
      <c r="A8" s="1"/>
      <c r="B8" s="225" t="s">
        <v>205</v>
      </c>
      <c r="C8" s="83"/>
      <c r="D8" s="84">
        <v>8.75</v>
      </c>
      <c r="E8" s="227">
        <v>11.55</v>
      </c>
      <c r="F8" s="227">
        <v>16.25</v>
      </c>
      <c r="G8" s="1"/>
      <c r="H8" s="1"/>
      <c r="I8" s="1"/>
    </row>
    <row r="9">
      <c r="A9" s="1"/>
      <c r="B9" s="225" t="s">
        <v>206</v>
      </c>
      <c r="C9" s="83"/>
      <c r="D9" s="226">
        <v>1243.19</v>
      </c>
      <c r="E9" s="228">
        <v>1243.19</v>
      </c>
      <c r="F9" s="228">
        <v>1243.53</v>
      </c>
      <c r="G9" s="1"/>
      <c r="H9" s="1"/>
      <c r="I9" s="1"/>
    </row>
    <row r="10">
      <c r="A10" s="1"/>
      <c r="B10" s="225" t="s">
        <v>207</v>
      </c>
      <c r="C10" s="83"/>
      <c r="D10" s="84">
        <f t="shared" ref="D10:F10" si="1">D8*D9</f>
        <v>10877.9125</v>
      </c>
      <c r="E10" s="84">
        <f t="shared" si="1"/>
        <v>14358.8445</v>
      </c>
      <c r="F10" s="84">
        <f t="shared" si="1"/>
        <v>20207.3625</v>
      </c>
      <c r="G10" s="1"/>
      <c r="H10" s="1"/>
      <c r="I10" s="1"/>
    </row>
    <row r="11">
      <c r="A11" s="1"/>
      <c r="B11" s="225" t="s">
        <v>208</v>
      </c>
      <c r="C11" s="83"/>
      <c r="D11" s="84">
        <f t="shared" ref="D11:F11" si="2">D10/D5</f>
        <v>0.503978044</v>
      </c>
      <c r="E11" s="84">
        <f t="shared" si="2"/>
        <v>0.3847493167</v>
      </c>
      <c r="F11" s="84">
        <f t="shared" si="2"/>
        <v>0.2725924824</v>
      </c>
      <c r="G11" s="1"/>
      <c r="H11" s="1"/>
      <c r="I11" s="1"/>
    </row>
    <row r="12">
      <c r="A12" s="1"/>
      <c r="B12" s="225" t="s">
        <v>209</v>
      </c>
      <c r="C12" s="83"/>
      <c r="D12" s="84">
        <f t="shared" ref="D12:F12" si="3">1-D11</f>
        <v>0.496021956</v>
      </c>
      <c r="E12" s="84">
        <f t="shared" si="3"/>
        <v>0.6152506833</v>
      </c>
      <c r="F12" s="84">
        <f t="shared" si="3"/>
        <v>0.7274075176</v>
      </c>
      <c r="G12" s="1"/>
      <c r="H12" s="1"/>
      <c r="I12" s="1"/>
    </row>
    <row r="13">
      <c r="A13" s="1"/>
      <c r="B13" s="225" t="s">
        <v>210</v>
      </c>
      <c r="C13" s="83"/>
      <c r="D13" s="84">
        <f t="shared" ref="D13:F13" si="4">D5/D6</f>
        <v>0.01296634455</v>
      </c>
      <c r="E13" s="84">
        <f t="shared" si="4"/>
        <v>0.02143438047</v>
      </c>
      <c r="F13" s="84">
        <f t="shared" si="4"/>
        <v>0.03600449887</v>
      </c>
      <c r="G13" s="1"/>
      <c r="H13" s="1"/>
      <c r="I13" s="1"/>
    </row>
    <row r="14">
      <c r="A14" s="1"/>
      <c r="B14" s="229" t="s">
        <v>211</v>
      </c>
      <c r="C14" s="87"/>
      <c r="D14" s="88">
        <f t="shared" ref="D14:F14" si="5">D5/D7</f>
        <v>0.04261233908</v>
      </c>
      <c r="E14" s="88">
        <f t="shared" si="5"/>
        <v>0.06567501847</v>
      </c>
      <c r="F14" s="88">
        <f t="shared" si="5"/>
        <v>0.1105068102</v>
      </c>
      <c r="G14" s="1"/>
      <c r="H14" s="1"/>
      <c r="I14" s="1"/>
    </row>
    <row r="15">
      <c r="A15" s="1"/>
      <c r="B15" s="1"/>
      <c r="C15" s="1"/>
      <c r="D15" s="1"/>
      <c r="E15" s="1"/>
      <c r="F15" s="1"/>
      <c r="G15" s="1"/>
      <c r="H15" s="1"/>
      <c r="I15" s="1"/>
    </row>
    <row r="16">
      <c r="A16" s="1"/>
      <c r="B16" s="1"/>
      <c r="C16" s="1"/>
      <c r="D16" s="1"/>
      <c r="E16" s="1"/>
      <c r="F16" s="1"/>
      <c r="G16" s="1"/>
      <c r="H16" s="1"/>
      <c r="I16" s="1"/>
    </row>
    <row r="17">
      <c r="A17" s="31"/>
      <c r="B17" s="31"/>
      <c r="C17" s="31"/>
      <c r="D17" s="31"/>
      <c r="E17" s="31"/>
      <c r="F17" s="230" t="s">
        <v>212</v>
      </c>
      <c r="G17" s="181"/>
      <c r="H17" s="181"/>
      <c r="I17" s="181"/>
    </row>
    <row r="18">
      <c r="A18" s="1"/>
      <c r="B18" s="1"/>
      <c r="C18" s="1"/>
      <c r="D18" s="1"/>
      <c r="E18" s="1"/>
      <c r="F18" s="1"/>
      <c r="G18" s="1"/>
      <c r="H18" s="1"/>
      <c r="I18" s="1"/>
    </row>
    <row r="19">
      <c r="A19" s="1"/>
      <c r="B19" s="231" t="s">
        <v>210</v>
      </c>
      <c r="C19" s="232">
        <f>AVERAGE(D13:F13)</f>
        <v>0.02346840796</v>
      </c>
      <c r="D19" s="1"/>
      <c r="E19" s="1"/>
      <c r="F19" s="1"/>
      <c r="G19" s="1"/>
      <c r="H19" s="1"/>
      <c r="I19" s="1"/>
    </row>
    <row r="20">
      <c r="A20" s="1"/>
      <c r="B20" s="82" t="s">
        <v>213</v>
      </c>
      <c r="C20" s="233">
        <f>AVERAGE(D12:F12)</f>
        <v>0.6128933856</v>
      </c>
      <c r="D20" s="1"/>
      <c r="E20" s="1"/>
      <c r="F20" s="1"/>
      <c r="G20" s="1"/>
      <c r="H20" s="1"/>
      <c r="I20" s="1"/>
    </row>
    <row r="21">
      <c r="A21" s="1"/>
      <c r="B21" s="82" t="s">
        <v>214</v>
      </c>
      <c r="C21" s="233">
        <f>C19*C20</f>
        <v>0.01438363201</v>
      </c>
      <c r="D21" s="1"/>
      <c r="E21" s="1"/>
      <c r="F21" s="1"/>
      <c r="G21" s="1"/>
      <c r="H21" s="1"/>
      <c r="I21" s="1"/>
    </row>
    <row r="22">
      <c r="A22" s="1"/>
      <c r="B22" s="82" t="s">
        <v>201</v>
      </c>
      <c r="C22" s="233">
        <f>'1.2'!C75</f>
        <v>0.1218</v>
      </c>
      <c r="D22" s="1"/>
      <c r="E22" s="1"/>
      <c r="F22" s="1"/>
      <c r="G22" s="1"/>
      <c r="H22" s="1"/>
      <c r="I22" s="1"/>
    </row>
    <row r="23">
      <c r="A23" s="1"/>
      <c r="B23" s="82" t="s">
        <v>215</v>
      </c>
      <c r="C23" s="234">
        <f>'FCFF &amp; FCFE'!I13</f>
        <v>-158205.2746</v>
      </c>
      <c r="D23" s="1"/>
      <c r="E23" s="1"/>
      <c r="F23" s="1"/>
      <c r="G23" s="1"/>
      <c r="H23" s="1"/>
      <c r="I23" s="1"/>
    </row>
    <row r="24">
      <c r="A24" s="1"/>
      <c r="B24" s="235"/>
      <c r="C24" s="236"/>
      <c r="D24" s="1"/>
      <c r="E24" s="1"/>
      <c r="F24" s="1"/>
      <c r="G24" s="1"/>
      <c r="H24" s="1"/>
      <c r="I24" s="1"/>
    </row>
    <row r="25">
      <c r="A25" s="1"/>
      <c r="B25" s="82" t="s">
        <v>216</v>
      </c>
      <c r="C25" s="237">
        <f>C23*(1+C21)/(C22-C21)</f>
        <v>-1494007.329</v>
      </c>
      <c r="D25" s="1"/>
      <c r="E25" s="1"/>
      <c r="F25" s="1"/>
      <c r="G25" s="1"/>
      <c r="H25" s="1"/>
      <c r="I25" s="1"/>
    </row>
    <row r="26">
      <c r="A26" s="1"/>
      <c r="B26" s="86" t="s">
        <v>217</v>
      </c>
      <c r="C26" s="238">
        <f>C25/(1+C22)^5</f>
        <v>-840960.4073</v>
      </c>
      <c r="D26" s="1"/>
      <c r="E26" s="1"/>
      <c r="F26" s="1"/>
      <c r="G26" s="1"/>
      <c r="H26" s="1"/>
      <c r="I26" s="1"/>
    </row>
    <row r="27">
      <c r="A27" s="1"/>
      <c r="B27" s="1"/>
      <c r="C27" s="1"/>
      <c r="D27" s="1"/>
      <c r="E27" s="1"/>
      <c r="F27" s="1"/>
      <c r="G27" s="1"/>
      <c r="H27" s="1"/>
      <c r="I27" s="1"/>
    </row>
    <row r="28">
      <c r="A28" s="1"/>
      <c r="B28" s="1"/>
      <c r="C28" s="1"/>
      <c r="D28" s="1"/>
      <c r="E28" s="1"/>
      <c r="F28" s="1"/>
      <c r="G28" s="1"/>
      <c r="H28" s="1"/>
      <c r="I28" s="1"/>
    </row>
    <row r="29">
      <c r="A29" s="31"/>
      <c r="B29" s="31"/>
      <c r="C29" s="31"/>
      <c r="D29" s="31"/>
      <c r="E29" s="31"/>
      <c r="F29" s="230" t="s">
        <v>218</v>
      </c>
      <c r="G29" s="181"/>
      <c r="H29" s="181"/>
      <c r="I29" s="181"/>
    </row>
    <row r="30">
      <c r="A30" s="1"/>
      <c r="B30" s="1"/>
      <c r="C30" s="1"/>
      <c r="D30" s="1"/>
      <c r="E30" s="1"/>
      <c r="F30" s="1"/>
      <c r="G30" s="1"/>
      <c r="H30" s="1"/>
      <c r="I30" s="1"/>
    </row>
    <row r="31">
      <c r="A31" s="1"/>
      <c r="B31" s="239" t="s">
        <v>211</v>
      </c>
      <c r="C31" s="232">
        <f>AVERAGE(D14:F14)</f>
        <v>0.07293138926</v>
      </c>
      <c r="D31" s="1"/>
      <c r="E31" s="1"/>
      <c r="F31" s="1"/>
      <c r="G31" s="1"/>
      <c r="H31" s="1"/>
      <c r="I31" s="1"/>
    </row>
    <row r="32">
      <c r="A32" s="1"/>
      <c r="B32" s="240" t="s">
        <v>213</v>
      </c>
      <c r="C32" s="233">
        <f>AVERAGE(D12:F12)</f>
        <v>0.6128933856</v>
      </c>
      <c r="D32" s="1"/>
      <c r="E32" s="1"/>
      <c r="F32" s="1"/>
      <c r="G32" s="1"/>
      <c r="H32" s="1"/>
      <c r="I32" s="1"/>
    </row>
    <row r="33">
      <c r="A33" s="1"/>
      <c r="B33" s="240" t="s">
        <v>214</v>
      </c>
      <c r="C33" s="233">
        <f>C31*C32</f>
        <v>0.04469916608</v>
      </c>
      <c r="D33" s="1"/>
      <c r="E33" s="1"/>
      <c r="F33" s="1"/>
      <c r="G33" s="1"/>
      <c r="H33" s="1"/>
      <c r="I33" s="1"/>
    </row>
    <row r="34">
      <c r="A34" s="1"/>
      <c r="B34" s="240" t="s">
        <v>201</v>
      </c>
      <c r="C34" s="233">
        <v>0.1218</v>
      </c>
      <c r="D34" s="1"/>
      <c r="E34" s="1"/>
      <c r="F34" s="1"/>
      <c r="G34" s="1"/>
      <c r="H34" s="1"/>
      <c r="I34" s="1"/>
    </row>
    <row r="35">
      <c r="A35" s="1"/>
      <c r="B35" s="241" t="s">
        <v>219</v>
      </c>
      <c r="C35" s="242">
        <f>'FCFF &amp; FCFE'!I26</f>
        <v>276534.8902</v>
      </c>
      <c r="D35" s="1"/>
      <c r="E35" s="1"/>
      <c r="F35" s="1"/>
      <c r="G35" s="1"/>
      <c r="H35" s="1"/>
      <c r="I35" s="1"/>
    </row>
    <row r="36">
      <c r="A36" s="1"/>
      <c r="B36" s="243"/>
    </row>
    <row r="37">
      <c r="A37" s="1"/>
      <c r="B37" s="1"/>
      <c r="C37" s="1"/>
      <c r="D37" s="1"/>
      <c r="E37" s="1"/>
      <c r="F37" s="1"/>
      <c r="G37" s="1"/>
      <c r="H37" s="1"/>
      <c r="I37" s="1"/>
    </row>
    <row r="38">
      <c r="A38" s="1"/>
      <c r="B38" s="239" t="s">
        <v>220</v>
      </c>
      <c r="C38" s="244">
        <f>C35*(1+C33)/(C34-C33)</f>
        <v>3746986.31</v>
      </c>
      <c r="D38" s="1"/>
      <c r="E38" s="1"/>
      <c r="F38" s="1"/>
      <c r="G38" s="1"/>
      <c r="H38" s="1"/>
      <c r="I38" s="1"/>
    </row>
    <row r="39">
      <c r="A39" s="1"/>
      <c r="B39" s="241" t="s">
        <v>217</v>
      </c>
      <c r="C39" s="238">
        <f>C38/(1+C34)^5</f>
        <v>2109137.668</v>
      </c>
      <c r="D39" s="1"/>
      <c r="E39" s="1"/>
      <c r="F39" s="1"/>
      <c r="G39" s="1"/>
      <c r="H39" s="1"/>
      <c r="I39" s="1"/>
    </row>
    <row r="40">
      <c r="A40" s="1"/>
      <c r="B40" s="1"/>
      <c r="C40" s="1"/>
      <c r="D40" s="1"/>
      <c r="E40" s="1"/>
      <c r="F40" s="1"/>
      <c r="G40" s="1"/>
      <c r="H40" s="1"/>
      <c r="I40" s="1"/>
    </row>
    <row r="41">
      <c r="A41" s="31"/>
      <c r="B41" s="31"/>
      <c r="C41" s="31"/>
      <c r="D41" s="31"/>
      <c r="E41" s="31"/>
      <c r="F41" s="245" t="s">
        <v>221</v>
      </c>
      <c r="G41" s="181"/>
      <c r="H41" s="31"/>
      <c r="I41" s="31"/>
    </row>
    <row r="42">
      <c r="A42" s="1"/>
      <c r="B42" s="1"/>
      <c r="C42" s="1"/>
      <c r="D42" s="1"/>
      <c r="E42" s="1"/>
      <c r="F42" s="1"/>
      <c r="G42" s="1"/>
      <c r="H42" s="1"/>
      <c r="I42" s="1"/>
    </row>
    <row r="43">
      <c r="A43" s="1"/>
      <c r="B43" s="1"/>
      <c r="C43" s="4"/>
      <c r="D43" s="246">
        <v>2024.0</v>
      </c>
      <c r="E43" s="246">
        <v>2025.0</v>
      </c>
      <c r="F43" s="246">
        <v>2026.0</v>
      </c>
      <c r="G43" s="246">
        <v>2027.0</v>
      </c>
      <c r="H43" s="246">
        <v>2028.0</v>
      </c>
      <c r="I43" s="100" t="s">
        <v>222</v>
      </c>
    </row>
    <row r="44">
      <c r="A44" s="1"/>
      <c r="B44" s="1"/>
      <c r="C44" s="92" t="s">
        <v>108</v>
      </c>
      <c r="D44" s="247">
        <f>'FCFF &amp; FCFE'!E13</f>
        <v>-112368.9388</v>
      </c>
      <c r="E44" s="247">
        <f>'FCFF &amp; FCFE'!F13</f>
        <v>-15327.81077</v>
      </c>
      <c r="F44" s="247">
        <f>'FCFF &amp; FCFE'!G13</f>
        <v>-51512.2461</v>
      </c>
      <c r="G44" s="247">
        <f>'FCFF &amp; FCFE'!H13</f>
        <v>-98134.44205</v>
      </c>
      <c r="H44" s="247">
        <f>'FCFF &amp; FCFE'!I13</f>
        <v>-158205.2746</v>
      </c>
      <c r="I44" s="248">
        <f>C26</f>
        <v>-840960.4073</v>
      </c>
    </row>
    <row r="45">
      <c r="A45" s="1"/>
      <c r="B45" s="1"/>
      <c r="C45" s="125"/>
      <c r="D45" s="249"/>
      <c r="E45" s="249"/>
      <c r="F45" s="249"/>
      <c r="G45" s="249"/>
      <c r="H45" s="249"/>
      <c r="I45" s="249"/>
    </row>
    <row r="46">
      <c r="A46" s="1"/>
      <c r="B46" s="1"/>
      <c r="C46" s="95" t="s">
        <v>223</v>
      </c>
      <c r="D46" s="250">
        <f t="array" ref="D46">NPV(C34,D44:H44)+I44</f>
        <v>-1140816.987</v>
      </c>
      <c r="E46" s="249"/>
      <c r="F46" s="249"/>
      <c r="G46" s="249"/>
      <c r="H46" s="249"/>
      <c r="I46" s="249"/>
    </row>
    <row r="47">
      <c r="A47" s="1"/>
      <c r="B47" s="1"/>
      <c r="C47" s="1"/>
      <c r="D47" s="1"/>
      <c r="E47" s="1"/>
      <c r="F47" s="1"/>
      <c r="G47" s="1"/>
      <c r="H47" s="1"/>
      <c r="I47" s="1"/>
    </row>
    <row r="48">
      <c r="A48" s="1"/>
      <c r="B48" s="1"/>
      <c r="C48" s="4"/>
      <c r="D48" s="246">
        <v>2024.0</v>
      </c>
      <c r="E48" s="246">
        <v>2025.0</v>
      </c>
      <c r="F48" s="246">
        <v>2026.0</v>
      </c>
      <c r="G48" s="246">
        <v>2027.0</v>
      </c>
      <c r="H48" s="246">
        <v>2028.0</v>
      </c>
      <c r="I48" s="100" t="s">
        <v>222</v>
      </c>
    </row>
    <row r="49">
      <c r="A49" s="1"/>
      <c r="B49" s="1"/>
      <c r="C49" s="92" t="s">
        <v>110</v>
      </c>
      <c r="D49" s="247">
        <f>'FCFF &amp; FCFE'!E26</f>
        <v>322371.2259</v>
      </c>
      <c r="E49" s="247">
        <f>'FCFF &amp; FCFE'!F26</f>
        <v>419412.354</v>
      </c>
      <c r="F49" s="247">
        <f>'FCFF &amp; FCFE'!G26</f>
        <v>383227.9186</v>
      </c>
      <c r="G49" s="247">
        <f>'FCFF &amp; FCFE'!H26</f>
        <v>336605.7227</v>
      </c>
      <c r="H49" s="247">
        <f>'FCFF &amp; FCFE'!I26</f>
        <v>276534.8902</v>
      </c>
      <c r="I49" s="248">
        <f>C39</f>
        <v>2109137.668</v>
      </c>
    </row>
    <row r="50">
      <c r="A50" s="1"/>
      <c r="B50" s="1"/>
      <c r="C50" s="125"/>
      <c r="D50" s="249"/>
      <c r="E50" s="249"/>
      <c r="F50" s="249"/>
      <c r="G50" s="249"/>
      <c r="H50" s="249"/>
      <c r="I50" s="249"/>
    </row>
    <row r="51">
      <c r="A51" s="1"/>
      <c r="B51" s="1"/>
      <c r="C51" s="95" t="s">
        <v>223</v>
      </c>
      <c r="D51" s="250">
        <f t="array" ref="D51">NPV(C34,D49:H49)+I49</f>
        <v>3369459.039</v>
      </c>
      <c r="E51" s="249"/>
      <c r="F51" s="249"/>
      <c r="G51" s="249"/>
      <c r="H51" s="249"/>
      <c r="I51" s="249"/>
    </row>
    <row r="53">
      <c r="A53" s="251"/>
      <c r="B53" s="251"/>
      <c r="C53" s="251"/>
      <c r="D53" s="251"/>
      <c r="E53" s="251"/>
      <c r="F53" s="230" t="s">
        <v>224</v>
      </c>
      <c r="G53" s="181"/>
      <c r="H53" s="181"/>
      <c r="I53" s="181"/>
    </row>
    <row r="56">
      <c r="B56" s="252"/>
      <c r="C56" s="253" t="s">
        <v>113</v>
      </c>
      <c r="D56" s="254" t="s">
        <v>166</v>
      </c>
      <c r="E56" s="254" t="s">
        <v>115</v>
      </c>
      <c r="F56" s="80" t="s">
        <v>225</v>
      </c>
    </row>
    <row r="57">
      <c r="B57" s="255" t="s">
        <v>226</v>
      </c>
      <c r="C57" s="256">
        <v>2936.13</v>
      </c>
      <c r="D57" s="257">
        <v>3321.34</v>
      </c>
      <c r="E57" s="258">
        <v>302.08</v>
      </c>
      <c r="F57" s="259">
        <v>1244.0</v>
      </c>
    </row>
    <row r="58">
      <c r="B58" s="255" t="s">
        <v>227</v>
      </c>
      <c r="C58" s="260">
        <v>139.2</v>
      </c>
      <c r="D58" s="258">
        <v>420.8</v>
      </c>
      <c r="E58" s="257">
        <v>8292.15</v>
      </c>
      <c r="F58" s="258">
        <v>1158.7</v>
      </c>
    </row>
    <row r="59">
      <c r="B59" s="255" t="s">
        <v>228</v>
      </c>
      <c r="C59" s="261">
        <f t="shared" ref="C59:F59" si="6">C57*C58</f>
        <v>408709.296</v>
      </c>
      <c r="D59" s="122">
        <f t="shared" si="6"/>
        <v>1397619.872</v>
      </c>
      <c r="E59" s="122">
        <f t="shared" si="6"/>
        <v>2504892.672</v>
      </c>
      <c r="F59" s="122">
        <f t="shared" si="6"/>
        <v>1441422.8</v>
      </c>
    </row>
    <row r="60">
      <c r="B60" s="255" t="s">
        <v>229</v>
      </c>
      <c r="C60" s="256">
        <v>12408.1</v>
      </c>
      <c r="D60" s="257">
        <v>24142.9</v>
      </c>
      <c r="E60" s="257">
        <v>82110.0</v>
      </c>
      <c r="F60" s="262">
        <v>74130.29999999999</v>
      </c>
    </row>
    <row r="61">
      <c r="B61" s="263" t="s">
        <v>230</v>
      </c>
      <c r="C61" s="264">
        <f t="shared" ref="C61:F61" si="7">C59/C60</f>
        <v>32.93891055</v>
      </c>
      <c r="D61" s="264">
        <f t="shared" si="7"/>
        <v>57.88947773</v>
      </c>
      <c r="E61" s="265">
        <f t="shared" si="7"/>
        <v>30.50654819</v>
      </c>
      <c r="F61" s="125">
        <f t="shared" si="7"/>
        <v>19.44444849</v>
      </c>
    </row>
    <row r="63">
      <c r="B63" s="266" t="s">
        <v>231</v>
      </c>
      <c r="C63" s="267">
        <f>AVERAGE(C61:E61)</f>
        <v>40.44497883</v>
      </c>
    </row>
    <row r="64">
      <c r="B64" s="266" t="s">
        <v>232</v>
      </c>
      <c r="C64" s="267">
        <v>19.444448491372626</v>
      </c>
    </row>
    <row r="66">
      <c r="B66" s="266" t="s">
        <v>224</v>
      </c>
      <c r="C66" s="126">
        <f>(C63-C64)/C64</f>
        <v>1.08002705</v>
      </c>
    </row>
  </sheetData>
  <mergeCells count="5">
    <mergeCell ref="F17:I17"/>
    <mergeCell ref="F29:I29"/>
    <mergeCell ref="B36:I36"/>
    <mergeCell ref="F41:G41"/>
    <mergeCell ref="F53:I53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5"/>
    <col customWidth="1" min="2" max="2" width="19.13"/>
  </cols>
  <sheetData>
    <row r="1">
      <c r="C1" s="1"/>
      <c r="J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</row>
    <row r="5">
      <c r="A5" s="252"/>
      <c r="B5" s="253" t="s">
        <v>113</v>
      </c>
      <c r="C5" s="254" t="s">
        <v>166</v>
      </c>
      <c r="D5" s="254" t="s">
        <v>115</v>
      </c>
    </row>
    <row r="6">
      <c r="A6" s="255" t="s">
        <v>226</v>
      </c>
      <c r="B6" s="256">
        <v>2936.13</v>
      </c>
      <c r="C6" s="257">
        <v>3321.34</v>
      </c>
      <c r="D6" s="258">
        <v>302.08</v>
      </c>
    </row>
    <row r="7">
      <c r="A7" s="255" t="s">
        <v>227</v>
      </c>
      <c r="B7" s="260">
        <v>139.2</v>
      </c>
      <c r="C7" s="258">
        <v>420.8</v>
      </c>
      <c r="D7" s="257">
        <v>8292.15</v>
      </c>
    </row>
    <row r="8">
      <c r="A8" s="255" t="s">
        <v>228</v>
      </c>
      <c r="B8" s="261">
        <f t="shared" ref="B8:D8" si="1">B6*B7</f>
        <v>408709.296</v>
      </c>
      <c r="C8" s="122">
        <f t="shared" si="1"/>
        <v>1397619.872</v>
      </c>
      <c r="D8" s="122">
        <f t="shared" si="1"/>
        <v>2504892.672</v>
      </c>
    </row>
    <row r="9">
      <c r="A9" s="255" t="s">
        <v>229</v>
      </c>
      <c r="B9" s="256">
        <v>12408.1</v>
      </c>
      <c r="C9" s="257">
        <v>24142.9</v>
      </c>
      <c r="D9" s="257">
        <v>82110.0</v>
      </c>
    </row>
    <row r="10">
      <c r="A10" s="263" t="s">
        <v>230</v>
      </c>
      <c r="B10" s="268">
        <f t="shared" ref="B10:D10" si="2">B8/B9</f>
        <v>32.93891055</v>
      </c>
      <c r="C10" s="268">
        <f t="shared" si="2"/>
        <v>57.88947773</v>
      </c>
      <c r="D10" s="268">
        <f t="shared" si="2"/>
        <v>30.50654819</v>
      </c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>
      <c r="A12" s="269" t="s">
        <v>233</v>
      </c>
      <c r="B12" s="270">
        <f>AVERAGE(B10:D10)</f>
        <v>40.44497883</v>
      </c>
      <c r="C12" s="1"/>
      <c r="D12" s="1"/>
      <c r="E12" s="1"/>
      <c r="F12" s="1"/>
      <c r="G12" s="1"/>
      <c r="H12" s="1"/>
      <c r="I12" s="1"/>
      <c r="J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>
      <c r="A14" s="1"/>
      <c r="B14" s="1"/>
      <c r="C14" s="1"/>
      <c r="F14" s="1"/>
      <c r="G14" s="1"/>
      <c r="H14" s="1"/>
      <c r="I14" s="1"/>
      <c r="J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>
      <c r="A16" s="252"/>
      <c r="B16" s="80" t="s">
        <v>156</v>
      </c>
      <c r="C16" s="1"/>
      <c r="D16" s="1"/>
      <c r="E16" s="1"/>
      <c r="F16" s="1"/>
      <c r="G16" s="1"/>
      <c r="H16" s="1"/>
    </row>
    <row r="17">
      <c r="A17" s="255" t="s">
        <v>234</v>
      </c>
      <c r="B17" s="259">
        <v>1244.0</v>
      </c>
      <c r="C17" s="1"/>
      <c r="D17" s="1"/>
      <c r="E17" s="1"/>
      <c r="F17" s="1"/>
      <c r="G17" s="1"/>
      <c r="H17" s="1"/>
    </row>
    <row r="18">
      <c r="A18" s="255" t="s">
        <v>227</v>
      </c>
      <c r="B18" s="258">
        <v>1158.7</v>
      </c>
      <c r="C18" s="1"/>
      <c r="D18" s="1"/>
      <c r="E18" s="1"/>
      <c r="F18" s="1"/>
      <c r="G18" s="1"/>
      <c r="H18" s="1"/>
    </row>
    <row r="19">
      <c r="A19" s="255" t="s">
        <v>228</v>
      </c>
      <c r="B19" s="122">
        <f>B17*B18</f>
        <v>1441422.8</v>
      </c>
      <c r="C19" s="1"/>
      <c r="D19" s="1"/>
      <c r="E19" s="1"/>
      <c r="F19" s="1"/>
      <c r="G19" s="1"/>
      <c r="H19" s="1"/>
    </row>
    <row r="20">
      <c r="A20" s="255" t="s">
        <v>229</v>
      </c>
      <c r="B20" s="262">
        <f>'New Income statement'!G28</f>
        <v>74130.3</v>
      </c>
      <c r="C20" s="1"/>
      <c r="D20" s="1"/>
      <c r="E20" s="1"/>
      <c r="F20" s="1"/>
      <c r="G20" s="1"/>
      <c r="H20" s="1"/>
    </row>
    <row r="21">
      <c r="A21" s="263" t="s">
        <v>230</v>
      </c>
      <c r="B21" s="125">
        <f>B19/B20</f>
        <v>19.44444849</v>
      </c>
      <c r="C21" s="1"/>
      <c r="D21" s="1"/>
      <c r="E21" s="1"/>
      <c r="F21" s="1"/>
      <c r="G21" s="1"/>
      <c r="H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>
      <c r="A23" s="1"/>
      <c r="B23" s="1"/>
      <c r="C23" s="1"/>
      <c r="I23" s="1"/>
      <c r="J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</row>
    <row r="25">
      <c r="A25" s="271" t="s">
        <v>235</v>
      </c>
      <c r="B25" s="272">
        <f>B12</f>
        <v>40.44497883</v>
      </c>
      <c r="C25" s="1"/>
      <c r="D25" s="1"/>
      <c r="E25" s="1"/>
      <c r="F25" s="1"/>
      <c r="G25" s="1"/>
      <c r="H25" s="1"/>
      <c r="I25" s="1"/>
      <c r="J25" s="1"/>
    </row>
    <row r="26">
      <c r="A26" s="273" t="s">
        <v>236</v>
      </c>
      <c r="B26" s="274">
        <f>B20</f>
        <v>74130.3</v>
      </c>
      <c r="C26" s="1"/>
      <c r="D26" s="1"/>
      <c r="E26" s="1"/>
      <c r="F26" s="1"/>
      <c r="G26" s="1"/>
      <c r="H26" s="1"/>
      <c r="I26" s="1"/>
      <c r="J26" s="1"/>
    </row>
    <row r="27">
      <c r="A27" s="273" t="s">
        <v>237</v>
      </c>
      <c r="B27" s="275">
        <f>B26*B25</f>
        <v>2998198.414</v>
      </c>
      <c r="C27" s="1"/>
      <c r="D27" s="1"/>
      <c r="E27" s="1"/>
      <c r="F27" s="1"/>
      <c r="G27" s="1"/>
      <c r="H27" s="1"/>
      <c r="I27" s="1"/>
      <c r="J27" s="1"/>
    </row>
    <row r="28">
      <c r="A28" s="276" t="s">
        <v>238</v>
      </c>
      <c r="B28" s="277">
        <f>B27/B17</f>
        <v>2410.127342</v>
      </c>
      <c r="C28" s="1"/>
      <c r="D28" s="1"/>
      <c r="E28" s="1"/>
      <c r="F28" s="1"/>
      <c r="G28" s="1"/>
      <c r="H28" s="1"/>
      <c r="I28" s="1"/>
      <c r="J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</row>
    <row r="30">
      <c r="A30" s="1"/>
      <c r="B30" s="1"/>
      <c r="C30" s="278" t="s">
        <v>239</v>
      </c>
    </row>
    <row r="31">
      <c r="A31" s="1"/>
      <c r="B31" s="1"/>
      <c r="C31" s="278" t="s">
        <v>240</v>
      </c>
    </row>
    <row r="32">
      <c r="A32" s="1"/>
      <c r="B32" s="1"/>
      <c r="C32" s="278" t="s">
        <v>241</v>
      </c>
      <c r="F32" s="1"/>
      <c r="G32" s="1"/>
      <c r="H32" s="1"/>
      <c r="I32" s="1"/>
      <c r="J32" s="1"/>
    </row>
  </sheetData>
  <mergeCells count="4">
    <mergeCell ref="A1:B1"/>
    <mergeCell ref="D1:I1"/>
    <mergeCell ref="D14:E14"/>
    <mergeCell ref="D23:H23"/>
  </mergeCells>
  <drawing r:id="rId1"/>
</worksheet>
</file>