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nubhav's PC\Desktop\"/>
    </mc:Choice>
  </mc:AlternateContent>
  <xr:revisionPtr revIDLastSave="0" documentId="8_{147FDABD-C862-4C06-962E-68E51E99B65A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Returns domestic " sheetId="1" r:id="rId1"/>
    <sheet name="Returns International" sheetId="7" r:id="rId2"/>
    <sheet name="Domestic Input list" sheetId="3" r:id="rId3"/>
    <sheet name="International input list" sheetId="8" r:id="rId4"/>
    <sheet name="CAPM" sheetId="11" r:id="rId5"/>
    <sheet name="Sheet5" sheetId="10" r:id="rId6"/>
    <sheet name="Sheet1" sheetId="6" r:id="rId7"/>
  </sheets>
  <definedNames>
    <definedName name="adaniret">'Returns domestic '!$P$4:$P$251</definedName>
    <definedName name="amarret">'Returns domestic '!$L$4:$L$251</definedName>
    <definedName name="cescret">'Returns domestic '!$M$4:$M$251</definedName>
    <definedName name="cummiinret">'Returns domestic '!$N$4:$N$251</definedName>
    <definedName name="ibret">'Returns domestic '!$O$4:$O$251</definedName>
    <definedName name="N25Bret">'Returns domestic '!$O$4:$O$251</definedName>
    <definedName name="solver_adj" localSheetId="2" hidden="1">'Domestic Input list'!$B$27:$B$34</definedName>
    <definedName name="solver_adj" localSheetId="3" hidden="1">'International input list'!$B$30:$B$39</definedName>
    <definedName name="solver_adj" localSheetId="0" hidden="1">'Returns domestic '!$J$260:$J$2651</definedName>
    <definedName name="solver_adj" localSheetId="6" hidden="1">Sheet1!$B$50:$B$56</definedName>
    <definedName name="solver_adj" localSheetId="5" hidden="1">Sheet5!$B$50:$B$57</definedName>
    <definedName name="solver_cvg" localSheetId="2" hidden="1">0.0001</definedName>
    <definedName name="solver_cvg" localSheetId="3" hidden="1">0.0001</definedName>
    <definedName name="solver_cvg" localSheetId="0" hidden="1">0.0001</definedName>
    <definedName name="solver_cvg" localSheetId="6" hidden="1">0.0001</definedName>
    <definedName name="solver_cvg" localSheetId="5" hidden="1">0.0001</definedName>
    <definedName name="solver_drv" localSheetId="2" hidden="1">2</definedName>
    <definedName name="solver_drv" localSheetId="3" hidden="1">1</definedName>
    <definedName name="solver_drv" localSheetId="0" hidden="1">2</definedName>
    <definedName name="solver_drv" localSheetId="6" hidden="1">1</definedName>
    <definedName name="solver_drv" localSheetId="5" hidden="1">1</definedName>
    <definedName name="solver_eng" localSheetId="2" hidden="1">1</definedName>
    <definedName name="solver_eng" localSheetId="3" hidden="1">1</definedName>
    <definedName name="solver_eng" localSheetId="0" hidden="1">1</definedName>
    <definedName name="solver_eng" localSheetId="6" hidden="1">1</definedName>
    <definedName name="solver_eng" localSheetId="5" hidden="1">1</definedName>
    <definedName name="solver_est" localSheetId="2" hidden="1">1</definedName>
    <definedName name="solver_est" localSheetId="3" hidden="1">1</definedName>
    <definedName name="solver_est" localSheetId="0" hidden="1">1</definedName>
    <definedName name="solver_est" localSheetId="6" hidden="1">1</definedName>
    <definedName name="solver_est" localSheetId="5" hidden="1">1</definedName>
    <definedName name="solver_itr" localSheetId="2" hidden="1">2147483647</definedName>
    <definedName name="solver_itr" localSheetId="3" hidden="1">2147483647</definedName>
    <definedName name="solver_itr" localSheetId="0" hidden="1">2147483647</definedName>
    <definedName name="solver_itr" localSheetId="6" hidden="1">2147483647</definedName>
    <definedName name="solver_itr" localSheetId="5" hidden="1">2147483647</definedName>
    <definedName name="solver_lhs1" localSheetId="2" hidden="1">'Domestic Input list'!$E$27</definedName>
    <definedName name="solver_lhs1" localSheetId="3" hidden="1">'International input list'!$C$30</definedName>
    <definedName name="solver_lhs1" localSheetId="0" hidden="1">'Returns domestic '!$M$260</definedName>
    <definedName name="solver_lhs1" localSheetId="6" hidden="1">Sheet1!$E$50</definedName>
    <definedName name="solver_lhs1" localSheetId="5" hidden="1">Sheet5!$C$50</definedName>
    <definedName name="solver_lhs2" localSheetId="3" hidden="1">'International input list'!$E$30</definedName>
    <definedName name="solver_lhs2" localSheetId="5" hidden="1">Sheet5!$E$50</definedName>
    <definedName name="solver_mip" localSheetId="2" hidden="1">2147483647</definedName>
    <definedName name="solver_mip" localSheetId="3" hidden="1">2147483647</definedName>
    <definedName name="solver_mip" localSheetId="0" hidden="1">2147483647</definedName>
    <definedName name="solver_mip" localSheetId="6" hidden="1">2147483647</definedName>
    <definedName name="solver_mip" localSheetId="5" hidden="1">2147483647</definedName>
    <definedName name="solver_mni" localSheetId="2" hidden="1">30</definedName>
    <definedName name="solver_mni" localSheetId="3" hidden="1">30</definedName>
    <definedName name="solver_mni" localSheetId="0" hidden="1">30</definedName>
    <definedName name="solver_mni" localSheetId="6" hidden="1">30</definedName>
    <definedName name="solver_mni" localSheetId="5" hidden="1">30</definedName>
    <definedName name="solver_mrt" localSheetId="2" hidden="1">0.075</definedName>
    <definedName name="solver_mrt" localSheetId="3" hidden="1">0.075</definedName>
    <definedName name="solver_mrt" localSheetId="0" hidden="1">0.075</definedName>
    <definedName name="solver_mrt" localSheetId="6" hidden="1">0.075</definedName>
    <definedName name="solver_mrt" localSheetId="5" hidden="1">0.075</definedName>
    <definedName name="solver_msl" localSheetId="2" hidden="1">2</definedName>
    <definedName name="solver_msl" localSheetId="3" hidden="1">2</definedName>
    <definedName name="solver_msl" localSheetId="0" hidden="1">2</definedName>
    <definedName name="solver_msl" localSheetId="6" hidden="1">2</definedName>
    <definedName name="solver_msl" localSheetId="5" hidden="1">2</definedName>
    <definedName name="solver_neg" localSheetId="2" hidden="1">2</definedName>
    <definedName name="solver_neg" localSheetId="3" hidden="1">1</definedName>
    <definedName name="solver_neg" localSheetId="0" hidden="1">1</definedName>
    <definedName name="solver_neg" localSheetId="6" hidden="1">1</definedName>
    <definedName name="solver_neg" localSheetId="5" hidden="1">1</definedName>
    <definedName name="solver_nod" localSheetId="2" hidden="1">2147483647</definedName>
    <definedName name="solver_nod" localSheetId="3" hidden="1">2147483647</definedName>
    <definedName name="solver_nod" localSheetId="0" hidden="1">2147483647</definedName>
    <definedName name="solver_nod" localSheetId="6" hidden="1">2147483647</definedName>
    <definedName name="solver_nod" localSheetId="5" hidden="1">2147483647</definedName>
    <definedName name="solver_num" localSheetId="2" hidden="1">1</definedName>
    <definedName name="solver_num" localSheetId="3" hidden="1">2</definedName>
    <definedName name="solver_num" localSheetId="0" hidden="1">1</definedName>
    <definedName name="solver_num" localSheetId="6" hidden="1">1</definedName>
    <definedName name="solver_num" localSheetId="5" hidden="1">2</definedName>
    <definedName name="solver_nwt" localSheetId="2" hidden="1">1</definedName>
    <definedName name="solver_nwt" localSheetId="3" hidden="1">1</definedName>
    <definedName name="solver_nwt" localSheetId="0" hidden="1">1</definedName>
    <definedName name="solver_nwt" localSheetId="6" hidden="1">1</definedName>
    <definedName name="solver_nwt" localSheetId="5" hidden="1">1</definedName>
    <definedName name="solver_opt" localSheetId="2" hidden="1">'Domestic Input list'!$D$27</definedName>
    <definedName name="solver_opt" localSheetId="3" hidden="1">'International input list'!$G$30</definedName>
    <definedName name="solver_opt" localSheetId="0" hidden="1">'Returns domestic '!$L$260</definedName>
    <definedName name="solver_opt" localSheetId="6" hidden="1">Sheet1!$G$50</definedName>
    <definedName name="solver_opt" localSheetId="5" hidden="1">Sheet5!$G$50</definedName>
    <definedName name="solver_pre" localSheetId="2" hidden="1">0.000001</definedName>
    <definedName name="solver_pre" localSheetId="3" hidden="1">0.000001</definedName>
    <definedName name="solver_pre" localSheetId="0" hidden="1">0.000001</definedName>
    <definedName name="solver_pre" localSheetId="6" hidden="1">0.000001</definedName>
    <definedName name="solver_pre" localSheetId="5" hidden="1">0.000001</definedName>
    <definedName name="solver_rbv" localSheetId="2" hidden="1">2</definedName>
    <definedName name="solver_rbv" localSheetId="3" hidden="1">1</definedName>
    <definedName name="solver_rbv" localSheetId="0" hidden="1">2</definedName>
    <definedName name="solver_rbv" localSheetId="6" hidden="1">1</definedName>
    <definedName name="solver_rbv" localSheetId="5" hidden="1">1</definedName>
    <definedName name="solver_rel1" localSheetId="2" hidden="1">2</definedName>
    <definedName name="solver_rel1" localSheetId="3" hidden="1">2</definedName>
    <definedName name="solver_rel1" localSheetId="0" hidden="1">2</definedName>
    <definedName name="solver_rel1" localSheetId="6" hidden="1">2</definedName>
    <definedName name="solver_rel1" localSheetId="5" hidden="1">2</definedName>
    <definedName name="solver_rel2" localSheetId="3" hidden="1">2</definedName>
    <definedName name="solver_rel2" localSheetId="5" hidden="1">2</definedName>
    <definedName name="solver_rhs1" localSheetId="2" hidden="1">1</definedName>
    <definedName name="solver_rhs1" localSheetId="3" hidden="1">'International input list'!$M$43</definedName>
    <definedName name="solver_rhs1" localSheetId="0" hidden="1">1</definedName>
    <definedName name="solver_rhs1" localSheetId="6" hidden="1">1</definedName>
    <definedName name="solver_rhs1" localSheetId="5" hidden="1">Sheet5!$W$40</definedName>
    <definedName name="solver_rhs2" localSheetId="3" hidden="1">1</definedName>
    <definedName name="solver_rhs2" localSheetId="5" hidden="1">1</definedName>
    <definedName name="solver_rlx" localSheetId="2" hidden="1">2</definedName>
    <definedName name="solver_rlx" localSheetId="3" hidden="1">2</definedName>
    <definedName name="solver_rlx" localSheetId="0" hidden="1">2</definedName>
    <definedName name="solver_rlx" localSheetId="6" hidden="1">2</definedName>
    <definedName name="solver_rlx" localSheetId="5" hidden="1">2</definedName>
    <definedName name="solver_rsd" localSheetId="2" hidden="1">0</definedName>
    <definedName name="solver_rsd" localSheetId="3" hidden="1">0</definedName>
    <definedName name="solver_rsd" localSheetId="0" hidden="1">0</definedName>
    <definedName name="solver_rsd" localSheetId="6" hidden="1">0</definedName>
    <definedName name="solver_rsd" localSheetId="5" hidden="1">0</definedName>
    <definedName name="solver_scl" localSheetId="2" hidden="1">2</definedName>
    <definedName name="solver_scl" localSheetId="3" hidden="1">1</definedName>
    <definedName name="solver_scl" localSheetId="0" hidden="1">2</definedName>
    <definedName name="solver_scl" localSheetId="6" hidden="1">1</definedName>
    <definedName name="solver_scl" localSheetId="5" hidden="1">1</definedName>
    <definedName name="solver_sho" localSheetId="2" hidden="1">2</definedName>
    <definedName name="solver_sho" localSheetId="3" hidden="1">2</definedName>
    <definedName name="solver_sho" localSheetId="0" hidden="1">2</definedName>
    <definedName name="solver_sho" localSheetId="6" hidden="1">2</definedName>
    <definedName name="solver_sho" localSheetId="5" hidden="1">2</definedName>
    <definedName name="solver_ssz" localSheetId="2" hidden="1">100</definedName>
    <definedName name="solver_ssz" localSheetId="3" hidden="1">100</definedName>
    <definedName name="solver_ssz" localSheetId="0" hidden="1">100</definedName>
    <definedName name="solver_ssz" localSheetId="6" hidden="1">100</definedName>
    <definedName name="solver_ssz" localSheetId="5" hidden="1">100</definedName>
    <definedName name="solver_tim" localSheetId="2" hidden="1">2147483647</definedName>
    <definedName name="solver_tim" localSheetId="3" hidden="1">2147483647</definedName>
    <definedName name="solver_tim" localSheetId="0" hidden="1">2147483647</definedName>
    <definedName name="solver_tim" localSheetId="6" hidden="1">2147483647</definedName>
    <definedName name="solver_tim" localSheetId="5" hidden="1">2147483647</definedName>
    <definedName name="solver_tol" localSheetId="2" hidden="1">0.01</definedName>
    <definedName name="solver_tol" localSheetId="3" hidden="1">0.01</definedName>
    <definedName name="solver_tol" localSheetId="0" hidden="1">0.01</definedName>
    <definedName name="solver_tol" localSheetId="6" hidden="1">0.01</definedName>
    <definedName name="solver_tol" localSheetId="5" hidden="1">0.01</definedName>
    <definedName name="solver_typ" localSheetId="2" hidden="1">2</definedName>
    <definedName name="solver_typ" localSheetId="3" hidden="1">1</definedName>
    <definedName name="solver_typ" localSheetId="0" hidden="1">2</definedName>
    <definedName name="solver_typ" localSheetId="6" hidden="1">1</definedName>
    <definedName name="solver_typ" localSheetId="5" hidden="1">1</definedName>
    <definedName name="solver_val" localSheetId="2" hidden="1">0</definedName>
    <definedName name="solver_val" localSheetId="3" hidden="1">0</definedName>
    <definedName name="solver_val" localSheetId="0" hidden="1">0</definedName>
    <definedName name="solver_val" localSheetId="6" hidden="1">0</definedName>
    <definedName name="solver_val" localSheetId="5" hidden="1">0</definedName>
    <definedName name="solver_ver" localSheetId="2" hidden="1">3</definedName>
    <definedName name="solver_ver" localSheetId="3" hidden="1">3</definedName>
    <definedName name="solver_ver" localSheetId="0" hidden="1">3</definedName>
    <definedName name="solver_ver" localSheetId="6" hidden="1">3</definedName>
    <definedName name="solver_ver" localSheetId="5" hidden="1">3</definedName>
    <definedName name="tataret">'Returns domestic '!$Q$4:$Q$251</definedName>
    <definedName name="voltasret">'Returns domestic '!$R$4:$R$251</definedName>
    <definedName name="Xret">'Returns domestic '!$L$4:$R$251</definedName>
    <definedName name="Yret">'Returns domestic '!$L$4:$S$251</definedName>
    <definedName name="Zret">'Returns International'!$N$4:$W$251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1" l="1"/>
  <c r="C11" i="11" s="1"/>
  <c r="C6" i="11" l="1"/>
  <c r="C5" i="11"/>
  <c r="C4" i="11"/>
  <c r="C10" i="11"/>
  <c r="C9" i="11"/>
  <c r="C8" i="11"/>
  <c r="C7" i="11"/>
  <c r="B28" i="3" l="1"/>
  <c r="B29" i="3"/>
  <c r="B30" i="3"/>
  <c r="B31" i="3"/>
  <c r="B32" i="3"/>
  <c r="B33" i="3"/>
  <c r="B34" i="3"/>
  <c r="B27" i="3"/>
  <c r="E27" i="3" s="1"/>
  <c r="C27" i="3" a="1"/>
  <c r="C27" i="3" s="1"/>
  <c r="C91" i="3"/>
  <c r="D91" i="3" s="1"/>
  <c r="E91" i="3" s="1"/>
  <c r="F91" i="3" s="1"/>
  <c r="G91" i="3" s="1"/>
  <c r="H91" i="3" s="1"/>
  <c r="C88" i="3"/>
  <c r="D88" i="3" s="1"/>
  <c r="E88" i="3" s="1"/>
  <c r="F88" i="3" s="1"/>
  <c r="G88" i="3" s="1"/>
  <c r="H88" i="3" s="1"/>
  <c r="M58" i="8"/>
  <c r="N58" i="8" s="1"/>
  <c r="O58" i="8" s="1"/>
  <c r="P58" i="8" s="1"/>
  <c r="Q58" i="8" s="1"/>
  <c r="R58" i="8" s="1"/>
  <c r="E30" i="8"/>
  <c r="C30" i="8" a="1"/>
  <c r="C30" i="8" s="1"/>
  <c r="Q40" i="10"/>
  <c r="R40" i="10" s="1"/>
  <c r="S40" i="10" s="1"/>
  <c r="T40" i="10" s="1"/>
  <c r="U40" i="10" s="1"/>
  <c r="V40" i="10" s="1"/>
  <c r="E50" i="10"/>
  <c r="C50" i="10" a="1"/>
  <c r="C50" i="10" s="1"/>
  <c r="B27" i="10" a="1"/>
  <c r="H46" i="10" s="1"/>
  <c r="B3" i="8" a="1"/>
  <c r="B3" i="8" s="1"/>
  <c r="B17" i="8" s="1"/>
  <c r="Y255" i="7"/>
  <c r="V254" i="7"/>
  <c r="W254" i="7"/>
  <c r="V253" i="7"/>
  <c r="W253" i="7"/>
  <c r="W251" i="7"/>
  <c r="W5" i="7"/>
  <c r="W6" i="7"/>
  <c r="W7" i="7"/>
  <c r="W8" i="7"/>
  <c r="W9" i="7"/>
  <c r="W10" i="7"/>
  <c r="W11" i="7"/>
  <c r="W12" i="7"/>
  <c r="W13" i="7"/>
  <c r="W14" i="7"/>
  <c r="W15" i="7"/>
  <c r="W16" i="7"/>
  <c r="W17" i="7"/>
  <c r="W18" i="7"/>
  <c r="W19" i="7"/>
  <c r="W20" i="7"/>
  <c r="W21" i="7"/>
  <c r="W22" i="7"/>
  <c r="W23" i="7"/>
  <c r="W24" i="7"/>
  <c r="W25" i="7"/>
  <c r="W26" i="7"/>
  <c r="W27" i="7"/>
  <c r="W28" i="7"/>
  <c r="W29" i="7"/>
  <c r="W30" i="7"/>
  <c r="W31" i="7"/>
  <c r="W32" i="7"/>
  <c r="W33" i="7"/>
  <c r="W34" i="7"/>
  <c r="W35" i="7"/>
  <c r="W36" i="7"/>
  <c r="W37" i="7"/>
  <c r="W38" i="7"/>
  <c r="W39" i="7"/>
  <c r="W40" i="7"/>
  <c r="W41" i="7"/>
  <c r="W42" i="7"/>
  <c r="W43" i="7"/>
  <c r="W44" i="7"/>
  <c r="W45" i="7"/>
  <c r="W46" i="7"/>
  <c r="W47" i="7"/>
  <c r="W48" i="7"/>
  <c r="W49" i="7"/>
  <c r="W50" i="7"/>
  <c r="W51" i="7"/>
  <c r="W52" i="7"/>
  <c r="W53" i="7"/>
  <c r="W54" i="7"/>
  <c r="W55" i="7"/>
  <c r="W56" i="7"/>
  <c r="W57" i="7"/>
  <c r="W58" i="7"/>
  <c r="W59" i="7"/>
  <c r="W60" i="7"/>
  <c r="W61" i="7"/>
  <c r="W62" i="7"/>
  <c r="W63" i="7"/>
  <c r="W64" i="7"/>
  <c r="W65" i="7"/>
  <c r="W66" i="7"/>
  <c r="W67" i="7"/>
  <c r="W68" i="7"/>
  <c r="W69" i="7"/>
  <c r="W70" i="7"/>
  <c r="W71" i="7"/>
  <c r="W72" i="7"/>
  <c r="W73" i="7"/>
  <c r="W74" i="7"/>
  <c r="W75" i="7"/>
  <c r="W76" i="7"/>
  <c r="W77" i="7"/>
  <c r="W78" i="7"/>
  <c r="W79" i="7"/>
  <c r="W80" i="7"/>
  <c r="W81" i="7"/>
  <c r="W82" i="7"/>
  <c r="W83" i="7"/>
  <c r="W84" i="7"/>
  <c r="W85" i="7"/>
  <c r="W86" i="7"/>
  <c r="W87" i="7"/>
  <c r="W88" i="7"/>
  <c r="W89" i="7"/>
  <c r="W90" i="7"/>
  <c r="W91" i="7"/>
  <c r="W92" i="7"/>
  <c r="W93" i="7"/>
  <c r="W94" i="7"/>
  <c r="W95" i="7"/>
  <c r="W96" i="7"/>
  <c r="W97" i="7"/>
  <c r="W98" i="7"/>
  <c r="W99" i="7"/>
  <c r="W100" i="7"/>
  <c r="W101" i="7"/>
  <c r="W102" i="7"/>
  <c r="W103" i="7"/>
  <c r="W104" i="7"/>
  <c r="W105" i="7"/>
  <c r="W106" i="7"/>
  <c r="W107" i="7"/>
  <c r="W108" i="7"/>
  <c r="W109" i="7"/>
  <c r="W110" i="7"/>
  <c r="W111" i="7"/>
  <c r="W112" i="7"/>
  <c r="W113" i="7"/>
  <c r="W114" i="7"/>
  <c r="W115" i="7"/>
  <c r="W116" i="7"/>
  <c r="W117" i="7"/>
  <c r="W118" i="7"/>
  <c r="W119" i="7"/>
  <c r="W120" i="7"/>
  <c r="W121" i="7"/>
  <c r="W122" i="7"/>
  <c r="W123" i="7"/>
  <c r="W124" i="7"/>
  <c r="W125" i="7"/>
  <c r="W126" i="7"/>
  <c r="W127" i="7"/>
  <c r="W128" i="7"/>
  <c r="W129" i="7"/>
  <c r="W130" i="7"/>
  <c r="W131" i="7"/>
  <c r="W132" i="7"/>
  <c r="W133" i="7"/>
  <c r="W134" i="7"/>
  <c r="W135" i="7"/>
  <c r="W136" i="7"/>
  <c r="W137" i="7"/>
  <c r="W138" i="7"/>
  <c r="W139" i="7"/>
  <c r="W140" i="7"/>
  <c r="W141" i="7"/>
  <c r="W142" i="7"/>
  <c r="W143" i="7"/>
  <c r="W144" i="7"/>
  <c r="W145" i="7"/>
  <c r="W146" i="7"/>
  <c r="W147" i="7"/>
  <c r="W148" i="7"/>
  <c r="W149" i="7"/>
  <c r="W150" i="7"/>
  <c r="W151" i="7"/>
  <c r="W152" i="7"/>
  <c r="W153" i="7"/>
  <c r="W154" i="7"/>
  <c r="W155" i="7"/>
  <c r="W156" i="7"/>
  <c r="W157" i="7"/>
  <c r="W158" i="7"/>
  <c r="W159" i="7"/>
  <c r="W160" i="7"/>
  <c r="W161" i="7"/>
  <c r="W162" i="7"/>
  <c r="W163" i="7"/>
  <c r="W164" i="7"/>
  <c r="W165" i="7"/>
  <c r="W166" i="7"/>
  <c r="W167" i="7"/>
  <c r="W168" i="7"/>
  <c r="W169" i="7"/>
  <c r="W170" i="7"/>
  <c r="W171" i="7"/>
  <c r="W172" i="7"/>
  <c r="W173" i="7"/>
  <c r="W174" i="7"/>
  <c r="W175" i="7"/>
  <c r="W176" i="7"/>
  <c r="W177" i="7"/>
  <c r="W178" i="7"/>
  <c r="W179" i="7"/>
  <c r="W180" i="7"/>
  <c r="W181" i="7"/>
  <c r="W182" i="7"/>
  <c r="W183" i="7"/>
  <c r="W184" i="7"/>
  <c r="W185" i="7"/>
  <c r="W186" i="7"/>
  <c r="W187" i="7"/>
  <c r="W188" i="7"/>
  <c r="W189" i="7"/>
  <c r="W190" i="7"/>
  <c r="W191" i="7"/>
  <c r="W192" i="7"/>
  <c r="W193" i="7"/>
  <c r="W194" i="7"/>
  <c r="W195" i="7"/>
  <c r="W196" i="7"/>
  <c r="W197" i="7"/>
  <c r="W198" i="7"/>
  <c r="W199" i="7"/>
  <c r="W200" i="7"/>
  <c r="W201" i="7"/>
  <c r="W202" i="7"/>
  <c r="W203" i="7"/>
  <c r="W204" i="7"/>
  <c r="W205" i="7"/>
  <c r="W206" i="7"/>
  <c r="W207" i="7"/>
  <c r="W208" i="7"/>
  <c r="W209" i="7"/>
  <c r="W210" i="7"/>
  <c r="W211" i="7"/>
  <c r="W212" i="7"/>
  <c r="W213" i="7"/>
  <c r="W214" i="7"/>
  <c r="W215" i="7"/>
  <c r="W216" i="7"/>
  <c r="W217" i="7"/>
  <c r="W218" i="7"/>
  <c r="W219" i="7"/>
  <c r="W220" i="7"/>
  <c r="W221" i="7"/>
  <c r="W222" i="7"/>
  <c r="W223" i="7"/>
  <c r="W224" i="7"/>
  <c r="W225" i="7"/>
  <c r="W226" i="7"/>
  <c r="W227" i="7"/>
  <c r="W228" i="7"/>
  <c r="W229" i="7"/>
  <c r="W230" i="7"/>
  <c r="W231" i="7"/>
  <c r="W232" i="7"/>
  <c r="W233" i="7"/>
  <c r="W234" i="7"/>
  <c r="W235" i="7"/>
  <c r="W236" i="7"/>
  <c r="W237" i="7"/>
  <c r="W238" i="7"/>
  <c r="W239" i="7"/>
  <c r="W240" i="7"/>
  <c r="W241" i="7"/>
  <c r="W242" i="7"/>
  <c r="W243" i="7"/>
  <c r="W244" i="7"/>
  <c r="W245" i="7"/>
  <c r="W246" i="7"/>
  <c r="W247" i="7"/>
  <c r="W248" i="7"/>
  <c r="W249" i="7"/>
  <c r="W250" i="7"/>
  <c r="V5" i="7"/>
  <c r="V6" i="7"/>
  <c r="V7" i="7"/>
  <c r="V8" i="7"/>
  <c r="V9" i="7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V25" i="7"/>
  <c r="V26" i="7"/>
  <c r="V27" i="7"/>
  <c r="V28" i="7"/>
  <c r="V29" i="7"/>
  <c r="V30" i="7"/>
  <c r="V31" i="7"/>
  <c r="V32" i="7"/>
  <c r="V33" i="7"/>
  <c r="V34" i="7"/>
  <c r="V35" i="7"/>
  <c r="V36" i="7"/>
  <c r="V37" i="7"/>
  <c r="V38" i="7"/>
  <c r="V39" i="7"/>
  <c r="V40" i="7"/>
  <c r="V41" i="7"/>
  <c r="V42" i="7"/>
  <c r="V43" i="7"/>
  <c r="V44" i="7"/>
  <c r="V45" i="7"/>
  <c r="V46" i="7"/>
  <c r="V47" i="7"/>
  <c r="V48" i="7"/>
  <c r="V49" i="7"/>
  <c r="V50" i="7"/>
  <c r="V51" i="7"/>
  <c r="V52" i="7"/>
  <c r="V53" i="7"/>
  <c r="V54" i="7"/>
  <c r="V55" i="7"/>
  <c r="V56" i="7"/>
  <c r="V57" i="7"/>
  <c r="V58" i="7"/>
  <c r="V59" i="7"/>
  <c r="V60" i="7"/>
  <c r="V61" i="7"/>
  <c r="V62" i="7"/>
  <c r="V63" i="7"/>
  <c r="V64" i="7"/>
  <c r="V65" i="7"/>
  <c r="V66" i="7"/>
  <c r="V67" i="7"/>
  <c r="V68" i="7"/>
  <c r="V69" i="7"/>
  <c r="V70" i="7"/>
  <c r="V71" i="7"/>
  <c r="V72" i="7"/>
  <c r="V73" i="7"/>
  <c r="V74" i="7"/>
  <c r="V75" i="7"/>
  <c r="V76" i="7"/>
  <c r="V77" i="7"/>
  <c r="V78" i="7"/>
  <c r="V79" i="7"/>
  <c r="V80" i="7"/>
  <c r="V81" i="7"/>
  <c r="V82" i="7"/>
  <c r="V83" i="7"/>
  <c r="V84" i="7"/>
  <c r="V85" i="7"/>
  <c r="V86" i="7"/>
  <c r="V87" i="7"/>
  <c r="V88" i="7"/>
  <c r="V89" i="7"/>
  <c r="V90" i="7"/>
  <c r="V91" i="7"/>
  <c r="V92" i="7"/>
  <c r="V93" i="7"/>
  <c r="V94" i="7"/>
  <c r="V95" i="7"/>
  <c r="V96" i="7"/>
  <c r="V97" i="7"/>
  <c r="V98" i="7"/>
  <c r="V99" i="7"/>
  <c r="V100" i="7"/>
  <c r="V101" i="7"/>
  <c r="V102" i="7"/>
  <c r="V103" i="7"/>
  <c r="V104" i="7"/>
  <c r="V105" i="7"/>
  <c r="V106" i="7"/>
  <c r="V107" i="7"/>
  <c r="V108" i="7"/>
  <c r="V109" i="7"/>
  <c r="V110" i="7"/>
  <c r="V111" i="7"/>
  <c r="V112" i="7"/>
  <c r="V113" i="7"/>
  <c r="V114" i="7"/>
  <c r="V115" i="7"/>
  <c r="V116" i="7"/>
  <c r="V117" i="7"/>
  <c r="V118" i="7"/>
  <c r="V119" i="7"/>
  <c r="V120" i="7"/>
  <c r="V121" i="7"/>
  <c r="V122" i="7"/>
  <c r="V123" i="7"/>
  <c r="V124" i="7"/>
  <c r="V125" i="7"/>
  <c r="V126" i="7"/>
  <c r="V127" i="7"/>
  <c r="V128" i="7"/>
  <c r="V129" i="7"/>
  <c r="V130" i="7"/>
  <c r="V131" i="7"/>
  <c r="V132" i="7"/>
  <c r="V133" i="7"/>
  <c r="V134" i="7"/>
  <c r="V135" i="7"/>
  <c r="V136" i="7"/>
  <c r="V137" i="7"/>
  <c r="V138" i="7"/>
  <c r="V139" i="7"/>
  <c r="V140" i="7"/>
  <c r="V141" i="7"/>
  <c r="V142" i="7"/>
  <c r="V143" i="7"/>
  <c r="V144" i="7"/>
  <c r="V145" i="7"/>
  <c r="V146" i="7"/>
  <c r="V147" i="7"/>
  <c r="V148" i="7"/>
  <c r="V149" i="7"/>
  <c r="V150" i="7"/>
  <c r="V151" i="7"/>
  <c r="V152" i="7"/>
  <c r="V153" i="7"/>
  <c r="V154" i="7"/>
  <c r="V155" i="7"/>
  <c r="V156" i="7"/>
  <c r="V157" i="7"/>
  <c r="V158" i="7"/>
  <c r="V159" i="7"/>
  <c r="V160" i="7"/>
  <c r="V161" i="7"/>
  <c r="V162" i="7"/>
  <c r="V163" i="7"/>
  <c r="V164" i="7"/>
  <c r="V165" i="7"/>
  <c r="V166" i="7"/>
  <c r="V167" i="7"/>
  <c r="V168" i="7"/>
  <c r="V169" i="7"/>
  <c r="V170" i="7"/>
  <c r="V171" i="7"/>
  <c r="V172" i="7"/>
  <c r="V173" i="7"/>
  <c r="V174" i="7"/>
  <c r="V175" i="7"/>
  <c r="V176" i="7"/>
  <c r="V177" i="7"/>
  <c r="V178" i="7"/>
  <c r="V179" i="7"/>
  <c r="V180" i="7"/>
  <c r="V181" i="7"/>
  <c r="V182" i="7"/>
  <c r="V183" i="7"/>
  <c r="V184" i="7"/>
  <c r="V185" i="7"/>
  <c r="V186" i="7"/>
  <c r="V187" i="7"/>
  <c r="V188" i="7"/>
  <c r="V189" i="7"/>
  <c r="V190" i="7"/>
  <c r="V191" i="7"/>
  <c r="V192" i="7"/>
  <c r="V193" i="7"/>
  <c r="V194" i="7"/>
  <c r="V195" i="7"/>
  <c r="V196" i="7"/>
  <c r="V197" i="7"/>
  <c r="V198" i="7"/>
  <c r="V199" i="7"/>
  <c r="V200" i="7"/>
  <c r="V201" i="7"/>
  <c r="V202" i="7"/>
  <c r="V203" i="7"/>
  <c r="V204" i="7"/>
  <c r="V205" i="7"/>
  <c r="V206" i="7"/>
  <c r="V207" i="7"/>
  <c r="V208" i="7"/>
  <c r="V209" i="7"/>
  <c r="V210" i="7"/>
  <c r="V211" i="7"/>
  <c r="V212" i="7"/>
  <c r="V213" i="7"/>
  <c r="V214" i="7"/>
  <c r="V215" i="7"/>
  <c r="V216" i="7"/>
  <c r="V217" i="7"/>
  <c r="V218" i="7"/>
  <c r="V219" i="7"/>
  <c r="V220" i="7"/>
  <c r="V221" i="7"/>
  <c r="V222" i="7"/>
  <c r="V223" i="7"/>
  <c r="V224" i="7"/>
  <c r="V225" i="7"/>
  <c r="V226" i="7"/>
  <c r="V227" i="7"/>
  <c r="V228" i="7"/>
  <c r="V229" i="7"/>
  <c r="V230" i="7"/>
  <c r="V231" i="7"/>
  <c r="V232" i="7"/>
  <c r="V233" i="7"/>
  <c r="V234" i="7"/>
  <c r="V235" i="7"/>
  <c r="V236" i="7"/>
  <c r="V237" i="7"/>
  <c r="V238" i="7"/>
  <c r="V239" i="7"/>
  <c r="V240" i="7"/>
  <c r="V241" i="7"/>
  <c r="V242" i="7"/>
  <c r="V243" i="7"/>
  <c r="V244" i="7"/>
  <c r="V245" i="7"/>
  <c r="V246" i="7"/>
  <c r="V247" i="7"/>
  <c r="V248" i="7"/>
  <c r="V249" i="7"/>
  <c r="V250" i="7"/>
  <c r="V251" i="7"/>
  <c r="V4" i="7"/>
  <c r="W4" i="7"/>
  <c r="Y251" i="7"/>
  <c r="Z251" i="7" s="1"/>
  <c r="U251" i="7"/>
  <c r="T251" i="7"/>
  <c r="S251" i="7"/>
  <c r="R251" i="7"/>
  <c r="Q251" i="7"/>
  <c r="P251" i="7"/>
  <c r="O251" i="7"/>
  <c r="N251" i="7"/>
  <c r="Y250" i="7"/>
  <c r="Z250" i="7" s="1"/>
  <c r="U250" i="7"/>
  <c r="T250" i="7"/>
  <c r="S250" i="7"/>
  <c r="R250" i="7"/>
  <c r="Q250" i="7"/>
  <c r="P250" i="7"/>
  <c r="O250" i="7"/>
  <c r="N250" i="7"/>
  <c r="Y249" i="7"/>
  <c r="Z249" i="7" s="1"/>
  <c r="U249" i="7"/>
  <c r="T249" i="7"/>
  <c r="S249" i="7"/>
  <c r="R249" i="7"/>
  <c r="Q249" i="7"/>
  <c r="P249" i="7"/>
  <c r="O249" i="7"/>
  <c r="N249" i="7"/>
  <c r="Y248" i="7"/>
  <c r="Z248" i="7" s="1"/>
  <c r="U248" i="7"/>
  <c r="T248" i="7"/>
  <c r="S248" i="7"/>
  <c r="R248" i="7"/>
  <c r="Q248" i="7"/>
  <c r="P248" i="7"/>
  <c r="O248" i="7"/>
  <c r="N248" i="7"/>
  <c r="Y247" i="7"/>
  <c r="Z247" i="7" s="1"/>
  <c r="U247" i="7"/>
  <c r="T247" i="7"/>
  <c r="S247" i="7"/>
  <c r="R247" i="7"/>
  <c r="Q247" i="7"/>
  <c r="P247" i="7"/>
  <c r="O247" i="7"/>
  <c r="N247" i="7"/>
  <c r="Y246" i="7"/>
  <c r="Z246" i="7" s="1"/>
  <c r="U246" i="7"/>
  <c r="T246" i="7"/>
  <c r="S246" i="7"/>
  <c r="R246" i="7"/>
  <c r="Q246" i="7"/>
  <c r="P246" i="7"/>
  <c r="O246" i="7"/>
  <c r="N246" i="7"/>
  <c r="Y245" i="7"/>
  <c r="Z245" i="7" s="1"/>
  <c r="U245" i="7"/>
  <c r="T245" i="7"/>
  <c r="S245" i="7"/>
  <c r="R245" i="7"/>
  <c r="Q245" i="7"/>
  <c r="P245" i="7"/>
  <c r="O245" i="7"/>
  <c r="N245" i="7"/>
  <c r="Y244" i="7"/>
  <c r="Z244" i="7" s="1"/>
  <c r="U244" i="7"/>
  <c r="T244" i="7"/>
  <c r="S244" i="7"/>
  <c r="R244" i="7"/>
  <c r="Q244" i="7"/>
  <c r="P244" i="7"/>
  <c r="O244" i="7"/>
  <c r="N244" i="7"/>
  <c r="Y243" i="7"/>
  <c r="Z243" i="7" s="1"/>
  <c r="U243" i="7"/>
  <c r="T243" i="7"/>
  <c r="S243" i="7"/>
  <c r="R243" i="7"/>
  <c r="Q243" i="7"/>
  <c r="P243" i="7"/>
  <c r="O243" i="7"/>
  <c r="N243" i="7"/>
  <c r="Y242" i="7"/>
  <c r="Z242" i="7" s="1"/>
  <c r="U242" i="7"/>
  <c r="T242" i="7"/>
  <c r="S242" i="7"/>
  <c r="R242" i="7"/>
  <c r="Q242" i="7"/>
  <c r="P242" i="7"/>
  <c r="O242" i="7"/>
  <c r="N242" i="7"/>
  <c r="Y241" i="7"/>
  <c r="Z241" i="7" s="1"/>
  <c r="U241" i="7"/>
  <c r="T241" i="7"/>
  <c r="S241" i="7"/>
  <c r="R241" i="7"/>
  <c r="Q241" i="7"/>
  <c r="P241" i="7"/>
  <c r="O241" i="7"/>
  <c r="N241" i="7"/>
  <c r="Y240" i="7"/>
  <c r="Z240" i="7" s="1"/>
  <c r="U240" i="7"/>
  <c r="T240" i="7"/>
  <c r="S240" i="7"/>
  <c r="R240" i="7"/>
  <c r="Q240" i="7"/>
  <c r="P240" i="7"/>
  <c r="O240" i="7"/>
  <c r="N240" i="7"/>
  <c r="Y239" i="7"/>
  <c r="Z239" i="7" s="1"/>
  <c r="U239" i="7"/>
  <c r="T239" i="7"/>
  <c r="S239" i="7"/>
  <c r="R239" i="7"/>
  <c r="Q239" i="7"/>
  <c r="P239" i="7"/>
  <c r="O239" i="7"/>
  <c r="N239" i="7"/>
  <c r="Y238" i="7"/>
  <c r="Z238" i="7" s="1"/>
  <c r="U238" i="7"/>
  <c r="T238" i="7"/>
  <c r="S238" i="7"/>
  <c r="R238" i="7"/>
  <c r="Q238" i="7"/>
  <c r="P238" i="7"/>
  <c r="O238" i="7"/>
  <c r="N238" i="7"/>
  <c r="Y237" i="7"/>
  <c r="Z237" i="7" s="1"/>
  <c r="U237" i="7"/>
  <c r="T237" i="7"/>
  <c r="S237" i="7"/>
  <c r="R237" i="7"/>
  <c r="Q237" i="7"/>
  <c r="P237" i="7"/>
  <c r="O237" i="7"/>
  <c r="N237" i="7"/>
  <c r="Y236" i="7"/>
  <c r="Z236" i="7" s="1"/>
  <c r="U236" i="7"/>
  <c r="T236" i="7"/>
  <c r="S236" i="7"/>
  <c r="R236" i="7"/>
  <c r="Q236" i="7"/>
  <c r="P236" i="7"/>
  <c r="O236" i="7"/>
  <c r="N236" i="7"/>
  <c r="Y235" i="7"/>
  <c r="Z235" i="7" s="1"/>
  <c r="U235" i="7"/>
  <c r="T235" i="7"/>
  <c r="S235" i="7"/>
  <c r="R235" i="7"/>
  <c r="Q235" i="7"/>
  <c r="P235" i="7"/>
  <c r="O235" i="7"/>
  <c r="N235" i="7"/>
  <c r="Y234" i="7"/>
  <c r="Z234" i="7" s="1"/>
  <c r="U234" i="7"/>
  <c r="T234" i="7"/>
  <c r="S234" i="7"/>
  <c r="R234" i="7"/>
  <c r="Q234" i="7"/>
  <c r="P234" i="7"/>
  <c r="O234" i="7"/>
  <c r="N234" i="7"/>
  <c r="Y233" i="7"/>
  <c r="Z233" i="7" s="1"/>
  <c r="U233" i="7"/>
  <c r="T233" i="7"/>
  <c r="S233" i="7"/>
  <c r="R233" i="7"/>
  <c r="Q233" i="7"/>
  <c r="P233" i="7"/>
  <c r="O233" i="7"/>
  <c r="N233" i="7"/>
  <c r="Y232" i="7"/>
  <c r="Z232" i="7" s="1"/>
  <c r="U232" i="7"/>
  <c r="T232" i="7"/>
  <c r="S232" i="7"/>
  <c r="R232" i="7"/>
  <c r="Q232" i="7"/>
  <c r="P232" i="7"/>
  <c r="O232" i="7"/>
  <c r="N232" i="7"/>
  <c r="Y231" i="7"/>
  <c r="Z231" i="7" s="1"/>
  <c r="U231" i="7"/>
  <c r="T231" i="7"/>
  <c r="S231" i="7"/>
  <c r="R231" i="7"/>
  <c r="Q231" i="7"/>
  <c r="P231" i="7"/>
  <c r="O231" i="7"/>
  <c r="N231" i="7"/>
  <c r="Y230" i="7"/>
  <c r="Z230" i="7" s="1"/>
  <c r="U230" i="7"/>
  <c r="T230" i="7"/>
  <c r="S230" i="7"/>
  <c r="R230" i="7"/>
  <c r="Q230" i="7"/>
  <c r="P230" i="7"/>
  <c r="O230" i="7"/>
  <c r="N230" i="7"/>
  <c r="Y229" i="7"/>
  <c r="Z229" i="7" s="1"/>
  <c r="U229" i="7"/>
  <c r="T229" i="7"/>
  <c r="S229" i="7"/>
  <c r="R229" i="7"/>
  <c r="Q229" i="7"/>
  <c r="P229" i="7"/>
  <c r="O229" i="7"/>
  <c r="N229" i="7"/>
  <c r="Y228" i="7"/>
  <c r="Z228" i="7" s="1"/>
  <c r="U228" i="7"/>
  <c r="T228" i="7"/>
  <c r="S228" i="7"/>
  <c r="R228" i="7"/>
  <c r="Q228" i="7"/>
  <c r="P228" i="7"/>
  <c r="O228" i="7"/>
  <c r="N228" i="7"/>
  <c r="Y227" i="7"/>
  <c r="Z227" i="7" s="1"/>
  <c r="U227" i="7"/>
  <c r="T227" i="7"/>
  <c r="S227" i="7"/>
  <c r="R227" i="7"/>
  <c r="Q227" i="7"/>
  <c r="P227" i="7"/>
  <c r="O227" i="7"/>
  <c r="N227" i="7"/>
  <c r="Y226" i="7"/>
  <c r="Z226" i="7" s="1"/>
  <c r="U226" i="7"/>
  <c r="T226" i="7"/>
  <c r="S226" i="7"/>
  <c r="R226" i="7"/>
  <c r="Q226" i="7"/>
  <c r="P226" i="7"/>
  <c r="O226" i="7"/>
  <c r="N226" i="7"/>
  <c r="Y225" i="7"/>
  <c r="Z225" i="7" s="1"/>
  <c r="U225" i="7"/>
  <c r="T225" i="7"/>
  <c r="S225" i="7"/>
  <c r="R225" i="7"/>
  <c r="Q225" i="7"/>
  <c r="P225" i="7"/>
  <c r="O225" i="7"/>
  <c r="N225" i="7"/>
  <c r="Y224" i="7"/>
  <c r="Z224" i="7" s="1"/>
  <c r="U224" i="7"/>
  <c r="T224" i="7"/>
  <c r="S224" i="7"/>
  <c r="R224" i="7"/>
  <c r="Q224" i="7"/>
  <c r="P224" i="7"/>
  <c r="O224" i="7"/>
  <c r="N224" i="7"/>
  <c r="Y223" i="7"/>
  <c r="Z223" i="7" s="1"/>
  <c r="U223" i="7"/>
  <c r="T223" i="7"/>
  <c r="S223" i="7"/>
  <c r="R223" i="7"/>
  <c r="Q223" i="7"/>
  <c r="P223" i="7"/>
  <c r="O223" i="7"/>
  <c r="N223" i="7"/>
  <c r="Y222" i="7"/>
  <c r="Z222" i="7" s="1"/>
  <c r="U222" i="7"/>
  <c r="T222" i="7"/>
  <c r="S222" i="7"/>
  <c r="R222" i="7"/>
  <c r="Q222" i="7"/>
  <c r="P222" i="7"/>
  <c r="O222" i="7"/>
  <c r="N222" i="7"/>
  <c r="Y221" i="7"/>
  <c r="Z221" i="7" s="1"/>
  <c r="U221" i="7"/>
  <c r="T221" i="7"/>
  <c r="S221" i="7"/>
  <c r="R221" i="7"/>
  <c r="Q221" i="7"/>
  <c r="P221" i="7"/>
  <c r="O221" i="7"/>
  <c r="N221" i="7"/>
  <c r="Y220" i="7"/>
  <c r="Z220" i="7" s="1"/>
  <c r="U220" i="7"/>
  <c r="T220" i="7"/>
  <c r="S220" i="7"/>
  <c r="R220" i="7"/>
  <c r="Q220" i="7"/>
  <c r="P220" i="7"/>
  <c r="O220" i="7"/>
  <c r="N220" i="7"/>
  <c r="Y219" i="7"/>
  <c r="Z219" i="7" s="1"/>
  <c r="U219" i="7"/>
  <c r="T219" i="7"/>
  <c r="S219" i="7"/>
  <c r="R219" i="7"/>
  <c r="Q219" i="7"/>
  <c r="P219" i="7"/>
  <c r="O219" i="7"/>
  <c r="N219" i="7"/>
  <c r="Y218" i="7"/>
  <c r="Z218" i="7" s="1"/>
  <c r="U218" i="7"/>
  <c r="T218" i="7"/>
  <c r="S218" i="7"/>
  <c r="R218" i="7"/>
  <c r="Q218" i="7"/>
  <c r="P218" i="7"/>
  <c r="O218" i="7"/>
  <c r="N218" i="7"/>
  <c r="Y217" i="7"/>
  <c r="Z217" i="7" s="1"/>
  <c r="U217" i="7"/>
  <c r="T217" i="7"/>
  <c r="S217" i="7"/>
  <c r="R217" i="7"/>
  <c r="Q217" i="7"/>
  <c r="P217" i="7"/>
  <c r="O217" i="7"/>
  <c r="N217" i="7"/>
  <c r="Z216" i="7"/>
  <c r="Y216" i="7"/>
  <c r="U216" i="7"/>
  <c r="T216" i="7"/>
  <c r="S216" i="7"/>
  <c r="R216" i="7"/>
  <c r="Q216" i="7"/>
  <c r="P216" i="7"/>
  <c r="O216" i="7"/>
  <c r="N216" i="7"/>
  <c r="Y215" i="7"/>
  <c r="Z215" i="7" s="1"/>
  <c r="U215" i="7"/>
  <c r="T215" i="7"/>
  <c r="S215" i="7"/>
  <c r="R215" i="7"/>
  <c r="Q215" i="7"/>
  <c r="P215" i="7"/>
  <c r="O215" i="7"/>
  <c r="N215" i="7"/>
  <c r="Y214" i="7"/>
  <c r="Z214" i="7" s="1"/>
  <c r="U214" i="7"/>
  <c r="T214" i="7"/>
  <c r="S214" i="7"/>
  <c r="R214" i="7"/>
  <c r="Q214" i="7"/>
  <c r="P214" i="7"/>
  <c r="O214" i="7"/>
  <c r="N214" i="7"/>
  <c r="Y213" i="7"/>
  <c r="Z213" i="7" s="1"/>
  <c r="U213" i="7"/>
  <c r="T213" i="7"/>
  <c r="S213" i="7"/>
  <c r="R213" i="7"/>
  <c r="Q213" i="7"/>
  <c r="P213" i="7"/>
  <c r="O213" i="7"/>
  <c r="N213" i="7"/>
  <c r="Y212" i="7"/>
  <c r="Z212" i="7" s="1"/>
  <c r="U212" i="7"/>
  <c r="T212" i="7"/>
  <c r="S212" i="7"/>
  <c r="R212" i="7"/>
  <c r="Q212" i="7"/>
  <c r="P212" i="7"/>
  <c r="O212" i="7"/>
  <c r="N212" i="7"/>
  <c r="Y211" i="7"/>
  <c r="Z211" i="7" s="1"/>
  <c r="U211" i="7"/>
  <c r="T211" i="7"/>
  <c r="S211" i="7"/>
  <c r="R211" i="7"/>
  <c r="Q211" i="7"/>
  <c r="P211" i="7"/>
  <c r="O211" i="7"/>
  <c r="N211" i="7"/>
  <c r="Y210" i="7"/>
  <c r="Z210" i="7" s="1"/>
  <c r="U210" i="7"/>
  <c r="T210" i="7"/>
  <c r="S210" i="7"/>
  <c r="R210" i="7"/>
  <c r="Q210" i="7"/>
  <c r="P210" i="7"/>
  <c r="O210" i="7"/>
  <c r="N210" i="7"/>
  <c r="Y209" i="7"/>
  <c r="Z209" i="7" s="1"/>
  <c r="U209" i="7"/>
  <c r="T209" i="7"/>
  <c r="S209" i="7"/>
  <c r="R209" i="7"/>
  <c r="Q209" i="7"/>
  <c r="P209" i="7"/>
  <c r="O209" i="7"/>
  <c r="N209" i="7"/>
  <c r="Y208" i="7"/>
  <c r="Z208" i="7" s="1"/>
  <c r="U208" i="7"/>
  <c r="T208" i="7"/>
  <c r="S208" i="7"/>
  <c r="R208" i="7"/>
  <c r="Q208" i="7"/>
  <c r="P208" i="7"/>
  <c r="O208" i="7"/>
  <c r="N208" i="7"/>
  <c r="Y207" i="7"/>
  <c r="Z207" i="7" s="1"/>
  <c r="U207" i="7"/>
  <c r="T207" i="7"/>
  <c r="S207" i="7"/>
  <c r="R207" i="7"/>
  <c r="Q207" i="7"/>
  <c r="P207" i="7"/>
  <c r="O207" i="7"/>
  <c r="N207" i="7"/>
  <c r="Y206" i="7"/>
  <c r="Z206" i="7" s="1"/>
  <c r="U206" i="7"/>
  <c r="T206" i="7"/>
  <c r="S206" i="7"/>
  <c r="R206" i="7"/>
  <c r="Q206" i="7"/>
  <c r="P206" i="7"/>
  <c r="O206" i="7"/>
  <c r="N206" i="7"/>
  <c r="Y205" i="7"/>
  <c r="Z205" i="7" s="1"/>
  <c r="U205" i="7"/>
  <c r="T205" i="7"/>
  <c r="S205" i="7"/>
  <c r="R205" i="7"/>
  <c r="Q205" i="7"/>
  <c r="P205" i="7"/>
  <c r="O205" i="7"/>
  <c r="N205" i="7"/>
  <c r="Y204" i="7"/>
  <c r="Z204" i="7" s="1"/>
  <c r="U204" i="7"/>
  <c r="T204" i="7"/>
  <c r="S204" i="7"/>
  <c r="R204" i="7"/>
  <c r="Q204" i="7"/>
  <c r="P204" i="7"/>
  <c r="O204" i="7"/>
  <c r="N204" i="7"/>
  <c r="Y203" i="7"/>
  <c r="Z203" i="7" s="1"/>
  <c r="U203" i="7"/>
  <c r="T203" i="7"/>
  <c r="S203" i="7"/>
  <c r="R203" i="7"/>
  <c r="Q203" i="7"/>
  <c r="P203" i="7"/>
  <c r="O203" i="7"/>
  <c r="N203" i="7"/>
  <c r="Y202" i="7"/>
  <c r="Z202" i="7" s="1"/>
  <c r="U202" i="7"/>
  <c r="T202" i="7"/>
  <c r="S202" i="7"/>
  <c r="R202" i="7"/>
  <c r="Q202" i="7"/>
  <c r="P202" i="7"/>
  <c r="O202" i="7"/>
  <c r="N202" i="7"/>
  <c r="Y201" i="7"/>
  <c r="Z201" i="7" s="1"/>
  <c r="U201" i="7"/>
  <c r="T201" i="7"/>
  <c r="S201" i="7"/>
  <c r="R201" i="7"/>
  <c r="Q201" i="7"/>
  <c r="P201" i="7"/>
  <c r="O201" i="7"/>
  <c r="N201" i="7"/>
  <c r="Y200" i="7"/>
  <c r="Z200" i="7" s="1"/>
  <c r="U200" i="7"/>
  <c r="T200" i="7"/>
  <c r="S200" i="7"/>
  <c r="R200" i="7"/>
  <c r="Q200" i="7"/>
  <c r="P200" i="7"/>
  <c r="O200" i="7"/>
  <c r="N200" i="7"/>
  <c r="Y199" i="7"/>
  <c r="Z199" i="7" s="1"/>
  <c r="U199" i="7"/>
  <c r="T199" i="7"/>
  <c r="S199" i="7"/>
  <c r="R199" i="7"/>
  <c r="Q199" i="7"/>
  <c r="P199" i="7"/>
  <c r="O199" i="7"/>
  <c r="N199" i="7"/>
  <c r="Y198" i="7"/>
  <c r="Z198" i="7" s="1"/>
  <c r="U198" i="7"/>
  <c r="T198" i="7"/>
  <c r="S198" i="7"/>
  <c r="R198" i="7"/>
  <c r="Q198" i="7"/>
  <c r="P198" i="7"/>
  <c r="O198" i="7"/>
  <c r="N198" i="7"/>
  <c r="Y197" i="7"/>
  <c r="Z197" i="7" s="1"/>
  <c r="U197" i="7"/>
  <c r="T197" i="7"/>
  <c r="S197" i="7"/>
  <c r="R197" i="7"/>
  <c r="Q197" i="7"/>
  <c r="P197" i="7"/>
  <c r="O197" i="7"/>
  <c r="N197" i="7"/>
  <c r="Y196" i="7"/>
  <c r="Z196" i="7" s="1"/>
  <c r="U196" i="7"/>
  <c r="T196" i="7"/>
  <c r="S196" i="7"/>
  <c r="R196" i="7"/>
  <c r="Q196" i="7"/>
  <c r="P196" i="7"/>
  <c r="O196" i="7"/>
  <c r="N196" i="7"/>
  <c r="Y195" i="7"/>
  <c r="Z195" i="7" s="1"/>
  <c r="U195" i="7"/>
  <c r="T195" i="7"/>
  <c r="S195" i="7"/>
  <c r="R195" i="7"/>
  <c r="Q195" i="7"/>
  <c r="P195" i="7"/>
  <c r="O195" i="7"/>
  <c r="N195" i="7"/>
  <c r="Y194" i="7"/>
  <c r="Z194" i="7" s="1"/>
  <c r="U194" i="7"/>
  <c r="T194" i="7"/>
  <c r="S194" i="7"/>
  <c r="R194" i="7"/>
  <c r="Q194" i="7"/>
  <c r="P194" i="7"/>
  <c r="O194" i="7"/>
  <c r="N194" i="7"/>
  <c r="Y193" i="7"/>
  <c r="Z193" i="7" s="1"/>
  <c r="U193" i="7"/>
  <c r="T193" i="7"/>
  <c r="S193" i="7"/>
  <c r="R193" i="7"/>
  <c r="Q193" i="7"/>
  <c r="P193" i="7"/>
  <c r="O193" i="7"/>
  <c r="N193" i="7"/>
  <c r="Y192" i="7"/>
  <c r="Z192" i="7" s="1"/>
  <c r="U192" i="7"/>
  <c r="T192" i="7"/>
  <c r="S192" i="7"/>
  <c r="R192" i="7"/>
  <c r="Q192" i="7"/>
  <c r="P192" i="7"/>
  <c r="O192" i="7"/>
  <c r="N192" i="7"/>
  <c r="Y191" i="7"/>
  <c r="Z191" i="7" s="1"/>
  <c r="U191" i="7"/>
  <c r="T191" i="7"/>
  <c r="S191" i="7"/>
  <c r="R191" i="7"/>
  <c r="Q191" i="7"/>
  <c r="P191" i="7"/>
  <c r="O191" i="7"/>
  <c r="N191" i="7"/>
  <c r="Y190" i="7"/>
  <c r="Z190" i="7" s="1"/>
  <c r="U190" i="7"/>
  <c r="T190" i="7"/>
  <c r="S190" i="7"/>
  <c r="R190" i="7"/>
  <c r="Q190" i="7"/>
  <c r="P190" i="7"/>
  <c r="O190" i="7"/>
  <c r="N190" i="7"/>
  <c r="Y189" i="7"/>
  <c r="Z189" i="7" s="1"/>
  <c r="U189" i="7"/>
  <c r="T189" i="7"/>
  <c r="S189" i="7"/>
  <c r="R189" i="7"/>
  <c r="Q189" i="7"/>
  <c r="P189" i="7"/>
  <c r="O189" i="7"/>
  <c r="N189" i="7"/>
  <c r="Y188" i="7"/>
  <c r="Z188" i="7" s="1"/>
  <c r="U188" i="7"/>
  <c r="T188" i="7"/>
  <c r="S188" i="7"/>
  <c r="R188" i="7"/>
  <c r="Q188" i="7"/>
  <c r="P188" i="7"/>
  <c r="O188" i="7"/>
  <c r="N188" i="7"/>
  <c r="Y187" i="7"/>
  <c r="Z187" i="7" s="1"/>
  <c r="U187" i="7"/>
  <c r="T187" i="7"/>
  <c r="S187" i="7"/>
  <c r="R187" i="7"/>
  <c r="Q187" i="7"/>
  <c r="P187" i="7"/>
  <c r="O187" i="7"/>
  <c r="N187" i="7"/>
  <c r="Y186" i="7"/>
  <c r="Z186" i="7" s="1"/>
  <c r="U186" i="7"/>
  <c r="T186" i="7"/>
  <c r="S186" i="7"/>
  <c r="R186" i="7"/>
  <c r="Q186" i="7"/>
  <c r="P186" i="7"/>
  <c r="O186" i="7"/>
  <c r="N186" i="7"/>
  <c r="Y185" i="7"/>
  <c r="Z185" i="7" s="1"/>
  <c r="U185" i="7"/>
  <c r="T185" i="7"/>
  <c r="S185" i="7"/>
  <c r="R185" i="7"/>
  <c r="Q185" i="7"/>
  <c r="P185" i="7"/>
  <c r="O185" i="7"/>
  <c r="N185" i="7"/>
  <c r="Z184" i="7"/>
  <c r="Y184" i="7"/>
  <c r="U184" i="7"/>
  <c r="T184" i="7"/>
  <c r="S184" i="7"/>
  <c r="R184" i="7"/>
  <c r="Q184" i="7"/>
  <c r="P184" i="7"/>
  <c r="O184" i="7"/>
  <c r="N184" i="7"/>
  <c r="Y183" i="7"/>
  <c r="Z183" i="7" s="1"/>
  <c r="U183" i="7"/>
  <c r="T183" i="7"/>
  <c r="S183" i="7"/>
  <c r="R183" i="7"/>
  <c r="Q183" i="7"/>
  <c r="P183" i="7"/>
  <c r="O183" i="7"/>
  <c r="N183" i="7"/>
  <c r="Y182" i="7"/>
  <c r="Z182" i="7" s="1"/>
  <c r="U182" i="7"/>
  <c r="T182" i="7"/>
  <c r="S182" i="7"/>
  <c r="R182" i="7"/>
  <c r="Q182" i="7"/>
  <c r="P182" i="7"/>
  <c r="O182" i="7"/>
  <c r="N182" i="7"/>
  <c r="Y181" i="7"/>
  <c r="Z181" i="7" s="1"/>
  <c r="U181" i="7"/>
  <c r="T181" i="7"/>
  <c r="S181" i="7"/>
  <c r="R181" i="7"/>
  <c r="Q181" i="7"/>
  <c r="P181" i="7"/>
  <c r="O181" i="7"/>
  <c r="N181" i="7"/>
  <c r="Y180" i="7"/>
  <c r="Z180" i="7" s="1"/>
  <c r="U180" i="7"/>
  <c r="T180" i="7"/>
  <c r="S180" i="7"/>
  <c r="R180" i="7"/>
  <c r="Q180" i="7"/>
  <c r="P180" i="7"/>
  <c r="O180" i="7"/>
  <c r="N180" i="7"/>
  <c r="Y179" i="7"/>
  <c r="Z179" i="7" s="1"/>
  <c r="U179" i="7"/>
  <c r="T179" i="7"/>
  <c r="S179" i="7"/>
  <c r="R179" i="7"/>
  <c r="Q179" i="7"/>
  <c r="P179" i="7"/>
  <c r="O179" i="7"/>
  <c r="N179" i="7"/>
  <c r="Y178" i="7"/>
  <c r="Z178" i="7" s="1"/>
  <c r="U178" i="7"/>
  <c r="T178" i="7"/>
  <c r="S178" i="7"/>
  <c r="R178" i="7"/>
  <c r="Q178" i="7"/>
  <c r="P178" i="7"/>
  <c r="O178" i="7"/>
  <c r="N178" i="7"/>
  <c r="Y177" i="7"/>
  <c r="Z177" i="7" s="1"/>
  <c r="U177" i="7"/>
  <c r="T177" i="7"/>
  <c r="S177" i="7"/>
  <c r="R177" i="7"/>
  <c r="Q177" i="7"/>
  <c r="P177" i="7"/>
  <c r="O177" i="7"/>
  <c r="N177" i="7"/>
  <c r="Y176" i="7"/>
  <c r="Z176" i="7" s="1"/>
  <c r="U176" i="7"/>
  <c r="T176" i="7"/>
  <c r="S176" i="7"/>
  <c r="R176" i="7"/>
  <c r="Q176" i="7"/>
  <c r="P176" i="7"/>
  <c r="O176" i="7"/>
  <c r="N176" i="7"/>
  <c r="Y175" i="7"/>
  <c r="Z175" i="7" s="1"/>
  <c r="U175" i="7"/>
  <c r="T175" i="7"/>
  <c r="S175" i="7"/>
  <c r="R175" i="7"/>
  <c r="Q175" i="7"/>
  <c r="P175" i="7"/>
  <c r="O175" i="7"/>
  <c r="N175" i="7"/>
  <c r="Y174" i="7"/>
  <c r="Z174" i="7" s="1"/>
  <c r="U174" i="7"/>
  <c r="T174" i="7"/>
  <c r="S174" i="7"/>
  <c r="R174" i="7"/>
  <c r="Q174" i="7"/>
  <c r="P174" i="7"/>
  <c r="O174" i="7"/>
  <c r="N174" i="7"/>
  <c r="Y173" i="7"/>
  <c r="Z173" i="7" s="1"/>
  <c r="U173" i="7"/>
  <c r="T173" i="7"/>
  <c r="S173" i="7"/>
  <c r="R173" i="7"/>
  <c r="Q173" i="7"/>
  <c r="P173" i="7"/>
  <c r="O173" i="7"/>
  <c r="N173" i="7"/>
  <c r="Y172" i="7"/>
  <c r="Z172" i="7" s="1"/>
  <c r="U172" i="7"/>
  <c r="T172" i="7"/>
  <c r="S172" i="7"/>
  <c r="R172" i="7"/>
  <c r="Q172" i="7"/>
  <c r="P172" i="7"/>
  <c r="O172" i="7"/>
  <c r="N172" i="7"/>
  <c r="Y171" i="7"/>
  <c r="Z171" i="7" s="1"/>
  <c r="U171" i="7"/>
  <c r="T171" i="7"/>
  <c r="S171" i="7"/>
  <c r="R171" i="7"/>
  <c r="Q171" i="7"/>
  <c r="P171" i="7"/>
  <c r="O171" i="7"/>
  <c r="N171" i="7"/>
  <c r="Y170" i="7"/>
  <c r="Z170" i="7" s="1"/>
  <c r="U170" i="7"/>
  <c r="T170" i="7"/>
  <c r="S170" i="7"/>
  <c r="R170" i="7"/>
  <c r="Q170" i="7"/>
  <c r="P170" i="7"/>
  <c r="O170" i="7"/>
  <c r="N170" i="7"/>
  <c r="Y169" i="7"/>
  <c r="Z169" i="7" s="1"/>
  <c r="U169" i="7"/>
  <c r="T169" i="7"/>
  <c r="S169" i="7"/>
  <c r="R169" i="7"/>
  <c r="Q169" i="7"/>
  <c r="P169" i="7"/>
  <c r="O169" i="7"/>
  <c r="N169" i="7"/>
  <c r="Y168" i="7"/>
  <c r="Z168" i="7" s="1"/>
  <c r="U168" i="7"/>
  <c r="T168" i="7"/>
  <c r="S168" i="7"/>
  <c r="R168" i="7"/>
  <c r="Q168" i="7"/>
  <c r="P168" i="7"/>
  <c r="O168" i="7"/>
  <c r="N168" i="7"/>
  <c r="Y167" i="7"/>
  <c r="Z167" i="7" s="1"/>
  <c r="U167" i="7"/>
  <c r="T167" i="7"/>
  <c r="S167" i="7"/>
  <c r="R167" i="7"/>
  <c r="Q167" i="7"/>
  <c r="P167" i="7"/>
  <c r="O167" i="7"/>
  <c r="N167" i="7"/>
  <c r="Y166" i="7"/>
  <c r="Z166" i="7" s="1"/>
  <c r="U166" i="7"/>
  <c r="T166" i="7"/>
  <c r="S166" i="7"/>
  <c r="R166" i="7"/>
  <c r="Q166" i="7"/>
  <c r="P166" i="7"/>
  <c r="O166" i="7"/>
  <c r="N166" i="7"/>
  <c r="Y165" i="7"/>
  <c r="Z165" i="7" s="1"/>
  <c r="U165" i="7"/>
  <c r="T165" i="7"/>
  <c r="S165" i="7"/>
  <c r="R165" i="7"/>
  <c r="Q165" i="7"/>
  <c r="P165" i="7"/>
  <c r="O165" i="7"/>
  <c r="N165" i="7"/>
  <c r="Y164" i="7"/>
  <c r="Z164" i="7" s="1"/>
  <c r="U164" i="7"/>
  <c r="T164" i="7"/>
  <c r="S164" i="7"/>
  <c r="R164" i="7"/>
  <c r="Q164" i="7"/>
  <c r="P164" i="7"/>
  <c r="O164" i="7"/>
  <c r="N164" i="7"/>
  <c r="Y163" i="7"/>
  <c r="Z163" i="7" s="1"/>
  <c r="U163" i="7"/>
  <c r="T163" i="7"/>
  <c r="S163" i="7"/>
  <c r="R163" i="7"/>
  <c r="Q163" i="7"/>
  <c r="P163" i="7"/>
  <c r="O163" i="7"/>
  <c r="N163" i="7"/>
  <c r="Y162" i="7"/>
  <c r="Z162" i="7" s="1"/>
  <c r="U162" i="7"/>
  <c r="T162" i="7"/>
  <c r="S162" i="7"/>
  <c r="R162" i="7"/>
  <c r="Q162" i="7"/>
  <c r="P162" i="7"/>
  <c r="O162" i="7"/>
  <c r="N162" i="7"/>
  <c r="Y161" i="7"/>
  <c r="Z161" i="7" s="1"/>
  <c r="U161" i="7"/>
  <c r="T161" i="7"/>
  <c r="S161" i="7"/>
  <c r="R161" i="7"/>
  <c r="Q161" i="7"/>
  <c r="P161" i="7"/>
  <c r="O161" i="7"/>
  <c r="N161" i="7"/>
  <c r="Y160" i="7"/>
  <c r="Z160" i="7" s="1"/>
  <c r="U160" i="7"/>
  <c r="T160" i="7"/>
  <c r="S160" i="7"/>
  <c r="R160" i="7"/>
  <c r="Q160" i="7"/>
  <c r="P160" i="7"/>
  <c r="O160" i="7"/>
  <c r="N160" i="7"/>
  <c r="Y159" i="7"/>
  <c r="Z159" i="7" s="1"/>
  <c r="U159" i="7"/>
  <c r="T159" i="7"/>
  <c r="S159" i="7"/>
  <c r="R159" i="7"/>
  <c r="Q159" i="7"/>
  <c r="P159" i="7"/>
  <c r="O159" i="7"/>
  <c r="N159" i="7"/>
  <c r="Y158" i="7"/>
  <c r="Z158" i="7" s="1"/>
  <c r="U158" i="7"/>
  <c r="T158" i="7"/>
  <c r="S158" i="7"/>
  <c r="R158" i="7"/>
  <c r="Q158" i="7"/>
  <c r="P158" i="7"/>
  <c r="O158" i="7"/>
  <c r="N158" i="7"/>
  <c r="Y157" i="7"/>
  <c r="Z157" i="7" s="1"/>
  <c r="U157" i="7"/>
  <c r="T157" i="7"/>
  <c r="S157" i="7"/>
  <c r="R157" i="7"/>
  <c r="Q157" i="7"/>
  <c r="P157" i="7"/>
  <c r="O157" i="7"/>
  <c r="N157" i="7"/>
  <c r="Y156" i="7"/>
  <c r="Z156" i="7" s="1"/>
  <c r="U156" i="7"/>
  <c r="T156" i="7"/>
  <c r="S156" i="7"/>
  <c r="R156" i="7"/>
  <c r="Q156" i="7"/>
  <c r="P156" i="7"/>
  <c r="O156" i="7"/>
  <c r="N156" i="7"/>
  <c r="Y155" i="7"/>
  <c r="Z155" i="7" s="1"/>
  <c r="U155" i="7"/>
  <c r="T155" i="7"/>
  <c r="S155" i="7"/>
  <c r="R155" i="7"/>
  <c r="Q155" i="7"/>
  <c r="P155" i="7"/>
  <c r="O155" i="7"/>
  <c r="N155" i="7"/>
  <c r="Y154" i="7"/>
  <c r="Z154" i="7" s="1"/>
  <c r="U154" i="7"/>
  <c r="T154" i="7"/>
  <c r="S154" i="7"/>
  <c r="R154" i="7"/>
  <c r="Q154" i="7"/>
  <c r="P154" i="7"/>
  <c r="O154" i="7"/>
  <c r="N154" i="7"/>
  <c r="Y153" i="7"/>
  <c r="Z153" i="7" s="1"/>
  <c r="U153" i="7"/>
  <c r="T153" i="7"/>
  <c r="S153" i="7"/>
  <c r="R153" i="7"/>
  <c r="Q153" i="7"/>
  <c r="P153" i="7"/>
  <c r="O153" i="7"/>
  <c r="N153" i="7"/>
  <c r="Y152" i="7"/>
  <c r="Z152" i="7" s="1"/>
  <c r="U152" i="7"/>
  <c r="T152" i="7"/>
  <c r="S152" i="7"/>
  <c r="R152" i="7"/>
  <c r="Q152" i="7"/>
  <c r="P152" i="7"/>
  <c r="O152" i="7"/>
  <c r="N152" i="7"/>
  <c r="Y151" i="7"/>
  <c r="Z151" i="7" s="1"/>
  <c r="U151" i="7"/>
  <c r="T151" i="7"/>
  <c r="S151" i="7"/>
  <c r="R151" i="7"/>
  <c r="Q151" i="7"/>
  <c r="P151" i="7"/>
  <c r="O151" i="7"/>
  <c r="N151" i="7"/>
  <c r="Y150" i="7"/>
  <c r="Z150" i="7" s="1"/>
  <c r="U150" i="7"/>
  <c r="T150" i="7"/>
  <c r="S150" i="7"/>
  <c r="R150" i="7"/>
  <c r="Q150" i="7"/>
  <c r="P150" i="7"/>
  <c r="O150" i="7"/>
  <c r="N150" i="7"/>
  <c r="Y149" i="7"/>
  <c r="Z149" i="7" s="1"/>
  <c r="U149" i="7"/>
  <c r="T149" i="7"/>
  <c r="S149" i="7"/>
  <c r="R149" i="7"/>
  <c r="Q149" i="7"/>
  <c r="P149" i="7"/>
  <c r="O149" i="7"/>
  <c r="N149" i="7"/>
  <c r="Y148" i="7"/>
  <c r="Z148" i="7" s="1"/>
  <c r="U148" i="7"/>
  <c r="T148" i="7"/>
  <c r="S148" i="7"/>
  <c r="R148" i="7"/>
  <c r="Q148" i="7"/>
  <c r="P148" i="7"/>
  <c r="O148" i="7"/>
  <c r="N148" i="7"/>
  <c r="Y147" i="7"/>
  <c r="Z147" i="7" s="1"/>
  <c r="U147" i="7"/>
  <c r="T147" i="7"/>
  <c r="S147" i="7"/>
  <c r="R147" i="7"/>
  <c r="Q147" i="7"/>
  <c r="P147" i="7"/>
  <c r="O147" i="7"/>
  <c r="N147" i="7"/>
  <c r="Y146" i="7"/>
  <c r="Z146" i="7" s="1"/>
  <c r="U146" i="7"/>
  <c r="T146" i="7"/>
  <c r="S146" i="7"/>
  <c r="R146" i="7"/>
  <c r="Q146" i="7"/>
  <c r="P146" i="7"/>
  <c r="O146" i="7"/>
  <c r="N146" i="7"/>
  <c r="Y145" i="7"/>
  <c r="Z145" i="7" s="1"/>
  <c r="U145" i="7"/>
  <c r="T145" i="7"/>
  <c r="S145" i="7"/>
  <c r="R145" i="7"/>
  <c r="Q145" i="7"/>
  <c r="P145" i="7"/>
  <c r="O145" i="7"/>
  <c r="N145" i="7"/>
  <c r="Y144" i="7"/>
  <c r="Z144" i="7" s="1"/>
  <c r="U144" i="7"/>
  <c r="T144" i="7"/>
  <c r="S144" i="7"/>
  <c r="R144" i="7"/>
  <c r="Q144" i="7"/>
  <c r="P144" i="7"/>
  <c r="O144" i="7"/>
  <c r="N144" i="7"/>
  <c r="Y143" i="7"/>
  <c r="Z143" i="7" s="1"/>
  <c r="U143" i="7"/>
  <c r="T143" i="7"/>
  <c r="S143" i="7"/>
  <c r="R143" i="7"/>
  <c r="Q143" i="7"/>
  <c r="P143" i="7"/>
  <c r="O143" i="7"/>
  <c r="N143" i="7"/>
  <c r="Y142" i="7"/>
  <c r="Z142" i="7" s="1"/>
  <c r="U142" i="7"/>
  <c r="T142" i="7"/>
  <c r="S142" i="7"/>
  <c r="R142" i="7"/>
  <c r="Q142" i="7"/>
  <c r="P142" i="7"/>
  <c r="O142" i="7"/>
  <c r="N142" i="7"/>
  <c r="Y141" i="7"/>
  <c r="Z141" i="7" s="1"/>
  <c r="U141" i="7"/>
  <c r="T141" i="7"/>
  <c r="S141" i="7"/>
  <c r="R141" i="7"/>
  <c r="Q141" i="7"/>
  <c r="P141" i="7"/>
  <c r="O141" i="7"/>
  <c r="N141" i="7"/>
  <c r="Y140" i="7"/>
  <c r="Z140" i="7" s="1"/>
  <c r="U140" i="7"/>
  <c r="T140" i="7"/>
  <c r="S140" i="7"/>
  <c r="R140" i="7"/>
  <c r="Q140" i="7"/>
  <c r="P140" i="7"/>
  <c r="O140" i="7"/>
  <c r="N140" i="7"/>
  <c r="Z139" i="7"/>
  <c r="Y139" i="7"/>
  <c r="U139" i="7"/>
  <c r="T139" i="7"/>
  <c r="S139" i="7"/>
  <c r="R139" i="7"/>
  <c r="Q139" i="7"/>
  <c r="P139" i="7"/>
  <c r="O139" i="7"/>
  <c r="N139" i="7"/>
  <c r="Y138" i="7"/>
  <c r="Z138" i="7" s="1"/>
  <c r="U138" i="7"/>
  <c r="T138" i="7"/>
  <c r="S138" i="7"/>
  <c r="R138" i="7"/>
  <c r="Q138" i="7"/>
  <c r="P138" i="7"/>
  <c r="O138" i="7"/>
  <c r="N138" i="7"/>
  <c r="Y137" i="7"/>
  <c r="Z137" i="7" s="1"/>
  <c r="U137" i="7"/>
  <c r="T137" i="7"/>
  <c r="S137" i="7"/>
  <c r="R137" i="7"/>
  <c r="Q137" i="7"/>
  <c r="P137" i="7"/>
  <c r="O137" i="7"/>
  <c r="N137" i="7"/>
  <c r="Y136" i="7"/>
  <c r="Z136" i="7" s="1"/>
  <c r="U136" i="7"/>
  <c r="T136" i="7"/>
  <c r="S136" i="7"/>
  <c r="R136" i="7"/>
  <c r="Q136" i="7"/>
  <c r="P136" i="7"/>
  <c r="O136" i="7"/>
  <c r="N136" i="7"/>
  <c r="Y135" i="7"/>
  <c r="Z135" i="7" s="1"/>
  <c r="U135" i="7"/>
  <c r="T135" i="7"/>
  <c r="S135" i="7"/>
  <c r="R135" i="7"/>
  <c r="Q135" i="7"/>
  <c r="P135" i="7"/>
  <c r="O135" i="7"/>
  <c r="N135" i="7"/>
  <c r="Y134" i="7"/>
  <c r="Z134" i="7" s="1"/>
  <c r="U134" i="7"/>
  <c r="T134" i="7"/>
  <c r="S134" i="7"/>
  <c r="R134" i="7"/>
  <c r="Q134" i="7"/>
  <c r="P134" i="7"/>
  <c r="O134" i="7"/>
  <c r="N134" i="7"/>
  <c r="Y133" i="7"/>
  <c r="Z133" i="7" s="1"/>
  <c r="U133" i="7"/>
  <c r="T133" i="7"/>
  <c r="S133" i="7"/>
  <c r="R133" i="7"/>
  <c r="Q133" i="7"/>
  <c r="P133" i="7"/>
  <c r="O133" i="7"/>
  <c r="N133" i="7"/>
  <c r="Y132" i="7"/>
  <c r="Z132" i="7" s="1"/>
  <c r="U132" i="7"/>
  <c r="T132" i="7"/>
  <c r="S132" i="7"/>
  <c r="R132" i="7"/>
  <c r="Q132" i="7"/>
  <c r="P132" i="7"/>
  <c r="O132" i="7"/>
  <c r="N132" i="7"/>
  <c r="Y131" i="7"/>
  <c r="Z131" i="7" s="1"/>
  <c r="U131" i="7"/>
  <c r="T131" i="7"/>
  <c r="S131" i="7"/>
  <c r="R131" i="7"/>
  <c r="Q131" i="7"/>
  <c r="P131" i="7"/>
  <c r="O131" i="7"/>
  <c r="N131" i="7"/>
  <c r="Y130" i="7"/>
  <c r="Z130" i="7" s="1"/>
  <c r="U130" i="7"/>
  <c r="T130" i="7"/>
  <c r="S130" i="7"/>
  <c r="R130" i="7"/>
  <c r="Q130" i="7"/>
  <c r="P130" i="7"/>
  <c r="O130" i="7"/>
  <c r="N130" i="7"/>
  <c r="Y129" i="7"/>
  <c r="Z129" i="7" s="1"/>
  <c r="U129" i="7"/>
  <c r="T129" i="7"/>
  <c r="S129" i="7"/>
  <c r="R129" i="7"/>
  <c r="Q129" i="7"/>
  <c r="P129" i="7"/>
  <c r="O129" i="7"/>
  <c r="N129" i="7"/>
  <c r="Y128" i="7"/>
  <c r="Z128" i="7" s="1"/>
  <c r="U128" i="7"/>
  <c r="T128" i="7"/>
  <c r="S128" i="7"/>
  <c r="R128" i="7"/>
  <c r="Q128" i="7"/>
  <c r="P128" i="7"/>
  <c r="O128" i="7"/>
  <c r="N128" i="7"/>
  <c r="Y127" i="7"/>
  <c r="Z127" i="7" s="1"/>
  <c r="U127" i="7"/>
  <c r="T127" i="7"/>
  <c r="S127" i="7"/>
  <c r="R127" i="7"/>
  <c r="Q127" i="7"/>
  <c r="P127" i="7"/>
  <c r="O127" i="7"/>
  <c r="N127" i="7"/>
  <c r="Y126" i="7"/>
  <c r="Z126" i="7" s="1"/>
  <c r="U126" i="7"/>
  <c r="T126" i="7"/>
  <c r="S126" i="7"/>
  <c r="R126" i="7"/>
  <c r="Q126" i="7"/>
  <c r="P126" i="7"/>
  <c r="O126" i="7"/>
  <c r="N126" i="7"/>
  <c r="Y125" i="7"/>
  <c r="Z125" i="7" s="1"/>
  <c r="U125" i="7"/>
  <c r="T125" i="7"/>
  <c r="S125" i="7"/>
  <c r="R125" i="7"/>
  <c r="Q125" i="7"/>
  <c r="P125" i="7"/>
  <c r="O125" i="7"/>
  <c r="N125" i="7"/>
  <c r="Y124" i="7"/>
  <c r="Z124" i="7" s="1"/>
  <c r="U124" i="7"/>
  <c r="T124" i="7"/>
  <c r="S124" i="7"/>
  <c r="R124" i="7"/>
  <c r="Q124" i="7"/>
  <c r="P124" i="7"/>
  <c r="O124" i="7"/>
  <c r="N124" i="7"/>
  <c r="Z123" i="7"/>
  <c r="Y123" i="7"/>
  <c r="U123" i="7"/>
  <c r="T123" i="7"/>
  <c r="S123" i="7"/>
  <c r="R123" i="7"/>
  <c r="Q123" i="7"/>
  <c r="P123" i="7"/>
  <c r="O123" i="7"/>
  <c r="N123" i="7"/>
  <c r="Y122" i="7"/>
  <c r="Z122" i="7" s="1"/>
  <c r="U122" i="7"/>
  <c r="T122" i="7"/>
  <c r="S122" i="7"/>
  <c r="R122" i="7"/>
  <c r="Q122" i="7"/>
  <c r="P122" i="7"/>
  <c r="O122" i="7"/>
  <c r="N122" i="7"/>
  <c r="Y121" i="7"/>
  <c r="Z121" i="7" s="1"/>
  <c r="U121" i="7"/>
  <c r="T121" i="7"/>
  <c r="S121" i="7"/>
  <c r="R121" i="7"/>
  <c r="Q121" i="7"/>
  <c r="P121" i="7"/>
  <c r="O121" i="7"/>
  <c r="N121" i="7"/>
  <c r="Z120" i="7"/>
  <c r="Y120" i="7"/>
  <c r="U120" i="7"/>
  <c r="T120" i="7"/>
  <c r="S120" i="7"/>
  <c r="R120" i="7"/>
  <c r="Q120" i="7"/>
  <c r="P120" i="7"/>
  <c r="O120" i="7"/>
  <c r="N120" i="7"/>
  <c r="Y119" i="7"/>
  <c r="Z119" i="7" s="1"/>
  <c r="U119" i="7"/>
  <c r="T119" i="7"/>
  <c r="S119" i="7"/>
  <c r="R119" i="7"/>
  <c r="Q119" i="7"/>
  <c r="P119" i="7"/>
  <c r="O119" i="7"/>
  <c r="N119" i="7"/>
  <c r="Y118" i="7"/>
  <c r="Z118" i="7" s="1"/>
  <c r="U118" i="7"/>
  <c r="T118" i="7"/>
  <c r="S118" i="7"/>
  <c r="R118" i="7"/>
  <c r="Q118" i="7"/>
  <c r="P118" i="7"/>
  <c r="O118" i="7"/>
  <c r="N118" i="7"/>
  <c r="Y117" i="7"/>
  <c r="Z117" i="7" s="1"/>
  <c r="U117" i="7"/>
  <c r="T117" i="7"/>
  <c r="S117" i="7"/>
  <c r="R117" i="7"/>
  <c r="Q117" i="7"/>
  <c r="P117" i="7"/>
  <c r="O117" i="7"/>
  <c r="N117" i="7"/>
  <c r="Y116" i="7"/>
  <c r="Z116" i="7" s="1"/>
  <c r="U116" i="7"/>
  <c r="T116" i="7"/>
  <c r="S116" i="7"/>
  <c r="R116" i="7"/>
  <c r="Q116" i="7"/>
  <c r="P116" i="7"/>
  <c r="O116" i="7"/>
  <c r="N116" i="7"/>
  <c r="Y115" i="7"/>
  <c r="Z115" i="7" s="1"/>
  <c r="U115" i="7"/>
  <c r="T115" i="7"/>
  <c r="S115" i="7"/>
  <c r="R115" i="7"/>
  <c r="Q115" i="7"/>
  <c r="P115" i="7"/>
  <c r="O115" i="7"/>
  <c r="N115" i="7"/>
  <c r="Y114" i="7"/>
  <c r="Z114" i="7" s="1"/>
  <c r="U114" i="7"/>
  <c r="T114" i="7"/>
  <c r="S114" i="7"/>
  <c r="R114" i="7"/>
  <c r="Q114" i="7"/>
  <c r="P114" i="7"/>
  <c r="O114" i="7"/>
  <c r="N114" i="7"/>
  <c r="Y113" i="7"/>
  <c r="Z113" i="7" s="1"/>
  <c r="U113" i="7"/>
  <c r="T113" i="7"/>
  <c r="S113" i="7"/>
  <c r="R113" i="7"/>
  <c r="Q113" i="7"/>
  <c r="P113" i="7"/>
  <c r="O113" i="7"/>
  <c r="N113" i="7"/>
  <c r="Y112" i="7"/>
  <c r="Z112" i="7" s="1"/>
  <c r="U112" i="7"/>
  <c r="T112" i="7"/>
  <c r="S112" i="7"/>
  <c r="R112" i="7"/>
  <c r="Q112" i="7"/>
  <c r="P112" i="7"/>
  <c r="O112" i="7"/>
  <c r="N112" i="7"/>
  <c r="Y111" i="7"/>
  <c r="Z111" i="7" s="1"/>
  <c r="U111" i="7"/>
  <c r="T111" i="7"/>
  <c r="S111" i="7"/>
  <c r="R111" i="7"/>
  <c r="Q111" i="7"/>
  <c r="P111" i="7"/>
  <c r="O111" i="7"/>
  <c r="N111" i="7"/>
  <c r="Y110" i="7"/>
  <c r="Z110" i="7" s="1"/>
  <c r="U110" i="7"/>
  <c r="T110" i="7"/>
  <c r="S110" i="7"/>
  <c r="R110" i="7"/>
  <c r="Q110" i="7"/>
  <c r="P110" i="7"/>
  <c r="O110" i="7"/>
  <c r="N110" i="7"/>
  <c r="Y109" i="7"/>
  <c r="Z109" i="7" s="1"/>
  <c r="U109" i="7"/>
  <c r="T109" i="7"/>
  <c r="S109" i="7"/>
  <c r="R109" i="7"/>
  <c r="Q109" i="7"/>
  <c r="P109" i="7"/>
  <c r="O109" i="7"/>
  <c r="N109" i="7"/>
  <c r="Y108" i="7"/>
  <c r="Z108" i="7" s="1"/>
  <c r="U108" i="7"/>
  <c r="T108" i="7"/>
  <c r="S108" i="7"/>
  <c r="R108" i="7"/>
  <c r="Q108" i="7"/>
  <c r="P108" i="7"/>
  <c r="O108" i="7"/>
  <c r="N108" i="7"/>
  <c r="Y107" i="7"/>
  <c r="Z107" i="7" s="1"/>
  <c r="U107" i="7"/>
  <c r="T107" i="7"/>
  <c r="S107" i="7"/>
  <c r="R107" i="7"/>
  <c r="Q107" i="7"/>
  <c r="P107" i="7"/>
  <c r="O107" i="7"/>
  <c r="N107" i="7"/>
  <c r="Y106" i="7"/>
  <c r="Z106" i="7" s="1"/>
  <c r="U106" i="7"/>
  <c r="T106" i="7"/>
  <c r="S106" i="7"/>
  <c r="R106" i="7"/>
  <c r="Q106" i="7"/>
  <c r="P106" i="7"/>
  <c r="O106" i="7"/>
  <c r="N106" i="7"/>
  <c r="Y105" i="7"/>
  <c r="Z105" i="7" s="1"/>
  <c r="U105" i="7"/>
  <c r="T105" i="7"/>
  <c r="S105" i="7"/>
  <c r="R105" i="7"/>
  <c r="Q105" i="7"/>
  <c r="P105" i="7"/>
  <c r="O105" i="7"/>
  <c r="N105" i="7"/>
  <c r="Z104" i="7"/>
  <c r="Y104" i="7"/>
  <c r="U104" i="7"/>
  <c r="T104" i="7"/>
  <c r="S104" i="7"/>
  <c r="R104" i="7"/>
  <c r="Q104" i="7"/>
  <c r="P104" i="7"/>
  <c r="O104" i="7"/>
  <c r="N104" i="7"/>
  <c r="Y103" i="7"/>
  <c r="Z103" i="7" s="1"/>
  <c r="U103" i="7"/>
  <c r="T103" i="7"/>
  <c r="S103" i="7"/>
  <c r="R103" i="7"/>
  <c r="Q103" i="7"/>
  <c r="P103" i="7"/>
  <c r="O103" i="7"/>
  <c r="N103" i="7"/>
  <c r="Y102" i="7"/>
  <c r="Z102" i="7" s="1"/>
  <c r="U102" i="7"/>
  <c r="T102" i="7"/>
  <c r="S102" i="7"/>
  <c r="R102" i="7"/>
  <c r="Q102" i="7"/>
  <c r="P102" i="7"/>
  <c r="O102" i="7"/>
  <c r="N102" i="7"/>
  <c r="Y101" i="7"/>
  <c r="Z101" i="7" s="1"/>
  <c r="U101" i="7"/>
  <c r="T101" i="7"/>
  <c r="S101" i="7"/>
  <c r="R101" i="7"/>
  <c r="Q101" i="7"/>
  <c r="P101" i="7"/>
  <c r="O101" i="7"/>
  <c r="N101" i="7"/>
  <c r="Y100" i="7"/>
  <c r="Z100" i="7" s="1"/>
  <c r="U100" i="7"/>
  <c r="T100" i="7"/>
  <c r="S100" i="7"/>
  <c r="R100" i="7"/>
  <c r="Q100" i="7"/>
  <c r="P100" i="7"/>
  <c r="O100" i="7"/>
  <c r="N100" i="7"/>
  <c r="Y99" i="7"/>
  <c r="Z99" i="7" s="1"/>
  <c r="U99" i="7"/>
  <c r="T99" i="7"/>
  <c r="S99" i="7"/>
  <c r="R99" i="7"/>
  <c r="Q99" i="7"/>
  <c r="P99" i="7"/>
  <c r="O99" i="7"/>
  <c r="N99" i="7"/>
  <c r="Y98" i="7"/>
  <c r="Z98" i="7" s="1"/>
  <c r="U98" i="7"/>
  <c r="T98" i="7"/>
  <c r="S98" i="7"/>
  <c r="R98" i="7"/>
  <c r="Q98" i="7"/>
  <c r="P98" i="7"/>
  <c r="O98" i="7"/>
  <c r="N98" i="7"/>
  <c r="Y97" i="7"/>
  <c r="Z97" i="7" s="1"/>
  <c r="U97" i="7"/>
  <c r="T97" i="7"/>
  <c r="S97" i="7"/>
  <c r="R97" i="7"/>
  <c r="Q97" i="7"/>
  <c r="P97" i="7"/>
  <c r="O97" i="7"/>
  <c r="N97" i="7"/>
  <c r="Y96" i="7"/>
  <c r="Z96" i="7" s="1"/>
  <c r="U96" i="7"/>
  <c r="T96" i="7"/>
  <c r="S96" i="7"/>
  <c r="R96" i="7"/>
  <c r="Q96" i="7"/>
  <c r="P96" i="7"/>
  <c r="O96" i="7"/>
  <c r="N96" i="7"/>
  <c r="Y95" i="7"/>
  <c r="Z95" i="7" s="1"/>
  <c r="U95" i="7"/>
  <c r="T95" i="7"/>
  <c r="S95" i="7"/>
  <c r="R95" i="7"/>
  <c r="Q95" i="7"/>
  <c r="P95" i="7"/>
  <c r="O95" i="7"/>
  <c r="N95" i="7"/>
  <c r="Y94" i="7"/>
  <c r="Z94" i="7" s="1"/>
  <c r="U94" i="7"/>
  <c r="T94" i="7"/>
  <c r="S94" i="7"/>
  <c r="R94" i="7"/>
  <c r="Q94" i="7"/>
  <c r="P94" i="7"/>
  <c r="O94" i="7"/>
  <c r="N94" i="7"/>
  <c r="Y93" i="7"/>
  <c r="Z93" i="7" s="1"/>
  <c r="U93" i="7"/>
  <c r="T93" i="7"/>
  <c r="S93" i="7"/>
  <c r="R93" i="7"/>
  <c r="Q93" i="7"/>
  <c r="P93" i="7"/>
  <c r="O93" i="7"/>
  <c r="N93" i="7"/>
  <c r="Y92" i="7"/>
  <c r="Z92" i="7" s="1"/>
  <c r="U92" i="7"/>
  <c r="T92" i="7"/>
  <c r="S92" i="7"/>
  <c r="R92" i="7"/>
  <c r="Q92" i="7"/>
  <c r="P92" i="7"/>
  <c r="O92" i="7"/>
  <c r="N92" i="7"/>
  <c r="Y91" i="7"/>
  <c r="Z91" i="7" s="1"/>
  <c r="U91" i="7"/>
  <c r="T91" i="7"/>
  <c r="S91" i="7"/>
  <c r="R91" i="7"/>
  <c r="Q91" i="7"/>
  <c r="P91" i="7"/>
  <c r="O91" i="7"/>
  <c r="N91" i="7"/>
  <c r="Y90" i="7"/>
  <c r="Z90" i="7" s="1"/>
  <c r="U90" i="7"/>
  <c r="T90" i="7"/>
  <c r="S90" i="7"/>
  <c r="R90" i="7"/>
  <c r="Q90" i="7"/>
  <c r="P90" i="7"/>
  <c r="O90" i="7"/>
  <c r="N90" i="7"/>
  <c r="Y89" i="7"/>
  <c r="Z89" i="7" s="1"/>
  <c r="U89" i="7"/>
  <c r="T89" i="7"/>
  <c r="S89" i="7"/>
  <c r="R89" i="7"/>
  <c r="Q89" i="7"/>
  <c r="P89" i="7"/>
  <c r="O89" i="7"/>
  <c r="N89" i="7"/>
  <c r="Y88" i="7"/>
  <c r="Z88" i="7" s="1"/>
  <c r="U88" i="7"/>
  <c r="T88" i="7"/>
  <c r="S88" i="7"/>
  <c r="R88" i="7"/>
  <c r="Q88" i="7"/>
  <c r="P88" i="7"/>
  <c r="O88" i="7"/>
  <c r="N88" i="7"/>
  <c r="Y87" i="7"/>
  <c r="Z87" i="7" s="1"/>
  <c r="U87" i="7"/>
  <c r="T87" i="7"/>
  <c r="S87" i="7"/>
  <c r="R87" i="7"/>
  <c r="Q87" i="7"/>
  <c r="P87" i="7"/>
  <c r="O87" i="7"/>
  <c r="N87" i="7"/>
  <c r="Y86" i="7"/>
  <c r="Z86" i="7" s="1"/>
  <c r="U86" i="7"/>
  <c r="T86" i="7"/>
  <c r="S86" i="7"/>
  <c r="R86" i="7"/>
  <c r="Q86" i="7"/>
  <c r="P86" i="7"/>
  <c r="O86" i="7"/>
  <c r="N86" i="7"/>
  <c r="Y85" i="7"/>
  <c r="Z85" i="7" s="1"/>
  <c r="U85" i="7"/>
  <c r="T85" i="7"/>
  <c r="S85" i="7"/>
  <c r="R85" i="7"/>
  <c r="Q85" i="7"/>
  <c r="P85" i="7"/>
  <c r="O85" i="7"/>
  <c r="N85" i="7"/>
  <c r="Y84" i="7"/>
  <c r="Z84" i="7" s="1"/>
  <c r="U84" i="7"/>
  <c r="T84" i="7"/>
  <c r="S84" i="7"/>
  <c r="R84" i="7"/>
  <c r="Q84" i="7"/>
  <c r="P84" i="7"/>
  <c r="O84" i="7"/>
  <c r="N84" i="7"/>
  <c r="Y83" i="7"/>
  <c r="Z83" i="7" s="1"/>
  <c r="U83" i="7"/>
  <c r="T83" i="7"/>
  <c r="S83" i="7"/>
  <c r="R83" i="7"/>
  <c r="Q83" i="7"/>
  <c r="P83" i="7"/>
  <c r="O83" i="7"/>
  <c r="N83" i="7"/>
  <c r="Y82" i="7"/>
  <c r="Z82" i="7" s="1"/>
  <c r="U82" i="7"/>
  <c r="T82" i="7"/>
  <c r="S82" i="7"/>
  <c r="R82" i="7"/>
  <c r="Q82" i="7"/>
  <c r="P82" i="7"/>
  <c r="O82" i="7"/>
  <c r="N82" i="7"/>
  <c r="Y81" i="7"/>
  <c r="Z81" i="7" s="1"/>
  <c r="U81" i="7"/>
  <c r="T81" i="7"/>
  <c r="S81" i="7"/>
  <c r="R81" i="7"/>
  <c r="Q81" i="7"/>
  <c r="P81" i="7"/>
  <c r="O81" i="7"/>
  <c r="N81" i="7"/>
  <c r="Y80" i="7"/>
  <c r="Z80" i="7" s="1"/>
  <c r="U80" i="7"/>
  <c r="T80" i="7"/>
  <c r="S80" i="7"/>
  <c r="R80" i="7"/>
  <c r="Q80" i="7"/>
  <c r="P80" i="7"/>
  <c r="O80" i="7"/>
  <c r="N80" i="7"/>
  <c r="Y79" i="7"/>
  <c r="Z79" i="7" s="1"/>
  <c r="U79" i="7"/>
  <c r="T79" i="7"/>
  <c r="S79" i="7"/>
  <c r="R79" i="7"/>
  <c r="Q79" i="7"/>
  <c r="P79" i="7"/>
  <c r="O79" i="7"/>
  <c r="N79" i="7"/>
  <c r="Y78" i="7"/>
  <c r="Z78" i="7" s="1"/>
  <c r="U78" i="7"/>
  <c r="T78" i="7"/>
  <c r="S78" i="7"/>
  <c r="R78" i="7"/>
  <c r="Q78" i="7"/>
  <c r="P78" i="7"/>
  <c r="O78" i="7"/>
  <c r="N78" i="7"/>
  <c r="Y77" i="7"/>
  <c r="Z77" i="7" s="1"/>
  <c r="U77" i="7"/>
  <c r="T77" i="7"/>
  <c r="S77" i="7"/>
  <c r="R77" i="7"/>
  <c r="Q77" i="7"/>
  <c r="P77" i="7"/>
  <c r="O77" i="7"/>
  <c r="N77" i="7"/>
  <c r="Y76" i="7"/>
  <c r="Z76" i="7" s="1"/>
  <c r="U76" i="7"/>
  <c r="T76" i="7"/>
  <c r="S76" i="7"/>
  <c r="R76" i="7"/>
  <c r="Q76" i="7"/>
  <c r="P76" i="7"/>
  <c r="O76" i="7"/>
  <c r="N76" i="7"/>
  <c r="Z75" i="7"/>
  <c r="Y75" i="7"/>
  <c r="U75" i="7"/>
  <c r="T75" i="7"/>
  <c r="S75" i="7"/>
  <c r="R75" i="7"/>
  <c r="Q75" i="7"/>
  <c r="P75" i="7"/>
  <c r="O75" i="7"/>
  <c r="N75" i="7"/>
  <c r="Y74" i="7"/>
  <c r="Z74" i="7" s="1"/>
  <c r="U74" i="7"/>
  <c r="T74" i="7"/>
  <c r="S74" i="7"/>
  <c r="R74" i="7"/>
  <c r="Q74" i="7"/>
  <c r="P74" i="7"/>
  <c r="O74" i="7"/>
  <c r="N74" i="7"/>
  <c r="Y73" i="7"/>
  <c r="Z73" i="7" s="1"/>
  <c r="U73" i="7"/>
  <c r="T73" i="7"/>
  <c r="S73" i="7"/>
  <c r="R73" i="7"/>
  <c r="Q73" i="7"/>
  <c r="P73" i="7"/>
  <c r="O73" i="7"/>
  <c r="N73" i="7"/>
  <c r="Y72" i="7"/>
  <c r="Z72" i="7" s="1"/>
  <c r="U72" i="7"/>
  <c r="T72" i="7"/>
  <c r="S72" i="7"/>
  <c r="R72" i="7"/>
  <c r="Q72" i="7"/>
  <c r="P72" i="7"/>
  <c r="O72" i="7"/>
  <c r="N72" i="7"/>
  <c r="Y71" i="7"/>
  <c r="Z71" i="7" s="1"/>
  <c r="U71" i="7"/>
  <c r="T71" i="7"/>
  <c r="S71" i="7"/>
  <c r="R71" i="7"/>
  <c r="Q71" i="7"/>
  <c r="P71" i="7"/>
  <c r="O71" i="7"/>
  <c r="N71" i="7"/>
  <c r="Y70" i="7"/>
  <c r="Z70" i="7" s="1"/>
  <c r="U70" i="7"/>
  <c r="T70" i="7"/>
  <c r="S70" i="7"/>
  <c r="R70" i="7"/>
  <c r="Q70" i="7"/>
  <c r="P70" i="7"/>
  <c r="O70" i="7"/>
  <c r="N70" i="7"/>
  <c r="Y69" i="7"/>
  <c r="Z69" i="7" s="1"/>
  <c r="U69" i="7"/>
  <c r="T69" i="7"/>
  <c r="S69" i="7"/>
  <c r="R69" i="7"/>
  <c r="Q69" i="7"/>
  <c r="P69" i="7"/>
  <c r="O69" i="7"/>
  <c r="N69" i="7"/>
  <c r="Y68" i="7"/>
  <c r="Z68" i="7" s="1"/>
  <c r="U68" i="7"/>
  <c r="T68" i="7"/>
  <c r="S68" i="7"/>
  <c r="R68" i="7"/>
  <c r="Q68" i="7"/>
  <c r="P68" i="7"/>
  <c r="O68" i="7"/>
  <c r="N68" i="7"/>
  <c r="Y67" i="7"/>
  <c r="Z67" i="7" s="1"/>
  <c r="U67" i="7"/>
  <c r="T67" i="7"/>
  <c r="S67" i="7"/>
  <c r="R67" i="7"/>
  <c r="Q67" i="7"/>
  <c r="P67" i="7"/>
  <c r="O67" i="7"/>
  <c r="N67" i="7"/>
  <c r="Y66" i="7"/>
  <c r="Z66" i="7" s="1"/>
  <c r="U66" i="7"/>
  <c r="T66" i="7"/>
  <c r="S66" i="7"/>
  <c r="R66" i="7"/>
  <c r="Q66" i="7"/>
  <c r="P66" i="7"/>
  <c r="O66" i="7"/>
  <c r="N66" i="7"/>
  <c r="Y65" i="7"/>
  <c r="Z65" i="7" s="1"/>
  <c r="U65" i="7"/>
  <c r="T65" i="7"/>
  <c r="S65" i="7"/>
  <c r="R65" i="7"/>
  <c r="Q65" i="7"/>
  <c r="P65" i="7"/>
  <c r="O65" i="7"/>
  <c r="N65" i="7"/>
  <c r="Y64" i="7"/>
  <c r="Z64" i="7" s="1"/>
  <c r="U64" i="7"/>
  <c r="T64" i="7"/>
  <c r="S64" i="7"/>
  <c r="R64" i="7"/>
  <c r="Q64" i="7"/>
  <c r="P64" i="7"/>
  <c r="O64" i="7"/>
  <c r="N64" i="7"/>
  <c r="Y63" i="7"/>
  <c r="Z63" i="7" s="1"/>
  <c r="U63" i="7"/>
  <c r="T63" i="7"/>
  <c r="S63" i="7"/>
  <c r="R63" i="7"/>
  <c r="Q63" i="7"/>
  <c r="P63" i="7"/>
  <c r="O63" i="7"/>
  <c r="N63" i="7"/>
  <c r="Y62" i="7"/>
  <c r="Z62" i="7" s="1"/>
  <c r="U62" i="7"/>
  <c r="T62" i="7"/>
  <c r="S62" i="7"/>
  <c r="R62" i="7"/>
  <c r="Q62" i="7"/>
  <c r="P62" i="7"/>
  <c r="O62" i="7"/>
  <c r="N62" i="7"/>
  <c r="Y61" i="7"/>
  <c r="Z61" i="7" s="1"/>
  <c r="U61" i="7"/>
  <c r="T61" i="7"/>
  <c r="S61" i="7"/>
  <c r="R61" i="7"/>
  <c r="Q61" i="7"/>
  <c r="P61" i="7"/>
  <c r="O61" i="7"/>
  <c r="N61" i="7"/>
  <c r="Y60" i="7"/>
  <c r="Z60" i="7" s="1"/>
  <c r="U60" i="7"/>
  <c r="T60" i="7"/>
  <c r="S60" i="7"/>
  <c r="R60" i="7"/>
  <c r="Q60" i="7"/>
  <c r="P60" i="7"/>
  <c r="O60" i="7"/>
  <c r="N60" i="7"/>
  <c r="Z59" i="7"/>
  <c r="Y59" i="7"/>
  <c r="U59" i="7"/>
  <c r="T59" i="7"/>
  <c r="S59" i="7"/>
  <c r="R59" i="7"/>
  <c r="Q59" i="7"/>
  <c r="P59" i="7"/>
  <c r="O59" i="7"/>
  <c r="N59" i="7"/>
  <c r="Y58" i="7"/>
  <c r="Z58" i="7" s="1"/>
  <c r="U58" i="7"/>
  <c r="T58" i="7"/>
  <c r="S58" i="7"/>
  <c r="R58" i="7"/>
  <c r="Q58" i="7"/>
  <c r="P58" i="7"/>
  <c r="O58" i="7"/>
  <c r="N58" i="7"/>
  <c r="Y57" i="7"/>
  <c r="Z57" i="7" s="1"/>
  <c r="U57" i="7"/>
  <c r="T57" i="7"/>
  <c r="S57" i="7"/>
  <c r="R57" i="7"/>
  <c r="Q57" i="7"/>
  <c r="P57" i="7"/>
  <c r="O57" i="7"/>
  <c r="N57" i="7"/>
  <c r="Z56" i="7"/>
  <c r="Y56" i="7"/>
  <c r="U56" i="7"/>
  <c r="T56" i="7"/>
  <c r="S56" i="7"/>
  <c r="R56" i="7"/>
  <c r="Q56" i="7"/>
  <c r="P56" i="7"/>
  <c r="O56" i="7"/>
  <c r="N56" i="7"/>
  <c r="Y55" i="7"/>
  <c r="Z55" i="7" s="1"/>
  <c r="U55" i="7"/>
  <c r="T55" i="7"/>
  <c r="S55" i="7"/>
  <c r="R55" i="7"/>
  <c r="Q55" i="7"/>
  <c r="P55" i="7"/>
  <c r="O55" i="7"/>
  <c r="N55" i="7"/>
  <c r="Y54" i="7"/>
  <c r="Z54" i="7" s="1"/>
  <c r="U54" i="7"/>
  <c r="T54" i="7"/>
  <c r="S54" i="7"/>
  <c r="R54" i="7"/>
  <c r="Q54" i="7"/>
  <c r="P54" i="7"/>
  <c r="O54" i="7"/>
  <c r="N54" i="7"/>
  <c r="Y53" i="7"/>
  <c r="Z53" i="7" s="1"/>
  <c r="U53" i="7"/>
  <c r="T53" i="7"/>
  <c r="S53" i="7"/>
  <c r="R53" i="7"/>
  <c r="Q53" i="7"/>
  <c r="P53" i="7"/>
  <c r="O53" i="7"/>
  <c r="N53" i="7"/>
  <c r="Y52" i="7"/>
  <c r="Z52" i="7" s="1"/>
  <c r="U52" i="7"/>
  <c r="T52" i="7"/>
  <c r="S52" i="7"/>
  <c r="R52" i="7"/>
  <c r="Q52" i="7"/>
  <c r="P52" i="7"/>
  <c r="O52" i="7"/>
  <c r="N52" i="7"/>
  <c r="Y51" i="7"/>
  <c r="Z51" i="7" s="1"/>
  <c r="U51" i="7"/>
  <c r="T51" i="7"/>
  <c r="S51" i="7"/>
  <c r="R51" i="7"/>
  <c r="Q51" i="7"/>
  <c r="P51" i="7"/>
  <c r="O51" i="7"/>
  <c r="N51" i="7"/>
  <c r="Y50" i="7"/>
  <c r="Z50" i="7" s="1"/>
  <c r="U50" i="7"/>
  <c r="T50" i="7"/>
  <c r="S50" i="7"/>
  <c r="R50" i="7"/>
  <c r="Q50" i="7"/>
  <c r="P50" i="7"/>
  <c r="O50" i="7"/>
  <c r="N50" i="7"/>
  <c r="Y49" i="7"/>
  <c r="Z49" i="7" s="1"/>
  <c r="U49" i="7"/>
  <c r="T49" i="7"/>
  <c r="S49" i="7"/>
  <c r="R49" i="7"/>
  <c r="Q49" i="7"/>
  <c r="P49" i="7"/>
  <c r="O49" i="7"/>
  <c r="N49" i="7"/>
  <c r="Y48" i="7"/>
  <c r="Z48" i="7" s="1"/>
  <c r="U48" i="7"/>
  <c r="T48" i="7"/>
  <c r="S48" i="7"/>
  <c r="R48" i="7"/>
  <c r="Q48" i="7"/>
  <c r="P48" i="7"/>
  <c r="O48" i="7"/>
  <c r="N48" i="7"/>
  <c r="Y47" i="7"/>
  <c r="Z47" i="7" s="1"/>
  <c r="U47" i="7"/>
  <c r="T47" i="7"/>
  <c r="S47" i="7"/>
  <c r="R47" i="7"/>
  <c r="Q47" i="7"/>
  <c r="P47" i="7"/>
  <c r="O47" i="7"/>
  <c r="N47" i="7"/>
  <c r="Y46" i="7"/>
  <c r="Z46" i="7" s="1"/>
  <c r="U46" i="7"/>
  <c r="T46" i="7"/>
  <c r="S46" i="7"/>
  <c r="R46" i="7"/>
  <c r="Q46" i="7"/>
  <c r="P46" i="7"/>
  <c r="O46" i="7"/>
  <c r="N46" i="7"/>
  <c r="Y45" i="7"/>
  <c r="Z45" i="7" s="1"/>
  <c r="U45" i="7"/>
  <c r="T45" i="7"/>
  <c r="S45" i="7"/>
  <c r="R45" i="7"/>
  <c r="Q45" i="7"/>
  <c r="P45" i="7"/>
  <c r="O45" i="7"/>
  <c r="N45" i="7"/>
  <c r="Y44" i="7"/>
  <c r="Z44" i="7" s="1"/>
  <c r="U44" i="7"/>
  <c r="T44" i="7"/>
  <c r="S44" i="7"/>
  <c r="R44" i="7"/>
  <c r="Q44" i="7"/>
  <c r="P44" i="7"/>
  <c r="O44" i="7"/>
  <c r="N44" i="7"/>
  <c r="Y43" i="7"/>
  <c r="Z43" i="7" s="1"/>
  <c r="U43" i="7"/>
  <c r="T43" i="7"/>
  <c r="S43" i="7"/>
  <c r="R43" i="7"/>
  <c r="Q43" i="7"/>
  <c r="P43" i="7"/>
  <c r="O43" i="7"/>
  <c r="N43" i="7"/>
  <c r="Y42" i="7"/>
  <c r="Z42" i="7" s="1"/>
  <c r="U42" i="7"/>
  <c r="T42" i="7"/>
  <c r="S42" i="7"/>
  <c r="R42" i="7"/>
  <c r="Q42" i="7"/>
  <c r="P42" i="7"/>
  <c r="O42" i="7"/>
  <c r="N42" i="7"/>
  <c r="Y41" i="7"/>
  <c r="Z41" i="7" s="1"/>
  <c r="U41" i="7"/>
  <c r="T41" i="7"/>
  <c r="S41" i="7"/>
  <c r="R41" i="7"/>
  <c r="Q41" i="7"/>
  <c r="P41" i="7"/>
  <c r="O41" i="7"/>
  <c r="N41" i="7"/>
  <c r="Y40" i="7"/>
  <c r="Z40" i="7" s="1"/>
  <c r="U40" i="7"/>
  <c r="T40" i="7"/>
  <c r="S40" i="7"/>
  <c r="R40" i="7"/>
  <c r="Q40" i="7"/>
  <c r="P40" i="7"/>
  <c r="O40" i="7"/>
  <c r="N40" i="7"/>
  <c r="Y39" i="7"/>
  <c r="Z39" i="7" s="1"/>
  <c r="U39" i="7"/>
  <c r="T39" i="7"/>
  <c r="S39" i="7"/>
  <c r="R39" i="7"/>
  <c r="Q39" i="7"/>
  <c r="P39" i="7"/>
  <c r="O39" i="7"/>
  <c r="N39" i="7"/>
  <c r="Y38" i="7"/>
  <c r="Z38" i="7" s="1"/>
  <c r="U38" i="7"/>
  <c r="T38" i="7"/>
  <c r="S38" i="7"/>
  <c r="R38" i="7"/>
  <c r="Q38" i="7"/>
  <c r="P38" i="7"/>
  <c r="O38" i="7"/>
  <c r="N38" i="7"/>
  <c r="Y37" i="7"/>
  <c r="Z37" i="7" s="1"/>
  <c r="U37" i="7"/>
  <c r="T37" i="7"/>
  <c r="S37" i="7"/>
  <c r="R37" i="7"/>
  <c r="Q37" i="7"/>
  <c r="P37" i="7"/>
  <c r="O37" i="7"/>
  <c r="N37" i="7"/>
  <c r="Y36" i="7"/>
  <c r="Z36" i="7" s="1"/>
  <c r="U36" i="7"/>
  <c r="T36" i="7"/>
  <c r="S36" i="7"/>
  <c r="R36" i="7"/>
  <c r="Q36" i="7"/>
  <c r="P36" i="7"/>
  <c r="O36" i="7"/>
  <c r="N36" i="7"/>
  <c r="Y35" i="7"/>
  <c r="Z35" i="7" s="1"/>
  <c r="U35" i="7"/>
  <c r="T35" i="7"/>
  <c r="S35" i="7"/>
  <c r="R35" i="7"/>
  <c r="Q35" i="7"/>
  <c r="P35" i="7"/>
  <c r="O35" i="7"/>
  <c r="N35" i="7"/>
  <c r="Y34" i="7"/>
  <c r="Z34" i="7" s="1"/>
  <c r="U34" i="7"/>
  <c r="T34" i="7"/>
  <c r="S34" i="7"/>
  <c r="R34" i="7"/>
  <c r="Q34" i="7"/>
  <c r="P34" i="7"/>
  <c r="O34" i="7"/>
  <c r="N34" i="7"/>
  <c r="Y33" i="7"/>
  <c r="Z33" i="7" s="1"/>
  <c r="U33" i="7"/>
  <c r="T33" i="7"/>
  <c r="S33" i="7"/>
  <c r="R33" i="7"/>
  <c r="Q33" i="7"/>
  <c r="P33" i="7"/>
  <c r="O33" i="7"/>
  <c r="N33" i="7"/>
  <c r="Y32" i="7"/>
  <c r="Z32" i="7" s="1"/>
  <c r="U32" i="7"/>
  <c r="T32" i="7"/>
  <c r="S32" i="7"/>
  <c r="R32" i="7"/>
  <c r="Q32" i="7"/>
  <c r="P32" i="7"/>
  <c r="O32" i="7"/>
  <c r="N32" i="7"/>
  <c r="Y31" i="7"/>
  <c r="Z31" i="7" s="1"/>
  <c r="U31" i="7"/>
  <c r="T31" i="7"/>
  <c r="S31" i="7"/>
  <c r="R31" i="7"/>
  <c r="Q31" i="7"/>
  <c r="P31" i="7"/>
  <c r="O31" i="7"/>
  <c r="N31" i="7"/>
  <c r="Y30" i="7"/>
  <c r="Z30" i="7" s="1"/>
  <c r="U30" i="7"/>
  <c r="T30" i="7"/>
  <c r="S30" i="7"/>
  <c r="R30" i="7"/>
  <c r="Q30" i="7"/>
  <c r="P30" i="7"/>
  <c r="O30" i="7"/>
  <c r="N30" i="7"/>
  <c r="Y29" i="7"/>
  <c r="Z29" i="7" s="1"/>
  <c r="U29" i="7"/>
  <c r="T29" i="7"/>
  <c r="S29" i="7"/>
  <c r="R29" i="7"/>
  <c r="Q29" i="7"/>
  <c r="P29" i="7"/>
  <c r="O29" i="7"/>
  <c r="N29" i="7"/>
  <c r="Y28" i="7"/>
  <c r="Z28" i="7" s="1"/>
  <c r="U28" i="7"/>
  <c r="T28" i="7"/>
  <c r="S28" i="7"/>
  <c r="R28" i="7"/>
  <c r="Q28" i="7"/>
  <c r="P28" i="7"/>
  <c r="O28" i="7"/>
  <c r="N28" i="7"/>
  <c r="Y27" i="7"/>
  <c r="Z27" i="7" s="1"/>
  <c r="U27" i="7"/>
  <c r="T27" i="7"/>
  <c r="S27" i="7"/>
  <c r="R27" i="7"/>
  <c r="Q27" i="7"/>
  <c r="P27" i="7"/>
  <c r="O27" i="7"/>
  <c r="N27" i="7"/>
  <c r="Y26" i="7"/>
  <c r="Z26" i="7" s="1"/>
  <c r="U26" i="7"/>
  <c r="T26" i="7"/>
  <c r="S26" i="7"/>
  <c r="R26" i="7"/>
  <c r="Q26" i="7"/>
  <c r="P26" i="7"/>
  <c r="O26" i="7"/>
  <c r="N26" i="7"/>
  <c r="Y25" i="7"/>
  <c r="Z25" i="7" s="1"/>
  <c r="U25" i="7"/>
  <c r="T25" i="7"/>
  <c r="S25" i="7"/>
  <c r="R25" i="7"/>
  <c r="Q25" i="7"/>
  <c r="P25" i="7"/>
  <c r="O25" i="7"/>
  <c r="N25" i="7"/>
  <c r="Y24" i="7"/>
  <c r="Z24" i="7" s="1"/>
  <c r="U24" i="7"/>
  <c r="T24" i="7"/>
  <c r="S24" i="7"/>
  <c r="R24" i="7"/>
  <c r="Q24" i="7"/>
  <c r="P24" i="7"/>
  <c r="O24" i="7"/>
  <c r="N24" i="7"/>
  <c r="Y23" i="7"/>
  <c r="Z23" i="7" s="1"/>
  <c r="U23" i="7"/>
  <c r="T23" i="7"/>
  <c r="S23" i="7"/>
  <c r="R23" i="7"/>
  <c r="Q23" i="7"/>
  <c r="P23" i="7"/>
  <c r="O23" i="7"/>
  <c r="N23" i="7"/>
  <c r="Y22" i="7"/>
  <c r="Z22" i="7" s="1"/>
  <c r="U22" i="7"/>
  <c r="T22" i="7"/>
  <c r="S22" i="7"/>
  <c r="R22" i="7"/>
  <c r="Q22" i="7"/>
  <c r="P22" i="7"/>
  <c r="O22" i="7"/>
  <c r="N22" i="7"/>
  <c r="Y21" i="7"/>
  <c r="Z21" i="7" s="1"/>
  <c r="U21" i="7"/>
  <c r="T21" i="7"/>
  <c r="S21" i="7"/>
  <c r="R21" i="7"/>
  <c r="Q21" i="7"/>
  <c r="P21" i="7"/>
  <c r="O21" i="7"/>
  <c r="N21" i="7"/>
  <c r="Y20" i="7"/>
  <c r="Z20" i="7" s="1"/>
  <c r="U20" i="7"/>
  <c r="T20" i="7"/>
  <c r="S20" i="7"/>
  <c r="R20" i="7"/>
  <c r="Q20" i="7"/>
  <c r="P20" i="7"/>
  <c r="O20" i="7"/>
  <c r="N20" i="7"/>
  <c r="Y19" i="7"/>
  <c r="Z19" i="7" s="1"/>
  <c r="U19" i="7"/>
  <c r="T19" i="7"/>
  <c r="S19" i="7"/>
  <c r="R19" i="7"/>
  <c r="Q19" i="7"/>
  <c r="P19" i="7"/>
  <c r="O19" i="7"/>
  <c r="N19" i="7"/>
  <c r="Y18" i="7"/>
  <c r="Z18" i="7" s="1"/>
  <c r="U18" i="7"/>
  <c r="T18" i="7"/>
  <c r="S18" i="7"/>
  <c r="R18" i="7"/>
  <c r="Q18" i="7"/>
  <c r="P18" i="7"/>
  <c r="O18" i="7"/>
  <c r="N18" i="7"/>
  <c r="Y17" i="7"/>
  <c r="Z17" i="7" s="1"/>
  <c r="U17" i="7"/>
  <c r="T17" i="7"/>
  <c r="S17" i="7"/>
  <c r="R17" i="7"/>
  <c r="Q17" i="7"/>
  <c r="P17" i="7"/>
  <c r="O17" i="7"/>
  <c r="N17" i="7"/>
  <c r="Y16" i="7"/>
  <c r="Z16" i="7" s="1"/>
  <c r="U16" i="7"/>
  <c r="T16" i="7"/>
  <c r="S16" i="7"/>
  <c r="R16" i="7"/>
  <c r="Q16" i="7"/>
  <c r="P16" i="7"/>
  <c r="O16" i="7"/>
  <c r="N16" i="7"/>
  <c r="Y15" i="7"/>
  <c r="Z15" i="7" s="1"/>
  <c r="U15" i="7"/>
  <c r="T15" i="7"/>
  <c r="S15" i="7"/>
  <c r="R15" i="7"/>
  <c r="Q15" i="7"/>
  <c r="P15" i="7"/>
  <c r="O15" i="7"/>
  <c r="N15" i="7"/>
  <c r="Y14" i="7"/>
  <c r="Z14" i="7" s="1"/>
  <c r="U14" i="7"/>
  <c r="T14" i="7"/>
  <c r="S14" i="7"/>
  <c r="R14" i="7"/>
  <c r="Q14" i="7"/>
  <c r="P14" i="7"/>
  <c r="O14" i="7"/>
  <c r="N14" i="7"/>
  <c r="Y13" i="7"/>
  <c r="Z13" i="7" s="1"/>
  <c r="U13" i="7"/>
  <c r="T13" i="7"/>
  <c r="S13" i="7"/>
  <c r="R13" i="7"/>
  <c r="Q13" i="7"/>
  <c r="P13" i="7"/>
  <c r="O13" i="7"/>
  <c r="N13" i="7"/>
  <c r="Y12" i="7"/>
  <c r="Z12" i="7" s="1"/>
  <c r="U12" i="7"/>
  <c r="T12" i="7"/>
  <c r="S12" i="7"/>
  <c r="R12" i="7"/>
  <c r="Q12" i="7"/>
  <c r="P12" i="7"/>
  <c r="O12" i="7"/>
  <c r="N12" i="7"/>
  <c r="Z11" i="7"/>
  <c r="Y11" i="7"/>
  <c r="U11" i="7"/>
  <c r="T11" i="7"/>
  <c r="S11" i="7"/>
  <c r="R11" i="7"/>
  <c r="Q11" i="7"/>
  <c r="P11" i="7"/>
  <c r="O11" i="7"/>
  <c r="N11" i="7"/>
  <c r="Y10" i="7"/>
  <c r="Z10" i="7" s="1"/>
  <c r="U10" i="7"/>
  <c r="T10" i="7"/>
  <c r="S10" i="7"/>
  <c r="R10" i="7"/>
  <c r="Q10" i="7"/>
  <c r="P10" i="7"/>
  <c r="O10" i="7"/>
  <c r="N10" i="7"/>
  <c r="Y9" i="7"/>
  <c r="Z9" i="7" s="1"/>
  <c r="U9" i="7"/>
  <c r="T9" i="7"/>
  <c r="S9" i="7"/>
  <c r="R9" i="7"/>
  <c r="Q9" i="7"/>
  <c r="P9" i="7"/>
  <c r="O9" i="7"/>
  <c r="N9" i="7"/>
  <c r="Y8" i="7"/>
  <c r="Z8" i="7" s="1"/>
  <c r="U8" i="7"/>
  <c r="T8" i="7"/>
  <c r="S8" i="7"/>
  <c r="R8" i="7"/>
  <c r="Q8" i="7"/>
  <c r="P8" i="7"/>
  <c r="O8" i="7"/>
  <c r="N8" i="7"/>
  <c r="Y7" i="7"/>
  <c r="Z7" i="7" s="1"/>
  <c r="U7" i="7"/>
  <c r="T7" i="7"/>
  <c r="S7" i="7"/>
  <c r="R7" i="7"/>
  <c r="Q7" i="7"/>
  <c r="P7" i="7"/>
  <c r="O7" i="7"/>
  <c r="N7" i="7"/>
  <c r="Y6" i="7"/>
  <c r="Z6" i="7" s="1"/>
  <c r="U6" i="7"/>
  <c r="T6" i="7"/>
  <c r="S6" i="7"/>
  <c r="R6" i="7"/>
  <c r="Q6" i="7"/>
  <c r="P6" i="7"/>
  <c r="O6" i="7"/>
  <c r="N6" i="7"/>
  <c r="Y5" i="7"/>
  <c r="Z5" i="7" s="1"/>
  <c r="U5" i="7"/>
  <c r="T5" i="7"/>
  <c r="S5" i="7"/>
  <c r="R5" i="7"/>
  <c r="Q5" i="7"/>
  <c r="P5" i="7"/>
  <c r="O5" i="7"/>
  <c r="N5" i="7"/>
  <c r="Y4" i="7"/>
  <c r="U4" i="7"/>
  <c r="T4" i="7"/>
  <c r="S4" i="7"/>
  <c r="R4" i="7"/>
  <c r="Q4" i="7"/>
  <c r="P4" i="7"/>
  <c r="O4" i="7"/>
  <c r="N4" i="7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4" i="1"/>
  <c r="A59" i="6" a="1"/>
  <c r="A59" i="6" s="1"/>
  <c r="E50" i="6"/>
  <c r="U251" i="1"/>
  <c r="V251" i="1" s="1"/>
  <c r="R251" i="1"/>
  <c r="Q251" i="1"/>
  <c r="P251" i="1"/>
  <c r="O251" i="1"/>
  <c r="N251" i="1"/>
  <c r="M251" i="1"/>
  <c r="L251" i="1"/>
  <c r="U250" i="1"/>
  <c r="V250" i="1" s="1"/>
  <c r="R250" i="1"/>
  <c r="Q250" i="1"/>
  <c r="P250" i="1"/>
  <c r="O250" i="1"/>
  <c r="N250" i="1"/>
  <c r="M250" i="1"/>
  <c r="L250" i="1"/>
  <c r="U249" i="1"/>
  <c r="V249" i="1" s="1"/>
  <c r="R249" i="1"/>
  <c r="Q249" i="1"/>
  <c r="P249" i="1"/>
  <c r="O249" i="1"/>
  <c r="N249" i="1"/>
  <c r="M249" i="1"/>
  <c r="L249" i="1"/>
  <c r="U248" i="1"/>
  <c r="V248" i="1" s="1"/>
  <c r="R248" i="1"/>
  <c r="Q248" i="1"/>
  <c r="P248" i="1"/>
  <c r="O248" i="1"/>
  <c r="N248" i="1"/>
  <c r="M248" i="1"/>
  <c r="L248" i="1"/>
  <c r="U247" i="1"/>
  <c r="V247" i="1" s="1"/>
  <c r="R247" i="1"/>
  <c r="Q247" i="1"/>
  <c r="P247" i="1"/>
  <c r="O247" i="1"/>
  <c r="N247" i="1"/>
  <c r="M247" i="1"/>
  <c r="L247" i="1"/>
  <c r="U246" i="1"/>
  <c r="V246" i="1" s="1"/>
  <c r="R246" i="1"/>
  <c r="Q246" i="1"/>
  <c r="P246" i="1"/>
  <c r="O246" i="1"/>
  <c r="N246" i="1"/>
  <c r="M246" i="1"/>
  <c r="L246" i="1"/>
  <c r="U245" i="1"/>
  <c r="V245" i="1" s="1"/>
  <c r="R245" i="1"/>
  <c r="Q245" i="1"/>
  <c r="P245" i="1"/>
  <c r="O245" i="1"/>
  <c r="N245" i="1"/>
  <c r="M245" i="1"/>
  <c r="L245" i="1"/>
  <c r="U244" i="1"/>
  <c r="V244" i="1" s="1"/>
  <c r="R244" i="1"/>
  <c r="Q244" i="1"/>
  <c r="P244" i="1"/>
  <c r="O244" i="1"/>
  <c r="N244" i="1"/>
  <c r="M244" i="1"/>
  <c r="L244" i="1"/>
  <c r="U243" i="1"/>
  <c r="V243" i="1" s="1"/>
  <c r="R243" i="1"/>
  <c r="Q243" i="1"/>
  <c r="P243" i="1"/>
  <c r="O243" i="1"/>
  <c r="N243" i="1"/>
  <c r="M243" i="1"/>
  <c r="L243" i="1"/>
  <c r="U242" i="1"/>
  <c r="V242" i="1" s="1"/>
  <c r="R242" i="1"/>
  <c r="Q242" i="1"/>
  <c r="P242" i="1"/>
  <c r="O242" i="1"/>
  <c r="N242" i="1"/>
  <c r="M242" i="1"/>
  <c r="L242" i="1"/>
  <c r="U241" i="1"/>
  <c r="V241" i="1" s="1"/>
  <c r="R241" i="1"/>
  <c r="Q241" i="1"/>
  <c r="P241" i="1"/>
  <c r="O241" i="1"/>
  <c r="N241" i="1"/>
  <c r="M241" i="1"/>
  <c r="L241" i="1"/>
  <c r="U240" i="1"/>
  <c r="V240" i="1" s="1"/>
  <c r="R240" i="1"/>
  <c r="Q240" i="1"/>
  <c r="P240" i="1"/>
  <c r="O240" i="1"/>
  <c r="N240" i="1"/>
  <c r="M240" i="1"/>
  <c r="L240" i="1"/>
  <c r="U239" i="1"/>
  <c r="V239" i="1" s="1"/>
  <c r="R239" i="1"/>
  <c r="Q239" i="1"/>
  <c r="P239" i="1"/>
  <c r="O239" i="1"/>
  <c r="N239" i="1"/>
  <c r="M239" i="1"/>
  <c r="L239" i="1"/>
  <c r="U238" i="1"/>
  <c r="V238" i="1" s="1"/>
  <c r="R238" i="1"/>
  <c r="Q238" i="1"/>
  <c r="P238" i="1"/>
  <c r="O238" i="1"/>
  <c r="N238" i="1"/>
  <c r="M238" i="1"/>
  <c r="L238" i="1"/>
  <c r="U237" i="1"/>
  <c r="V237" i="1" s="1"/>
  <c r="R237" i="1"/>
  <c r="Q237" i="1"/>
  <c r="P237" i="1"/>
  <c r="O237" i="1"/>
  <c r="N237" i="1"/>
  <c r="M237" i="1"/>
  <c r="L237" i="1"/>
  <c r="U236" i="1"/>
  <c r="V236" i="1" s="1"/>
  <c r="R236" i="1"/>
  <c r="Q236" i="1"/>
  <c r="P236" i="1"/>
  <c r="O236" i="1"/>
  <c r="N236" i="1"/>
  <c r="M236" i="1"/>
  <c r="L236" i="1"/>
  <c r="U235" i="1"/>
  <c r="V235" i="1" s="1"/>
  <c r="R235" i="1"/>
  <c r="Q235" i="1"/>
  <c r="P235" i="1"/>
  <c r="O235" i="1"/>
  <c r="N235" i="1"/>
  <c r="M235" i="1"/>
  <c r="L235" i="1"/>
  <c r="U234" i="1"/>
  <c r="V234" i="1" s="1"/>
  <c r="R234" i="1"/>
  <c r="Q234" i="1"/>
  <c r="P234" i="1"/>
  <c r="O234" i="1"/>
  <c r="N234" i="1"/>
  <c r="M234" i="1"/>
  <c r="L234" i="1"/>
  <c r="U233" i="1"/>
  <c r="V233" i="1" s="1"/>
  <c r="R233" i="1"/>
  <c r="Q233" i="1"/>
  <c r="P233" i="1"/>
  <c r="O233" i="1"/>
  <c r="N233" i="1"/>
  <c r="M233" i="1"/>
  <c r="L233" i="1"/>
  <c r="U232" i="1"/>
  <c r="V232" i="1" s="1"/>
  <c r="R232" i="1"/>
  <c r="Q232" i="1"/>
  <c r="P232" i="1"/>
  <c r="O232" i="1"/>
  <c r="N232" i="1"/>
  <c r="M232" i="1"/>
  <c r="L232" i="1"/>
  <c r="U231" i="1"/>
  <c r="V231" i="1" s="1"/>
  <c r="R231" i="1"/>
  <c r="Q231" i="1"/>
  <c r="P231" i="1"/>
  <c r="O231" i="1"/>
  <c r="N231" i="1"/>
  <c r="M231" i="1"/>
  <c r="L231" i="1"/>
  <c r="U230" i="1"/>
  <c r="V230" i="1" s="1"/>
  <c r="R230" i="1"/>
  <c r="Q230" i="1"/>
  <c r="P230" i="1"/>
  <c r="O230" i="1"/>
  <c r="N230" i="1"/>
  <c r="M230" i="1"/>
  <c r="L230" i="1"/>
  <c r="U229" i="1"/>
  <c r="V229" i="1" s="1"/>
  <c r="R229" i="1"/>
  <c r="Q229" i="1"/>
  <c r="P229" i="1"/>
  <c r="O229" i="1"/>
  <c r="N229" i="1"/>
  <c r="M229" i="1"/>
  <c r="L229" i="1"/>
  <c r="U228" i="1"/>
  <c r="V228" i="1" s="1"/>
  <c r="R228" i="1"/>
  <c r="Q228" i="1"/>
  <c r="P228" i="1"/>
  <c r="O228" i="1"/>
  <c r="N228" i="1"/>
  <c r="M228" i="1"/>
  <c r="L228" i="1"/>
  <c r="U227" i="1"/>
  <c r="V227" i="1" s="1"/>
  <c r="R227" i="1"/>
  <c r="Q227" i="1"/>
  <c r="P227" i="1"/>
  <c r="O227" i="1"/>
  <c r="N227" i="1"/>
  <c r="M227" i="1"/>
  <c r="L227" i="1"/>
  <c r="U226" i="1"/>
  <c r="V226" i="1" s="1"/>
  <c r="R226" i="1"/>
  <c r="Q226" i="1"/>
  <c r="P226" i="1"/>
  <c r="O226" i="1"/>
  <c r="N226" i="1"/>
  <c r="M226" i="1"/>
  <c r="L226" i="1"/>
  <c r="U225" i="1"/>
  <c r="V225" i="1" s="1"/>
  <c r="R225" i="1"/>
  <c r="Q225" i="1"/>
  <c r="P225" i="1"/>
  <c r="O225" i="1"/>
  <c r="N225" i="1"/>
  <c r="M225" i="1"/>
  <c r="L225" i="1"/>
  <c r="U224" i="1"/>
  <c r="V224" i="1" s="1"/>
  <c r="R224" i="1"/>
  <c r="Q224" i="1"/>
  <c r="P224" i="1"/>
  <c r="O224" i="1"/>
  <c r="N224" i="1"/>
  <c r="M224" i="1"/>
  <c r="L224" i="1"/>
  <c r="U223" i="1"/>
  <c r="V223" i="1" s="1"/>
  <c r="R223" i="1"/>
  <c r="Q223" i="1"/>
  <c r="P223" i="1"/>
  <c r="O223" i="1"/>
  <c r="N223" i="1"/>
  <c r="M223" i="1"/>
  <c r="L223" i="1"/>
  <c r="U222" i="1"/>
  <c r="V222" i="1" s="1"/>
  <c r="R222" i="1"/>
  <c r="Q222" i="1"/>
  <c r="P222" i="1"/>
  <c r="O222" i="1"/>
  <c r="N222" i="1"/>
  <c r="M222" i="1"/>
  <c r="L222" i="1"/>
  <c r="U221" i="1"/>
  <c r="V221" i="1" s="1"/>
  <c r="R221" i="1"/>
  <c r="Q221" i="1"/>
  <c r="P221" i="1"/>
  <c r="O221" i="1"/>
  <c r="N221" i="1"/>
  <c r="M221" i="1"/>
  <c r="L221" i="1"/>
  <c r="U220" i="1"/>
  <c r="V220" i="1" s="1"/>
  <c r="R220" i="1"/>
  <c r="Q220" i="1"/>
  <c r="P220" i="1"/>
  <c r="O220" i="1"/>
  <c r="N220" i="1"/>
  <c r="M220" i="1"/>
  <c r="L220" i="1"/>
  <c r="U219" i="1"/>
  <c r="V219" i="1" s="1"/>
  <c r="R219" i="1"/>
  <c r="Q219" i="1"/>
  <c r="P219" i="1"/>
  <c r="O219" i="1"/>
  <c r="N219" i="1"/>
  <c r="M219" i="1"/>
  <c r="L219" i="1"/>
  <c r="U218" i="1"/>
  <c r="V218" i="1" s="1"/>
  <c r="R218" i="1"/>
  <c r="Q218" i="1"/>
  <c r="P218" i="1"/>
  <c r="O218" i="1"/>
  <c r="N218" i="1"/>
  <c r="M218" i="1"/>
  <c r="L218" i="1"/>
  <c r="U217" i="1"/>
  <c r="V217" i="1" s="1"/>
  <c r="R217" i="1"/>
  <c r="Q217" i="1"/>
  <c r="P217" i="1"/>
  <c r="O217" i="1"/>
  <c r="N217" i="1"/>
  <c r="M217" i="1"/>
  <c r="L217" i="1"/>
  <c r="U216" i="1"/>
  <c r="V216" i="1" s="1"/>
  <c r="R216" i="1"/>
  <c r="Q216" i="1"/>
  <c r="P216" i="1"/>
  <c r="O216" i="1"/>
  <c r="N216" i="1"/>
  <c r="M216" i="1"/>
  <c r="L216" i="1"/>
  <c r="U215" i="1"/>
  <c r="V215" i="1" s="1"/>
  <c r="R215" i="1"/>
  <c r="Q215" i="1"/>
  <c r="P215" i="1"/>
  <c r="O215" i="1"/>
  <c r="N215" i="1"/>
  <c r="M215" i="1"/>
  <c r="L215" i="1"/>
  <c r="U214" i="1"/>
  <c r="V214" i="1" s="1"/>
  <c r="R214" i="1"/>
  <c r="Q214" i="1"/>
  <c r="P214" i="1"/>
  <c r="O214" i="1"/>
  <c r="N214" i="1"/>
  <c r="M214" i="1"/>
  <c r="L214" i="1"/>
  <c r="U213" i="1"/>
  <c r="V213" i="1" s="1"/>
  <c r="R213" i="1"/>
  <c r="Q213" i="1"/>
  <c r="P213" i="1"/>
  <c r="O213" i="1"/>
  <c r="N213" i="1"/>
  <c r="M213" i="1"/>
  <c r="L213" i="1"/>
  <c r="U212" i="1"/>
  <c r="V212" i="1" s="1"/>
  <c r="R212" i="1"/>
  <c r="Q212" i="1"/>
  <c r="P212" i="1"/>
  <c r="O212" i="1"/>
  <c r="N212" i="1"/>
  <c r="M212" i="1"/>
  <c r="L212" i="1"/>
  <c r="U211" i="1"/>
  <c r="V211" i="1" s="1"/>
  <c r="R211" i="1"/>
  <c r="Q211" i="1"/>
  <c r="P211" i="1"/>
  <c r="O211" i="1"/>
  <c r="N211" i="1"/>
  <c r="M211" i="1"/>
  <c r="L211" i="1"/>
  <c r="U210" i="1"/>
  <c r="V210" i="1" s="1"/>
  <c r="R210" i="1"/>
  <c r="Q210" i="1"/>
  <c r="P210" i="1"/>
  <c r="O210" i="1"/>
  <c r="N210" i="1"/>
  <c r="M210" i="1"/>
  <c r="L210" i="1"/>
  <c r="U209" i="1"/>
  <c r="V209" i="1" s="1"/>
  <c r="R209" i="1"/>
  <c r="Q209" i="1"/>
  <c r="P209" i="1"/>
  <c r="O209" i="1"/>
  <c r="N209" i="1"/>
  <c r="M209" i="1"/>
  <c r="L209" i="1"/>
  <c r="U208" i="1"/>
  <c r="V208" i="1" s="1"/>
  <c r="R208" i="1"/>
  <c r="Q208" i="1"/>
  <c r="P208" i="1"/>
  <c r="O208" i="1"/>
  <c r="N208" i="1"/>
  <c r="M208" i="1"/>
  <c r="L208" i="1"/>
  <c r="U207" i="1"/>
  <c r="V207" i="1" s="1"/>
  <c r="R207" i="1"/>
  <c r="Q207" i="1"/>
  <c r="P207" i="1"/>
  <c r="O207" i="1"/>
  <c r="N207" i="1"/>
  <c r="M207" i="1"/>
  <c r="L207" i="1"/>
  <c r="U206" i="1"/>
  <c r="V206" i="1" s="1"/>
  <c r="R206" i="1"/>
  <c r="Q206" i="1"/>
  <c r="P206" i="1"/>
  <c r="O206" i="1"/>
  <c r="N206" i="1"/>
  <c r="M206" i="1"/>
  <c r="L206" i="1"/>
  <c r="U205" i="1"/>
  <c r="V205" i="1" s="1"/>
  <c r="R205" i="1"/>
  <c r="Q205" i="1"/>
  <c r="P205" i="1"/>
  <c r="O205" i="1"/>
  <c r="N205" i="1"/>
  <c r="M205" i="1"/>
  <c r="L205" i="1"/>
  <c r="U204" i="1"/>
  <c r="V204" i="1" s="1"/>
  <c r="R204" i="1"/>
  <c r="Q204" i="1"/>
  <c r="P204" i="1"/>
  <c r="O204" i="1"/>
  <c r="N204" i="1"/>
  <c r="M204" i="1"/>
  <c r="L204" i="1"/>
  <c r="U203" i="1"/>
  <c r="V203" i="1" s="1"/>
  <c r="R203" i="1"/>
  <c r="Q203" i="1"/>
  <c r="P203" i="1"/>
  <c r="O203" i="1"/>
  <c r="N203" i="1"/>
  <c r="M203" i="1"/>
  <c r="L203" i="1"/>
  <c r="U202" i="1"/>
  <c r="V202" i="1" s="1"/>
  <c r="R202" i="1"/>
  <c r="Q202" i="1"/>
  <c r="P202" i="1"/>
  <c r="O202" i="1"/>
  <c r="N202" i="1"/>
  <c r="M202" i="1"/>
  <c r="L202" i="1"/>
  <c r="U201" i="1"/>
  <c r="V201" i="1" s="1"/>
  <c r="R201" i="1"/>
  <c r="Q201" i="1"/>
  <c r="P201" i="1"/>
  <c r="O201" i="1"/>
  <c r="N201" i="1"/>
  <c r="M201" i="1"/>
  <c r="L201" i="1"/>
  <c r="U200" i="1"/>
  <c r="V200" i="1" s="1"/>
  <c r="R200" i="1"/>
  <c r="Q200" i="1"/>
  <c r="P200" i="1"/>
  <c r="O200" i="1"/>
  <c r="N200" i="1"/>
  <c r="M200" i="1"/>
  <c r="L200" i="1"/>
  <c r="U199" i="1"/>
  <c r="V199" i="1" s="1"/>
  <c r="R199" i="1"/>
  <c r="Q199" i="1"/>
  <c r="P199" i="1"/>
  <c r="O199" i="1"/>
  <c r="N199" i="1"/>
  <c r="M199" i="1"/>
  <c r="L199" i="1"/>
  <c r="U198" i="1"/>
  <c r="V198" i="1" s="1"/>
  <c r="R198" i="1"/>
  <c r="Q198" i="1"/>
  <c r="P198" i="1"/>
  <c r="O198" i="1"/>
  <c r="N198" i="1"/>
  <c r="M198" i="1"/>
  <c r="L198" i="1"/>
  <c r="U197" i="1"/>
  <c r="V197" i="1" s="1"/>
  <c r="R197" i="1"/>
  <c r="Q197" i="1"/>
  <c r="P197" i="1"/>
  <c r="O197" i="1"/>
  <c r="N197" i="1"/>
  <c r="M197" i="1"/>
  <c r="L197" i="1"/>
  <c r="U196" i="1"/>
  <c r="V196" i="1" s="1"/>
  <c r="R196" i="1"/>
  <c r="Q196" i="1"/>
  <c r="P196" i="1"/>
  <c r="O196" i="1"/>
  <c r="N196" i="1"/>
  <c r="M196" i="1"/>
  <c r="L196" i="1"/>
  <c r="U195" i="1"/>
  <c r="V195" i="1" s="1"/>
  <c r="R195" i="1"/>
  <c r="Q195" i="1"/>
  <c r="P195" i="1"/>
  <c r="O195" i="1"/>
  <c r="N195" i="1"/>
  <c r="M195" i="1"/>
  <c r="L195" i="1"/>
  <c r="U194" i="1"/>
  <c r="V194" i="1" s="1"/>
  <c r="R194" i="1"/>
  <c r="Q194" i="1"/>
  <c r="P194" i="1"/>
  <c r="O194" i="1"/>
  <c r="N194" i="1"/>
  <c r="M194" i="1"/>
  <c r="L194" i="1"/>
  <c r="U193" i="1"/>
  <c r="V193" i="1" s="1"/>
  <c r="R193" i="1"/>
  <c r="Q193" i="1"/>
  <c r="P193" i="1"/>
  <c r="O193" i="1"/>
  <c r="N193" i="1"/>
  <c r="M193" i="1"/>
  <c r="L193" i="1"/>
  <c r="U192" i="1"/>
  <c r="V192" i="1" s="1"/>
  <c r="R192" i="1"/>
  <c r="Q192" i="1"/>
  <c r="P192" i="1"/>
  <c r="O192" i="1"/>
  <c r="N192" i="1"/>
  <c r="M192" i="1"/>
  <c r="L192" i="1"/>
  <c r="U191" i="1"/>
  <c r="V191" i="1" s="1"/>
  <c r="R191" i="1"/>
  <c r="Q191" i="1"/>
  <c r="P191" i="1"/>
  <c r="O191" i="1"/>
  <c r="N191" i="1"/>
  <c r="M191" i="1"/>
  <c r="L191" i="1"/>
  <c r="U190" i="1"/>
  <c r="V190" i="1" s="1"/>
  <c r="R190" i="1"/>
  <c r="Q190" i="1"/>
  <c r="P190" i="1"/>
  <c r="O190" i="1"/>
  <c r="N190" i="1"/>
  <c r="M190" i="1"/>
  <c r="L190" i="1"/>
  <c r="U189" i="1"/>
  <c r="V189" i="1" s="1"/>
  <c r="R189" i="1"/>
  <c r="Q189" i="1"/>
  <c r="P189" i="1"/>
  <c r="O189" i="1"/>
  <c r="N189" i="1"/>
  <c r="M189" i="1"/>
  <c r="L189" i="1"/>
  <c r="U188" i="1"/>
  <c r="V188" i="1" s="1"/>
  <c r="R188" i="1"/>
  <c r="Q188" i="1"/>
  <c r="P188" i="1"/>
  <c r="O188" i="1"/>
  <c r="N188" i="1"/>
  <c r="M188" i="1"/>
  <c r="L188" i="1"/>
  <c r="U187" i="1"/>
  <c r="V187" i="1" s="1"/>
  <c r="R187" i="1"/>
  <c r="Q187" i="1"/>
  <c r="P187" i="1"/>
  <c r="O187" i="1"/>
  <c r="N187" i="1"/>
  <c r="M187" i="1"/>
  <c r="L187" i="1"/>
  <c r="U186" i="1"/>
  <c r="V186" i="1" s="1"/>
  <c r="R186" i="1"/>
  <c r="Q186" i="1"/>
  <c r="P186" i="1"/>
  <c r="O186" i="1"/>
  <c r="N186" i="1"/>
  <c r="M186" i="1"/>
  <c r="L186" i="1"/>
  <c r="U185" i="1"/>
  <c r="V185" i="1" s="1"/>
  <c r="R185" i="1"/>
  <c r="Q185" i="1"/>
  <c r="P185" i="1"/>
  <c r="O185" i="1"/>
  <c r="N185" i="1"/>
  <c r="M185" i="1"/>
  <c r="L185" i="1"/>
  <c r="U184" i="1"/>
  <c r="V184" i="1" s="1"/>
  <c r="R184" i="1"/>
  <c r="Q184" i="1"/>
  <c r="P184" i="1"/>
  <c r="O184" i="1"/>
  <c r="N184" i="1"/>
  <c r="M184" i="1"/>
  <c r="L184" i="1"/>
  <c r="U183" i="1"/>
  <c r="V183" i="1" s="1"/>
  <c r="R183" i="1"/>
  <c r="Q183" i="1"/>
  <c r="P183" i="1"/>
  <c r="O183" i="1"/>
  <c r="N183" i="1"/>
  <c r="M183" i="1"/>
  <c r="L183" i="1"/>
  <c r="U182" i="1"/>
  <c r="V182" i="1" s="1"/>
  <c r="R182" i="1"/>
  <c r="Q182" i="1"/>
  <c r="P182" i="1"/>
  <c r="O182" i="1"/>
  <c r="N182" i="1"/>
  <c r="M182" i="1"/>
  <c r="L182" i="1"/>
  <c r="U181" i="1"/>
  <c r="V181" i="1" s="1"/>
  <c r="R181" i="1"/>
  <c r="Q181" i="1"/>
  <c r="P181" i="1"/>
  <c r="O181" i="1"/>
  <c r="N181" i="1"/>
  <c r="M181" i="1"/>
  <c r="L181" i="1"/>
  <c r="U180" i="1"/>
  <c r="V180" i="1" s="1"/>
  <c r="R180" i="1"/>
  <c r="Q180" i="1"/>
  <c r="P180" i="1"/>
  <c r="O180" i="1"/>
  <c r="N180" i="1"/>
  <c r="M180" i="1"/>
  <c r="L180" i="1"/>
  <c r="U179" i="1"/>
  <c r="V179" i="1" s="1"/>
  <c r="R179" i="1"/>
  <c r="Q179" i="1"/>
  <c r="P179" i="1"/>
  <c r="O179" i="1"/>
  <c r="N179" i="1"/>
  <c r="M179" i="1"/>
  <c r="L179" i="1"/>
  <c r="U178" i="1"/>
  <c r="V178" i="1" s="1"/>
  <c r="R178" i="1"/>
  <c r="Q178" i="1"/>
  <c r="P178" i="1"/>
  <c r="O178" i="1"/>
  <c r="N178" i="1"/>
  <c r="M178" i="1"/>
  <c r="L178" i="1"/>
  <c r="U177" i="1"/>
  <c r="V177" i="1" s="1"/>
  <c r="R177" i="1"/>
  <c r="Q177" i="1"/>
  <c r="P177" i="1"/>
  <c r="O177" i="1"/>
  <c r="N177" i="1"/>
  <c r="M177" i="1"/>
  <c r="L177" i="1"/>
  <c r="U176" i="1"/>
  <c r="V176" i="1" s="1"/>
  <c r="R176" i="1"/>
  <c r="Q176" i="1"/>
  <c r="P176" i="1"/>
  <c r="O176" i="1"/>
  <c r="N176" i="1"/>
  <c r="M176" i="1"/>
  <c r="L176" i="1"/>
  <c r="U175" i="1"/>
  <c r="V175" i="1" s="1"/>
  <c r="R175" i="1"/>
  <c r="Q175" i="1"/>
  <c r="P175" i="1"/>
  <c r="O175" i="1"/>
  <c r="N175" i="1"/>
  <c r="M175" i="1"/>
  <c r="L175" i="1"/>
  <c r="U174" i="1"/>
  <c r="V174" i="1" s="1"/>
  <c r="R174" i="1"/>
  <c r="Q174" i="1"/>
  <c r="P174" i="1"/>
  <c r="O174" i="1"/>
  <c r="N174" i="1"/>
  <c r="M174" i="1"/>
  <c r="L174" i="1"/>
  <c r="U173" i="1"/>
  <c r="V173" i="1" s="1"/>
  <c r="R173" i="1"/>
  <c r="Q173" i="1"/>
  <c r="P173" i="1"/>
  <c r="O173" i="1"/>
  <c r="N173" i="1"/>
  <c r="M173" i="1"/>
  <c r="L173" i="1"/>
  <c r="U172" i="1"/>
  <c r="V172" i="1" s="1"/>
  <c r="R172" i="1"/>
  <c r="Q172" i="1"/>
  <c r="P172" i="1"/>
  <c r="O172" i="1"/>
  <c r="N172" i="1"/>
  <c r="M172" i="1"/>
  <c r="L172" i="1"/>
  <c r="U171" i="1"/>
  <c r="V171" i="1" s="1"/>
  <c r="R171" i="1"/>
  <c r="Q171" i="1"/>
  <c r="P171" i="1"/>
  <c r="O171" i="1"/>
  <c r="N171" i="1"/>
  <c r="M171" i="1"/>
  <c r="L171" i="1"/>
  <c r="U170" i="1"/>
  <c r="V170" i="1" s="1"/>
  <c r="R170" i="1"/>
  <c r="Q170" i="1"/>
  <c r="P170" i="1"/>
  <c r="O170" i="1"/>
  <c r="N170" i="1"/>
  <c r="M170" i="1"/>
  <c r="L170" i="1"/>
  <c r="U169" i="1"/>
  <c r="V169" i="1" s="1"/>
  <c r="R169" i="1"/>
  <c r="Q169" i="1"/>
  <c r="P169" i="1"/>
  <c r="O169" i="1"/>
  <c r="N169" i="1"/>
  <c r="M169" i="1"/>
  <c r="L169" i="1"/>
  <c r="U168" i="1"/>
  <c r="V168" i="1" s="1"/>
  <c r="R168" i="1"/>
  <c r="Q168" i="1"/>
  <c r="P168" i="1"/>
  <c r="O168" i="1"/>
  <c r="N168" i="1"/>
  <c r="M168" i="1"/>
  <c r="L168" i="1"/>
  <c r="U167" i="1"/>
  <c r="V167" i="1" s="1"/>
  <c r="R167" i="1"/>
  <c r="Q167" i="1"/>
  <c r="P167" i="1"/>
  <c r="O167" i="1"/>
  <c r="N167" i="1"/>
  <c r="M167" i="1"/>
  <c r="L167" i="1"/>
  <c r="U166" i="1"/>
  <c r="V166" i="1" s="1"/>
  <c r="R166" i="1"/>
  <c r="Q166" i="1"/>
  <c r="P166" i="1"/>
  <c r="O166" i="1"/>
  <c r="N166" i="1"/>
  <c r="M166" i="1"/>
  <c r="L166" i="1"/>
  <c r="U165" i="1"/>
  <c r="V165" i="1" s="1"/>
  <c r="R165" i="1"/>
  <c r="Q165" i="1"/>
  <c r="P165" i="1"/>
  <c r="O165" i="1"/>
  <c r="N165" i="1"/>
  <c r="M165" i="1"/>
  <c r="L165" i="1"/>
  <c r="U164" i="1"/>
  <c r="V164" i="1" s="1"/>
  <c r="R164" i="1"/>
  <c r="Q164" i="1"/>
  <c r="P164" i="1"/>
  <c r="O164" i="1"/>
  <c r="N164" i="1"/>
  <c r="M164" i="1"/>
  <c r="L164" i="1"/>
  <c r="U163" i="1"/>
  <c r="V163" i="1" s="1"/>
  <c r="R163" i="1"/>
  <c r="Q163" i="1"/>
  <c r="P163" i="1"/>
  <c r="O163" i="1"/>
  <c r="N163" i="1"/>
  <c r="M163" i="1"/>
  <c r="L163" i="1"/>
  <c r="U162" i="1"/>
  <c r="V162" i="1" s="1"/>
  <c r="R162" i="1"/>
  <c r="Q162" i="1"/>
  <c r="P162" i="1"/>
  <c r="O162" i="1"/>
  <c r="N162" i="1"/>
  <c r="M162" i="1"/>
  <c r="L162" i="1"/>
  <c r="U161" i="1"/>
  <c r="V161" i="1" s="1"/>
  <c r="R161" i="1"/>
  <c r="Q161" i="1"/>
  <c r="P161" i="1"/>
  <c r="O161" i="1"/>
  <c r="N161" i="1"/>
  <c r="M161" i="1"/>
  <c r="L161" i="1"/>
  <c r="U160" i="1"/>
  <c r="V160" i="1" s="1"/>
  <c r="R160" i="1"/>
  <c r="Q160" i="1"/>
  <c r="P160" i="1"/>
  <c r="O160" i="1"/>
  <c r="N160" i="1"/>
  <c r="M160" i="1"/>
  <c r="L160" i="1"/>
  <c r="U159" i="1"/>
  <c r="V159" i="1" s="1"/>
  <c r="R159" i="1"/>
  <c r="Q159" i="1"/>
  <c r="P159" i="1"/>
  <c r="O159" i="1"/>
  <c r="N159" i="1"/>
  <c r="M159" i="1"/>
  <c r="L159" i="1"/>
  <c r="U158" i="1"/>
  <c r="V158" i="1" s="1"/>
  <c r="R158" i="1"/>
  <c r="Q158" i="1"/>
  <c r="P158" i="1"/>
  <c r="O158" i="1"/>
  <c r="N158" i="1"/>
  <c r="M158" i="1"/>
  <c r="L158" i="1"/>
  <c r="U157" i="1"/>
  <c r="V157" i="1" s="1"/>
  <c r="R157" i="1"/>
  <c r="Q157" i="1"/>
  <c r="P157" i="1"/>
  <c r="O157" i="1"/>
  <c r="N157" i="1"/>
  <c r="M157" i="1"/>
  <c r="L157" i="1"/>
  <c r="U156" i="1"/>
  <c r="V156" i="1" s="1"/>
  <c r="R156" i="1"/>
  <c r="Q156" i="1"/>
  <c r="P156" i="1"/>
  <c r="O156" i="1"/>
  <c r="N156" i="1"/>
  <c r="M156" i="1"/>
  <c r="L156" i="1"/>
  <c r="U155" i="1"/>
  <c r="V155" i="1" s="1"/>
  <c r="R155" i="1"/>
  <c r="Q155" i="1"/>
  <c r="P155" i="1"/>
  <c r="O155" i="1"/>
  <c r="N155" i="1"/>
  <c r="M155" i="1"/>
  <c r="L155" i="1"/>
  <c r="U154" i="1"/>
  <c r="V154" i="1" s="1"/>
  <c r="R154" i="1"/>
  <c r="Q154" i="1"/>
  <c r="P154" i="1"/>
  <c r="O154" i="1"/>
  <c r="N154" i="1"/>
  <c r="M154" i="1"/>
  <c r="L154" i="1"/>
  <c r="U153" i="1"/>
  <c r="V153" i="1" s="1"/>
  <c r="R153" i="1"/>
  <c r="Q153" i="1"/>
  <c r="P153" i="1"/>
  <c r="O153" i="1"/>
  <c r="N153" i="1"/>
  <c r="M153" i="1"/>
  <c r="L153" i="1"/>
  <c r="U152" i="1"/>
  <c r="V152" i="1" s="1"/>
  <c r="R152" i="1"/>
  <c r="Q152" i="1"/>
  <c r="P152" i="1"/>
  <c r="O152" i="1"/>
  <c r="N152" i="1"/>
  <c r="M152" i="1"/>
  <c r="L152" i="1"/>
  <c r="U151" i="1"/>
  <c r="V151" i="1" s="1"/>
  <c r="R151" i="1"/>
  <c r="Q151" i="1"/>
  <c r="P151" i="1"/>
  <c r="O151" i="1"/>
  <c r="N151" i="1"/>
  <c r="M151" i="1"/>
  <c r="L151" i="1"/>
  <c r="U150" i="1"/>
  <c r="V150" i="1" s="1"/>
  <c r="R150" i="1"/>
  <c r="Q150" i="1"/>
  <c r="P150" i="1"/>
  <c r="O150" i="1"/>
  <c r="N150" i="1"/>
  <c r="M150" i="1"/>
  <c r="L150" i="1"/>
  <c r="U149" i="1"/>
  <c r="V149" i="1" s="1"/>
  <c r="R149" i="1"/>
  <c r="Q149" i="1"/>
  <c r="P149" i="1"/>
  <c r="O149" i="1"/>
  <c r="N149" i="1"/>
  <c r="M149" i="1"/>
  <c r="L149" i="1"/>
  <c r="U148" i="1"/>
  <c r="V148" i="1" s="1"/>
  <c r="R148" i="1"/>
  <c r="Q148" i="1"/>
  <c r="P148" i="1"/>
  <c r="O148" i="1"/>
  <c r="N148" i="1"/>
  <c r="M148" i="1"/>
  <c r="L148" i="1"/>
  <c r="U147" i="1"/>
  <c r="V147" i="1" s="1"/>
  <c r="R147" i="1"/>
  <c r="Q147" i="1"/>
  <c r="P147" i="1"/>
  <c r="O147" i="1"/>
  <c r="N147" i="1"/>
  <c r="M147" i="1"/>
  <c r="L147" i="1"/>
  <c r="U146" i="1"/>
  <c r="V146" i="1" s="1"/>
  <c r="R146" i="1"/>
  <c r="Q146" i="1"/>
  <c r="P146" i="1"/>
  <c r="O146" i="1"/>
  <c r="N146" i="1"/>
  <c r="M146" i="1"/>
  <c r="L146" i="1"/>
  <c r="U145" i="1"/>
  <c r="V145" i="1" s="1"/>
  <c r="R145" i="1"/>
  <c r="Q145" i="1"/>
  <c r="P145" i="1"/>
  <c r="O145" i="1"/>
  <c r="N145" i="1"/>
  <c r="M145" i="1"/>
  <c r="L145" i="1"/>
  <c r="U144" i="1"/>
  <c r="V144" i="1" s="1"/>
  <c r="R144" i="1"/>
  <c r="Q144" i="1"/>
  <c r="P144" i="1"/>
  <c r="O144" i="1"/>
  <c r="N144" i="1"/>
  <c r="M144" i="1"/>
  <c r="L144" i="1"/>
  <c r="U143" i="1"/>
  <c r="V143" i="1" s="1"/>
  <c r="R143" i="1"/>
  <c r="Q143" i="1"/>
  <c r="P143" i="1"/>
  <c r="O143" i="1"/>
  <c r="N143" i="1"/>
  <c r="M143" i="1"/>
  <c r="L143" i="1"/>
  <c r="U142" i="1"/>
  <c r="V142" i="1" s="1"/>
  <c r="R142" i="1"/>
  <c r="Q142" i="1"/>
  <c r="P142" i="1"/>
  <c r="O142" i="1"/>
  <c r="N142" i="1"/>
  <c r="M142" i="1"/>
  <c r="L142" i="1"/>
  <c r="U141" i="1"/>
  <c r="V141" i="1" s="1"/>
  <c r="R141" i="1"/>
  <c r="Q141" i="1"/>
  <c r="P141" i="1"/>
  <c r="O141" i="1"/>
  <c r="N141" i="1"/>
  <c r="M141" i="1"/>
  <c r="L141" i="1"/>
  <c r="U140" i="1"/>
  <c r="V140" i="1" s="1"/>
  <c r="R140" i="1"/>
  <c r="Q140" i="1"/>
  <c r="P140" i="1"/>
  <c r="O140" i="1"/>
  <c r="N140" i="1"/>
  <c r="M140" i="1"/>
  <c r="L140" i="1"/>
  <c r="U139" i="1"/>
  <c r="V139" i="1" s="1"/>
  <c r="R139" i="1"/>
  <c r="Q139" i="1"/>
  <c r="P139" i="1"/>
  <c r="O139" i="1"/>
  <c r="N139" i="1"/>
  <c r="M139" i="1"/>
  <c r="L139" i="1"/>
  <c r="U138" i="1"/>
  <c r="V138" i="1" s="1"/>
  <c r="R138" i="1"/>
  <c r="Q138" i="1"/>
  <c r="P138" i="1"/>
  <c r="O138" i="1"/>
  <c r="N138" i="1"/>
  <c r="M138" i="1"/>
  <c r="L138" i="1"/>
  <c r="U137" i="1"/>
  <c r="V137" i="1" s="1"/>
  <c r="R137" i="1"/>
  <c r="Q137" i="1"/>
  <c r="P137" i="1"/>
  <c r="O137" i="1"/>
  <c r="N137" i="1"/>
  <c r="M137" i="1"/>
  <c r="L137" i="1"/>
  <c r="U136" i="1"/>
  <c r="V136" i="1" s="1"/>
  <c r="R136" i="1"/>
  <c r="Q136" i="1"/>
  <c r="P136" i="1"/>
  <c r="O136" i="1"/>
  <c r="N136" i="1"/>
  <c r="M136" i="1"/>
  <c r="L136" i="1"/>
  <c r="U135" i="1"/>
  <c r="V135" i="1" s="1"/>
  <c r="R135" i="1"/>
  <c r="Q135" i="1"/>
  <c r="P135" i="1"/>
  <c r="O135" i="1"/>
  <c r="N135" i="1"/>
  <c r="M135" i="1"/>
  <c r="L135" i="1"/>
  <c r="U134" i="1"/>
  <c r="V134" i="1" s="1"/>
  <c r="R134" i="1"/>
  <c r="Q134" i="1"/>
  <c r="P134" i="1"/>
  <c r="O134" i="1"/>
  <c r="N134" i="1"/>
  <c r="M134" i="1"/>
  <c r="L134" i="1"/>
  <c r="U133" i="1"/>
  <c r="V133" i="1" s="1"/>
  <c r="R133" i="1"/>
  <c r="Q133" i="1"/>
  <c r="P133" i="1"/>
  <c r="O133" i="1"/>
  <c r="N133" i="1"/>
  <c r="M133" i="1"/>
  <c r="L133" i="1"/>
  <c r="U132" i="1"/>
  <c r="V132" i="1" s="1"/>
  <c r="R132" i="1"/>
  <c r="Q132" i="1"/>
  <c r="P132" i="1"/>
  <c r="O132" i="1"/>
  <c r="N132" i="1"/>
  <c r="M132" i="1"/>
  <c r="L132" i="1"/>
  <c r="U131" i="1"/>
  <c r="V131" i="1" s="1"/>
  <c r="R131" i="1"/>
  <c r="Q131" i="1"/>
  <c r="P131" i="1"/>
  <c r="O131" i="1"/>
  <c r="N131" i="1"/>
  <c r="M131" i="1"/>
  <c r="L131" i="1"/>
  <c r="U130" i="1"/>
  <c r="V130" i="1" s="1"/>
  <c r="R130" i="1"/>
  <c r="Q130" i="1"/>
  <c r="P130" i="1"/>
  <c r="O130" i="1"/>
  <c r="N130" i="1"/>
  <c r="M130" i="1"/>
  <c r="L130" i="1"/>
  <c r="U129" i="1"/>
  <c r="V129" i="1" s="1"/>
  <c r="R129" i="1"/>
  <c r="Q129" i="1"/>
  <c r="P129" i="1"/>
  <c r="O129" i="1"/>
  <c r="N129" i="1"/>
  <c r="M129" i="1"/>
  <c r="L129" i="1"/>
  <c r="U128" i="1"/>
  <c r="V128" i="1" s="1"/>
  <c r="R128" i="1"/>
  <c r="Q128" i="1"/>
  <c r="P128" i="1"/>
  <c r="O128" i="1"/>
  <c r="N128" i="1"/>
  <c r="M128" i="1"/>
  <c r="L128" i="1"/>
  <c r="U127" i="1"/>
  <c r="V127" i="1" s="1"/>
  <c r="R127" i="1"/>
  <c r="Q127" i="1"/>
  <c r="P127" i="1"/>
  <c r="O127" i="1"/>
  <c r="N127" i="1"/>
  <c r="M127" i="1"/>
  <c r="L127" i="1"/>
  <c r="U126" i="1"/>
  <c r="V126" i="1" s="1"/>
  <c r="R126" i="1"/>
  <c r="Q126" i="1"/>
  <c r="P126" i="1"/>
  <c r="O126" i="1"/>
  <c r="N126" i="1"/>
  <c r="M126" i="1"/>
  <c r="L126" i="1"/>
  <c r="U125" i="1"/>
  <c r="V125" i="1" s="1"/>
  <c r="R125" i="1"/>
  <c r="Q125" i="1"/>
  <c r="P125" i="1"/>
  <c r="O125" i="1"/>
  <c r="N125" i="1"/>
  <c r="M125" i="1"/>
  <c r="L125" i="1"/>
  <c r="U124" i="1"/>
  <c r="V124" i="1" s="1"/>
  <c r="R124" i="1"/>
  <c r="Q124" i="1"/>
  <c r="P124" i="1"/>
  <c r="O124" i="1"/>
  <c r="N124" i="1"/>
  <c r="M124" i="1"/>
  <c r="L124" i="1"/>
  <c r="U123" i="1"/>
  <c r="V123" i="1" s="1"/>
  <c r="R123" i="1"/>
  <c r="Q123" i="1"/>
  <c r="P123" i="1"/>
  <c r="O123" i="1"/>
  <c r="N123" i="1"/>
  <c r="M123" i="1"/>
  <c r="L123" i="1"/>
  <c r="U122" i="1"/>
  <c r="V122" i="1" s="1"/>
  <c r="R122" i="1"/>
  <c r="Q122" i="1"/>
  <c r="P122" i="1"/>
  <c r="O122" i="1"/>
  <c r="N122" i="1"/>
  <c r="M122" i="1"/>
  <c r="L122" i="1"/>
  <c r="U121" i="1"/>
  <c r="V121" i="1" s="1"/>
  <c r="R121" i="1"/>
  <c r="Q121" i="1"/>
  <c r="P121" i="1"/>
  <c r="O121" i="1"/>
  <c r="N121" i="1"/>
  <c r="M121" i="1"/>
  <c r="L121" i="1"/>
  <c r="U120" i="1"/>
  <c r="V120" i="1" s="1"/>
  <c r="R120" i="1"/>
  <c r="Q120" i="1"/>
  <c r="P120" i="1"/>
  <c r="O120" i="1"/>
  <c r="N120" i="1"/>
  <c r="M120" i="1"/>
  <c r="L120" i="1"/>
  <c r="U119" i="1"/>
  <c r="V119" i="1" s="1"/>
  <c r="R119" i="1"/>
  <c r="Q119" i="1"/>
  <c r="P119" i="1"/>
  <c r="O119" i="1"/>
  <c r="N119" i="1"/>
  <c r="M119" i="1"/>
  <c r="L119" i="1"/>
  <c r="U118" i="1"/>
  <c r="V118" i="1" s="1"/>
  <c r="R118" i="1"/>
  <c r="Q118" i="1"/>
  <c r="P118" i="1"/>
  <c r="O118" i="1"/>
  <c r="N118" i="1"/>
  <c r="M118" i="1"/>
  <c r="L118" i="1"/>
  <c r="U117" i="1"/>
  <c r="V117" i="1" s="1"/>
  <c r="R117" i="1"/>
  <c r="Q117" i="1"/>
  <c r="P117" i="1"/>
  <c r="O117" i="1"/>
  <c r="N117" i="1"/>
  <c r="M117" i="1"/>
  <c r="L117" i="1"/>
  <c r="U116" i="1"/>
  <c r="V116" i="1" s="1"/>
  <c r="R116" i="1"/>
  <c r="Q116" i="1"/>
  <c r="P116" i="1"/>
  <c r="O116" i="1"/>
  <c r="N116" i="1"/>
  <c r="M116" i="1"/>
  <c r="L116" i="1"/>
  <c r="U115" i="1"/>
  <c r="V115" i="1" s="1"/>
  <c r="R115" i="1"/>
  <c r="Q115" i="1"/>
  <c r="P115" i="1"/>
  <c r="O115" i="1"/>
  <c r="N115" i="1"/>
  <c r="M115" i="1"/>
  <c r="L115" i="1"/>
  <c r="U114" i="1"/>
  <c r="V114" i="1" s="1"/>
  <c r="R114" i="1"/>
  <c r="Q114" i="1"/>
  <c r="P114" i="1"/>
  <c r="O114" i="1"/>
  <c r="N114" i="1"/>
  <c r="M114" i="1"/>
  <c r="L114" i="1"/>
  <c r="U113" i="1"/>
  <c r="V113" i="1" s="1"/>
  <c r="R113" i="1"/>
  <c r="Q113" i="1"/>
  <c r="P113" i="1"/>
  <c r="O113" i="1"/>
  <c r="N113" i="1"/>
  <c r="M113" i="1"/>
  <c r="L113" i="1"/>
  <c r="U112" i="1"/>
  <c r="V112" i="1" s="1"/>
  <c r="R112" i="1"/>
  <c r="Q112" i="1"/>
  <c r="P112" i="1"/>
  <c r="O112" i="1"/>
  <c r="N112" i="1"/>
  <c r="M112" i="1"/>
  <c r="L112" i="1"/>
  <c r="U111" i="1"/>
  <c r="V111" i="1" s="1"/>
  <c r="R111" i="1"/>
  <c r="Q111" i="1"/>
  <c r="P111" i="1"/>
  <c r="O111" i="1"/>
  <c r="N111" i="1"/>
  <c r="M111" i="1"/>
  <c r="L111" i="1"/>
  <c r="U110" i="1"/>
  <c r="V110" i="1" s="1"/>
  <c r="R110" i="1"/>
  <c r="Q110" i="1"/>
  <c r="P110" i="1"/>
  <c r="O110" i="1"/>
  <c r="N110" i="1"/>
  <c r="M110" i="1"/>
  <c r="L110" i="1"/>
  <c r="U109" i="1"/>
  <c r="V109" i="1" s="1"/>
  <c r="R109" i="1"/>
  <c r="Q109" i="1"/>
  <c r="P109" i="1"/>
  <c r="O109" i="1"/>
  <c r="N109" i="1"/>
  <c r="M109" i="1"/>
  <c r="L109" i="1"/>
  <c r="U108" i="1"/>
  <c r="V108" i="1" s="1"/>
  <c r="R108" i="1"/>
  <c r="Q108" i="1"/>
  <c r="P108" i="1"/>
  <c r="O108" i="1"/>
  <c r="N108" i="1"/>
  <c r="M108" i="1"/>
  <c r="L108" i="1"/>
  <c r="U107" i="1"/>
  <c r="V107" i="1" s="1"/>
  <c r="R107" i="1"/>
  <c r="Q107" i="1"/>
  <c r="P107" i="1"/>
  <c r="O107" i="1"/>
  <c r="N107" i="1"/>
  <c r="M107" i="1"/>
  <c r="L107" i="1"/>
  <c r="U106" i="1"/>
  <c r="V106" i="1" s="1"/>
  <c r="R106" i="1"/>
  <c r="Q106" i="1"/>
  <c r="P106" i="1"/>
  <c r="O106" i="1"/>
  <c r="N106" i="1"/>
  <c r="M106" i="1"/>
  <c r="L106" i="1"/>
  <c r="U105" i="1"/>
  <c r="V105" i="1" s="1"/>
  <c r="R105" i="1"/>
  <c r="Q105" i="1"/>
  <c r="P105" i="1"/>
  <c r="O105" i="1"/>
  <c r="N105" i="1"/>
  <c r="M105" i="1"/>
  <c r="L105" i="1"/>
  <c r="U104" i="1"/>
  <c r="V104" i="1" s="1"/>
  <c r="R104" i="1"/>
  <c r="Q104" i="1"/>
  <c r="P104" i="1"/>
  <c r="O104" i="1"/>
  <c r="N104" i="1"/>
  <c r="M104" i="1"/>
  <c r="L104" i="1"/>
  <c r="U103" i="1"/>
  <c r="V103" i="1" s="1"/>
  <c r="R103" i="1"/>
  <c r="Q103" i="1"/>
  <c r="P103" i="1"/>
  <c r="O103" i="1"/>
  <c r="N103" i="1"/>
  <c r="M103" i="1"/>
  <c r="L103" i="1"/>
  <c r="U102" i="1"/>
  <c r="V102" i="1" s="1"/>
  <c r="R102" i="1"/>
  <c r="Q102" i="1"/>
  <c r="P102" i="1"/>
  <c r="O102" i="1"/>
  <c r="N102" i="1"/>
  <c r="M102" i="1"/>
  <c r="L102" i="1"/>
  <c r="U101" i="1"/>
  <c r="V101" i="1" s="1"/>
  <c r="R101" i="1"/>
  <c r="Q101" i="1"/>
  <c r="P101" i="1"/>
  <c r="O101" i="1"/>
  <c r="N101" i="1"/>
  <c r="M101" i="1"/>
  <c r="L101" i="1"/>
  <c r="U100" i="1"/>
  <c r="V100" i="1" s="1"/>
  <c r="R100" i="1"/>
  <c r="Q100" i="1"/>
  <c r="P100" i="1"/>
  <c r="O100" i="1"/>
  <c r="N100" i="1"/>
  <c r="M100" i="1"/>
  <c r="L100" i="1"/>
  <c r="U99" i="1"/>
  <c r="V99" i="1" s="1"/>
  <c r="R99" i="1"/>
  <c r="Q99" i="1"/>
  <c r="P99" i="1"/>
  <c r="O99" i="1"/>
  <c r="N99" i="1"/>
  <c r="M99" i="1"/>
  <c r="L99" i="1"/>
  <c r="U98" i="1"/>
  <c r="V98" i="1" s="1"/>
  <c r="R98" i="1"/>
  <c r="Q98" i="1"/>
  <c r="P98" i="1"/>
  <c r="O98" i="1"/>
  <c r="N98" i="1"/>
  <c r="M98" i="1"/>
  <c r="L98" i="1"/>
  <c r="U97" i="1"/>
  <c r="V97" i="1" s="1"/>
  <c r="R97" i="1"/>
  <c r="Q97" i="1"/>
  <c r="P97" i="1"/>
  <c r="O97" i="1"/>
  <c r="N97" i="1"/>
  <c r="M97" i="1"/>
  <c r="L97" i="1"/>
  <c r="U96" i="1"/>
  <c r="V96" i="1" s="1"/>
  <c r="R96" i="1"/>
  <c r="Q96" i="1"/>
  <c r="P96" i="1"/>
  <c r="O96" i="1"/>
  <c r="N96" i="1"/>
  <c r="M96" i="1"/>
  <c r="L96" i="1"/>
  <c r="U95" i="1"/>
  <c r="V95" i="1" s="1"/>
  <c r="R95" i="1"/>
  <c r="Q95" i="1"/>
  <c r="P95" i="1"/>
  <c r="O95" i="1"/>
  <c r="N95" i="1"/>
  <c r="M95" i="1"/>
  <c r="L95" i="1"/>
  <c r="U94" i="1"/>
  <c r="V94" i="1" s="1"/>
  <c r="R94" i="1"/>
  <c r="Q94" i="1"/>
  <c r="P94" i="1"/>
  <c r="O94" i="1"/>
  <c r="N94" i="1"/>
  <c r="M94" i="1"/>
  <c r="L94" i="1"/>
  <c r="U93" i="1"/>
  <c r="V93" i="1" s="1"/>
  <c r="R93" i="1"/>
  <c r="Q93" i="1"/>
  <c r="P93" i="1"/>
  <c r="O93" i="1"/>
  <c r="N93" i="1"/>
  <c r="M93" i="1"/>
  <c r="L93" i="1"/>
  <c r="U92" i="1"/>
  <c r="V92" i="1" s="1"/>
  <c r="R92" i="1"/>
  <c r="Q92" i="1"/>
  <c r="P92" i="1"/>
  <c r="O92" i="1"/>
  <c r="N92" i="1"/>
  <c r="M92" i="1"/>
  <c r="L92" i="1"/>
  <c r="U91" i="1"/>
  <c r="V91" i="1" s="1"/>
  <c r="R91" i="1"/>
  <c r="Q91" i="1"/>
  <c r="P91" i="1"/>
  <c r="O91" i="1"/>
  <c r="N91" i="1"/>
  <c r="M91" i="1"/>
  <c r="L91" i="1"/>
  <c r="U90" i="1"/>
  <c r="V90" i="1" s="1"/>
  <c r="R90" i="1"/>
  <c r="Q90" i="1"/>
  <c r="P90" i="1"/>
  <c r="O90" i="1"/>
  <c r="N90" i="1"/>
  <c r="M90" i="1"/>
  <c r="L90" i="1"/>
  <c r="U89" i="1"/>
  <c r="V89" i="1" s="1"/>
  <c r="R89" i="1"/>
  <c r="Q89" i="1"/>
  <c r="P89" i="1"/>
  <c r="O89" i="1"/>
  <c r="N89" i="1"/>
  <c r="M89" i="1"/>
  <c r="L89" i="1"/>
  <c r="U88" i="1"/>
  <c r="V88" i="1" s="1"/>
  <c r="R88" i="1"/>
  <c r="Q88" i="1"/>
  <c r="P88" i="1"/>
  <c r="O88" i="1"/>
  <c r="N88" i="1"/>
  <c r="M88" i="1"/>
  <c r="L88" i="1"/>
  <c r="U87" i="1"/>
  <c r="V87" i="1" s="1"/>
  <c r="R87" i="1"/>
  <c r="Q87" i="1"/>
  <c r="P87" i="1"/>
  <c r="O87" i="1"/>
  <c r="N87" i="1"/>
  <c r="M87" i="1"/>
  <c r="L87" i="1"/>
  <c r="U86" i="1"/>
  <c r="V86" i="1" s="1"/>
  <c r="R86" i="1"/>
  <c r="Q86" i="1"/>
  <c r="P86" i="1"/>
  <c r="O86" i="1"/>
  <c r="N86" i="1"/>
  <c r="M86" i="1"/>
  <c r="L86" i="1"/>
  <c r="U85" i="1"/>
  <c r="V85" i="1" s="1"/>
  <c r="R85" i="1"/>
  <c r="Q85" i="1"/>
  <c r="P85" i="1"/>
  <c r="O85" i="1"/>
  <c r="N85" i="1"/>
  <c r="M85" i="1"/>
  <c r="L85" i="1"/>
  <c r="U84" i="1"/>
  <c r="V84" i="1" s="1"/>
  <c r="R84" i="1"/>
  <c r="Q84" i="1"/>
  <c r="P84" i="1"/>
  <c r="O84" i="1"/>
  <c r="N84" i="1"/>
  <c r="M84" i="1"/>
  <c r="L84" i="1"/>
  <c r="U83" i="1"/>
  <c r="V83" i="1" s="1"/>
  <c r="R83" i="1"/>
  <c r="Q83" i="1"/>
  <c r="P83" i="1"/>
  <c r="O83" i="1"/>
  <c r="N83" i="1"/>
  <c r="M83" i="1"/>
  <c r="L83" i="1"/>
  <c r="U82" i="1"/>
  <c r="V82" i="1" s="1"/>
  <c r="R82" i="1"/>
  <c r="Q82" i="1"/>
  <c r="P82" i="1"/>
  <c r="O82" i="1"/>
  <c r="N82" i="1"/>
  <c r="M82" i="1"/>
  <c r="L82" i="1"/>
  <c r="U81" i="1"/>
  <c r="V81" i="1" s="1"/>
  <c r="R81" i="1"/>
  <c r="Q81" i="1"/>
  <c r="P81" i="1"/>
  <c r="O81" i="1"/>
  <c r="N81" i="1"/>
  <c r="M81" i="1"/>
  <c r="L81" i="1"/>
  <c r="U80" i="1"/>
  <c r="V80" i="1" s="1"/>
  <c r="R80" i="1"/>
  <c r="Q80" i="1"/>
  <c r="P80" i="1"/>
  <c r="O80" i="1"/>
  <c r="N80" i="1"/>
  <c r="M80" i="1"/>
  <c r="L80" i="1"/>
  <c r="U79" i="1"/>
  <c r="V79" i="1" s="1"/>
  <c r="R79" i="1"/>
  <c r="Q79" i="1"/>
  <c r="P79" i="1"/>
  <c r="O79" i="1"/>
  <c r="N79" i="1"/>
  <c r="M79" i="1"/>
  <c r="L79" i="1"/>
  <c r="U78" i="1"/>
  <c r="V78" i="1" s="1"/>
  <c r="R78" i="1"/>
  <c r="Q78" i="1"/>
  <c r="P78" i="1"/>
  <c r="O78" i="1"/>
  <c r="N78" i="1"/>
  <c r="M78" i="1"/>
  <c r="L78" i="1"/>
  <c r="U77" i="1"/>
  <c r="V77" i="1" s="1"/>
  <c r="R77" i="1"/>
  <c r="Q77" i="1"/>
  <c r="P77" i="1"/>
  <c r="O77" i="1"/>
  <c r="N77" i="1"/>
  <c r="M77" i="1"/>
  <c r="L77" i="1"/>
  <c r="U76" i="1"/>
  <c r="V76" i="1" s="1"/>
  <c r="R76" i="1"/>
  <c r="Q76" i="1"/>
  <c r="P76" i="1"/>
  <c r="O76" i="1"/>
  <c r="N76" i="1"/>
  <c r="M76" i="1"/>
  <c r="L76" i="1"/>
  <c r="U75" i="1"/>
  <c r="V75" i="1" s="1"/>
  <c r="R75" i="1"/>
  <c r="Q75" i="1"/>
  <c r="P75" i="1"/>
  <c r="O75" i="1"/>
  <c r="N75" i="1"/>
  <c r="M75" i="1"/>
  <c r="L75" i="1"/>
  <c r="U74" i="1"/>
  <c r="V74" i="1" s="1"/>
  <c r="R74" i="1"/>
  <c r="Q74" i="1"/>
  <c r="P74" i="1"/>
  <c r="O74" i="1"/>
  <c r="N74" i="1"/>
  <c r="M74" i="1"/>
  <c r="L74" i="1"/>
  <c r="U73" i="1"/>
  <c r="V73" i="1" s="1"/>
  <c r="R73" i="1"/>
  <c r="Q73" i="1"/>
  <c r="P73" i="1"/>
  <c r="O73" i="1"/>
  <c r="N73" i="1"/>
  <c r="M73" i="1"/>
  <c r="L73" i="1"/>
  <c r="U72" i="1"/>
  <c r="V72" i="1" s="1"/>
  <c r="R72" i="1"/>
  <c r="Q72" i="1"/>
  <c r="P72" i="1"/>
  <c r="O72" i="1"/>
  <c r="N72" i="1"/>
  <c r="M72" i="1"/>
  <c r="L72" i="1"/>
  <c r="U71" i="1"/>
  <c r="V71" i="1" s="1"/>
  <c r="R71" i="1"/>
  <c r="Q71" i="1"/>
  <c r="P71" i="1"/>
  <c r="O71" i="1"/>
  <c r="N71" i="1"/>
  <c r="M71" i="1"/>
  <c r="L71" i="1"/>
  <c r="U70" i="1"/>
  <c r="V70" i="1" s="1"/>
  <c r="R70" i="1"/>
  <c r="Q70" i="1"/>
  <c r="P70" i="1"/>
  <c r="O70" i="1"/>
  <c r="N70" i="1"/>
  <c r="M70" i="1"/>
  <c r="L70" i="1"/>
  <c r="U69" i="1"/>
  <c r="V69" i="1" s="1"/>
  <c r="R69" i="1"/>
  <c r="Q69" i="1"/>
  <c r="P69" i="1"/>
  <c r="O69" i="1"/>
  <c r="N69" i="1"/>
  <c r="M69" i="1"/>
  <c r="L69" i="1"/>
  <c r="U68" i="1"/>
  <c r="V68" i="1" s="1"/>
  <c r="R68" i="1"/>
  <c r="Q68" i="1"/>
  <c r="P68" i="1"/>
  <c r="O68" i="1"/>
  <c r="N68" i="1"/>
  <c r="M68" i="1"/>
  <c r="L68" i="1"/>
  <c r="U67" i="1"/>
  <c r="V67" i="1" s="1"/>
  <c r="R67" i="1"/>
  <c r="Q67" i="1"/>
  <c r="P67" i="1"/>
  <c r="O67" i="1"/>
  <c r="N67" i="1"/>
  <c r="M67" i="1"/>
  <c r="L67" i="1"/>
  <c r="U66" i="1"/>
  <c r="V66" i="1" s="1"/>
  <c r="R66" i="1"/>
  <c r="Q66" i="1"/>
  <c r="P66" i="1"/>
  <c r="O66" i="1"/>
  <c r="N66" i="1"/>
  <c r="M66" i="1"/>
  <c r="L66" i="1"/>
  <c r="U65" i="1"/>
  <c r="V65" i="1" s="1"/>
  <c r="R65" i="1"/>
  <c r="Q65" i="1"/>
  <c r="P65" i="1"/>
  <c r="O65" i="1"/>
  <c r="N65" i="1"/>
  <c r="M65" i="1"/>
  <c r="L65" i="1"/>
  <c r="U64" i="1"/>
  <c r="V64" i="1" s="1"/>
  <c r="R64" i="1"/>
  <c r="Q64" i="1"/>
  <c r="P64" i="1"/>
  <c r="O64" i="1"/>
  <c r="N64" i="1"/>
  <c r="M64" i="1"/>
  <c r="L64" i="1"/>
  <c r="U63" i="1"/>
  <c r="V63" i="1" s="1"/>
  <c r="R63" i="1"/>
  <c r="Q63" i="1"/>
  <c r="P63" i="1"/>
  <c r="O63" i="1"/>
  <c r="N63" i="1"/>
  <c r="M63" i="1"/>
  <c r="L63" i="1"/>
  <c r="U62" i="1"/>
  <c r="V62" i="1" s="1"/>
  <c r="R62" i="1"/>
  <c r="Q62" i="1"/>
  <c r="P62" i="1"/>
  <c r="O62" i="1"/>
  <c r="N62" i="1"/>
  <c r="M62" i="1"/>
  <c r="L62" i="1"/>
  <c r="U61" i="1"/>
  <c r="V61" i="1" s="1"/>
  <c r="R61" i="1"/>
  <c r="Q61" i="1"/>
  <c r="P61" i="1"/>
  <c r="O61" i="1"/>
  <c r="N61" i="1"/>
  <c r="M61" i="1"/>
  <c r="L61" i="1"/>
  <c r="U60" i="1"/>
  <c r="V60" i="1" s="1"/>
  <c r="R60" i="1"/>
  <c r="Q60" i="1"/>
  <c r="P60" i="1"/>
  <c r="O60" i="1"/>
  <c r="N60" i="1"/>
  <c r="M60" i="1"/>
  <c r="L60" i="1"/>
  <c r="U59" i="1"/>
  <c r="V59" i="1" s="1"/>
  <c r="R59" i="1"/>
  <c r="Q59" i="1"/>
  <c r="P59" i="1"/>
  <c r="O59" i="1"/>
  <c r="N59" i="1"/>
  <c r="M59" i="1"/>
  <c r="L59" i="1"/>
  <c r="U58" i="1"/>
  <c r="V58" i="1" s="1"/>
  <c r="R58" i="1"/>
  <c r="Q58" i="1"/>
  <c r="P58" i="1"/>
  <c r="O58" i="1"/>
  <c r="N58" i="1"/>
  <c r="M58" i="1"/>
  <c r="L58" i="1"/>
  <c r="U57" i="1"/>
  <c r="V57" i="1" s="1"/>
  <c r="R57" i="1"/>
  <c r="Q57" i="1"/>
  <c r="P57" i="1"/>
  <c r="O57" i="1"/>
  <c r="N57" i="1"/>
  <c r="M57" i="1"/>
  <c r="L57" i="1"/>
  <c r="U56" i="1"/>
  <c r="V56" i="1" s="1"/>
  <c r="R56" i="1"/>
  <c r="Q56" i="1"/>
  <c r="P56" i="1"/>
  <c r="O56" i="1"/>
  <c r="N56" i="1"/>
  <c r="M56" i="1"/>
  <c r="L56" i="1"/>
  <c r="U55" i="1"/>
  <c r="V55" i="1" s="1"/>
  <c r="R55" i="1"/>
  <c r="Q55" i="1"/>
  <c r="P55" i="1"/>
  <c r="O55" i="1"/>
  <c r="N55" i="1"/>
  <c r="M55" i="1"/>
  <c r="L55" i="1"/>
  <c r="U54" i="1"/>
  <c r="V54" i="1" s="1"/>
  <c r="R54" i="1"/>
  <c r="Q54" i="1"/>
  <c r="P54" i="1"/>
  <c r="O54" i="1"/>
  <c r="N54" i="1"/>
  <c r="M54" i="1"/>
  <c r="L54" i="1"/>
  <c r="U53" i="1"/>
  <c r="V53" i="1" s="1"/>
  <c r="R53" i="1"/>
  <c r="Q53" i="1"/>
  <c r="P53" i="1"/>
  <c r="O53" i="1"/>
  <c r="N53" i="1"/>
  <c r="M53" i="1"/>
  <c r="L53" i="1"/>
  <c r="U52" i="1"/>
  <c r="V52" i="1" s="1"/>
  <c r="R52" i="1"/>
  <c r="Q52" i="1"/>
  <c r="P52" i="1"/>
  <c r="O52" i="1"/>
  <c r="N52" i="1"/>
  <c r="M52" i="1"/>
  <c r="L52" i="1"/>
  <c r="U51" i="1"/>
  <c r="V51" i="1" s="1"/>
  <c r="R51" i="1"/>
  <c r="Q51" i="1"/>
  <c r="P51" i="1"/>
  <c r="O51" i="1"/>
  <c r="N51" i="1"/>
  <c r="M51" i="1"/>
  <c r="L51" i="1"/>
  <c r="U50" i="1"/>
  <c r="V50" i="1" s="1"/>
  <c r="R50" i="1"/>
  <c r="Q50" i="1"/>
  <c r="P50" i="1"/>
  <c r="O50" i="1"/>
  <c r="N50" i="1"/>
  <c r="M50" i="1"/>
  <c r="L50" i="1"/>
  <c r="U49" i="1"/>
  <c r="V49" i="1" s="1"/>
  <c r="R49" i="1"/>
  <c r="Q49" i="1"/>
  <c r="P49" i="1"/>
  <c r="O49" i="1"/>
  <c r="N49" i="1"/>
  <c r="M49" i="1"/>
  <c r="L49" i="1"/>
  <c r="U48" i="1"/>
  <c r="V48" i="1" s="1"/>
  <c r="R48" i="1"/>
  <c r="Q48" i="1"/>
  <c r="P48" i="1"/>
  <c r="O48" i="1"/>
  <c r="N48" i="1"/>
  <c r="M48" i="1"/>
  <c r="L48" i="1"/>
  <c r="U47" i="1"/>
  <c r="V47" i="1" s="1"/>
  <c r="R47" i="1"/>
  <c r="Q47" i="1"/>
  <c r="P47" i="1"/>
  <c r="O47" i="1"/>
  <c r="N47" i="1"/>
  <c r="M47" i="1"/>
  <c r="L47" i="1"/>
  <c r="U46" i="1"/>
  <c r="V46" i="1" s="1"/>
  <c r="R46" i="1"/>
  <c r="Q46" i="1"/>
  <c r="P46" i="1"/>
  <c r="O46" i="1"/>
  <c r="N46" i="1"/>
  <c r="M46" i="1"/>
  <c r="L46" i="1"/>
  <c r="U45" i="1"/>
  <c r="V45" i="1" s="1"/>
  <c r="R45" i="1"/>
  <c r="Q45" i="1"/>
  <c r="P45" i="1"/>
  <c r="O45" i="1"/>
  <c r="N45" i="1"/>
  <c r="M45" i="1"/>
  <c r="L45" i="1"/>
  <c r="U44" i="1"/>
  <c r="V44" i="1" s="1"/>
  <c r="R44" i="1"/>
  <c r="Q44" i="1"/>
  <c r="P44" i="1"/>
  <c r="O44" i="1"/>
  <c r="N44" i="1"/>
  <c r="M44" i="1"/>
  <c r="L44" i="1"/>
  <c r="U43" i="1"/>
  <c r="V43" i="1" s="1"/>
  <c r="R43" i="1"/>
  <c r="Q43" i="1"/>
  <c r="P43" i="1"/>
  <c r="O43" i="1"/>
  <c r="N43" i="1"/>
  <c r="M43" i="1"/>
  <c r="L43" i="1"/>
  <c r="U42" i="1"/>
  <c r="V42" i="1" s="1"/>
  <c r="R42" i="1"/>
  <c r="Q42" i="1"/>
  <c r="P42" i="1"/>
  <c r="O42" i="1"/>
  <c r="N42" i="1"/>
  <c r="M42" i="1"/>
  <c r="L42" i="1"/>
  <c r="U41" i="1"/>
  <c r="V41" i="1" s="1"/>
  <c r="R41" i="1"/>
  <c r="Q41" i="1"/>
  <c r="P41" i="1"/>
  <c r="O41" i="1"/>
  <c r="N41" i="1"/>
  <c r="M41" i="1"/>
  <c r="L41" i="1"/>
  <c r="U40" i="1"/>
  <c r="V40" i="1" s="1"/>
  <c r="R40" i="1"/>
  <c r="Q40" i="1"/>
  <c r="P40" i="1"/>
  <c r="O40" i="1"/>
  <c r="N40" i="1"/>
  <c r="M40" i="1"/>
  <c r="L40" i="1"/>
  <c r="U39" i="1"/>
  <c r="V39" i="1" s="1"/>
  <c r="R39" i="1"/>
  <c r="Q39" i="1"/>
  <c r="P39" i="1"/>
  <c r="O39" i="1"/>
  <c r="N39" i="1"/>
  <c r="M39" i="1"/>
  <c r="L39" i="1"/>
  <c r="U38" i="1"/>
  <c r="V38" i="1" s="1"/>
  <c r="R38" i="1"/>
  <c r="Q38" i="1"/>
  <c r="P38" i="1"/>
  <c r="O38" i="1"/>
  <c r="N38" i="1"/>
  <c r="M38" i="1"/>
  <c r="L38" i="1"/>
  <c r="U37" i="1"/>
  <c r="V37" i="1" s="1"/>
  <c r="R37" i="1"/>
  <c r="Q37" i="1"/>
  <c r="P37" i="1"/>
  <c r="O37" i="1"/>
  <c r="N37" i="1"/>
  <c r="M37" i="1"/>
  <c r="L37" i="1"/>
  <c r="U36" i="1"/>
  <c r="V36" i="1" s="1"/>
  <c r="R36" i="1"/>
  <c r="Q36" i="1"/>
  <c r="P36" i="1"/>
  <c r="O36" i="1"/>
  <c r="N36" i="1"/>
  <c r="M36" i="1"/>
  <c r="L36" i="1"/>
  <c r="U35" i="1"/>
  <c r="V35" i="1" s="1"/>
  <c r="R35" i="1"/>
  <c r="Q35" i="1"/>
  <c r="P35" i="1"/>
  <c r="O35" i="1"/>
  <c r="N35" i="1"/>
  <c r="M35" i="1"/>
  <c r="L35" i="1"/>
  <c r="U34" i="1"/>
  <c r="V34" i="1" s="1"/>
  <c r="R34" i="1"/>
  <c r="Q34" i="1"/>
  <c r="P34" i="1"/>
  <c r="O34" i="1"/>
  <c r="N34" i="1"/>
  <c r="M34" i="1"/>
  <c r="L34" i="1"/>
  <c r="U33" i="1"/>
  <c r="V33" i="1" s="1"/>
  <c r="R33" i="1"/>
  <c r="Q33" i="1"/>
  <c r="P33" i="1"/>
  <c r="O33" i="1"/>
  <c r="N33" i="1"/>
  <c r="M33" i="1"/>
  <c r="L33" i="1"/>
  <c r="U32" i="1"/>
  <c r="V32" i="1" s="1"/>
  <c r="R32" i="1"/>
  <c r="Q32" i="1"/>
  <c r="P32" i="1"/>
  <c r="O32" i="1"/>
  <c r="N32" i="1"/>
  <c r="M32" i="1"/>
  <c r="L32" i="1"/>
  <c r="U31" i="1"/>
  <c r="V31" i="1" s="1"/>
  <c r="R31" i="1"/>
  <c r="Q31" i="1"/>
  <c r="P31" i="1"/>
  <c r="O31" i="1"/>
  <c r="N31" i="1"/>
  <c r="M31" i="1"/>
  <c r="L31" i="1"/>
  <c r="U30" i="1"/>
  <c r="V30" i="1" s="1"/>
  <c r="R30" i="1"/>
  <c r="Q30" i="1"/>
  <c r="P30" i="1"/>
  <c r="O30" i="1"/>
  <c r="N30" i="1"/>
  <c r="M30" i="1"/>
  <c r="L30" i="1"/>
  <c r="U29" i="1"/>
  <c r="V29" i="1" s="1"/>
  <c r="R29" i="1"/>
  <c r="Q29" i="1"/>
  <c r="P29" i="1"/>
  <c r="O29" i="1"/>
  <c r="N29" i="1"/>
  <c r="M29" i="1"/>
  <c r="L29" i="1"/>
  <c r="U28" i="1"/>
  <c r="V28" i="1" s="1"/>
  <c r="R28" i="1"/>
  <c r="Q28" i="1"/>
  <c r="P28" i="1"/>
  <c r="O28" i="1"/>
  <c r="N28" i="1"/>
  <c r="M28" i="1"/>
  <c r="L28" i="1"/>
  <c r="U27" i="1"/>
  <c r="V27" i="1" s="1"/>
  <c r="R27" i="1"/>
  <c r="Q27" i="1"/>
  <c r="P27" i="1"/>
  <c r="O27" i="1"/>
  <c r="N27" i="1"/>
  <c r="M27" i="1"/>
  <c r="L27" i="1"/>
  <c r="U26" i="1"/>
  <c r="V26" i="1" s="1"/>
  <c r="R26" i="1"/>
  <c r="Q26" i="1"/>
  <c r="P26" i="1"/>
  <c r="O26" i="1"/>
  <c r="N26" i="1"/>
  <c r="M26" i="1"/>
  <c r="L26" i="1"/>
  <c r="U25" i="1"/>
  <c r="V25" i="1" s="1"/>
  <c r="R25" i="1"/>
  <c r="Q25" i="1"/>
  <c r="P25" i="1"/>
  <c r="O25" i="1"/>
  <c r="N25" i="1"/>
  <c r="M25" i="1"/>
  <c r="L25" i="1"/>
  <c r="U24" i="1"/>
  <c r="V24" i="1" s="1"/>
  <c r="R24" i="1"/>
  <c r="Q24" i="1"/>
  <c r="P24" i="1"/>
  <c r="O24" i="1"/>
  <c r="N24" i="1"/>
  <c r="M24" i="1"/>
  <c r="L24" i="1"/>
  <c r="U23" i="1"/>
  <c r="V23" i="1" s="1"/>
  <c r="R23" i="1"/>
  <c r="Q23" i="1"/>
  <c r="P23" i="1"/>
  <c r="O23" i="1"/>
  <c r="N23" i="1"/>
  <c r="M23" i="1"/>
  <c r="L23" i="1"/>
  <c r="U22" i="1"/>
  <c r="V22" i="1" s="1"/>
  <c r="R22" i="1"/>
  <c r="Q22" i="1"/>
  <c r="P22" i="1"/>
  <c r="O22" i="1"/>
  <c r="N22" i="1"/>
  <c r="M22" i="1"/>
  <c r="L22" i="1"/>
  <c r="U21" i="1"/>
  <c r="V21" i="1" s="1"/>
  <c r="R21" i="1"/>
  <c r="Q21" i="1"/>
  <c r="P21" i="1"/>
  <c r="O21" i="1"/>
  <c r="N21" i="1"/>
  <c r="M21" i="1"/>
  <c r="L21" i="1"/>
  <c r="U20" i="1"/>
  <c r="V20" i="1" s="1"/>
  <c r="R20" i="1"/>
  <c r="Q20" i="1"/>
  <c r="P20" i="1"/>
  <c r="O20" i="1"/>
  <c r="N20" i="1"/>
  <c r="M20" i="1"/>
  <c r="L20" i="1"/>
  <c r="U19" i="1"/>
  <c r="V19" i="1" s="1"/>
  <c r="R19" i="1"/>
  <c r="Q19" i="1"/>
  <c r="P19" i="1"/>
  <c r="O19" i="1"/>
  <c r="N19" i="1"/>
  <c r="M19" i="1"/>
  <c r="L19" i="1"/>
  <c r="U18" i="1"/>
  <c r="V18" i="1" s="1"/>
  <c r="R18" i="1"/>
  <c r="Q18" i="1"/>
  <c r="P18" i="1"/>
  <c r="O18" i="1"/>
  <c r="N18" i="1"/>
  <c r="M18" i="1"/>
  <c r="L18" i="1"/>
  <c r="U17" i="1"/>
  <c r="V17" i="1" s="1"/>
  <c r="R17" i="1"/>
  <c r="Q17" i="1"/>
  <c r="P17" i="1"/>
  <c r="O17" i="1"/>
  <c r="N17" i="1"/>
  <c r="M17" i="1"/>
  <c r="L17" i="1"/>
  <c r="U16" i="1"/>
  <c r="V16" i="1" s="1"/>
  <c r="R16" i="1"/>
  <c r="Q16" i="1"/>
  <c r="P16" i="1"/>
  <c r="O16" i="1"/>
  <c r="N16" i="1"/>
  <c r="M16" i="1"/>
  <c r="L16" i="1"/>
  <c r="U15" i="1"/>
  <c r="V15" i="1" s="1"/>
  <c r="R15" i="1"/>
  <c r="Q15" i="1"/>
  <c r="P15" i="1"/>
  <c r="O15" i="1"/>
  <c r="N15" i="1"/>
  <c r="M15" i="1"/>
  <c r="L15" i="1"/>
  <c r="U14" i="1"/>
  <c r="V14" i="1" s="1"/>
  <c r="R14" i="1"/>
  <c r="Q14" i="1"/>
  <c r="P14" i="1"/>
  <c r="O14" i="1"/>
  <c r="N14" i="1"/>
  <c r="M14" i="1"/>
  <c r="L14" i="1"/>
  <c r="U13" i="1"/>
  <c r="V13" i="1" s="1"/>
  <c r="R13" i="1"/>
  <c r="Q13" i="1"/>
  <c r="P13" i="1"/>
  <c r="O13" i="1"/>
  <c r="N13" i="1"/>
  <c r="M13" i="1"/>
  <c r="L13" i="1"/>
  <c r="U12" i="1"/>
  <c r="V12" i="1" s="1"/>
  <c r="R12" i="1"/>
  <c r="Q12" i="1"/>
  <c r="P12" i="1"/>
  <c r="O12" i="1"/>
  <c r="N12" i="1"/>
  <c r="M12" i="1"/>
  <c r="L12" i="1"/>
  <c r="U11" i="1"/>
  <c r="V11" i="1" s="1"/>
  <c r="R11" i="1"/>
  <c r="Q11" i="1"/>
  <c r="P11" i="1"/>
  <c r="O11" i="1"/>
  <c r="N11" i="1"/>
  <c r="M11" i="1"/>
  <c r="L11" i="1"/>
  <c r="U10" i="1"/>
  <c r="V10" i="1" s="1"/>
  <c r="R10" i="1"/>
  <c r="Q10" i="1"/>
  <c r="P10" i="1"/>
  <c r="O10" i="1"/>
  <c r="N10" i="1"/>
  <c r="M10" i="1"/>
  <c r="L10" i="1"/>
  <c r="U9" i="1"/>
  <c r="V9" i="1" s="1"/>
  <c r="R9" i="1"/>
  <c r="Q9" i="1"/>
  <c r="P9" i="1"/>
  <c r="O9" i="1"/>
  <c r="N9" i="1"/>
  <c r="M9" i="1"/>
  <c r="L9" i="1"/>
  <c r="U8" i="1"/>
  <c r="V8" i="1" s="1"/>
  <c r="R8" i="1"/>
  <c r="Q8" i="1"/>
  <c r="P8" i="1"/>
  <c r="O8" i="1"/>
  <c r="N8" i="1"/>
  <c r="M8" i="1"/>
  <c r="L8" i="1"/>
  <c r="U7" i="1"/>
  <c r="V7" i="1" s="1"/>
  <c r="R7" i="1"/>
  <c r="Q7" i="1"/>
  <c r="P7" i="1"/>
  <c r="O7" i="1"/>
  <c r="N7" i="1"/>
  <c r="M7" i="1"/>
  <c r="L7" i="1"/>
  <c r="U6" i="1"/>
  <c r="V6" i="1" s="1"/>
  <c r="R6" i="1"/>
  <c r="Q6" i="1"/>
  <c r="P6" i="1"/>
  <c r="O6" i="1"/>
  <c r="N6" i="1"/>
  <c r="M6" i="1"/>
  <c r="L6" i="1"/>
  <c r="U5" i="1"/>
  <c r="V5" i="1" s="1"/>
  <c r="R5" i="1"/>
  <c r="Q5" i="1"/>
  <c r="P5" i="1"/>
  <c r="O5" i="1"/>
  <c r="N5" i="1"/>
  <c r="M5" i="1"/>
  <c r="L5" i="1"/>
  <c r="U4" i="1"/>
  <c r="R4" i="1"/>
  <c r="Q4" i="1"/>
  <c r="P4" i="1"/>
  <c r="O4" i="1"/>
  <c r="N4" i="1"/>
  <c r="M4" i="1"/>
  <c r="L4" i="1"/>
  <c r="I42" i="10" l="1"/>
  <c r="B45" i="10"/>
  <c r="C45" i="10"/>
  <c r="D41" i="10"/>
  <c r="D47" i="10"/>
  <c r="E43" i="10"/>
  <c r="F41" i="10"/>
  <c r="F45" i="10"/>
  <c r="G43" i="10"/>
  <c r="H41" i="10"/>
  <c r="I41" i="10"/>
  <c r="C40" i="10"/>
  <c r="C42" i="10"/>
  <c r="C44" i="10"/>
  <c r="C46" i="10"/>
  <c r="D40" i="10"/>
  <c r="D42" i="10"/>
  <c r="D44" i="10"/>
  <c r="D46" i="10"/>
  <c r="I40" i="10"/>
  <c r="I44" i="10"/>
  <c r="B43" i="10"/>
  <c r="C43" i="10"/>
  <c r="D43" i="10"/>
  <c r="E47" i="10"/>
  <c r="F47" i="10"/>
  <c r="G41" i="10"/>
  <c r="G47" i="10"/>
  <c r="H45" i="10"/>
  <c r="I43" i="10"/>
  <c r="B42" i="10"/>
  <c r="E46" i="10"/>
  <c r="F40" i="10"/>
  <c r="F42" i="10"/>
  <c r="F44" i="10"/>
  <c r="F46" i="10"/>
  <c r="I46" i="10"/>
  <c r="B41" i="10"/>
  <c r="B47" i="10"/>
  <c r="C41" i="10"/>
  <c r="C47" i="10"/>
  <c r="D45" i="10"/>
  <c r="E41" i="10"/>
  <c r="E45" i="10"/>
  <c r="F43" i="10"/>
  <c r="G45" i="10"/>
  <c r="H43" i="10"/>
  <c r="B27" i="10"/>
  <c r="B40" i="10" s="1"/>
  <c r="I45" i="10"/>
  <c r="B46" i="10"/>
  <c r="E40" i="10"/>
  <c r="E42" i="10"/>
  <c r="G40" i="10"/>
  <c r="G42" i="10"/>
  <c r="G44" i="10"/>
  <c r="G46" i="10"/>
  <c r="H47" i="10"/>
  <c r="I47" i="10"/>
  <c r="B44" i="10"/>
  <c r="E44" i="10"/>
  <c r="H40" i="10"/>
  <c r="H42" i="10"/>
  <c r="H44" i="10"/>
  <c r="I23" i="8"/>
  <c r="K18" i="8"/>
  <c r="B22" i="8"/>
  <c r="K21" i="8"/>
  <c r="D20" i="8"/>
  <c r="G26" i="8"/>
  <c r="C20" i="8"/>
  <c r="J24" i="8"/>
  <c r="B20" i="8"/>
  <c r="C23" i="8"/>
  <c r="F21" i="8"/>
  <c r="E21" i="8"/>
  <c r="B18" i="8"/>
  <c r="K26" i="8"/>
  <c r="H17" i="8"/>
  <c r="J25" i="8"/>
  <c r="D24" i="8"/>
  <c r="H22" i="8"/>
  <c r="B21" i="8"/>
  <c r="F19" i="8"/>
  <c r="E18" i="8"/>
  <c r="J19" i="8"/>
  <c r="I19" i="8"/>
  <c r="B26" i="8"/>
  <c r="D21" i="8"/>
  <c r="I17" i="8"/>
  <c r="I22" i="8"/>
  <c r="G19" i="8"/>
  <c r="G17" i="8"/>
  <c r="I25" i="8"/>
  <c r="C24" i="8"/>
  <c r="G22" i="8"/>
  <c r="K20" i="8"/>
  <c r="E19" i="8"/>
  <c r="C17" i="8"/>
  <c r="C22" i="8"/>
  <c r="J26" i="8"/>
  <c r="H23" i="8"/>
  <c r="J18" i="8"/>
  <c r="G23" i="8"/>
  <c r="E20" i="8"/>
  <c r="H26" i="8"/>
  <c r="F23" i="8"/>
  <c r="H18" i="8"/>
  <c r="K24" i="8"/>
  <c r="E23" i="8"/>
  <c r="I21" i="8"/>
  <c r="G18" i="8"/>
  <c r="F26" i="8"/>
  <c r="D23" i="8"/>
  <c r="H21" i="8"/>
  <c r="F18" i="8"/>
  <c r="E26" i="8"/>
  <c r="K19" i="8"/>
  <c r="D26" i="8"/>
  <c r="D18" i="8"/>
  <c r="K17" i="8"/>
  <c r="C26" i="8"/>
  <c r="G24" i="8"/>
  <c r="C18" i="8"/>
  <c r="J17" i="8"/>
  <c r="F24" i="8"/>
  <c r="J22" i="8"/>
  <c r="H19" i="8"/>
  <c r="K25" i="8"/>
  <c r="E24" i="8"/>
  <c r="C21" i="8"/>
  <c r="F17" i="8"/>
  <c r="H25" i="8"/>
  <c r="B24" i="8"/>
  <c r="F22" i="8"/>
  <c r="J20" i="8"/>
  <c r="D19" i="8"/>
  <c r="E25" i="8"/>
  <c r="G20" i="8"/>
  <c r="D25" i="8"/>
  <c r="F20" i="8"/>
  <c r="I26" i="8"/>
  <c r="C25" i="8"/>
  <c r="I18" i="8"/>
  <c r="B25" i="8"/>
  <c r="J21" i="8"/>
  <c r="I24" i="8"/>
  <c r="G21" i="8"/>
  <c r="H24" i="8"/>
  <c r="B23" i="8"/>
  <c r="K22" i="8"/>
  <c r="E17" i="8"/>
  <c r="G25" i="8"/>
  <c r="K23" i="8"/>
  <c r="E22" i="8"/>
  <c r="I20" i="8"/>
  <c r="C19" i="8"/>
  <c r="D17" i="8"/>
  <c r="F25" i="8"/>
  <c r="J23" i="8"/>
  <c r="D22" i="8"/>
  <c r="H20" i="8"/>
  <c r="B19" i="8"/>
  <c r="O253" i="7"/>
  <c r="O254" i="7" s="1"/>
  <c r="P253" i="7"/>
  <c r="P254" i="7" s="1"/>
  <c r="N253" i="7"/>
  <c r="N254" i="7" s="1"/>
  <c r="S253" i="7"/>
  <c r="S254" i="7" s="1"/>
  <c r="R253" i="7"/>
  <c r="R254" i="7" s="1"/>
  <c r="T253" i="7"/>
  <c r="T254" i="7" s="1"/>
  <c r="U253" i="7"/>
  <c r="U254" i="7" s="1"/>
  <c r="Q253" i="7"/>
  <c r="Q254" i="7" s="1"/>
  <c r="Z4" i="7"/>
  <c r="S253" i="1"/>
  <c r="S254" i="1" s="1"/>
  <c r="B59" i="6" a="1"/>
  <c r="B59" i="6" s="1"/>
  <c r="B3" i="3" a="1"/>
  <c r="D29" i="6"/>
  <c r="D42" i="6" s="1"/>
  <c r="B27" i="6"/>
  <c r="B40" i="6" s="1"/>
  <c r="E31" i="6"/>
  <c r="E44" i="6" s="1"/>
  <c r="E33" i="6"/>
  <c r="E46" i="6" s="1"/>
  <c r="U255" i="1"/>
  <c r="F31" i="6"/>
  <c r="F44" i="6" s="1"/>
  <c r="H33" i="6"/>
  <c r="H46" i="6" s="1"/>
  <c r="B30" i="6"/>
  <c r="B43" i="6" s="1"/>
  <c r="D32" i="6"/>
  <c r="D45" i="6" s="1"/>
  <c r="H27" i="6"/>
  <c r="H40" i="6" s="1"/>
  <c r="C30" i="6"/>
  <c r="C43" i="6" s="1"/>
  <c r="E32" i="6"/>
  <c r="E45" i="6" s="1"/>
  <c r="F32" i="6"/>
  <c r="F45" i="6" s="1"/>
  <c r="B28" i="6"/>
  <c r="B41" i="6" s="1"/>
  <c r="D30" i="6"/>
  <c r="D43" i="6" s="1"/>
  <c r="C28" i="6"/>
  <c r="C41" i="6" s="1"/>
  <c r="E30" i="6"/>
  <c r="E43" i="6" s="1"/>
  <c r="G32" i="6"/>
  <c r="G45" i="6" s="1"/>
  <c r="N253" i="1"/>
  <c r="N254" i="1" s="1"/>
  <c r="D28" i="6"/>
  <c r="D41" i="6" s="1"/>
  <c r="F30" i="6"/>
  <c r="F43" i="6" s="1"/>
  <c r="H32" i="6"/>
  <c r="H45" i="6" s="1"/>
  <c r="B33" i="6"/>
  <c r="B46" i="6" s="1"/>
  <c r="E28" i="6"/>
  <c r="E41" i="6" s="1"/>
  <c r="G30" i="6"/>
  <c r="G43" i="6" s="1"/>
  <c r="F28" i="6"/>
  <c r="F41" i="6" s="1"/>
  <c r="H30" i="6"/>
  <c r="H43" i="6" s="1"/>
  <c r="C33" i="6"/>
  <c r="C46" i="6" s="1"/>
  <c r="G28" i="6"/>
  <c r="G41" i="6" s="1"/>
  <c r="B31" i="6"/>
  <c r="B44" i="6" s="1"/>
  <c r="D33" i="6"/>
  <c r="D46" i="6" s="1"/>
  <c r="L253" i="1"/>
  <c r="L254" i="1" s="1"/>
  <c r="H28" i="6"/>
  <c r="H41" i="6" s="1"/>
  <c r="C31" i="6"/>
  <c r="C44" i="6" s="1"/>
  <c r="B29" i="6"/>
  <c r="B42" i="6" s="1"/>
  <c r="D31" i="6"/>
  <c r="D44" i="6" s="1"/>
  <c r="F33" i="6"/>
  <c r="F46" i="6" s="1"/>
  <c r="C29" i="6"/>
  <c r="C42" i="6" s="1"/>
  <c r="G33" i="6"/>
  <c r="G46" i="6" s="1"/>
  <c r="C27" i="6"/>
  <c r="C40" i="6" s="1"/>
  <c r="E29" i="6"/>
  <c r="E42" i="6" s="1"/>
  <c r="G31" i="6"/>
  <c r="G44" i="6" s="1"/>
  <c r="D27" i="6"/>
  <c r="D40" i="6" s="1"/>
  <c r="F29" i="6"/>
  <c r="F42" i="6" s="1"/>
  <c r="H31" i="6"/>
  <c r="H44" i="6" s="1"/>
  <c r="E27" i="6"/>
  <c r="E40" i="6" s="1"/>
  <c r="G29" i="6"/>
  <c r="G42" i="6" s="1"/>
  <c r="B32" i="6"/>
  <c r="B45" i="6" s="1"/>
  <c r="C32" i="6"/>
  <c r="C45" i="6" s="1"/>
  <c r="F27" i="6"/>
  <c r="F40" i="6" s="1"/>
  <c r="H29" i="6"/>
  <c r="H42" i="6" s="1"/>
  <c r="G27" i="6"/>
  <c r="G40" i="6" s="1"/>
  <c r="P253" i="1"/>
  <c r="P254" i="1" s="1"/>
  <c r="R253" i="1"/>
  <c r="R254" i="1" s="1"/>
  <c r="O253" i="1"/>
  <c r="O254" i="1" s="1"/>
  <c r="Q253" i="1"/>
  <c r="Q254" i="1" s="1"/>
  <c r="M253" i="1"/>
  <c r="M254" i="1" s="1"/>
  <c r="V4" i="1"/>
  <c r="D30" i="8" l="1" a="1"/>
  <c r="D30" i="8" s="1"/>
  <c r="G30" i="8" s="1"/>
  <c r="B3" i="3"/>
  <c r="B15" i="3" s="1"/>
  <c r="F22" i="3"/>
  <c r="D50" i="10" a="1"/>
  <c r="D50" i="10" s="1"/>
  <c r="H22" i="3"/>
  <c r="I15" i="3"/>
  <c r="C15" i="3"/>
  <c r="D18" i="3"/>
  <c r="D16" i="3"/>
  <c r="G18" i="3"/>
  <c r="I17" i="3"/>
  <c r="D20" i="3"/>
  <c r="E22" i="3"/>
  <c r="B19" i="3"/>
  <c r="E19" i="3"/>
  <c r="I18" i="3"/>
  <c r="B18" i="3"/>
  <c r="G22" i="3"/>
  <c r="D19" i="3"/>
  <c r="G15" i="3"/>
  <c r="F17" i="3"/>
  <c r="I20" i="3"/>
  <c r="C20" i="3"/>
  <c r="F15" i="3"/>
  <c r="H21" i="3"/>
  <c r="I21" i="3"/>
  <c r="H16" i="3"/>
  <c r="G19" i="3"/>
  <c r="I22" i="3"/>
  <c r="B21" i="3"/>
  <c r="F20" i="3"/>
  <c r="E16" i="3"/>
  <c r="H17" i="3"/>
  <c r="E17" i="3"/>
  <c r="H15" i="3"/>
  <c r="B16" i="3"/>
  <c r="D21" i="3"/>
  <c r="F18" i="3"/>
  <c r="E20" i="3"/>
  <c r="G21" i="3"/>
  <c r="F21" i="3"/>
  <c r="F16" i="3"/>
  <c r="E15" i="3"/>
  <c r="H19" i="3"/>
  <c r="C17" i="3"/>
  <c r="D15" i="3"/>
  <c r="B17" i="3"/>
  <c r="H20" i="3"/>
  <c r="I16" i="3"/>
  <c r="B22" i="3"/>
  <c r="C18" i="3"/>
  <c r="E21" i="3"/>
  <c r="G17" i="3"/>
  <c r="I19" i="3"/>
  <c r="C19" i="3"/>
  <c r="H18" i="3"/>
  <c r="G16" i="3"/>
  <c r="D22" i="3"/>
  <c r="B20" i="3"/>
  <c r="C21" i="3"/>
  <c r="C22" i="3"/>
  <c r="E18" i="3"/>
  <c r="D50" i="6" a="1"/>
  <c r="D50" i="6" s="1"/>
  <c r="C50" i="6" a="1"/>
  <c r="C50" i="6" s="1"/>
  <c r="G20" i="3"/>
  <c r="C16" i="3"/>
  <c r="F19" i="3"/>
  <c r="D17" i="3"/>
  <c r="F30" i="8" l="1"/>
  <c r="F50" i="10"/>
  <c r="G50" i="10"/>
  <c r="G50" i="6"/>
  <c r="D27" i="3" a="1"/>
  <c r="D27" i="3" s="1"/>
  <c r="G27" i="3" s="1"/>
  <c r="F27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<sst xmlns="http://schemas.openxmlformats.org/spreadsheetml/2006/main" count="813" uniqueCount="200">
  <si>
    <t>Amar Raja</t>
  </si>
  <si>
    <t xml:space="preserve">CESC </t>
  </si>
  <si>
    <t>Cummins</t>
  </si>
  <si>
    <t>Indian Bank</t>
  </si>
  <si>
    <t>Adani Energy</t>
  </si>
  <si>
    <t>Tata Chem</t>
  </si>
  <si>
    <t xml:space="preserve">Voltas </t>
  </si>
  <si>
    <t>Rf</t>
  </si>
  <si>
    <t>Rf/100</t>
  </si>
  <si>
    <t>One day rate</t>
  </si>
  <si>
    <t>Date</t>
  </si>
  <si>
    <t>Adjusted Closing Price</t>
  </si>
  <si>
    <t>Returns</t>
  </si>
  <si>
    <t>13-04-2022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</si>
  <si>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</si>
  <si>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</si>
  <si>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</si>
  <si>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</si>
  <si>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</si>
  <si>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</si>
  <si>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</si>
  <si>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</si>
  <si>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</si>
  <si>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</si>
  <si>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13-05-2022</t>
  </si>
  <si>
    <t>16-05-2022</t>
  </si>
  <si>
    <t>17-05-2022</t>
  </si>
  <si>
    <t>18-05-2022</t>
  </si>
  <si>
    <t>19-05-2022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</si>
  <si>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</si>
  <si>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</si>
  <si>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</si>
  <si>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</si>
  <si>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</si>
  <si>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</si>
  <si>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</si>
  <si>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</si>
  <si>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</si>
  <si>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</si>
  <si>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</si>
  <si>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</si>
  <si>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</si>
  <si>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</si>
  <si>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</si>
  <si>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</si>
  <si>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</si>
  <si>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</si>
  <si>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</si>
  <si>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</si>
  <si>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</si>
  <si>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</si>
  <si>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13-07-2022</t>
  </si>
  <si>
    <t>14-07-2022</t>
  </si>
  <si>
    <t>15-07-2022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</si>
  <si>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</si>
  <si>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</si>
  <si>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</si>
  <si>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</si>
  <si>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</si>
  <si>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</si>
  <si>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</si>
  <si>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</si>
  <si>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</si>
  <si>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</si>
  <si>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</si>
  <si>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</si>
  <si>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</si>
  <si>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</si>
  <si>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</si>
  <si>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</si>
  <si>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</si>
  <si>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</si>
  <si>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</si>
  <si>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</si>
  <si>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30-08-2022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</si>
  <si>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</si>
  <si>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</si>
  <si>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</si>
  <si>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</si>
  <si>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</si>
  <si>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</si>
  <si>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</si>
  <si>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</si>
  <si>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</si>
  <si>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</si>
  <si>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</si>
  <si>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</si>
  <si>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</si>
  <si>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</si>
  <si>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</si>
  <si>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</si>
  <si>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</si>
  <si>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</si>
  <si>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</si>
  <si>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</si>
  <si>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</si>
  <si>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</si>
  <si>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</si>
  <si>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27-10-2022</t>
  </si>
  <si>
    <t>28-10-2022</t>
  </si>
  <si>
    <t>31-10-2022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</si>
  <si>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</si>
  <si>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</si>
  <si>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</si>
  <si>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</si>
  <si>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</si>
  <si>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</si>
  <si>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</si>
  <si>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</si>
  <si>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</si>
  <si>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</si>
  <si>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</si>
  <si>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</si>
  <si>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</si>
  <si>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</si>
  <si>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</si>
  <si>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</si>
  <si>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</si>
  <si>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</si>
  <si>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</si>
  <si>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</si>
  <si>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</si>
  <si>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</si>
  <si>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</si>
  <si>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</si>
  <si>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</si>
  <si>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</si>
  <si>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</si>
  <si>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</si>
  <si>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</si>
  <si>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</si>
  <si>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</si>
  <si>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</si>
  <si>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</si>
  <si>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</si>
  <si>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</si>
  <si>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</si>
  <si>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27-01-2023</t>
  </si>
  <si>
    <t>30-01-2023</t>
  </si>
  <si>
    <t>31-01-2023</t>
  </si>
  <si>
    <t>13-02-2023</t>
  </si>
  <si>
    <t>14-02-2023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</si>
  <si>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</si>
  <si>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</si>
  <si>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</si>
  <si>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</si>
  <si>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</si>
  <si>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</si>
  <si>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</si>
  <si>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</si>
  <si>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</si>
  <si>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</si>
  <si>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</si>
  <si>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</si>
  <si>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</si>
  <si>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</si>
  <si>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</si>
  <si>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</si>
  <si>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</si>
  <si>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</si>
  <si>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</si>
  <si>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</si>
  <si>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</si>
  <si>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</si>
  <si>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</si>
  <si>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31-03-2023</t>
  </si>
  <si>
    <t>Market</t>
  </si>
  <si>
    <t>Annualized Rf</t>
  </si>
  <si>
    <t>Ethereum</t>
  </si>
  <si>
    <t>Companies</t>
  </si>
  <si>
    <t>Expected Return</t>
  </si>
  <si>
    <t>Variance Covariance Matrix</t>
  </si>
  <si>
    <t>Weights</t>
  </si>
  <si>
    <t>Constraint</t>
  </si>
  <si>
    <t>Return</t>
  </si>
  <si>
    <t>Risk</t>
  </si>
  <si>
    <t>Mean Return</t>
  </si>
  <si>
    <t>Annualized Return</t>
  </si>
  <si>
    <t>weights</t>
  </si>
  <si>
    <t>Annualised Variance Covariance Matrix</t>
  </si>
  <si>
    <t>Var</t>
  </si>
  <si>
    <t>Sharpe</t>
  </si>
  <si>
    <t>Tangency Portfolio(Short Selling allowed)</t>
  </si>
  <si>
    <t>Tangency Portfolio(Short Selling NOT allowed)</t>
  </si>
  <si>
    <t>NOTE :- As all weights are positive hence both Short selling and NOT short selling cases are SAME.</t>
  </si>
  <si>
    <t>Minimum Variance Portfolio(Short Selling NOT allowed)</t>
  </si>
  <si>
    <t>Minimum Variance Portfolio(Short Selling allowed)</t>
  </si>
  <si>
    <t>Glaxo</t>
  </si>
  <si>
    <t>Mercedes</t>
  </si>
  <si>
    <t>Tangency Portfolio(Short Selling not allowed)</t>
  </si>
  <si>
    <t>Company</t>
  </si>
  <si>
    <t>Free Float</t>
  </si>
  <si>
    <t>Equally Weighted Portfolio</t>
  </si>
  <si>
    <t>Variance</t>
  </si>
  <si>
    <t>Inference</t>
  </si>
  <si>
    <t>CAPM Weights</t>
  </si>
  <si>
    <t>Domestic Portfolio</t>
  </si>
  <si>
    <t>Underweight</t>
  </si>
  <si>
    <t>Overweight</t>
  </si>
  <si>
    <t>Domestic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</si>
</sst>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00%"/>
    <numFmt numFmtId="166" formatCode="0.000000"/>
    <numFmt numFmtId="170" formatCode="0.0000E+00"/>
  </numFmts>
  <fonts count="24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name val="Arial"/>
      <family val="2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name val="Arial"/>
      <family val="2"/>
      <scheme val="minor"/>
    </font>
    <font>
      <b/>
      <sz val="12"/>
      <name val="Arial"/>
      <family val="2"/>
      <scheme val="minor"/>
    </font>
    <font>
      <b/>
      <sz val="12"/>
      <color rgb="FFFF0000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0"/>
      <name val="Arial"/>
      <family val="2"/>
      <scheme val="minor"/>
    </font>
    <font>
      <b/>
      <i/>
      <sz val="12"/>
      <color theme="1"/>
      <name val="Arial"/>
      <family val="2"/>
      <scheme val="minor"/>
    </font>
    <font>
      <b/>
      <i/>
      <sz val="12"/>
      <name val="Arial"/>
      <family val="2"/>
      <scheme val="minor"/>
    </font>
    <font>
      <b/>
      <sz val="12"/>
      <color theme="1"/>
      <name val="Calibri"/>
      <family val="2"/>
    </font>
    <font>
      <b/>
      <sz val="12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rgb="FFDEEAF6"/>
      </patternFill>
    </fill>
    <fill>
      <patternFill patternType="solid">
        <fgColor theme="4"/>
        <bgColor rgb="FFFFFF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FF00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3"/>
  </cellStyleXfs>
  <cellXfs count="126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11" fontId="6" fillId="0" borderId="4" xfId="0" applyNumberFormat="1" applyFont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0" fontId="5" fillId="0" borderId="4" xfId="0" applyFont="1" applyBorder="1"/>
    <xf numFmtId="0" fontId="6" fillId="0" borderId="4" xfId="0" applyFont="1" applyBorder="1"/>
    <xf numFmtId="165" fontId="6" fillId="0" borderId="0" xfId="0" applyNumberFormat="1" applyFont="1"/>
    <xf numFmtId="165" fontId="6" fillId="0" borderId="11" xfId="0" applyNumberFormat="1" applyFont="1" applyBorder="1"/>
    <xf numFmtId="165" fontId="6" fillId="0" borderId="12" xfId="0" applyNumberFormat="1" applyFont="1" applyBorder="1"/>
    <xf numFmtId="165" fontId="6" fillId="0" borderId="13" xfId="0" applyNumberFormat="1" applyFont="1" applyBorder="1"/>
    <xf numFmtId="0" fontId="3" fillId="0" borderId="0" xfId="0" applyFont="1"/>
    <xf numFmtId="0" fontId="3" fillId="0" borderId="3" xfId="0" applyFont="1" applyBorder="1"/>
    <xf numFmtId="166" fontId="0" fillId="0" borderId="0" xfId="0" applyNumberFormat="1"/>
    <xf numFmtId="0" fontId="2" fillId="0" borderId="0" xfId="0" applyFont="1"/>
    <xf numFmtId="0" fontId="6" fillId="0" borderId="14" xfId="0" applyFont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8" fillId="0" borderId="6" xfId="0" applyFont="1" applyBorder="1"/>
    <xf numFmtId="0" fontId="8" fillId="0" borderId="7" xfId="0" applyFont="1" applyBorder="1"/>
    <xf numFmtId="0" fontId="6" fillId="0" borderId="12" xfId="0" applyFont="1" applyBorder="1"/>
    <xf numFmtId="0" fontId="6" fillId="0" borderId="12" xfId="0" applyFont="1" applyBorder="1" applyAlignment="1">
      <alignment horizontal="center" vertical="center"/>
    </xf>
    <xf numFmtId="0" fontId="1" fillId="0" borderId="3" xfId="1"/>
    <xf numFmtId="0" fontId="1" fillId="4" borderId="15" xfId="0" applyFont="1" applyFill="1" applyBorder="1"/>
    <xf numFmtId="0" fontId="1" fillId="3" borderId="15" xfId="0" applyFont="1" applyFill="1" applyBorder="1"/>
    <xf numFmtId="4" fontId="1" fillId="0" borderId="15" xfId="0" applyNumberFormat="1" applyFont="1" applyBorder="1"/>
    <xf numFmtId="0" fontId="1" fillId="0" borderId="15" xfId="0" applyFont="1" applyBorder="1"/>
    <xf numFmtId="0" fontId="10" fillId="4" borderId="15" xfId="0" applyFont="1" applyFill="1" applyBorder="1"/>
    <xf numFmtId="0" fontId="10" fillId="4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/>
    </xf>
    <xf numFmtId="14" fontId="12" fillId="0" borderId="15" xfId="0" applyNumberFormat="1" applyFont="1" applyBorder="1" applyAlignment="1">
      <alignment horizontal="right"/>
    </xf>
    <xf numFmtId="0" fontId="12" fillId="0" borderId="15" xfId="0" applyFont="1" applyBorder="1" applyAlignment="1">
      <alignment horizontal="right"/>
    </xf>
    <xf numFmtId="4" fontId="1" fillId="0" borderId="15" xfId="0" applyNumberFormat="1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64" fontId="1" fillId="0" borderId="15" xfId="0" applyNumberFormat="1" applyFont="1" applyBorder="1"/>
    <xf numFmtId="0" fontId="1" fillId="0" borderId="15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/>
    </xf>
    <xf numFmtId="0" fontId="1" fillId="0" borderId="15" xfId="0" applyFont="1" applyFill="1" applyBorder="1"/>
    <xf numFmtId="0" fontId="1" fillId="6" borderId="15" xfId="0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164" fontId="1" fillId="0" borderId="15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14" fontId="12" fillId="0" borderId="15" xfId="0" applyNumberFormat="1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13" fillId="2" borderId="16" xfId="0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13" fillId="2" borderId="16" xfId="0" applyFont="1" applyFill="1" applyBorder="1" applyAlignment="1">
      <alignment horizontal="center"/>
    </xf>
    <xf numFmtId="0" fontId="13" fillId="2" borderId="17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0" fillId="3" borderId="15" xfId="0" applyFont="1" applyFill="1" applyBorder="1"/>
    <xf numFmtId="0" fontId="14" fillId="6" borderId="15" xfId="0" applyFont="1" applyFill="1" applyBorder="1"/>
    <xf numFmtId="0" fontId="15" fillId="6" borderId="19" xfId="0" applyFont="1" applyFill="1" applyBorder="1" applyAlignment="1">
      <alignment horizontal="center"/>
    </xf>
    <xf numFmtId="0" fontId="16" fillId="0" borderId="3" xfId="0" applyFont="1" applyFill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8" fillId="4" borderId="19" xfId="0" applyFont="1" applyFill="1" applyBorder="1" applyAlignment="1">
      <alignment horizontal="center"/>
    </xf>
    <xf numFmtId="0" fontId="18" fillId="7" borderId="19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/>
    </xf>
    <xf numFmtId="0" fontId="17" fillId="8" borderId="3" xfId="0" applyFont="1" applyFill="1" applyBorder="1" applyAlignment="1">
      <alignment horizontal="center" vertical="center"/>
    </xf>
    <xf numFmtId="0" fontId="17" fillId="8" borderId="3" xfId="0" applyFont="1" applyFill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8" fillId="8" borderId="3" xfId="0" applyFont="1" applyFill="1" applyBorder="1" applyAlignment="1">
      <alignment horizontal="center" vertical="center"/>
    </xf>
    <xf numFmtId="0" fontId="17" fillId="8" borderId="3" xfId="0" applyFont="1" applyFill="1" applyBorder="1" applyAlignment="1">
      <alignment horizontal="center"/>
    </xf>
    <xf numFmtId="0" fontId="18" fillId="3" borderId="19" xfId="0" applyFont="1" applyFill="1" applyBorder="1" applyAlignment="1">
      <alignment horizontal="center"/>
    </xf>
    <xf numFmtId="0" fontId="17" fillId="3" borderId="19" xfId="0" applyFont="1" applyFill="1" applyBorder="1" applyAlignment="1">
      <alignment horizontal="center"/>
    </xf>
    <xf numFmtId="0" fontId="18" fillId="7" borderId="19" xfId="0" applyFont="1" applyFill="1" applyBorder="1" applyAlignment="1">
      <alignment horizontal="center"/>
    </xf>
    <xf numFmtId="0" fontId="18" fillId="7" borderId="3" xfId="0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/>
    </xf>
    <xf numFmtId="0" fontId="20" fillId="3" borderId="19" xfId="0" applyFont="1" applyFill="1" applyBorder="1" applyAlignment="1">
      <alignment horizontal="center"/>
    </xf>
    <xf numFmtId="0" fontId="17" fillId="0" borderId="3" xfId="0" applyFont="1" applyFill="1" applyBorder="1" applyAlignment="1">
      <alignment horizontal="center"/>
    </xf>
    <xf numFmtId="0" fontId="18" fillId="8" borderId="3" xfId="0" applyFont="1" applyFill="1" applyBorder="1" applyAlignment="1">
      <alignment horizontal="center"/>
    </xf>
    <xf numFmtId="0" fontId="18" fillId="7" borderId="20" xfId="0" applyFont="1" applyFill="1" applyBorder="1" applyAlignment="1">
      <alignment horizontal="center" vertical="center"/>
    </xf>
    <xf numFmtId="0" fontId="17" fillId="0" borderId="20" xfId="0" applyFont="1" applyBorder="1" applyAlignment="1">
      <alignment horizontal="center"/>
    </xf>
    <xf numFmtId="0" fontId="21" fillId="4" borderId="3" xfId="0" applyFont="1" applyFill="1" applyBorder="1" applyAlignment="1">
      <alignment horizontal="center"/>
    </xf>
    <xf numFmtId="0" fontId="17" fillId="0" borderId="19" xfId="0" applyFont="1" applyBorder="1" applyAlignment="1">
      <alignment horizontal="center" vertical="center"/>
    </xf>
    <xf numFmtId="165" fontId="17" fillId="0" borderId="19" xfId="0" applyNumberFormat="1" applyFont="1" applyBorder="1" applyAlignment="1">
      <alignment horizontal="center"/>
    </xf>
    <xf numFmtId="170" fontId="17" fillId="0" borderId="19" xfId="0" applyNumberFormat="1" applyFont="1" applyBorder="1" applyAlignment="1">
      <alignment horizontal="center"/>
    </xf>
    <xf numFmtId="0" fontId="1" fillId="7" borderId="19" xfId="0" applyFont="1" applyFill="1" applyBorder="1"/>
    <xf numFmtId="0" fontId="18" fillId="9" borderId="19" xfId="0" applyFont="1" applyFill="1" applyBorder="1" applyAlignment="1">
      <alignment horizontal="center" vertical="center"/>
    </xf>
    <xf numFmtId="0" fontId="18" fillId="9" borderId="3" xfId="0" applyFont="1" applyFill="1" applyBorder="1" applyAlignment="1">
      <alignment horizontal="center" vertical="center"/>
    </xf>
    <xf numFmtId="0" fontId="22" fillId="9" borderId="3" xfId="0" applyFont="1" applyFill="1" applyBorder="1" applyAlignment="1">
      <alignment horizontal="center" vertical="center"/>
    </xf>
    <xf numFmtId="0" fontId="23" fillId="6" borderId="19" xfId="0" applyFont="1" applyFill="1" applyBorder="1" applyAlignment="1">
      <alignment horizontal="center"/>
    </xf>
    <xf numFmtId="0" fontId="22" fillId="7" borderId="19" xfId="0" applyFont="1" applyFill="1" applyBorder="1" applyAlignment="1">
      <alignment horizontal="center" vertical="center"/>
    </xf>
    <xf numFmtId="0" fontId="22" fillId="9" borderId="19" xfId="0" applyFont="1" applyFill="1" applyBorder="1" applyAlignment="1">
      <alignment horizontal="center" vertical="center"/>
    </xf>
    <xf numFmtId="0" fontId="22" fillId="0" borderId="3" xfId="0" applyFont="1" applyFill="1" applyBorder="1" applyAlignment="1">
      <alignment horizontal="center" vertical="center"/>
    </xf>
    <xf numFmtId="0" fontId="18" fillId="4" borderId="19" xfId="0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164" fontId="17" fillId="0" borderId="19" xfId="0" applyNumberFormat="1" applyFont="1" applyBorder="1" applyAlignment="1">
      <alignment horizontal="center"/>
    </xf>
    <xf numFmtId="164" fontId="17" fillId="0" borderId="3" xfId="0" applyNumberFormat="1" applyFont="1" applyBorder="1" applyAlignment="1">
      <alignment horizontal="center"/>
    </xf>
    <xf numFmtId="0" fontId="22" fillId="7" borderId="19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17" fillId="7" borderId="19" xfId="0" applyFont="1" applyFill="1" applyBorder="1" applyAlignment="1">
      <alignment horizontal="center"/>
    </xf>
    <xf numFmtId="0" fontId="18" fillId="7" borderId="3" xfId="0" applyFont="1" applyFill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1" fillId="7" borderId="19" xfId="1" applyFill="1" applyBorder="1"/>
    <xf numFmtId="0" fontId="1" fillId="7" borderId="19" xfId="1" applyFill="1" applyBorder="1" applyAlignment="1">
      <alignment horizontal="center"/>
    </xf>
    <xf numFmtId="4" fontId="1" fillId="7" borderId="19" xfId="1" applyNumberFormat="1" applyFill="1" applyBorder="1"/>
    <xf numFmtId="0" fontId="1" fillId="0" borderId="19" xfId="1" applyBorder="1"/>
    <xf numFmtId="0" fontId="0" fillId="0" borderId="19" xfId="0" applyBorder="1"/>
    <xf numFmtId="4" fontId="1" fillId="0" borderId="19" xfId="1" applyNumberFormat="1" applyBorder="1"/>
    <xf numFmtId="0" fontId="1" fillId="0" borderId="19" xfId="0" applyFont="1" applyBorder="1"/>
    <xf numFmtId="4" fontId="1" fillId="0" borderId="19" xfId="1" applyNumberFormat="1" applyBorder="1" applyAlignment="1">
      <alignment horizontal="center"/>
    </xf>
    <xf numFmtId="0" fontId="1" fillId="0" borderId="19" xfId="0" applyFont="1" applyFill="1" applyBorder="1"/>
  </cellXfs>
  <cellStyles count="2">
    <cellStyle name="Normal" xfId="0" builtinId="0"/>
    <cellStyle name="Normal 2" xfId="1" xr:uid="{0C800AE4-0A2D-4891-86EF-1CE42AC40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400"/>
              <a:t>Efficient Portfolio(Short Selling Allowed)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56044887648299"/>
          <c:y val="9.0440918912953416E-2"/>
          <c:w val="0.82910367454068246"/>
          <c:h val="0.7311111111111111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'Domestic Input list'!$A$88</c:f>
              <c:strCache>
                <c:ptCount val="1"/>
                <c:pt idx="0">
                  <c:v>Return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'Domestic Input list'!$B$87:$H$87</c:f>
              <c:numCache>
                <c:formatCode>General</c:formatCode>
                <c:ptCount val="7"/>
                <c:pt idx="0">
                  <c:v>0.112010719027751</c:v>
                </c:pt>
                <c:pt idx="1">
                  <c:v>0.11201649086935424</c:v>
                </c:pt>
                <c:pt idx="2">
                  <c:v>0.11202930777511003</c:v>
                </c:pt>
                <c:pt idx="3">
                  <c:v>0.11205381004933122</c:v>
                </c:pt>
                <c:pt idx="4">
                  <c:v>0.11208871020558801</c:v>
                </c:pt>
                <c:pt idx="5">
                  <c:v>0.11213399102597194</c:v>
                </c:pt>
                <c:pt idx="6">
                  <c:v>0.11218962883554003</c:v>
                </c:pt>
              </c:numCache>
            </c:numRef>
          </c:xVal>
          <c:yVal>
            <c:numRef>
              <c:f>'Domestic Input list'!$B$88:$H$88</c:f>
              <c:numCache>
                <c:formatCode>0.000000%</c:formatCode>
                <c:ptCount val="7"/>
                <c:pt idx="0" formatCode="General">
                  <c:v>0.1582780479911326</c:v>
                </c:pt>
                <c:pt idx="1">
                  <c:v>0.1622780479911326</c:v>
                </c:pt>
                <c:pt idx="2">
                  <c:v>0.1662780479911326</c:v>
                </c:pt>
                <c:pt idx="3">
                  <c:v>0.17027804799113261</c:v>
                </c:pt>
                <c:pt idx="4">
                  <c:v>0.17427804799113261</c:v>
                </c:pt>
                <c:pt idx="5">
                  <c:v>0.17827804799113262</c:v>
                </c:pt>
                <c:pt idx="6">
                  <c:v>0.18227804799113262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A1-4BBD-8FED-C66C74A7E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1657392"/>
        <c:axId val="100800032"/>
      </c:scatterChart>
      <c:valAx>
        <c:axId val="135165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00032"/>
        <c:crosses val="autoZero"/>
        <c:crossBetween val="midCat"/>
      </c:valAx>
      <c:valAx>
        <c:axId val="10080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657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200"/>
              <a:t>Efficient Portfolio(Short Selling Not Allowed)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'Domestic Input list'!$A$91</c:f>
              <c:strCache>
                <c:ptCount val="1"/>
                <c:pt idx="0">
                  <c:v>Return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'Domestic Input list'!$B$90:$H$90</c:f>
              <c:numCache>
                <c:formatCode>General</c:formatCode>
                <c:ptCount val="7"/>
                <c:pt idx="0">
                  <c:v>0.112010719027751</c:v>
                </c:pt>
                <c:pt idx="1">
                  <c:v>0.11201649086935424</c:v>
                </c:pt>
                <c:pt idx="2">
                  <c:v>0.11202930777511003</c:v>
                </c:pt>
                <c:pt idx="3">
                  <c:v>0.11205381004933122</c:v>
                </c:pt>
                <c:pt idx="4">
                  <c:v>0.11208871020558801</c:v>
                </c:pt>
                <c:pt idx="5">
                  <c:v>0.11213399102597194</c:v>
                </c:pt>
                <c:pt idx="6">
                  <c:v>0.11218962883554003</c:v>
                </c:pt>
              </c:numCache>
            </c:numRef>
          </c:xVal>
          <c:yVal>
            <c:numRef>
              <c:f>'Domestic Input list'!$B$91:$H$91</c:f>
              <c:numCache>
                <c:formatCode>0.000000%</c:formatCode>
                <c:ptCount val="7"/>
                <c:pt idx="0" formatCode="General">
                  <c:v>0.1582780479911326</c:v>
                </c:pt>
                <c:pt idx="1">
                  <c:v>0.1622780479911326</c:v>
                </c:pt>
                <c:pt idx="2">
                  <c:v>0.1662780479911326</c:v>
                </c:pt>
                <c:pt idx="3">
                  <c:v>0.17027804799113261</c:v>
                </c:pt>
                <c:pt idx="4">
                  <c:v>0.17427804799113261</c:v>
                </c:pt>
                <c:pt idx="5">
                  <c:v>0.17827804799113262</c:v>
                </c:pt>
                <c:pt idx="6">
                  <c:v>0.18227804799113262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86-4DEC-B3EC-4C73AD1E2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4211488"/>
        <c:axId val="100799552"/>
      </c:scatterChart>
      <c:valAx>
        <c:axId val="135421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99552"/>
        <c:crosses val="autoZero"/>
        <c:crossBetween val="midCat"/>
      </c:valAx>
      <c:valAx>
        <c:axId val="1007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Retrun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211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Effiecient Portfolio(Short Selling Allowed)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68899157191183"/>
          <c:y val="0.14818920916481892"/>
          <c:w val="0.76585078887768943"/>
          <c:h val="0.70960827790096082"/>
        </c:manualLayout>
      </c:layout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'International input list'!$L$57:$R$57</c:f>
              <c:numCache>
                <c:formatCode>General</c:formatCode>
                <c:ptCount val="7"/>
                <c:pt idx="0">
                  <c:v>0.1025667729688275</c:v>
                </c:pt>
                <c:pt idx="1">
                  <c:v>0.10257209500840761</c:v>
                </c:pt>
                <c:pt idx="2">
                  <c:v>0.10258555434687804</c:v>
                </c:pt>
                <c:pt idx="3">
                  <c:v>0.10260951575889431</c:v>
                </c:pt>
                <c:pt idx="4">
                  <c:v>0.10264309178856627</c:v>
                </c:pt>
                <c:pt idx="5">
                  <c:v>0.10268664065297298</c:v>
                </c:pt>
                <c:pt idx="6">
                  <c:v>0.10274113525522734</c:v>
                </c:pt>
              </c:numCache>
            </c:numRef>
          </c:xVal>
          <c:yVal>
            <c:numRef>
              <c:f>'International input list'!$L$58:$R$58</c:f>
              <c:numCache>
                <c:formatCode>General</c:formatCode>
                <c:ptCount val="7"/>
                <c:pt idx="0">
                  <c:v>0.14191800684140826</c:v>
                </c:pt>
                <c:pt idx="1">
                  <c:v>0.14591800684140827</c:v>
                </c:pt>
                <c:pt idx="2">
                  <c:v>0.14991800684140827</c:v>
                </c:pt>
                <c:pt idx="3">
                  <c:v>0.15391800684140827</c:v>
                </c:pt>
                <c:pt idx="4">
                  <c:v>0.15791800684140828</c:v>
                </c:pt>
                <c:pt idx="5">
                  <c:v>0.16191800684140828</c:v>
                </c:pt>
                <c:pt idx="6">
                  <c:v>0.16591800684140828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5A-4C0B-83EA-D175539E33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2957872"/>
        <c:axId val="100807232"/>
      </c:scatterChart>
      <c:valAx>
        <c:axId val="134295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07232"/>
        <c:crosses val="autoZero"/>
        <c:crossBetween val="midCat"/>
      </c:valAx>
      <c:valAx>
        <c:axId val="10080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95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Effiecient Portfolio(Short Selling Not Allowed)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'International input list'!$K$43</c:f>
              <c:strCache>
                <c:ptCount val="1"/>
                <c:pt idx="0">
                  <c:v>Return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'International input list'!$L$42:$R$42</c:f>
              <c:numCache>
                <c:formatCode>General</c:formatCode>
                <c:ptCount val="7"/>
                <c:pt idx="0">
                  <c:v>0.10257059683734542</c:v>
                </c:pt>
                <c:pt idx="1">
                  <c:v>0.1025764278337228</c:v>
                </c:pt>
                <c:pt idx="2">
                  <c:v>0.1025916127504491</c:v>
                </c:pt>
                <c:pt idx="3">
                  <c:v>0.10261781109432191</c:v>
                </c:pt>
                <c:pt idx="4">
                  <c:v>0.10262101539613426</c:v>
                </c:pt>
                <c:pt idx="5">
                  <c:v>0.10262447737333283</c:v>
                </c:pt>
                <c:pt idx="6">
                  <c:v>0.102627</c:v>
                </c:pt>
              </c:numCache>
            </c:numRef>
          </c:xVal>
          <c:yVal>
            <c:numRef>
              <c:f>'International input list'!$L$43:$R$43</c:f>
              <c:numCache>
                <c:formatCode>General</c:formatCode>
                <c:ptCount val="7"/>
                <c:pt idx="0">
                  <c:v>0.14077043927743399</c:v>
                </c:pt>
                <c:pt idx="1">
                  <c:v>0.14477043927743399</c:v>
                </c:pt>
                <c:pt idx="2">
                  <c:v>0.148770439277434</c:v>
                </c:pt>
                <c:pt idx="3">
                  <c:v>0.152770439277434</c:v>
                </c:pt>
                <c:pt idx="4">
                  <c:v>0.15317043927743401</c:v>
                </c:pt>
                <c:pt idx="5">
                  <c:v>0.15357043927743402</c:v>
                </c:pt>
                <c:pt idx="6">
                  <c:v>0.15397043927743403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30-467B-B577-044D2FCEA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661376"/>
        <c:axId val="1351820432"/>
      </c:scatterChart>
      <c:valAx>
        <c:axId val="215661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820432"/>
        <c:crosses val="autoZero"/>
        <c:crossBetween val="midCat"/>
      </c:valAx>
      <c:valAx>
        <c:axId val="135182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661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Sheet5!$P$39:$AA$39</c:f>
              <c:numCache>
                <c:formatCode>General</c:formatCode>
                <c:ptCount val="12"/>
                <c:pt idx="0">
                  <c:v>0.112010719027751</c:v>
                </c:pt>
                <c:pt idx="1">
                  <c:v>0.11201649086935424</c:v>
                </c:pt>
                <c:pt idx="2">
                  <c:v>0.11202930777511003</c:v>
                </c:pt>
                <c:pt idx="3">
                  <c:v>0.11205381004933122</c:v>
                </c:pt>
                <c:pt idx="4">
                  <c:v>0.11208871020558801</c:v>
                </c:pt>
                <c:pt idx="5">
                  <c:v>0.11213399102597194</c:v>
                </c:pt>
                <c:pt idx="6">
                  <c:v>0.11218962883554003</c:v>
                </c:pt>
              </c:numCache>
            </c:numRef>
          </c:xVal>
          <c:yVal>
            <c:numRef>
              <c:f>Sheet5!$P$40:$AA$40</c:f>
              <c:numCache>
                <c:formatCode>0.000000%</c:formatCode>
                <c:ptCount val="12"/>
                <c:pt idx="0" formatCode="General">
                  <c:v>0.1582780479911326</c:v>
                </c:pt>
                <c:pt idx="1">
                  <c:v>0.1622780479911326</c:v>
                </c:pt>
                <c:pt idx="2">
                  <c:v>0.1662780479911326</c:v>
                </c:pt>
                <c:pt idx="3">
                  <c:v>0.17027804799113261</c:v>
                </c:pt>
                <c:pt idx="4">
                  <c:v>0.17427804799113261</c:v>
                </c:pt>
                <c:pt idx="5">
                  <c:v>0.17827804799113262</c:v>
                </c:pt>
                <c:pt idx="6">
                  <c:v>0.18227804799113262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82-4836-9225-332683361C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8643327"/>
        <c:axId val="1196330479"/>
      </c:scatterChart>
      <c:valAx>
        <c:axId val="119864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330479"/>
        <c:crosses val="autoZero"/>
        <c:crossBetween val="midCat"/>
      </c:valAx>
      <c:valAx>
        <c:axId val="119633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643327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125730</xdr:colOff>
      <xdr:row>92</xdr:row>
      <xdr:rowOff>0</xdr:rowOff>
    </xdr:from>
    <xdr:to>
      <xdr:col>12</xdr:col>
      <xdr:colOff>22860</xdr:colOff>
      <xdr:row>110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69F37A-82A9-B122-E0A4-71183DF8C7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49529</xdr:colOff>
      <xdr:row>92</xdr:row>
      <xdr:rowOff>22860</xdr:rowOff>
    </xdr:from>
    <xdr:to>
      <xdr:col>5</xdr:col>
      <xdr:colOff>926968</xdr:colOff>
      <xdr:row>110</xdr:row>
      <xdr:rowOff>7856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264341-78AE-0B97-9BD0-A38F843463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647924</xdr:colOff>
      <xdr:row>55</xdr:row>
      <xdr:rowOff>201256</xdr:rowOff>
    </xdr:from>
    <xdr:to>
      <xdr:col>25</xdr:col>
      <xdr:colOff>526005</xdr:colOff>
      <xdr:row>75</xdr:row>
      <xdr:rowOff>7171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52DFB1-4913-2C8A-A860-0A5D68D5E3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671</xdr:colOff>
      <xdr:row>34</xdr:row>
      <xdr:rowOff>190500</xdr:rowOff>
    </xdr:from>
    <xdr:to>
      <xdr:col>25</xdr:col>
      <xdr:colOff>504265</xdr:colOff>
      <xdr:row>51</xdr:row>
      <xdr:rowOff>134472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A4F6A4-74AF-15AC-EDAF-BE9A33823E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643890</xdr:colOff>
      <xdr:row>42</xdr:row>
      <xdr:rowOff>99060</xdr:rowOff>
    </xdr:from>
    <xdr:to>
      <xdr:col>26</xdr:col>
      <xdr:colOff>7620</xdr:colOff>
      <xdr:row>59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72BCD3-5C6E-F74D-4732-738A9AD7AD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3"/>
  <sheetViews>
    <sheetView workbookViewId="0">
      <pane ySplit="1" topLeftCell="A2" activePane="bottomLeft" state="frozen"/>
      <selection pane="bottomLeft" activeCell="K9" sqref="K9"/>
    </sheetView>
  </sheetViews>
  <sheetFormatPr defaultColWidth="12.59765625" defaultRowHeight="15" customHeight="1" x14ac:dyDescent="0.25"/>
  <cols>
    <col min="1" max="1" width="10.09765625" style="55" bestFit="1" customWidth="1"/>
    <col min="2" max="2" width="9.8984375" style="55" customWidth="1"/>
    <col min="3" max="3" width="6.3984375" style="55" bestFit="1" customWidth="1"/>
    <col min="4" max="4" width="9.296875" style="55" bestFit="1" customWidth="1"/>
    <col min="5" max="5" width="11.09765625" style="55" bestFit="1" customWidth="1"/>
    <col min="6" max="6" width="12.69921875" style="55" bestFit="1" customWidth="1"/>
    <col min="7" max="7" width="10.296875" style="55" bestFit="1" customWidth="1"/>
    <col min="8" max="9" width="7.8984375" style="55" bestFit="1" customWidth="1"/>
    <col min="10" max="10" width="15.69921875" style="49" customWidth="1"/>
    <col min="11" max="11" width="15.59765625" style="49" customWidth="1"/>
    <col min="12" max="15" width="12.5" style="55" bestFit="1" customWidth="1"/>
    <col min="16" max="16" width="12.796875" style="55" bestFit="1" customWidth="1"/>
    <col min="17" max="18" width="12.5" style="55" bestFit="1" customWidth="1"/>
    <col min="19" max="19" width="12.796875" style="55" bestFit="1" customWidth="1"/>
    <col min="20" max="20" width="11.8984375" style="55" bestFit="1" customWidth="1"/>
    <col min="21" max="21" width="7.3984375" style="55" bestFit="1" customWidth="1"/>
    <col min="22" max="22" width="12.09765625" style="55" bestFit="1" customWidth="1"/>
    <col min="23" max="23" width="10.5" style="55" customWidth="1"/>
    <col min="24" max="24" width="7.69921875" style="55" customWidth="1"/>
    <col min="25" max="26" width="15" style="55" customWidth="1"/>
    <col min="27" max="28" width="15.3984375" style="55" customWidth="1"/>
    <col min="29" max="29" width="15" style="55" customWidth="1"/>
    <col min="30" max="30" width="16" style="55" customWidth="1"/>
    <col min="31" max="31" width="15.3984375" style="55" customWidth="1"/>
    <col min="32" max="32" width="15.8984375" style="55" customWidth="1"/>
    <col min="33" max="16384" width="12.59765625" style="55"/>
  </cols>
  <sheetData>
    <row r="1" spans="1:31" s="52" customFormat="1" ht="14.25" customHeight="1" x14ac:dyDescent="0.25">
      <c r="B1" s="52" t="s">
        <v>0</v>
      </c>
      <c r="C1" s="52" t="s">
        <v>1</v>
      </c>
      <c r="D1" s="52" t="s">
        <v>2</v>
      </c>
      <c r="E1" s="52" t="s">
        <v>3</v>
      </c>
      <c r="F1" s="52" t="s">
        <v>4</v>
      </c>
      <c r="G1" s="52" t="s">
        <v>5</v>
      </c>
      <c r="H1" s="52" t="s">
        <v>6</v>
      </c>
      <c r="I1" s="52" t="s">
        <v>187</v>
      </c>
      <c r="J1" s="49"/>
      <c r="K1" s="49"/>
      <c r="L1" s="52" t="s">
        <v>0</v>
      </c>
      <c r="M1" s="52" t="s">
        <v>1</v>
      </c>
      <c r="N1" s="52" t="s">
        <v>2</v>
      </c>
      <c r="O1" s="52" t="s">
        <v>3</v>
      </c>
      <c r="P1" s="52" t="s">
        <v>4</v>
      </c>
      <c r="Q1" s="52" t="s">
        <v>5</v>
      </c>
      <c r="R1" s="52" t="s">
        <v>6</v>
      </c>
      <c r="S1" s="52" t="s">
        <v>187</v>
      </c>
      <c r="T1" s="52" t="s">
        <v>7</v>
      </c>
      <c r="U1" s="52" t="s">
        <v>8</v>
      </c>
      <c r="V1" s="52" t="s">
        <v>9</v>
      </c>
    </row>
    <row r="2" spans="1:31" s="57" customFormat="1" ht="14.25" customHeight="1" x14ac:dyDescent="0.25">
      <c r="A2" s="57" t="s">
        <v>10</v>
      </c>
      <c r="B2" s="41" t="s">
        <v>11</v>
      </c>
      <c r="C2" s="58"/>
      <c r="D2" s="58"/>
      <c r="E2" s="58"/>
      <c r="F2" s="58"/>
      <c r="G2" s="58"/>
      <c r="H2" s="58"/>
      <c r="I2" s="59"/>
      <c r="J2" s="49"/>
      <c r="K2" s="49"/>
      <c r="L2" s="41" t="s">
        <v>12</v>
      </c>
      <c r="M2" s="58"/>
      <c r="N2" s="58"/>
      <c r="O2" s="58"/>
      <c r="P2" s="58"/>
      <c r="Q2" s="58"/>
      <c r="R2" s="58"/>
      <c r="S2" s="59"/>
      <c r="W2" s="60"/>
      <c r="X2" s="60"/>
      <c r="Y2" s="41"/>
      <c r="Z2" s="58"/>
      <c r="AA2" s="58"/>
      <c r="AB2" s="58"/>
      <c r="AC2" s="58"/>
      <c r="AD2" s="58"/>
      <c r="AE2" s="58"/>
    </row>
    <row r="3" spans="1:31" ht="14.25" customHeight="1" x14ac:dyDescent="0.25">
      <c r="A3" s="61">
        <v>44565</v>
      </c>
      <c r="B3" s="62">
        <v>558.35</v>
      </c>
      <c r="C3" s="62">
        <v>78.75</v>
      </c>
      <c r="D3" s="53">
        <v>1136.7</v>
      </c>
      <c r="E3" s="62">
        <v>160.1</v>
      </c>
      <c r="F3" s="53">
        <v>2421.4499999999998</v>
      </c>
      <c r="G3" s="62">
        <v>987.2</v>
      </c>
      <c r="H3" s="62">
        <v>1260.8499999999999</v>
      </c>
      <c r="I3" s="53">
        <v>1324.75</v>
      </c>
      <c r="T3" s="54"/>
      <c r="U3" s="54"/>
      <c r="W3" s="49"/>
      <c r="X3" s="49"/>
    </row>
    <row r="4" spans="1:31" ht="14.25" customHeight="1" x14ac:dyDescent="0.25">
      <c r="A4" s="61">
        <v>44655</v>
      </c>
      <c r="B4" s="62">
        <v>565.79999999999995</v>
      </c>
      <c r="C4" s="62">
        <v>78.900000000000006</v>
      </c>
      <c r="D4" s="53">
        <v>1128.25</v>
      </c>
      <c r="E4" s="62">
        <v>161.44999999999999</v>
      </c>
      <c r="F4" s="53">
        <v>2453.5</v>
      </c>
      <c r="G4" s="62">
        <v>1001.95</v>
      </c>
      <c r="H4" s="62">
        <v>1276.75</v>
      </c>
      <c r="I4" s="53">
        <v>1275.7</v>
      </c>
      <c r="L4" s="55">
        <f t="shared" ref="L4:L67" si="0">(B4-B3)/B3</f>
        <v>1.3342885287006235E-2</v>
      </c>
      <c r="M4" s="55">
        <f t="shared" ref="M4:M67" si="1">(C4-C3)/C3</f>
        <v>1.904761904761977E-3</v>
      </c>
      <c r="N4" s="55">
        <f t="shared" ref="N4:N67" si="2">(D4-D3)/D3</f>
        <v>-7.4337995953198252E-3</v>
      </c>
      <c r="O4" s="55">
        <f t="shared" ref="O4:O67" si="3">(E4-E3)/E3</f>
        <v>8.432229856339752E-3</v>
      </c>
      <c r="P4" s="55">
        <f t="shared" ref="P4:P67" si="4">(F4-F3)/F3</f>
        <v>1.3235871068987666E-2</v>
      </c>
      <c r="Q4" s="55">
        <f t="shared" ref="Q4:Q67" si="5">(G4-G3)/G3</f>
        <v>1.4941247974068071E-2</v>
      </c>
      <c r="R4" s="55">
        <f t="shared" ref="R4:R67" si="6">(H4-H3)/H3</f>
        <v>1.2610540508387271E-2</v>
      </c>
      <c r="S4" s="55">
        <f t="shared" ref="S4:S67" si="7">(I4-I3)/I3</f>
        <v>-3.7025853934704624E-2</v>
      </c>
      <c r="T4" s="55">
        <v>7.194</v>
      </c>
      <c r="U4" s="54">
        <f t="shared" ref="U4:U251" si="8">T4/100</f>
        <v>7.1940000000000004E-2</v>
      </c>
      <c r="V4" s="55">
        <f t="shared" ref="V4:V251" si="9">((1+U4)^(1/252))-1</f>
        <v>2.7571296585460203E-4</v>
      </c>
      <c r="W4" s="49"/>
      <c r="X4" s="49"/>
    </row>
    <row r="5" spans="1:31" ht="14.25" customHeight="1" x14ac:dyDescent="0.25">
      <c r="A5" s="61">
        <v>44685</v>
      </c>
      <c r="B5" s="62">
        <v>577.15</v>
      </c>
      <c r="C5" s="62">
        <v>82.15</v>
      </c>
      <c r="D5" s="53">
        <v>1126.8499999999999</v>
      </c>
      <c r="E5" s="62">
        <v>162.35</v>
      </c>
      <c r="F5" s="53">
        <v>2443.85</v>
      </c>
      <c r="G5" s="62">
        <v>1003.75</v>
      </c>
      <c r="H5" s="62">
        <v>1315</v>
      </c>
      <c r="I5" s="53">
        <v>1274.75</v>
      </c>
      <c r="L5" s="55">
        <f t="shared" si="0"/>
        <v>2.0060091905266919E-2</v>
      </c>
      <c r="M5" s="55">
        <f t="shared" si="1"/>
        <v>4.1191381495563999E-2</v>
      </c>
      <c r="N5" s="55">
        <f t="shared" si="2"/>
        <v>-1.2408597385332072E-3</v>
      </c>
      <c r="O5" s="55">
        <f t="shared" si="3"/>
        <v>5.5744812635491218E-3</v>
      </c>
      <c r="P5" s="55">
        <f t="shared" si="4"/>
        <v>-3.9331567148971226E-3</v>
      </c>
      <c r="Q5" s="55">
        <f t="shared" si="5"/>
        <v>1.7964968311791551E-3</v>
      </c>
      <c r="R5" s="55">
        <f t="shared" si="6"/>
        <v>2.9958879968670454E-2</v>
      </c>
      <c r="S5" s="55">
        <f t="shared" si="7"/>
        <v>-7.4468919024852666E-4</v>
      </c>
      <c r="T5" s="55">
        <v>7.23</v>
      </c>
      <c r="U5" s="54">
        <f t="shared" si="8"/>
        <v>7.2300000000000003E-2</v>
      </c>
      <c r="V5" s="55">
        <f t="shared" si="9"/>
        <v>2.7704580757914599E-4</v>
      </c>
      <c r="W5" s="49"/>
      <c r="X5" s="49"/>
    </row>
    <row r="6" spans="1:31" ht="14.25" customHeight="1" x14ac:dyDescent="0.25">
      <c r="A6" s="61">
        <v>44716</v>
      </c>
      <c r="B6" s="62">
        <v>574.29999999999995</v>
      </c>
      <c r="C6" s="62">
        <v>84.35</v>
      </c>
      <c r="D6" s="53">
        <v>1119.25</v>
      </c>
      <c r="E6" s="62">
        <v>168.4</v>
      </c>
      <c r="F6" s="53">
        <v>2484.0500000000002</v>
      </c>
      <c r="G6" s="62">
        <v>1000.55</v>
      </c>
      <c r="H6" s="62">
        <v>1322</v>
      </c>
      <c r="I6" s="53">
        <v>1268.5</v>
      </c>
      <c r="L6" s="55">
        <f t="shared" si="0"/>
        <v>-4.9380576973057661E-3</v>
      </c>
      <c r="M6" s="55">
        <f t="shared" si="1"/>
        <v>2.6780279975654152E-2</v>
      </c>
      <c r="N6" s="55">
        <f t="shared" si="2"/>
        <v>-6.7444646581176814E-3</v>
      </c>
      <c r="O6" s="55">
        <f t="shared" si="3"/>
        <v>3.726516784724368E-2</v>
      </c>
      <c r="P6" s="55">
        <f t="shared" si="4"/>
        <v>1.6449454753769778E-2</v>
      </c>
      <c r="Q6" s="55">
        <f t="shared" si="5"/>
        <v>-3.1880448318804934E-3</v>
      </c>
      <c r="R6" s="55">
        <f t="shared" si="6"/>
        <v>5.3231939163498098E-3</v>
      </c>
      <c r="S6" s="55">
        <f t="shared" si="7"/>
        <v>-4.9029221415963914E-3</v>
      </c>
      <c r="T6" s="55">
        <v>7.19</v>
      </c>
      <c r="U6" s="54">
        <f t="shared" si="8"/>
        <v>7.1900000000000006E-2</v>
      </c>
      <c r="V6" s="55">
        <f t="shared" si="9"/>
        <v>2.7556484480917298E-4</v>
      </c>
      <c r="W6" s="49"/>
      <c r="X6" s="49"/>
    </row>
    <row r="7" spans="1:31" ht="14.25" customHeight="1" x14ac:dyDescent="0.25">
      <c r="A7" s="61">
        <v>44746</v>
      </c>
      <c r="B7" s="62">
        <v>571.15</v>
      </c>
      <c r="C7" s="62">
        <v>86</v>
      </c>
      <c r="D7" s="53">
        <v>1112.9000000000001</v>
      </c>
      <c r="E7" s="62">
        <v>169.7</v>
      </c>
      <c r="F7" s="53">
        <v>2449.65</v>
      </c>
      <c r="G7" s="62">
        <v>981</v>
      </c>
      <c r="H7" s="62">
        <v>1301.2</v>
      </c>
      <c r="I7" s="53">
        <v>1288.45</v>
      </c>
      <c r="L7" s="55">
        <f t="shared" si="0"/>
        <v>-5.4849381856172342E-3</v>
      </c>
      <c r="M7" s="55">
        <f t="shared" si="1"/>
        <v>1.956135151155905E-2</v>
      </c>
      <c r="N7" s="55">
        <f t="shared" si="2"/>
        <v>-5.6734420370783195E-3</v>
      </c>
      <c r="O7" s="55">
        <f t="shared" si="3"/>
        <v>7.7197149643704445E-3</v>
      </c>
      <c r="P7" s="55">
        <f t="shared" si="4"/>
        <v>-1.3848352488879084E-2</v>
      </c>
      <c r="Q7" s="55">
        <f t="shared" si="5"/>
        <v>-1.9539253410624111E-2</v>
      </c>
      <c r="R7" s="55">
        <f t="shared" si="6"/>
        <v>-1.5733736762481056E-2</v>
      </c>
      <c r="S7" s="55">
        <f t="shared" si="7"/>
        <v>1.572723689396929E-2</v>
      </c>
      <c r="T7" s="55">
        <v>7.1890000000000001</v>
      </c>
      <c r="U7" s="54">
        <f t="shared" si="8"/>
        <v>7.1889999999999996E-2</v>
      </c>
      <c r="V7" s="55">
        <f t="shared" si="9"/>
        <v>2.7552781368767043E-4</v>
      </c>
      <c r="W7" s="49"/>
      <c r="X7" s="49"/>
    </row>
    <row r="8" spans="1:31" ht="14.25" customHeight="1" x14ac:dyDescent="0.25">
      <c r="A8" s="61">
        <v>44777</v>
      </c>
      <c r="B8" s="62">
        <v>573.85</v>
      </c>
      <c r="C8" s="62">
        <v>85.9</v>
      </c>
      <c r="D8" s="53">
        <v>1130.9000000000001</v>
      </c>
      <c r="E8" s="62">
        <v>170.15</v>
      </c>
      <c r="F8" s="53">
        <v>2540.25</v>
      </c>
      <c r="G8" s="62">
        <v>999.6</v>
      </c>
      <c r="H8" s="62">
        <v>1317.6</v>
      </c>
      <c r="I8" s="53">
        <v>1295.55</v>
      </c>
      <c r="L8" s="55">
        <f t="shared" si="0"/>
        <v>4.7273045609735539E-3</v>
      </c>
      <c r="M8" s="55">
        <f t="shared" si="1"/>
        <v>-1.1627906976743525E-3</v>
      </c>
      <c r="N8" s="55">
        <f t="shared" si="2"/>
        <v>1.617395992452152E-2</v>
      </c>
      <c r="O8" s="55">
        <f t="shared" si="3"/>
        <v>2.6517383618150682E-3</v>
      </c>
      <c r="P8" s="55">
        <f t="shared" si="4"/>
        <v>3.6984875390361847E-2</v>
      </c>
      <c r="Q8" s="55">
        <f t="shared" si="5"/>
        <v>1.8960244648318067E-2</v>
      </c>
      <c r="R8" s="55">
        <f t="shared" si="6"/>
        <v>1.2603750384260577E-2</v>
      </c>
      <c r="S8" s="55">
        <f t="shared" si="7"/>
        <v>5.5104971089292628E-3</v>
      </c>
      <c r="T8" s="55">
        <v>7.1879999999999997</v>
      </c>
      <c r="U8" s="54">
        <f t="shared" si="8"/>
        <v>7.1879999999999999E-2</v>
      </c>
      <c r="V8" s="55">
        <f t="shared" si="9"/>
        <v>2.7549078222199874E-4</v>
      </c>
      <c r="W8" s="49"/>
      <c r="X8" s="49"/>
    </row>
    <row r="9" spans="1:31" ht="14.25" customHeight="1" x14ac:dyDescent="0.25">
      <c r="A9" s="61">
        <v>44869</v>
      </c>
      <c r="B9" s="62">
        <v>575.5</v>
      </c>
      <c r="C9" s="62">
        <v>84.3</v>
      </c>
      <c r="D9" s="53">
        <v>1121.8499999999999</v>
      </c>
      <c r="E9" s="62">
        <v>171.2</v>
      </c>
      <c r="F9" s="53">
        <v>2756.5</v>
      </c>
      <c r="G9" s="62">
        <v>1006.65</v>
      </c>
      <c r="H9" s="62">
        <v>1303.05</v>
      </c>
      <c r="I9" s="53">
        <v>1283.1500000000001</v>
      </c>
      <c r="L9" s="55">
        <f t="shared" si="0"/>
        <v>2.8753158490894435E-3</v>
      </c>
      <c r="M9" s="55">
        <f t="shared" si="1"/>
        <v>-1.8626309662398234E-2</v>
      </c>
      <c r="N9" s="55">
        <f t="shared" si="2"/>
        <v>-8.0024759041472989E-3</v>
      </c>
      <c r="O9" s="55">
        <f t="shared" si="3"/>
        <v>6.171025565677243E-3</v>
      </c>
      <c r="P9" s="55">
        <f t="shared" si="4"/>
        <v>8.5129416396024019E-2</v>
      </c>
      <c r="Q9" s="55">
        <f t="shared" si="5"/>
        <v>7.0528211284513346E-3</v>
      </c>
      <c r="R9" s="55">
        <f t="shared" si="6"/>
        <v>-1.1042805100182115E-2</v>
      </c>
      <c r="S9" s="55">
        <f t="shared" si="7"/>
        <v>-9.5712245764346133E-3</v>
      </c>
      <c r="T9" s="55">
        <v>7.2190000000000003</v>
      </c>
      <c r="U9" s="54">
        <f t="shared" si="8"/>
        <v>7.2190000000000004E-2</v>
      </c>
      <c r="V9" s="55">
        <f t="shared" si="9"/>
        <v>2.7663859767779186E-4</v>
      </c>
      <c r="W9" s="49"/>
      <c r="X9" s="49"/>
    </row>
    <row r="10" spans="1:31" ht="14.25" customHeight="1" x14ac:dyDescent="0.25">
      <c r="A10" s="61">
        <v>44899</v>
      </c>
      <c r="B10" s="62">
        <v>568.5</v>
      </c>
      <c r="C10" s="62">
        <v>83.25</v>
      </c>
      <c r="D10" s="53">
        <v>1095.25</v>
      </c>
      <c r="E10" s="62">
        <v>167.1</v>
      </c>
      <c r="F10" s="53">
        <v>2680.55</v>
      </c>
      <c r="G10" s="62">
        <v>974.65</v>
      </c>
      <c r="H10" s="62">
        <v>1302.8</v>
      </c>
      <c r="I10" s="53">
        <v>1300.8</v>
      </c>
      <c r="L10" s="55">
        <f t="shared" si="0"/>
        <v>-1.216333622936577E-2</v>
      </c>
      <c r="M10" s="55">
        <f t="shared" si="1"/>
        <v>-1.2455516014234842E-2</v>
      </c>
      <c r="N10" s="55">
        <f t="shared" si="2"/>
        <v>-2.3710834781833501E-2</v>
      </c>
      <c r="O10" s="55">
        <f t="shared" si="3"/>
        <v>-2.3948598130841089E-2</v>
      </c>
      <c r="P10" s="55">
        <f t="shared" si="4"/>
        <v>-2.755305641211675E-2</v>
      </c>
      <c r="Q10" s="55">
        <f t="shared" si="5"/>
        <v>-3.1788605771618739E-2</v>
      </c>
      <c r="R10" s="55">
        <f t="shared" si="6"/>
        <v>-1.9185756494378574E-4</v>
      </c>
      <c r="S10" s="55">
        <f t="shared" si="7"/>
        <v>1.3755211783501432E-2</v>
      </c>
      <c r="T10" s="55">
        <v>7.2009999999999996</v>
      </c>
      <c r="U10" s="54">
        <f t="shared" si="8"/>
        <v>7.2009999999999991E-2</v>
      </c>
      <c r="V10" s="55">
        <f t="shared" si="9"/>
        <v>2.7597216443742134E-4</v>
      </c>
      <c r="W10" s="49"/>
      <c r="X10" s="49"/>
    </row>
    <row r="11" spans="1:31" ht="14.25" customHeight="1" x14ac:dyDescent="0.25">
      <c r="A11" s="62" t="s">
        <v>13</v>
      </c>
      <c r="B11" s="62">
        <v>569.70000000000005</v>
      </c>
      <c r="C11" s="62">
        <v>84.2</v>
      </c>
      <c r="D11" s="53">
        <v>1084.95</v>
      </c>
      <c r="E11" s="62">
        <v>167.35</v>
      </c>
      <c r="F11" s="53">
        <v>2690.75</v>
      </c>
      <c r="G11" s="62">
        <v>976.95</v>
      </c>
      <c r="H11" s="62">
        <v>1304.3</v>
      </c>
      <c r="I11" s="53">
        <v>1282.5999999999999</v>
      </c>
      <c r="L11" s="55">
        <f t="shared" si="0"/>
        <v>2.1108179419525868E-3</v>
      </c>
      <c r="M11" s="55">
        <f t="shared" si="1"/>
        <v>1.1411411411411446E-2</v>
      </c>
      <c r="N11" s="55">
        <f t="shared" si="2"/>
        <v>-9.4042456060259797E-3</v>
      </c>
      <c r="O11" s="55">
        <f t="shared" si="3"/>
        <v>1.4961101137043688E-3</v>
      </c>
      <c r="P11" s="55">
        <f t="shared" si="4"/>
        <v>3.8051892335527475E-3</v>
      </c>
      <c r="Q11" s="55">
        <f t="shared" si="5"/>
        <v>2.359821474375487E-3</v>
      </c>
      <c r="R11" s="55">
        <f t="shared" si="6"/>
        <v>1.1513662879950877E-3</v>
      </c>
      <c r="S11" s="55">
        <f t="shared" si="7"/>
        <v>-1.3991389913899175E-2</v>
      </c>
      <c r="T11" s="55">
        <v>7.2409999999999997</v>
      </c>
      <c r="U11" s="54">
        <f t="shared" si="8"/>
        <v>7.2410000000000002E-2</v>
      </c>
      <c r="V11" s="55">
        <f t="shared" si="9"/>
        <v>2.7745297587555839E-4</v>
      </c>
      <c r="W11" s="49"/>
      <c r="X11" s="49"/>
    </row>
    <row r="12" spans="1:31" ht="14.25" customHeight="1" x14ac:dyDescent="0.25">
      <c r="A12" s="62" t="s">
        <v>14</v>
      </c>
      <c r="B12" s="62">
        <v>568.45000000000005</v>
      </c>
      <c r="C12" s="62">
        <v>86.05</v>
      </c>
      <c r="D12" s="53">
        <v>1080.8</v>
      </c>
      <c r="E12" s="62">
        <v>163.4</v>
      </c>
      <c r="F12" s="53">
        <v>2728.3</v>
      </c>
      <c r="G12" s="62">
        <v>988.05</v>
      </c>
      <c r="H12" s="62">
        <v>1247.25</v>
      </c>
      <c r="I12" s="53">
        <v>1287.4000000000001</v>
      </c>
      <c r="L12" s="55">
        <f t="shared" si="0"/>
        <v>-2.1941372652273124E-3</v>
      </c>
      <c r="M12" s="55">
        <f t="shared" si="1"/>
        <v>2.1971496437054563E-2</v>
      </c>
      <c r="N12" s="55">
        <f t="shared" si="2"/>
        <v>-3.8250610627218679E-3</v>
      </c>
      <c r="O12" s="55">
        <f t="shared" si="3"/>
        <v>-2.3603226770241941E-2</v>
      </c>
      <c r="P12" s="55">
        <f t="shared" si="4"/>
        <v>1.3955216946947945E-2</v>
      </c>
      <c r="Q12" s="55">
        <f t="shared" si="5"/>
        <v>1.1361891601412466E-2</v>
      </c>
      <c r="R12" s="55">
        <f t="shared" si="6"/>
        <v>-4.3739937131028105E-2</v>
      </c>
      <c r="S12" s="55">
        <f t="shared" si="7"/>
        <v>3.7423982535476239E-3</v>
      </c>
      <c r="T12" s="55">
        <v>7.3319999999999999</v>
      </c>
      <c r="U12" s="54">
        <f t="shared" si="8"/>
        <v>7.3319999999999996E-2</v>
      </c>
      <c r="V12" s="55">
        <f t="shared" si="9"/>
        <v>2.8081977348759501E-4</v>
      </c>
      <c r="W12" s="49"/>
      <c r="X12" s="49"/>
    </row>
    <row r="13" spans="1:31" ht="14.25" customHeight="1" x14ac:dyDescent="0.25">
      <c r="A13" s="62" t="s">
        <v>15</v>
      </c>
      <c r="B13" s="62">
        <v>559.35</v>
      </c>
      <c r="C13" s="62">
        <v>84.65</v>
      </c>
      <c r="D13" s="53">
        <v>1067.7</v>
      </c>
      <c r="E13" s="62">
        <v>161.30000000000001</v>
      </c>
      <c r="F13" s="53">
        <v>2598.0500000000002</v>
      </c>
      <c r="G13" s="62">
        <v>968.55</v>
      </c>
      <c r="H13" s="62">
        <v>1245.45</v>
      </c>
      <c r="I13" s="53">
        <v>1259.95</v>
      </c>
      <c r="L13" s="55">
        <f t="shared" si="0"/>
        <v>-1.6008444014425229E-2</v>
      </c>
      <c r="M13" s="55">
        <f t="shared" si="1"/>
        <v>-1.6269610691458356E-2</v>
      </c>
      <c r="N13" s="55">
        <f t="shared" si="2"/>
        <v>-1.2120651369355948E-2</v>
      </c>
      <c r="O13" s="55">
        <f t="shared" si="3"/>
        <v>-1.2851897184822486E-2</v>
      </c>
      <c r="P13" s="55">
        <f t="shared" si="4"/>
        <v>-4.7740351134406035E-2</v>
      </c>
      <c r="Q13" s="55">
        <f t="shared" si="5"/>
        <v>-1.9735843327766813E-2</v>
      </c>
      <c r="R13" s="55">
        <f t="shared" si="6"/>
        <v>-1.4431749849668908E-3</v>
      </c>
      <c r="S13" s="55">
        <f t="shared" si="7"/>
        <v>-2.1322044430635421E-2</v>
      </c>
      <c r="T13" s="55">
        <v>7.2610000000000001</v>
      </c>
      <c r="U13" s="54">
        <f t="shared" si="8"/>
        <v>7.2610000000000008E-2</v>
      </c>
      <c r="V13" s="55">
        <f t="shared" si="9"/>
        <v>2.7819317530530796E-4</v>
      </c>
      <c r="W13" s="49"/>
      <c r="X13" s="49"/>
    </row>
    <row r="14" spans="1:31" ht="14.25" customHeight="1" x14ac:dyDescent="0.25">
      <c r="A14" s="62" t="s">
        <v>16</v>
      </c>
      <c r="B14" s="62">
        <v>561.54999999999995</v>
      </c>
      <c r="C14" s="62">
        <v>84.35</v>
      </c>
      <c r="D14" s="53">
        <v>1102.25</v>
      </c>
      <c r="E14" s="62">
        <v>164.75</v>
      </c>
      <c r="F14" s="53">
        <v>2687.55</v>
      </c>
      <c r="G14" s="62">
        <v>970.35</v>
      </c>
      <c r="H14" s="62">
        <v>1250.5999999999999</v>
      </c>
      <c r="I14" s="53">
        <v>1278.4000000000001</v>
      </c>
      <c r="L14" s="55">
        <f t="shared" si="0"/>
        <v>3.9331366764993863E-3</v>
      </c>
      <c r="M14" s="55">
        <f t="shared" si="1"/>
        <v>-3.5440047253397678E-3</v>
      </c>
      <c r="N14" s="55">
        <f t="shared" si="2"/>
        <v>3.2359276950454201E-2</v>
      </c>
      <c r="O14" s="55">
        <f t="shared" si="3"/>
        <v>2.1388716676999309E-2</v>
      </c>
      <c r="P14" s="55">
        <f t="shared" si="4"/>
        <v>3.444891360828313E-2</v>
      </c>
      <c r="Q14" s="55">
        <f t="shared" si="5"/>
        <v>1.8584481957566138E-3</v>
      </c>
      <c r="R14" s="55">
        <f t="shared" si="6"/>
        <v>4.1350515877794074E-3</v>
      </c>
      <c r="S14" s="55">
        <f t="shared" si="7"/>
        <v>1.4643438231675895E-2</v>
      </c>
      <c r="T14" s="55">
        <v>7.26</v>
      </c>
      <c r="U14" s="54">
        <f t="shared" si="8"/>
        <v>7.2599999999999998E-2</v>
      </c>
      <c r="V14" s="55">
        <f t="shared" si="9"/>
        <v>2.7815616859894199E-4</v>
      </c>
      <c r="W14" s="49"/>
      <c r="X14" s="49"/>
    </row>
    <row r="15" spans="1:31" ht="14.25" customHeight="1" x14ac:dyDescent="0.25">
      <c r="A15" s="62" t="s">
        <v>17</v>
      </c>
      <c r="B15" s="62">
        <v>570.79999999999995</v>
      </c>
      <c r="C15" s="62">
        <v>84.15</v>
      </c>
      <c r="D15" s="53">
        <v>1090.75</v>
      </c>
      <c r="E15" s="62">
        <v>166</v>
      </c>
      <c r="F15" s="53">
        <v>2699.6</v>
      </c>
      <c r="G15" s="62">
        <v>983.05</v>
      </c>
      <c r="H15" s="62">
        <v>1265.95</v>
      </c>
      <c r="I15" s="53">
        <v>1292.1500000000001</v>
      </c>
      <c r="L15" s="55">
        <f t="shared" si="0"/>
        <v>1.6472264268542428E-2</v>
      </c>
      <c r="M15" s="55">
        <f t="shared" si="1"/>
        <v>-2.371072910491863E-3</v>
      </c>
      <c r="N15" s="55">
        <f t="shared" si="2"/>
        <v>-1.0433204808346563E-2</v>
      </c>
      <c r="O15" s="55">
        <f t="shared" si="3"/>
        <v>7.5872534142640367E-3</v>
      </c>
      <c r="P15" s="55">
        <f t="shared" si="4"/>
        <v>4.4836375137205734E-3</v>
      </c>
      <c r="Q15" s="55">
        <f t="shared" si="5"/>
        <v>1.3088061008914239E-2</v>
      </c>
      <c r="R15" s="55">
        <f t="shared" si="6"/>
        <v>1.2274108427954691E-2</v>
      </c>
      <c r="S15" s="55">
        <f t="shared" si="7"/>
        <v>1.0755632040050062E-2</v>
      </c>
      <c r="T15" s="55">
        <v>7.2590000000000003</v>
      </c>
      <c r="U15" s="54">
        <f t="shared" si="8"/>
        <v>7.2590000000000002E-2</v>
      </c>
      <c r="V15" s="55">
        <f t="shared" si="9"/>
        <v>2.7811916154885097E-4</v>
      </c>
      <c r="W15" s="49"/>
      <c r="X15" s="49"/>
    </row>
    <row r="16" spans="1:31" ht="14.25" customHeight="1" x14ac:dyDescent="0.25">
      <c r="A16" s="62" t="s">
        <v>18</v>
      </c>
      <c r="B16" s="62">
        <v>569.70000000000005</v>
      </c>
      <c r="C16" s="62">
        <v>84.2</v>
      </c>
      <c r="D16" s="53">
        <v>1060.7</v>
      </c>
      <c r="E16" s="62">
        <v>161.6</v>
      </c>
      <c r="F16" s="53">
        <v>2658.55</v>
      </c>
      <c r="G16" s="62">
        <v>973.2</v>
      </c>
      <c r="H16" s="62">
        <v>1252.0999999999999</v>
      </c>
      <c r="I16" s="53">
        <v>1297.9000000000001</v>
      </c>
      <c r="L16" s="55">
        <f t="shared" si="0"/>
        <v>-1.9271198318148374E-3</v>
      </c>
      <c r="M16" s="55">
        <f t="shared" si="1"/>
        <v>5.9417706476526627E-4</v>
      </c>
      <c r="N16" s="55">
        <f t="shared" si="2"/>
        <v>-2.7549851019940366E-2</v>
      </c>
      <c r="O16" s="55">
        <f t="shared" si="3"/>
        <v>-2.6506024096385576E-2</v>
      </c>
      <c r="P16" s="55">
        <f t="shared" si="4"/>
        <v>-1.5205956437990713E-2</v>
      </c>
      <c r="Q16" s="55">
        <f t="shared" si="5"/>
        <v>-1.0019836223996654E-2</v>
      </c>
      <c r="R16" s="55">
        <f t="shared" si="6"/>
        <v>-1.0940400489750887E-2</v>
      </c>
      <c r="S16" s="55">
        <f t="shared" si="7"/>
        <v>4.4499477614827997E-3</v>
      </c>
      <c r="T16" s="55">
        <v>7.3330000000000002</v>
      </c>
      <c r="U16" s="54">
        <f t="shared" si="8"/>
        <v>7.3330000000000006E-2</v>
      </c>
      <c r="V16" s="55">
        <f t="shared" si="9"/>
        <v>2.8085675546796196E-4</v>
      </c>
      <c r="W16" s="49"/>
      <c r="X16" s="49"/>
    </row>
    <row r="17" spans="1:24" ht="14.25" customHeight="1" x14ac:dyDescent="0.25">
      <c r="A17" s="62" t="s">
        <v>19</v>
      </c>
      <c r="B17" s="62">
        <v>556.6</v>
      </c>
      <c r="C17" s="62">
        <v>83.95</v>
      </c>
      <c r="D17" s="55">
        <v>998.95</v>
      </c>
      <c r="E17" s="62">
        <v>159.5</v>
      </c>
      <c r="F17" s="53">
        <v>2615.9</v>
      </c>
      <c r="G17" s="62">
        <v>936.45</v>
      </c>
      <c r="H17" s="62">
        <v>1242.3499999999999</v>
      </c>
      <c r="I17" s="53">
        <v>1297.55</v>
      </c>
      <c r="L17" s="55">
        <f t="shared" si="0"/>
        <v>-2.2994558539582273E-2</v>
      </c>
      <c r="M17" s="55">
        <f t="shared" si="1"/>
        <v>-2.9691211401425177E-3</v>
      </c>
      <c r="N17" s="55">
        <f t="shared" si="2"/>
        <v>-5.8216272273027246E-2</v>
      </c>
      <c r="O17" s="55">
        <f t="shared" si="3"/>
        <v>-1.299504950495046E-2</v>
      </c>
      <c r="P17" s="55">
        <f t="shared" si="4"/>
        <v>-1.6042579601662593E-2</v>
      </c>
      <c r="Q17" s="55">
        <f t="shared" si="5"/>
        <v>-3.7762022194821207E-2</v>
      </c>
      <c r="R17" s="55">
        <f t="shared" si="6"/>
        <v>-7.7869179777973014E-3</v>
      </c>
      <c r="S17" s="55">
        <f t="shared" si="7"/>
        <v>-2.6966638415913121E-4</v>
      </c>
      <c r="T17" s="55">
        <v>7.423</v>
      </c>
      <c r="U17" s="54">
        <f t="shared" si="8"/>
        <v>7.4230000000000004E-2</v>
      </c>
      <c r="V17" s="55">
        <f t="shared" si="9"/>
        <v>2.841837291323035E-4</v>
      </c>
      <c r="W17" s="49"/>
      <c r="X17" s="49"/>
    </row>
    <row r="18" spans="1:24" ht="14.25" customHeight="1" x14ac:dyDescent="0.25">
      <c r="A18" s="62" t="s">
        <v>20</v>
      </c>
      <c r="B18" s="62">
        <v>563.9</v>
      </c>
      <c r="C18" s="62">
        <v>83.85</v>
      </c>
      <c r="D18" s="53">
        <v>1023.4</v>
      </c>
      <c r="E18" s="62">
        <v>162.05000000000001</v>
      </c>
      <c r="F18" s="53">
        <v>2812.55</v>
      </c>
      <c r="G18" s="62">
        <v>962.25</v>
      </c>
      <c r="H18" s="62">
        <v>1262.55</v>
      </c>
      <c r="I18" s="53">
        <v>1296.55</v>
      </c>
      <c r="L18" s="55">
        <f t="shared" si="0"/>
        <v>1.3115343154868765E-2</v>
      </c>
      <c r="M18" s="55">
        <f t="shared" si="1"/>
        <v>-1.1911852293032582E-3</v>
      </c>
      <c r="N18" s="55">
        <f t="shared" si="2"/>
        <v>2.4475699484458612E-2</v>
      </c>
      <c r="O18" s="55">
        <f t="shared" si="3"/>
        <v>1.5987460815047094E-2</v>
      </c>
      <c r="P18" s="55">
        <f t="shared" si="4"/>
        <v>7.5174892006575206E-2</v>
      </c>
      <c r="Q18" s="55">
        <f t="shared" si="5"/>
        <v>2.7550856959794919E-2</v>
      </c>
      <c r="R18" s="55">
        <f t="shared" si="6"/>
        <v>1.6259508190123593E-2</v>
      </c>
      <c r="S18" s="55">
        <f t="shared" si="7"/>
        <v>-7.7068321066625569E-4</v>
      </c>
      <c r="T18" s="55">
        <v>7.46</v>
      </c>
      <c r="U18" s="54">
        <f t="shared" si="8"/>
        <v>7.46E-2</v>
      </c>
      <c r="V18" s="55">
        <f t="shared" si="9"/>
        <v>2.8555067974300741E-4</v>
      </c>
      <c r="W18" s="49"/>
      <c r="X18" s="49"/>
    </row>
    <row r="19" spans="1:24" ht="14.25" customHeight="1" x14ac:dyDescent="0.25">
      <c r="A19" s="62" t="s">
        <v>21</v>
      </c>
      <c r="B19" s="62">
        <v>555.45000000000005</v>
      </c>
      <c r="C19" s="62">
        <v>84.05</v>
      </c>
      <c r="D19" s="53">
        <v>1028.5999999999999</v>
      </c>
      <c r="E19" s="62">
        <v>163.19999999999999</v>
      </c>
      <c r="F19" s="53">
        <v>2712.2</v>
      </c>
      <c r="G19" s="62">
        <v>961.85</v>
      </c>
      <c r="H19" s="62">
        <v>1266.4000000000001</v>
      </c>
      <c r="I19" s="53">
        <v>1283.3</v>
      </c>
      <c r="L19" s="55">
        <f t="shared" si="0"/>
        <v>-1.4984926405390906E-2</v>
      </c>
      <c r="M19" s="55">
        <f t="shared" si="1"/>
        <v>2.3852116875373031E-3</v>
      </c>
      <c r="N19" s="55">
        <f t="shared" si="2"/>
        <v>5.0811022083251242E-3</v>
      </c>
      <c r="O19" s="55">
        <f t="shared" si="3"/>
        <v>7.0965751311322257E-3</v>
      </c>
      <c r="P19" s="55">
        <f t="shared" si="4"/>
        <v>-3.5679365700165458E-2</v>
      </c>
      <c r="Q19" s="55">
        <f t="shared" si="5"/>
        <v>-4.1569238763312786E-4</v>
      </c>
      <c r="R19" s="55">
        <f t="shared" si="6"/>
        <v>3.0493841828047497E-3</v>
      </c>
      <c r="S19" s="55">
        <f t="shared" si="7"/>
        <v>-1.0219428483282557E-2</v>
      </c>
      <c r="T19" s="55">
        <v>7.4169999999999998</v>
      </c>
      <c r="U19" s="54">
        <f t="shared" si="8"/>
        <v>7.417E-2</v>
      </c>
      <c r="V19" s="55">
        <f t="shared" si="9"/>
        <v>2.839620172774282E-4</v>
      </c>
      <c r="W19" s="49"/>
      <c r="X19" s="49"/>
    </row>
    <row r="20" spans="1:24" ht="14.25" customHeight="1" x14ac:dyDescent="0.25">
      <c r="A20" s="62" t="s">
        <v>22</v>
      </c>
      <c r="B20" s="62">
        <v>561.1</v>
      </c>
      <c r="C20" s="62">
        <v>85.8</v>
      </c>
      <c r="D20" s="53">
        <v>1032.3</v>
      </c>
      <c r="E20" s="62">
        <v>161.4</v>
      </c>
      <c r="F20" s="53">
        <v>2796.65</v>
      </c>
      <c r="G20" s="62">
        <v>959.35</v>
      </c>
      <c r="H20" s="62">
        <v>1285.6500000000001</v>
      </c>
      <c r="I20" s="53">
        <v>1295.5</v>
      </c>
      <c r="L20" s="55">
        <f t="shared" si="0"/>
        <v>1.0171932667206727E-2</v>
      </c>
      <c r="M20" s="55">
        <f t="shared" si="1"/>
        <v>2.0820939916716241E-2</v>
      </c>
      <c r="N20" s="55">
        <f t="shared" si="2"/>
        <v>3.5971223021583178E-3</v>
      </c>
      <c r="O20" s="55">
        <f t="shared" si="3"/>
        <v>-1.1029411764705779E-2</v>
      </c>
      <c r="P20" s="55">
        <f t="shared" si="4"/>
        <v>3.1137084285819731E-2</v>
      </c>
      <c r="Q20" s="55">
        <f t="shared" si="5"/>
        <v>-2.5991578728491969E-3</v>
      </c>
      <c r="R20" s="55">
        <f t="shared" si="6"/>
        <v>1.5200568540745418E-2</v>
      </c>
      <c r="S20" s="55">
        <f t="shared" si="7"/>
        <v>9.5067404348165244E-3</v>
      </c>
      <c r="T20" s="55">
        <v>7.35</v>
      </c>
      <c r="U20" s="54">
        <f t="shared" si="8"/>
        <v>7.3499999999999996E-2</v>
      </c>
      <c r="V20" s="55">
        <f t="shared" si="9"/>
        <v>2.814853966317532E-4</v>
      </c>
      <c r="W20" s="49"/>
      <c r="X20" s="49"/>
    </row>
    <row r="21" spans="1:24" ht="14.25" customHeight="1" x14ac:dyDescent="0.25">
      <c r="A21" s="62" t="s">
        <v>23</v>
      </c>
      <c r="B21" s="62">
        <v>562.5</v>
      </c>
      <c r="C21" s="62">
        <v>85.65</v>
      </c>
      <c r="D21" s="53">
        <v>1030.45</v>
      </c>
      <c r="E21" s="62">
        <v>163.5</v>
      </c>
      <c r="F21" s="53">
        <v>2789.5</v>
      </c>
      <c r="G21" s="62">
        <v>940.15</v>
      </c>
      <c r="H21" s="62">
        <v>1261.55</v>
      </c>
      <c r="I21" s="53">
        <v>1324.75</v>
      </c>
      <c r="L21" s="55">
        <f t="shared" si="0"/>
        <v>2.4950989128497188E-3</v>
      </c>
      <c r="M21" s="55">
        <f t="shared" si="1"/>
        <v>-1.7482517482516489E-3</v>
      </c>
      <c r="N21" s="55">
        <f t="shared" si="2"/>
        <v>-1.7921146953404138E-3</v>
      </c>
      <c r="O21" s="55">
        <f t="shared" si="3"/>
        <v>1.3011152416356841E-2</v>
      </c>
      <c r="P21" s="55">
        <f t="shared" si="4"/>
        <v>-2.5566302540539899E-3</v>
      </c>
      <c r="Q21" s="55">
        <f t="shared" si="5"/>
        <v>-2.0013550841715792E-2</v>
      </c>
      <c r="R21" s="55">
        <f t="shared" si="6"/>
        <v>-1.8745381713530226E-2</v>
      </c>
      <c r="S21" s="55">
        <f t="shared" si="7"/>
        <v>2.2578155152450791E-2</v>
      </c>
      <c r="T21" s="55">
        <v>7.3879999999999999</v>
      </c>
      <c r="U21" s="54">
        <f t="shared" si="8"/>
        <v>7.3880000000000001E-2</v>
      </c>
      <c r="V21" s="55">
        <f t="shared" si="9"/>
        <v>2.8289023605942987E-4</v>
      </c>
      <c r="W21" s="49"/>
      <c r="X21" s="49"/>
    </row>
    <row r="22" spans="1:24" ht="14.25" customHeight="1" x14ac:dyDescent="0.25">
      <c r="A22" s="61">
        <v>44597</v>
      </c>
      <c r="B22" s="62">
        <v>554.04999999999995</v>
      </c>
      <c r="C22" s="62">
        <v>84.3</v>
      </c>
      <c r="D22" s="53">
        <v>1031</v>
      </c>
      <c r="E22" s="62">
        <v>160.9</v>
      </c>
      <c r="F22" s="53">
        <v>2804.45</v>
      </c>
      <c r="G22" s="62">
        <v>1033</v>
      </c>
      <c r="H22" s="62">
        <v>1230.95</v>
      </c>
      <c r="I22" s="53">
        <v>1325.75</v>
      </c>
      <c r="L22" s="55">
        <f t="shared" si="0"/>
        <v>-1.5022222222222303E-2</v>
      </c>
      <c r="M22" s="55">
        <f t="shared" si="1"/>
        <v>-1.5761821366024616E-2</v>
      </c>
      <c r="N22" s="55">
        <f t="shared" si="2"/>
        <v>5.3374739191610894E-4</v>
      </c>
      <c r="O22" s="55">
        <f t="shared" si="3"/>
        <v>-1.5902140672782838E-2</v>
      </c>
      <c r="P22" s="55">
        <f t="shared" si="4"/>
        <v>5.3593834020433115E-3</v>
      </c>
      <c r="Q22" s="55">
        <f t="shared" si="5"/>
        <v>9.8760836036802663E-2</v>
      </c>
      <c r="R22" s="55">
        <f t="shared" si="6"/>
        <v>-2.4255875708453816E-2</v>
      </c>
      <c r="S22" s="55">
        <f t="shared" si="7"/>
        <v>7.5485940743536515E-4</v>
      </c>
      <c r="T22" s="55">
        <v>7.4089999999999998</v>
      </c>
      <c r="U22" s="54">
        <f t="shared" si="8"/>
        <v>7.4090000000000003E-2</v>
      </c>
      <c r="V22" s="55">
        <f t="shared" si="9"/>
        <v>2.8366638228227714E-4</v>
      </c>
      <c r="W22" s="49"/>
      <c r="X22" s="49"/>
    </row>
    <row r="23" spans="1:24" ht="14.25" customHeight="1" x14ac:dyDescent="0.25">
      <c r="A23" s="61">
        <v>44656</v>
      </c>
      <c r="B23" s="62">
        <v>542.6</v>
      </c>
      <c r="C23" s="62">
        <v>83.7</v>
      </c>
      <c r="D23" s="53">
        <v>1013.75</v>
      </c>
      <c r="E23" s="62">
        <v>155.1</v>
      </c>
      <c r="F23" s="53">
        <v>2783.3</v>
      </c>
      <c r="G23" s="62">
        <v>1034.55</v>
      </c>
      <c r="H23" s="62">
        <v>1144.6500000000001</v>
      </c>
      <c r="I23" s="53">
        <v>1336.5</v>
      </c>
      <c r="L23" s="55">
        <f t="shared" si="0"/>
        <v>-2.0666004873206269E-2</v>
      </c>
      <c r="M23" s="55">
        <f t="shared" si="1"/>
        <v>-7.1174377224198617E-3</v>
      </c>
      <c r="N23" s="55">
        <f t="shared" si="2"/>
        <v>-1.6731328806983511E-2</v>
      </c>
      <c r="O23" s="55">
        <f t="shared" si="3"/>
        <v>-3.6047234307023064E-2</v>
      </c>
      <c r="P23" s="55">
        <f t="shared" si="4"/>
        <v>-7.5415856941645019E-3</v>
      </c>
      <c r="Q23" s="55">
        <f t="shared" si="5"/>
        <v>1.500484027105474E-3</v>
      </c>
      <c r="R23" s="55">
        <f t="shared" si="6"/>
        <v>-7.0108452820991873E-2</v>
      </c>
      <c r="S23" s="55">
        <f t="shared" si="7"/>
        <v>8.108617763530078E-3</v>
      </c>
      <c r="T23" s="55">
        <v>7.3259999999999996</v>
      </c>
      <c r="U23" s="54">
        <f t="shared" si="8"/>
        <v>7.3259999999999992E-2</v>
      </c>
      <c r="V23" s="55">
        <f t="shared" si="9"/>
        <v>2.8059787439826955E-4</v>
      </c>
      <c r="W23" s="49"/>
      <c r="X23" s="49"/>
    </row>
    <row r="24" spans="1:24" ht="14.25" customHeight="1" x14ac:dyDescent="0.25">
      <c r="A24" s="61">
        <v>44686</v>
      </c>
      <c r="B24" s="62">
        <v>543.75</v>
      </c>
      <c r="C24" s="62">
        <v>84.2</v>
      </c>
      <c r="D24" s="53">
        <v>1017.35</v>
      </c>
      <c r="E24" s="62">
        <v>150.94999999999999</v>
      </c>
      <c r="F24" s="53">
        <v>2801.65</v>
      </c>
      <c r="G24" s="62">
        <v>1046.3</v>
      </c>
      <c r="H24" s="62">
        <v>1157.45</v>
      </c>
      <c r="I24" s="53">
        <v>1336.25</v>
      </c>
      <c r="L24" s="55">
        <f t="shared" si="0"/>
        <v>2.1194249907850668E-3</v>
      </c>
      <c r="M24" s="55">
        <f t="shared" si="1"/>
        <v>5.9737156511350054E-3</v>
      </c>
      <c r="N24" s="55">
        <f t="shared" si="2"/>
        <v>3.551171393341576E-3</v>
      </c>
      <c r="O24" s="55">
        <f t="shared" si="3"/>
        <v>-2.6756931012250199E-2</v>
      </c>
      <c r="P24" s="55">
        <f t="shared" si="4"/>
        <v>6.5928933280637756E-3</v>
      </c>
      <c r="Q24" s="55">
        <f t="shared" si="5"/>
        <v>1.1357595089652506E-2</v>
      </c>
      <c r="R24" s="55">
        <f t="shared" si="6"/>
        <v>1.1182457519765827E-2</v>
      </c>
      <c r="S24" s="55">
        <f t="shared" si="7"/>
        <v>-1.8705574261129816E-4</v>
      </c>
      <c r="T24" s="55">
        <v>7.3</v>
      </c>
      <c r="U24" s="54">
        <f t="shared" si="8"/>
        <v>7.2999999999999995E-2</v>
      </c>
      <c r="V24" s="55">
        <f t="shared" si="9"/>
        <v>2.7963616887660692E-4</v>
      </c>
      <c r="W24" s="49"/>
      <c r="X24" s="49"/>
    </row>
    <row r="25" spans="1:24" ht="14.25" customHeight="1" x14ac:dyDescent="0.25">
      <c r="A25" s="61">
        <v>44717</v>
      </c>
      <c r="B25" s="62">
        <v>530.4</v>
      </c>
      <c r="C25" s="62">
        <v>83.5</v>
      </c>
      <c r="D25" s="53">
        <v>1008.6</v>
      </c>
      <c r="E25" s="62">
        <v>153.25</v>
      </c>
      <c r="F25" s="53">
        <v>2816.5</v>
      </c>
      <c r="G25" s="62">
        <v>1032.5</v>
      </c>
      <c r="H25" s="62">
        <v>1069.3</v>
      </c>
      <c r="I25" s="53">
        <v>1319.45</v>
      </c>
      <c r="L25" s="55">
        <f t="shared" si="0"/>
        <v>-2.4551724137931077E-2</v>
      </c>
      <c r="M25" s="55">
        <f t="shared" si="1"/>
        <v>-8.3135391923990828E-3</v>
      </c>
      <c r="N25" s="55">
        <f t="shared" si="2"/>
        <v>-8.6007765272521752E-3</v>
      </c>
      <c r="O25" s="55">
        <f t="shared" si="3"/>
        <v>1.5236833388539327E-2</v>
      </c>
      <c r="P25" s="55">
        <f t="shared" si="4"/>
        <v>5.3004479503149602E-3</v>
      </c>
      <c r="Q25" s="55">
        <f t="shared" si="5"/>
        <v>-1.3189333843066E-2</v>
      </c>
      <c r="R25" s="55">
        <f t="shared" si="6"/>
        <v>-7.6158797356257371E-2</v>
      </c>
      <c r="S25" s="55">
        <f t="shared" si="7"/>
        <v>-1.2572497661365728E-2</v>
      </c>
      <c r="T25" s="55">
        <v>7.3209999999999997</v>
      </c>
      <c r="U25" s="54">
        <f t="shared" si="8"/>
        <v>7.3209999999999997E-2</v>
      </c>
      <c r="V25" s="55">
        <f t="shared" si="9"/>
        <v>2.8041294905167824E-4</v>
      </c>
      <c r="W25" s="49"/>
      <c r="X25" s="49"/>
    </row>
    <row r="26" spans="1:24" ht="14.25" customHeight="1" x14ac:dyDescent="0.25">
      <c r="A26" s="61">
        <v>44809</v>
      </c>
      <c r="B26" s="62">
        <v>520.70000000000005</v>
      </c>
      <c r="C26" s="62">
        <v>82.4</v>
      </c>
      <c r="D26" s="55">
        <v>988.75</v>
      </c>
      <c r="E26" s="62">
        <v>150.44999999999999</v>
      </c>
      <c r="F26" s="53">
        <v>2703.45</v>
      </c>
      <c r="G26" s="62">
        <v>1007.1</v>
      </c>
      <c r="H26" s="62">
        <v>1046.6500000000001</v>
      </c>
      <c r="I26" s="53">
        <v>1312.4</v>
      </c>
      <c r="L26" s="55">
        <f t="shared" si="0"/>
        <v>-1.8288084464554925E-2</v>
      </c>
      <c r="M26" s="55">
        <f t="shared" si="1"/>
        <v>-1.317365269461071E-2</v>
      </c>
      <c r="N26" s="55">
        <f t="shared" si="2"/>
        <v>-1.9680745587943707E-2</v>
      </c>
      <c r="O26" s="55">
        <f t="shared" si="3"/>
        <v>-1.8270799347471525E-2</v>
      </c>
      <c r="P26" s="55">
        <f t="shared" si="4"/>
        <v>-4.0138469731936868E-2</v>
      </c>
      <c r="Q26" s="55">
        <f t="shared" si="5"/>
        <v>-2.4600484261501188E-2</v>
      </c>
      <c r="R26" s="55">
        <f t="shared" si="6"/>
        <v>-2.1182081735714828E-2</v>
      </c>
      <c r="S26" s="55">
        <f t="shared" si="7"/>
        <v>-5.3431353973246078E-3</v>
      </c>
      <c r="T26" s="55">
        <v>7.3040000000000003</v>
      </c>
      <c r="U26" s="54">
        <f t="shared" si="8"/>
        <v>7.3040000000000008E-2</v>
      </c>
      <c r="V26" s="55">
        <f t="shared" si="9"/>
        <v>2.7978413867879581E-4</v>
      </c>
      <c r="W26" s="49"/>
      <c r="X26" s="49"/>
    </row>
    <row r="27" spans="1:24" ht="14.25" customHeight="1" x14ac:dyDescent="0.25">
      <c r="A27" s="61">
        <v>44839</v>
      </c>
      <c r="B27" s="62">
        <v>513.45000000000005</v>
      </c>
      <c r="C27" s="62">
        <v>82.35</v>
      </c>
      <c r="D27" s="55">
        <v>981.25</v>
      </c>
      <c r="E27" s="62">
        <v>148.69999999999999</v>
      </c>
      <c r="F27" s="53">
        <v>2482.5500000000002</v>
      </c>
      <c r="G27" s="62">
        <v>967.35</v>
      </c>
      <c r="H27" s="62">
        <v>988.7</v>
      </c>
      <c r="I27" s="53">
        <v>1299.2</v>
      </c>
      <c r="L27" s="55">
        <f t="shared" si="0"/>
        <v>-1.3923564432494718E-2</v>
      </c>
      <c r="M27" s="55">
        <f t="shared" si="1"/>
        <v>-6.0679611650499234E-4</v>
      </c>
      <c r="N27" s="55">
        <f t="shared" si="2"/>
        <v>-7.5853350189633373E-3</v>
      </c>
      <c r="O27" s="55">
        <f t="shared" si="3"/>
        <v>-1.1631771352608841E-2</v>
      </c>
      <c r="P27" s="55">
        <f t="shared" si="4"/>
        <v>-8.1710407072444341E-2</v>
      </c>
      <c r="Q27" s="55">
        <f t="shared" si="5"/>
        <v>-3.9469764670837057E-2</v>
      </c>
      <c r="R27" s="55">
        <f t="shared" si="6"/>
        <v>-5.5367123680313421E-2</v>
      </c>
      <c r="S27" s="55">
        <f t="shared" si="7"/>
        <v>-1.0057909174032341E-2</v>
      </c>
      <c r="T27" s="55">
        <v>7.2770000000000001</v>
      </c>
      <c r="U27" s="54">
        <f t="shared" si="8"/>
        <v>7.2770000000000001E-2</v>
      </c>
      <c r="V27" s="55">
        <f t="shared" si="9"/>
        <v>2.7878523587698822E-4</v>
      </c>
      <c r="W27" s="49"/>
      <c r="X27" s="49"/>
    </row>
    <row r="28" spans="1:24" ht="14.25" customHeight="1" x14ac:dyDescent="0.25">
      <c r="A28" s="61">
        <v>44870</v>
      </c>
      <c r="B28" s="62">
        <v>510.25</v>
      </c>
      <c r="C28" s="62">
        <v>78.05</v>
      </c>
      <c r="D28" s="55">
        <v>978.75</v>
      </c>
      <c r="E28" s="62">
        <v>144.25</v>
      </c>
      <c r="F28" s="53">
        <v>2296</v>
      </c>
      <c r="G28" s="62">
        <v>988.35</v>
      </c>
      <c r="H28" s="62">
        <v>977.85</v>
      </c>
      <c r="I28" s="53">
        <v>1291.0999999999999</v>
      </c>
      <c r="L28" s="55">
        <f t="shared" si="0"/>
        <v>-6.2323497906320875E-3</v>
      </c>
      <c r="M28" s="55">
        <f t="shared" si="1"/>
        <v>-5.2216150576806286E-2</v>
      </c>
      <c r="N28" s="55">
        <f t="shared" si="2"/>
        <v>-2.5477707006369425E-3</v>
      </c>
      <c r="O28" s="55">
        <f t="shared" si="3"/>
        <v>-2.9926025554808264E-2</v>
      </c>
      <c r="P28" s="55">
        <f t="shared" si="4"/>
        <v>-7.5144508670520305E-2</v>
      </c>
      <c r="Q28" s="55">
        <f t="shared" si="5"/>
        <v>2.1708792060784618E-2</v>
      </c>
      <c r="R28" s="55">
        <f t="shared" si="6"/>
        <v>-1.0974006270860748E-2</v>
      </c>
      <c r="S28" s="55">
        <f t="shared" si="7"/>
        <v>-6.2346059113301544E-3</v>
      </c>
      <c r="T28" s="55">
        <v>7.2750000000000004</v>
      </c>
      <c r="U28" s="54">
        <f t="shared" si="8"/>
        <v>7.2750000000000009E-2</v>
      </c>
      <c r="V28" s="55">
        <f t="shared" si="9"/>
        <v>2.7871123311573598E-4</v>
      </c>
      <c r="W28" s="49"/>
      <c r="X28" s="49"/>
    </row>
    <row r="29" spans="1:24" ht="14.25" customHeight="1" x14ac:dyDescent="0.25">
      <c r="A29" s="61">
        <v>44900</v>
      </c>
      <c r="B29" s="62">
        <v>500.1</v>
      </c>
      <c r="C29" s="62">
        <v>79.8</v>
      </c>
      <c r="D29" s="55">
        <v>957.8</v>
      </c>
      <c r="E29" s="62">
        <v>137.75</v>
      </c>
      <c r="F29" s="53">
        <v>2187.0500000000002</v>
      </c>
      <c r="G29" s="62">
        <v>935.4</v>
      </c>
      <c r="H29" s="62">
        <v>949.4</v>
      </c>
      <c r="I29" s="53">
        <v>1295.45</v>
      </c>
      <c r="L29" s="55">
        <f t="shared" si="0"/>
        <v>-1.9892209701126855E-2</v>
      </c>
      <c r="M29" s="55">
        <f t="shared" si="1"/>
        <v>2.2421524663677132E-2</v>
      </c>
      <c r="N29" s="55">
        <f t="shared" si="2"/>
        <v>-2.1404853128991107E-2</v>
      </c>
      <c r="O29" s="55">
        <f t="shared" si="3"/>
        <v>-4.5060658578856154E-2</v>
      </c>
      <c r="P29" s="55">
        <f t="shared" si="4"/>
        <v>-4.7452090592334413E-2</v>
      </c>
      <c r="Q29" s="55">
        <f t="shared" si="5"/>
        <v>-5.3574138716041934E-2</v>
      </c>
      <c r="R29" s="55">
        <f t="shared" si="6"/>
        <v>-2.909444188781515E-2</v>
      </c>
      <c r="S29" s="55">
        <f t="shared" si="7"/>
        <v>3.3692200449230397E-3</v>
      </c>
      <c r="T29" s="55">
        <v>7.2110000000000003</v>
      </c>
      <c r="U29" s="54">
        <f t="shared" si="8"/>
        <v>7.2110000000000007E-2</v>
      </c>
      <c r="V29" s="55">
        <f t="shared" si="9"/>
        <v>2.7634241888518929E-4</v>
      </c>
      <c r="W29" s="49"/>
      <c r="X29" s="49"/>
    </row>
    <row r="30" spans="1:24" ht="14.25" customHeight="1" x14ac:dyDescent="0.25">
      <c r="A30" s="62" t="s">
        <v>24</v>
      </c>
      <c r="B30" s="62">
        <v>506.7</v>
      </c>
      <c r="C30" s="62">
        <v>78.55</v>
      </c>
      <c r="D30" s="53">
        <v>1000.3</v>
      </c>
      <c r="E30" s="62">
        <v>145.55000000000001</v>
      </c>
      <c r="F30" s="53">
        <v>2190.6</v>
      </c>
      <c r="G30" s="62">
        <v>919.25</v>
      </c>
      <c r="H30" s="62">
        <v>931.4</v>
      </c>
      <c r="I30" s="53">
        <v>1278.45</v>
      </c>
      <c r="L30" s="55">
        <f t="shared" si="0"/>
        <v>1.3197360527894351E-2</v>
      </c>
      <c r="M30" s="55">
        <f t="shared" si="1"/>
        <v>-1.5664160401002505E-2</v>
      </c>
      <c r="N30" s="55">
        <f t="shared" si="2"/>
        <v>4.4372520359156405E-2</v>
      </c>
      <c r="O30" s="55">
        <f t="shared" si="3"/>
        <v>5.6624319419237831E-2</v>
      </c>
      <c r="P30" s="55">
        <f t="shared" si="4"/>
        <v>1.6231910564457725E-3</v>
      </c>
      <c r="Q30" s="55">
        <f t="shared" si="5"/>
        <v>-1.7265341030575133E-2</v>
      </c>
      <c r="R30" s="55">
        <f t="shared" si="6"/>
        <v>-1.8959342742784917E-2</v>
      </c>
      <c r="S30" s="55">
        <f t="shared" si="7"/>
        <v>-1.3122853062642324E-2</v>
      </c>
      <c r="T30" s="55">
        <v>7.1859999999999999</v>
      </c>
      <c r="U30" s="54">
        <f t="shared" si="8"/>
        <v>7.1859999999999993E-2</v>
      </c>
      <c r="V30" s="55">
        <f t="shared" si="9"/>
        <v>2.7541671825814795E-4</v>
      </c>
      <c r="W30" s="49"/>
      <c r="X30" s="49"/>
    </row>
    <row r="31" spans="1:24" ht="14.25" customHeight="1" x14ac:dyDescent="0.25">
      <c r="A31" s="62" t="s">
        <v>25</v>
      </c>
      <c r="B31" s="62">
        <v>515.95000000000005</v>
      </c>
      <c r="C31" s="62">
        <v>78.55</v>
      </c>
      <c r="D31" s="55">
        <v>992.5</v>
      </c>
      <c r="E31" s="62">
        <v>154.65</v>
      </c>
      <c r="F31" s="53">
        <v>2249.9</v>
      </c>
      <c r="G31" s="62">
        <v>921.6</v>
      </c>
      <c r="H31" s="62">
        <v>951.5</v>
      </c>
      <c r="I31" s="53">
        <v>1242.0999999999999</v>
      </c>
      <c r="L31" s="55">
        <f t="shared" si="0"/>
        <v>1.8255377935662238E-2</v>
      </c>
      <c r="M31" s="55">
        <f t="shared" si="1"/>
        <v>0</v>
      </c>
      <c r="N31" s="55">
        <f t="shared" si="2"/>
        <v>-7.7976607017894179E-3</v>
      </c>
      <c r="O31" s="55">
        <f t="shared" si="3"/>
        <v>6.2521470285125336E-2</v>
      </c>
      <c r="P31" s="55">
        <f t="shared" si="4"/>
        <v>2.7070209075139316E-2</v>
      </c>
      <c r="Q31" s="55">
        <f t="shared" si="5"/>
        <v>2.5564318738101961E-3</v>
      </c>
      <c r="R31" s="55">
        <f t="shared" si="6"/>
        <v>2.1580416577195644E-2</v>
      </c>
      <c r="S31" s="55">
        <f t="shared" si="7"/>
        <v>-2.8432867926004253E-2</v>
      </c>
      <c r="T31" s="55">
        <v>7.2329999999999997</v>
      </c>
      <c r="U31" s="54">
        <f t="shared" si="8"/>
        <v>7.2329999999999992E-2</v>
      </c>
      <c r="V31" s="55">
        <f t="shared" si="9"/>
        <v>2.7715685760387743E-4</v>
      </c>
      <c r="W31" s="49"/>
      <c r="X31" s="49"/>
    </row>
    <row r="32" spans="1:24" ht="14.25" customHeight="1" x14ac:dyDescent="0.25">
      <c r="A32" s="62" t="s">
        <v>26</v>
      </c>
      <c r="B32" s="62">
        <v>522.04999999999995</v>
      </c>
      <c r="C32" s="62">
        <v>80.2</v>
      </c>
      <c r="D32" s="53">
        <v>1008.1</v>
      </c>
      <c r="E32" s="62">
        <v>154.15</v>
      </c>
      <c r="F32" s="53">
        <v>2333.4</v>
      </c>
      <c r="G32" s="62">
        <v>971.8</v>
      </c>
      <c r="H32" s="62">
        <v>988</v>
      </c>
      <c r="I32" s="53">
        <v>1239.0999999999999</v>
      </c>
      <c r="L32" s="55">
        <f t="shared" si="0"/>
        <v>1.1822851051458296E-2</v>
      </c>
      <c r="M32" s="55">
        <f t="shared" si="1"/>
        <v>2.100572883513693E-2</v>
      </c>
      <c r="N32" s="55">
        <f t="shared" si="2"/>
        <v>1.571788413098239E-2</v>
      </c>
      <c r="O32" s="55">
        <f t="shared" si="3"/>
        <v>-3.2331070158422241E-3</v>
      </c>
      <c r="P32" s="55">
        <f t="shared" si="4"/>
        <v>3.7112760567136319E-2</v>
      </c>
      <c r="Q32" s="55">
        <f t="shared" si="5"/>
        <v>5.4470486111111036E-2</v>
      </c>
      <c r="R32" s="55">
        <f t="shared" si="6"/>
        <v>3.8360483447188648E-2</v>
      </c>
      <c r="S32" s="55">
        <f t="shared" si="7"/>
        <v>-2.4152644714596251E-3</v>
      </c>
      <c r="T32" s="55">
        <v>7.2060000000000004</v>
      </c>
      <c r="U32" s="54">
        <f t="shared" si="8"/>
        <v>7.2059999999999999E-2</v>
      </c>
      <c r="V32" s="55">
        <f t="shared" si="9"/>
        <v>2.7615729596131011E-4</v>
      </c>
      <c r="W32" s="49"/>
      <c r="X32" s="49"/>
    </row>
    <row r="33" spans="1:24" ht="14.25" customHeight="1" x14ac:dyDescent="0.25">
      <c r="A33" s="62" t="s">
        <v>27</v>
      </c>
      <c r="B33" s="62">
        <v>520.4</v>
      </c>
      <c r="C33" s="62">
        <v>79.650000000000006</v>
      </c>
      <c r="D33" s="53">
        <v>1001.35</v>
      </c>
      <c r="E33" s="62">
        <v>153.75</v>
      </c>
      <c r="F33" s="53">
        <v>2316</v>
      </c>
      <c r="G33" s="62">
        <v>980.35</v>
      </c>
      <c r="H33" s="62">
        <v>985.6</v>
      </c>
      <c r="I33" s="53">
        <v>1249.75</v>
      </c>
      <c r="L33" s="55">
        <f t="shared" si="0"/>
        <v>-3.1606167991571257E-3</v>
      </c>
      <c r="M33" s="55">
        <f t="shared" si="1"/>
        <v>-6.857855361595974E-3</v>
      </c>
      <c r="N33" s="55">
        <f t="shared" si="2"/>
        <v>-6.6957643090963196E-3</v>
      </c>
      <c r="O33" s="55">
        <f t="shared" si="3"/>
        <v>-2.5948751216348081E-3</v>
      </c>
      <c r="P33" s="55">
        <f t="shared" si="4"/>
        <v>-7.4569298020056955E-3</v>
      </c>
      <c r="Q33" s="55">
        <f t="shared" si="5"/>
        <v>8.7981066062976631E-3</v>
      </c>
      <c r="R33" s="55">
        <f t="shared" si="6"/>
        <v>-2.4291497975708273E-3</v>
      </c>
      <c r="S33" s="55">
        <f t="shared" si="7"/>
        <v>8.5949479460899775E-3</v>
      </c>
      <c r="T33" s="55">
        <v>7.2290000000000001</v>
      </c>
      <c r="U33" s="54">
        <f t="shared" si="8"/>
        <v>7.2290000000000007E-2</v>
      </c>
      <c r="V33" s="55">
        <f t="shared" si="9"/>
        <v>2.7700879021641533E-4</v>
      </c>
      <c r="W33" s="49"/>
      <c r="X33" s="49"/>
    </row>
    <row r="34" spans="1:24" ht="14.25" customHeight="1" x14ac:dyDescent="0.25">
      <c r="A34" s="62" t="s">
        <v>28</v>
      </c>
      <c r="B34" s="62">
        <v>514.04999999999995</v>
      </c>
      <c r="C34" s="62">
        <v>79.75</v>
      </c>
      <c r="D34" s="55">
        <v>991.45</v>
      </c>
      <c r="E34" s="62">
        <v>151.94999999999999</v>
      </c>
      <c r="F34" s="53">
        <v>2265</v>
      </c>
      <c r="G34" s="62">
        <v>952.1</v>
      </c>
      <c r="H34" s="62">
        <v>945.45</v>
      </c>
      <c r="I34" s="53">
        <v>1244.45</v>
      </c>
      <c r="L34" s="55">
        <f t="shared" si="0"/>
        <v>-1.2202152190622642E-2</v>
      </c>
      <c r="M34" s="55">
        <f t="shared" si="1"/>
        <v>1.2554927809164383E-3</v>
      </c>
      <c r="N34" s="55">
        <f t="shared" si="2"/>
        <v>-9.8866530184251039E-3</v>
      </c>
      <c r="O34" s="55">
        <f t="shared" si="3"/>
        <v>-1.1707317073170806E-2</v>
      </c>
      <c r="P34" s="55">
        <f t="shared" si="4"/>
        <v>-2.2020725388601035E-2</v>
      </c>
      <c r="Q34" s="55">
        <f t="shared" si="5"/>
        <v>-2.8816239098281224E-2</v>
      </c>
      <c r="R34" s="55">
        <f t="shared" si="6"/>
        <v>-4.0736607142857116E-2</v>
      </c>
      <c r="S34" s="55">
        <f t="shared" si="7"/>
        <v>-4.2408481696338905E-3</v>
      </c>
      <c r="T34" s="55">
        <v>7.3849999999999998</v>
      </c>
      <c r="U34" s="54">
        <f t="shared" si="8"/>
        <v>7.3849999999999999E-2</v>
      </c>
      <c r="V34" s="55">
        <f t="shared" si="9"/>
        <v>2.8277934568698981E-4</v>
      </c>
      <c r="W34" s="49"/>
      <c r="X34" s="49"/>
    </row>
    <row r="35" spans="1:24" ht="14.25" customHeight="1" x14ac:dyDescent="0.25">
      <c r="A35" s="62" t="s">
        <v>29</v>
      </c>
      <c r="B35" s="62">
        <v>529.15</v>
      </c>
      <c r="C35" s="62">
        <v>79.05</v>
      </c>
      <c r="D35" s="53">
        <v>1008.7</v>
      </c>
      <c r="E35" s="62">
        <v>157.35</v>
      </c>
      <c r="F35" s="53">
        <v>2310.9499999999998</v>
      </c>
      <c r="G35" s="62">
        <v>989.15</v>
      </c>
      <c r="H35" s="62">
        <v>975.15</v>
      </c>
      <c r="I35" s="53">
        <v>1258.8</v>
      </c>
      <c r="L35" s="55">
        <f t="shared" si="0"/>
        <v>2.9374574457737623E-2</v>
      </c>
      <c r="M35" s="55">
        <f t="shared" si="1"/>
        <v>-8.7774294670846745E-3</v>
      </c>
      <c r="N35" s="55">
        <f t="shared" si="2"/>
        <v>1.7398759392808511E-2</v>
      </c>
      <c r="O35" s="55">
        <f t="shared" si="3"/>
        <v>3.5538005923001027E-2</v>
      </c>
      <c r="P35" s="55">
        <f t="shared" si="4"/>
        <v>2.0286975717439214E-2</v>
      </c>
      <c r="Q35" s="55">
        <f t="shared" si="5"/>
        <v>3.8913979623989028E-2</v>
      </c>
      <c r="R35" s="55">
        <f t="shared" si="6"/>
        <v>3.1413612565444955E-2</v>
      </c>
      <c r="S35" s="55">
        <f t="shared" si="7"/>
        <v>1.1531198521435099E-2</v>
      </c>
      <c r="T35" s="55">
        <v>7.266</v>
      </c>
      <c r="U35" s="54">
        <f t="shared" si="8"/>
        <v>7.2660000000000002E-2</v>
      </c>
      <c r="V35" s="55">
        <f t="shared" si="9"/>
        <v>2.7837820368281641E-4</v>
      </c>
      <c r="W35" s="49"/>
      <c r="X35" s="49"/>
    </row>
    <row r="36" spans="1:24" ht="14.25" customHeight="1" x14ac:dyDescent="0.25">
      <c r="A36" s="62" t="s">
        <v>30</v>
      </c>
      <c r="B36" s="62">
        <v>498.2</v>
      </c>
      <c r="C36" s="62">
        <v>78.25</v>
      </c>
      <c r="D36" s="53">
        <v>1014.7</v>
      </c>
      <c r="E36" s="62">
        <v>156.69999999999999</v>
      </c>
      <c r="F36" s="53">
        <v>2199.1999999999998</v>
      </c>
      <c r="G36" s="62">
        <v>970.2</v>
      </c>
      <c r="H36" s="62">
        <v>995.65</v>
      </c>
      <c r="I36" s="53">
        <v>1252.5999999999999</v>
      </c>
      <c r="L36" s="55">
        <f t="shared" si="0"/>
        <v>-5.8490031182084457E-2</v>
      </c>
      <c r="M36" s="55">
        <f t="shared" si="1"/>
        <v>-1.0120177103099268E-2</v>
      </c>
      <c r="N36" s="55">
        <f t="shared" si="2"/>
        <v>5.948250223059383E-3</v>
      </c>
      <c r="O36" s="55">
        <f t="shared" si="3"/>
        <v>-4.1309183349221845E-3</v>
      </c>
      <c r="P36" s="55">
        <f t="shared" si="4"/>
        <v>-4.8356736407105305E-2</v>
      </c>
      <c r="Q36" s="55">
        <f t="shared" si="5"/>
        <v>-1.915786281150476E-2</v>
      </c>
      <c r="R36" s="55">
        <f t="shared" si="6"/>
        <v>2.1022406809208839E-2</v>
      </c>
      <c r="S36" s="55">
        <f t="shared" si="7"/>
        <v>-4.9253257070225971E-3</v>
      </c>
      <c r="T36" s="55">
        <v>7.226</v>
      </c>
      <c r="U36" s="54">
        <f t="shared" si="8"/>
        <v>7.2260000000000005E-2</v>
      </c>
      <c r="V36" s="55">
        <f t="shared" si="9"/>
        <v>2.7689773606565105E-4</v>
      </c>
      <c r="W36" s="49"/>
      <c r="X36" s="49"/>
    </row>
    <row r="37" spans="1:24" ht="14.25" customHeight="1" x14ac:dyDescent="0.25">
      <c r="A37" s="62" t="s">
        <v>31</v>
      </c>
      <c r="B37" s="62">
        <v>489.8</v>
      </c>
      <c r="C37" s="62">
        <v>78.7</v>
      </c>
      <c r="D37" s="53">
        <v>1015.85</v>
      </c>
      <c r="E37" s="62">
        <v>159.30000000000001</v>
      </c>
      <c r="F37" s="53">
        <v>2196.5</v>
      </c>
      <c r="G37" s="62">
        <v>964.35</v>
      </c>
      <c r="H37" s="62">
        <v>1011.6</v>
      </c>
      <c r="I37" s="53">
        <v>1266.1500000000001</v>
      </c>
      <c r="L37" s="55">
        <f t="shared" si="0"/>
        <v>-1.6860698514652706E-2</v>
      </c>
      <c r="M37" s="55">
        <f t="shared" si="1"/>
        <v>5.7507987220447648E-3</v>
      </c>
      <c r="N37" s="55">
        <f t="shared" si="2"/>
        <v>1.1333399034197075E-3</v>
      </c>
      <c r="O37" s="55">
        <f t="shared" si="3"/>
        <v>1.6592214422463451E-2</v>
      </c>
      <c r="P37" s="55">
        <f t="shared" si="4"/>
        <v>-1.227719170607411E-3</v>
      </c>
      <c r="Q37" s="55">
        <f t="shared" si="5"/>
        <v>-6.0296846011131961E-3</v>
      </c>
      <c r="R37" s="55">
        <f t="shared" si="6"/>
        <v>1.6019685632501428E-2</v>
      </c>
      <c r="S37" s="55">
        <f t="shared" si="7"/>
        <v>1.081749960083042E-2</v>
      </c>
      <c r="T37" s="55">
        <v>7.1070000000000002</v>
      </c>
      <c r="U37" s="54">
        <f t="shared" si="8"/>
        <v>7.1070000000000008E-2</v>
      </c>
      <c r="V37" s="55">
        <f t="shared" si="9"/>
        <v>2.724900901376337E-4</v>
      </c>
      <c r="W37" s="49"/>
      <c r="X37" s="49"/>
    </row>
    <row r="38" spans="1:24" ht="14.25" customHeight="1" x14ac:dyDescent="0.25">
      <c r="A38" s="62" t="s">
        <v>32</v>
      </c>
      <c r="B38" s="62">
        <v>485.1</v>
      </c>
      <c r="C38" s="62">
        <v>77.55</v>
      </c>
      <c r="D38" s="53">
        <v>1011.6</v>
      </c>
      <c r="E38" s="62">
        <v>159.55000000000001</v>
      </c>
      <c r="F38" s="53">
        <v>2087.9499999999998</v>
      </c>
      <c r="G38" s="62">
        <v>920.6</v>
      </c>
      <c r="H38" s="62">
        <v>995.4</v>
      </c>
      <c r="I38" s="53">
        <v>1279</v>
      </c>
      <c r="L38" s="55">
        <f t="shared" si="0"/>
        <v>-9.595753368721904E-3</v>
      </c>
      <c r="M38" s="55">
        <f t="shared" si="1"/>
        <v>-1.4612452350698928E-2</v>
      </c>
      <c r="N38" s="55">
        <f t="shared" si="2"/>
        <v>-4.183688536693409E-3</v>
      </c>
      <c r="O38" s="55">
        <f t="shared" si="3"/>
        <v>1.5693659761456371E-3</v>
      </c>
      <c r="P38" s="55">
        <f t="shared" si="4"/>
        <v>-4.9419531072160336E-2</v>
      </c>
      <c r="Q38" s="55">
        <f t="shared" si="5"/>
        <v>-4.5367345880644991E-2</v>
      </c>
      <c r="R38" s="55">
        <f t="shared" si="6"/>
        <v>-1.6014234875444885E-2</v>
      </c>
      <c r="S38" s="55">
        <f t="shared" si="7"/>
        <v>1.0148876515420692E-2</v>
      </c>
      <c r="T38" s="55">
        <v>6.9710000000000001</v>
      </c>
      <c r="U38" s="54">
        <f t="shared" si="8"/>
        <v>6.9709999999999994E-2</v>
      </c>
      <c r="V38" s="55">
        <f t="shared" si="9"/>
        <v>2.6744680395651699E-4</v>
      </c>
      <c r="W38" s="49"/>
      <c r="X38" s="49"/>
    </row>
    <row r="39" spans="1:24" ht="14.25" customHeight="1" x14ac:dyDescent="0.25">
      <c r="A39" s="62" t="s">
        <v>33</v>
      </c>
      <c r="B39" s="62">
        <v>492.15</v>
      </c>
      <c r="C39" s="62">
        <v>77.75</v>
      </c>
      <c r="D39" s="53">
        <v>1028.25</v>
      </c>
      <c r="E39" s="62">
        <v>160.25</v>
      </c>
      <c r="F39" s="53">
        <v>2148.1</v>
      </c>
      <c r="G39" s="62">
        <v>932.25</v>
      </c>
      <c r="H39" s="62">
        <v>995.85</v>
      </c>
      <c r="I39" s="53">
        <v>1240.1500000000001</v>
      </c>
      <c r="L39" s="55">
        <f t="shared" si="0"/>
        <v>1.4533085961657297E-2</v>
      </c>
      <c r="M39" s="55">
        <f t="shared" si="1"/>
        <v>2.5789813023855946E-3</v>
      </c>
      <c r="N39" s="55">
        <f t="shared" si="2"/>
        <v>1.6459074733096064E-2</v>
      </c>
      <c r="O39" s="55">
        <f t="shared" si="3"/>
        <v>4.3873393920400416E-3</v>
      </c>
      <c r="P39" s="55">
        <f t="shared" si="4"/>
        <v>2.8808161114969276E-2</v>
      </c>
      <c r="Q39" s="55">
        <f t="shared" si="5"/>
        <v>1.2654790354116855E-2</v>
      </c>
      <c r="R39" s="55">
        <f t="shared" si="6"/>
        <v>4.5207956600366232E-4</v>
      </c>
      <c r="S39" s="55">
        <f t="shared" si="7"/>
        <v>-3.0375293197810717E-2</v>
      </c>
      <c r="T39" s="55">
        <v>6.9509999999999996</v>
      </c>
      <c r="U39" s="54">
        <f t="shared" si="8"/>
        <v>6.9510000000000002E-2</v>
      </c>
      <c r="V39" s="55">
        <f t="shared" si="9"/>
        <v>2.6670460562172593E-4</v>
      </c>
      <c r="W39" s="49"/>
      <c r="X39" s="49"/>
    </row>
    <row r="40" spans="1:24" ht="14.25" customHeight="1" x14ac:dyDescent="0.25">
      <c r="A40" s="62" t="s">
        <v>34</v>
      </c>
      <c r="B40" s="62">
        <v>495.9</v>
      </c>
      <c r="C40" s="62">
        <v>78.900000000000006</v>
      </c>
      <c r="D40" s="53">
        <v>1015.25</v>
      </c>
      <c r="E40" s="62">
        <v>163.25</v>
      </c>
      <c r="F40" s="53">
        <v>2186.25</v>
      </c>
      <c r="G40" s="62">
        <v>934.25</v>
      </c>
      <c r="H40" s="62">
        <v>1008.45</v>
      </c>
      <c r="I40" s="53">
        <v>1237.8499999999999</v>
      </c>
      <c r="L40" s="55">
        <f t="shared" si="0"/>
        <v>7.6196281621456873E-3</v>
      </c>
      <c r="M40" s="55">
        <f t="shared" si="1"/>
        <v>1.4790996784565989E-2</v>
      </c>
      <c r="N40" s="55">
        <f t="shared" si="2"/>
        <v>-1.2642839776318988E-2</v>
      </c>
      <c r="O40" s="55">
        <f t="shared" si="3"/>
        <v>1.8720748829953199E-2</v>
      </c>
      <c r="P40" s="55">
        <f t="shared" si="4"/>
        <v>1.7759880824915083E-2</v>
      </c>
      <c r="Q40" s="55">
        <f t="shared" si="5"/>
        <v>2.1453472780906409E-3</v>
      </c>
      <c r="R40" s="55">
        <f t="shared" si="6"/>
        <v>1.2652507907817466E-2</v>
      </c>
      <c r="S40" s="55">
        <f t="shared" si="7"/>
        <v>-1.8546143611661346E-3</v>
      </c>
      <c r="T40" s="55">
        <v>7.0010000000000003</v>
      </c>
      <c r="U40" s="54">
        <f t="shared" si="8"/>
        <v>7.0010000000000003E-2</v>
      </c>
      <c r="V40" s="55">
        <f t="shared" si="9"/>
        <v>2.6855984234441799E-4</v>
      </c>
      <c r="W40" s="49"/>
      <c r="X40" s="49"/>
    </row>
    <row r="41" spans="1:24" ht="14.25" customHeight="1" x14ac:dyDescent="0.25">
      <c r="A41" s="62" t="s">
        <v>35</v>
      </c>
      <c r="B41" s="62">
        <v>504.1</v>
      </c>
      <c r="C41" s="62">
        <v>77.7</v>
      </c>
      <c r="D41" s="53">
        <v>1030.4000000000001</v>
      </c>
      <c r="E41" s="62">
        <v>167.55</v>
      </c>
      <c r="F41" s="53">
        <v>2162</v>
      </c>
      <c r="G41" s="62">
        <v>949.95</v>
      </c>
      <c r="H41" s="62">
        <v>1039.45</v>
      </c>
      <c r="I41" s="53">
        <v>1245.0999999999999</v>
      </c>
      <c r="L41" s="55">
        <f t="shared" si="0"/>
        <v>1.6535591853196301E-2</v>
      </c>
      <c r="M41" s="55">
        <f t="shared" si="1"/>
        <v>-1.5209125475285206E-2</v>
      </c>
      <c r="N41" s="55">
        <f t="shared" si="2"/>
        <v>1.4922432898301001E-2</v>
      </c>
      <c r="O41" s="55">
        <f t="shared" si="3"/>
        <v>2.6339969372128708E-2</v>
      </c>
      <c r="P41" s="55">
        <f t="shared" si="4"/>
        <v>-1.1092052601486563E-2</v>
      </c>
      <c r="Q41" s="55">
        <f t="shared" si="5"/>
        <v>1.6804923735616855E-2</v>
      </c>
      <c r="R41" s="55">
        <f t="shared" si="6"/>
        <v>3.0740244930338636E-2</v>
      </c>
      <c r="S41" s="55">
        <f t="shared" si="7"/>
        <v>5.856929353314215E-3</v>
      </c>
      <c r="T41" s="55">
        <v>6.9580000000000002</v>
      </c>
      <c r="U41" s="54">
        <f t="shared" si="8"/>
        <v>6.9580000000000003E-2</v>
      </c>
      <c r="V41" s="55">
        <f t="shared" si="9"/>
        <v>2.6696439076268064E-4</v>
      </c>
      <c r="W41" s="49"/>
      <c r="X41" s="49"/>
    </row>
    <row r="42" spans="1:24" ht="14.25" customHeight="1" x14ac:dyDescent="0.25">
      <c r="A42" s="62" t="s">
        <v>36</v>
      </c>
      <c r="B42" s="62">
        <v>502.35</v>
      </c>
      <c r="C42" s="62">
        <v>78</v>
      </c>
      <c r="D42" s="53">
        <v>1025.95</v>
      </c>
      <c r="E42" s="62">
        <v>169.45</v>
      </c>
      <c r="F42" s="53">
        <v>2055</v>
      </c>
      <c r="G42" s="62">
        <v>948.5</v>
      </c>
      <c r="H42" s="62">
        <v>1018.05</v>
      </c>
      <c r="I42" s="53">
        <v>1235.25</v>
      </c>
      <c r="L42" s="55">
        <f t="shared" si="0"/>
        <v>-3.4715334259075577E-3</v>
      </c>
      <c r="M42" s="55">
        <f t="shared" si="1"/>
        <v>3.8610038610038242E-3</v>
      </c>
      <c r="N42" s="55">
        <f t="shared" si="2"/>
        <v>-4.3187111801242673E-3</v>
      </c>
      <c r="O42" s="55">
        <f t="shared" si="3"/>
        <v>1.1339898537749788E-2</v>
      </c>
      <c r="P42" s="55">
        <f t="shared" si="4"/>
        <v>-4.9491211840888068E-2</v>
      </c>
      <c r="Q42" s="55">
        <f t="shared" si="5"/>
        <v>-1.5263961261119483E-3</v>
      </c>
      <c r="R42" s="55">
        <f t="shared" si="6"/>
        <v>-2.0587810861513386E-2</v>
      </c>
      <c r="S42" s="55">
        <f t="shared" si="7"/>
        <v>-7.9110111637618746E-3</v>
      </c>
      <c r="T42" s="55">
        <v>6.9119999999999999</v>
      </c>
      <c r="U42" s="54">
        <f t="shared" si="8"/>
        <v>6.9120000000000001E-2</v>
      </c>
      <c r="V42" s="55">
        <f t="shared" si="9"/>
        <v>2.6525692116785571E-4</v>
      </c>
      <c r="W42" s="49"/>
      <c r="X42" s="49"/>
    </row>
    <row r="43" spans="1:24" ht="14.25" customHeight="1" x14ac:dyDescent="0.25">
      <c r="A43" s="61">
        <v>44567</v>
      </c>
      <c r="B43" s="62">
        <v>502.7</v>
      </c>
      <c r="C43" s="62">
        <v>78.2</v>
      </c>
      <c r="D43" s="53">
        <v>1026.25</v>
      </c>
      <c r="E43" s="62">
        <v>169.9</v>
      </c>
      <c r="F43" s="53">
        <v>1957.9</v>
      </c>
      <c r="G43" s="62">
        <v>945.3</v>
      </c>
      <c r="H43" s="62">
        <v>1048.05</v>
      </c>
      <c r="I43" s="53">
        <v>1250</v>
      </c>
      <c r="L43" s="55">
        <f t="shared" si="0"/>
        <v>6.9672539066381188E-4</v>
      </c>
      <c r="M43" s="55">
        <f t="shared" si="1"/>
        <v>2.5641025641026005E-3</v>
      </c>
      <c r="N43" s="55">
        <f t="shared" si="2"/>
        <v>2.9241191091179349E-4</v>
      </c>
      <c r="O43" s="55">
        <f t="shared" si="3"/>
        <v>2.6556506344055301E-3</v>
      </c>
      <c r="P43" s="55">
        <f t="shared" si="4"/>
        <v>-4.7250608272506038E-2</v>
      </c>
      <c r="Q43" s="55">
        <f t="shared" si="5"/>
        <v>-3.3737480231945654E-3</v>
      </c>
      <c r="R43" s="55">
        <f t="shared" si="6"/>
        <v>2.9468100780904671E-2</v>
      </c>
      <c r="S43" s="55">
        <f t="shared" si="7"/>
        <v>1.1940902651285164E-2</v>
      </c>
      <c r="T43" s="55">
        <v>7.0179999999999998</v>
      </c>
      <c r="U43" s="54">
        <f t="shared" si="8"/>
        <v>7.0179999999999992E-2</v>
      </c>
      <c r="V43" s="55">
        <f t="shared" si="9"/>
        <v>2.6919042613382516E-4</v>
      </c>
      <c r="W43" s="49"/>
      <c r="X43" s="49"/>
    </row>
    <row r="44" spans="1:24" ht="14.25" customHeight="1" x14ac:dyDescent="0.25">
      <c r="A44" s="61">
        <v>44598</v>
      </c>
      <c r="B44" s="62">
        <v>507.05</v>
      </c>
      <c r="C44" s="62">
        <v>79.45</v>
      </c>
      <c r="D44" s="53">
        <v>1025.55</v>
      </c>
      <c r="E44" s="62">
        <v>167.1</v>
      </c>
      <c r="F44" s="53">
        <v>2025.7</v>
      </c>
      <c r="G44" s="62">
        <v>950.15</v>
      </c>
      <c r="H44" s="62">
        <v>1048.25</v>
      </c>
      <c r="I44" s="53">
        <v>1246.2</v>
      </c>
      <c r="L44" s="55">
        <f t="shared" si="0"/>
        <v>8.6532723294211709E-3</v>
      </c>
      <c r="M44" s="55">
        <f t="shared" si="1"/>
        <v>1.5984654731457801E-2</v>
      </c>
      <c r="N44" s="55">
        <f t="shared" si="2"/>
        <v>-6.8209500609017824E-4</v>
      </c>
      <c r="O44" s="55">
        <f t="shared" si="3"/>
        <v>-1.6480282519128964E-2</v>
      </c>
      <c r="P44" s="55">
        <f t="shared" si="4"/>
        <v>3.4628939169518334E-2</v>
      </c>
      <c r="Q44" s="55">
        <f t="shared" si="5"/>
        <v>5.1306463556543142E-3</v>
      </c>
      <c r="R44" s="55">
        <f t="shared" si="6"/>
        <v>1.9083059014364341E-4</v>
      </c>
      <c r="S44" s="55">
        <f t="shared" si="7"/>
        <v>-3.0399999999999637E-3</v>
      </c>
      <c r="T44" s="55">
        <v>6.8230000000000004</v>
      </c>
      <c r="U44" s="54">
        <f t="shared" si="8"/>
        <v>6.8229999999999999E-2</v>
      </c>
      <c r="V44" s="55">
        <f t="shared" si="9"/>
        <v>2.6195126021533177E-4</v>
      </c>
      <c r="W44" s="49"/>
      <c r="X44" s="49"/>
    </row>
    <row r="45" spans="1:24" ht="14.25" customHeight="1" x14ac:dyDescent="0.25">
      <c r="A45" s="61">
        <v>44626</v>
      </c>
      <c r="B45" s="62">
        <v>500.9</v>
      </c>
      <c r="C45" s="62">
        <v>79.25</v>
      </c>
      <c r="D45" s="53">
        <v>1009.7</v>
      </c>
      <c r="E45" s="62">
        <v>164.25</v>
      </c>
      <c r="F45" s="53">
        <v>1956.05</v>
      </c>
      <c r="G45" s="62">
        <v>935.7</v>
      </c>
      <c r="H45" s="62">
        <v>1017.4</v>
      </c>
      <c r="I45" s="53">
        <v>1257.6500000000001</v>
      </c>
      <c r="L45" s="55">
        <f t="shared" si="0"/>
        <v>-1.2128981362784803E-2</v>
      </c>
      <c r="M45" s="55">
        <f t="shared" si="1"/>
        <v>-2.517306482064227E-3</v>
      </c>
      <c r="N45" s="55">
        <f t="shared" si="2"/>
        <v>-1.5455121642045643E-2</v>
      </c>
      <c r="O45" s="55">
        <f t="shared" si="3"/>
        <v>-1.7055655296229769E-2</v>
      </c>
      <c r="P45" s="55">
        <f t="shared" si="4"/>
        <v>-3.438317618600982E-2</v>
      </c>
      <c r="Q45" s="55">
        <f t="shared" si="5"/>
        <v>-1.5208125032889472E-2</v>
      </c>
      <c r="R45" s="55">
        <f t="shared" si="6"/>
        <v>-2.9430002384927281E-2</v>
      </c>
      <c r="S45" s="55">
        <f t="shared" si="7"/>
        <v>9.1879313111860421E-3</v>
      </c>
      <c r="T45" s="55">
        <v>6.7510000000000003</v>
      </c>
      <c r="U45" s="54">
        <f t="shared" si="8"/>
        <v>6.7510000000000001E-2</v>
      </c>
      <c r="V45" s="55">
        <f t="shared" si="9"/>
        <v>2.5927500975941875E-4</v>
      </c>
      <c r="W45" s="49"/>
      <c r="X45" s="49"/>
    </row>
    <row r="46" spans="1:24" ht="14.25" customHeight="1" x14ac:dyDescent="0.25">
      <c r="A46" s="61">
        <v>44718</v>
      </c>
      <c r="B46" s="62">
        <v>502.9</v>
      </c>
      <c r="C46" s="62">
        <v>78.150000000000006</v>
      </c>
      <c r="D46" s="53">
        <v>1011.45</v>
      </c>
      <c r="E46" s="62">
        <v>163.65</v>
      </c>
      <c r="F46" s="53">
        <v>2017.1</v>
      </c>
      <c r="G46" s="62">
        <v>946.6</v>
      </c>
      <c r="H46" s="62">
        <v>1012.45</v>
      </c>
      <c r="I46" s="53">
        <v>1263</v>
      </c>
      <c r="L46" s="55">
        <f t="shared" si="0"/>
        <v>3.9928129367139149E-3</v>
      </c>
      <c r="M46" s="55">
        <f t="shared" si="1"/>
        <v>-1.3880126182965228E-2</v>
      </c>
      <c r="N46" s="55">
        <f t="shared" si="2"/>
        <v>1.7331880756660393E-3</v>
      </c>
      <c r="O46" s="55">
        <f t="shared" si="3"/>
        <v>-3.6529680365296456E-3</v>
      </c>
      <c r="P46" s="55">
        <f t="shared" si="4"/>
        <v>3.1210858618133462E-2</v>
      </c>
      <c r="Q46" s="55">
        <f t="shared" si="5"/>
        <v>1.1649032809661191E-2</v>
      </c>
      <c r="R46" s="55">
        <f t="shared" si="6"/>
        <v>-4.8653430312560761E-3</v>
      </c>
      <c r="S46" s="55">
        <f t="shared" si="7"/>
        <v>4.2539657297339549E-3</v>
      </c>
      <c r="T46" s="55">
        <v>6.7640000000000002</v>
      </c>
      <c r="U46" s="54">
        <f t="shared" si="8"/>
        <v>6.7640000000000006E-2</v>
      </c>
      <c r="V46" s="55">
        <f t="shared" si="9"/>
        <v>2.597583546242177E-4</v>
      </c>
      <c r="W46" s="49"/>
      <c r="X46" s="49"/>
    </row>
    <row r="47" spans="1:24" ht="14.25" customHeight="1" x14ac:dyDescent="0.25">
      <c r="A47" s="61">
        <v>44748</v>
      </c>
      <c r="B47" s="62">
        <v>499.3</v>
      </c>
      <c r="C47" s="62">
        <v>78.2</v>
      </c>
      <c r="D47" s="53">
        <v>1010.2</v>
      </c>
      <c r="E47" s="62">
        <v>162.35</v>
      </c>
      <c r="F47" s="53">
        <v>2046</v>
      </c>
      <c r="G47" s="62">
        <v>941.2</v>
      </c>
      <c r="H47" s="62">
        <v>999.55</v>
      </c>
      <c r="I47" s="53">
        <v>1262.0999999999999</v>
      </c>
      <c r="L47" s="55">
        <f t="shared" si="0"/>
        <v>-7.1584808112944241E-3</v>
      </c>
      <c r="M47" s="55">
        <f t="shared" si="1"/>
        <v>6.3979526551499874E-4</v>
      </c>
      <c r="N47" s="55">
        <f t="shared" si="2"/>
        <v>-1.235849522962084E-3</v>
      </c>
      <c r="O47" s="55">
        <f t="shared" si="3"/>
        <v>-7.9437824625726329E-3</v>
      </c>
      <c r="P47" s="55">
        <f t="shared" si="4"/>
        <v>1.4327499876059736E-2</v>
      </c>
      <c r="Q47" s="55">
        <f t="shared" si="5"/>
        <v>-5.7046270864145121E-3</v>
      </c>
      <c r="R47" s="55">
        <f t="shared" si="6"/>
        <v>-1.2741369944194864E-2</v>
      </c>
      <c r="S47" s="55">
        <f t="shared" si="7"/>
        <v>-7.1258907363427632E-4</v>
      </c>
      <c r="T47" s="55">
        <v>6.7679999999999998</v>
      </c>
      <c r="U47" s="54">
        <f t="shared" si="8"/>
        <v>6.7680000000000004E-2</v>
      </c>
      <c r="V47" s="55">
        <f t="shared" si="9"/>
        <v>2.5990706432765798E-4</v>
      </c>
      <c r="W47" s="49"/>
      <c r="X47" s="49"/>
    </row>
    <row r="48" spans="1:24" ht="14.25" customHeight="1" x14ac:dyDescent="0.25">
      <c r="A48" s="61">
        <v>44779</v>
      </c>
      <c r="B48" s="62">
        <v>495.4</v>
      </c>
      <c r="C48" s="62">
        <v>78.099999999999994</v>
      </c>
      <c r="D48" s="53">
        <v>1010.95</v>
      </c>
      <c r="E48" s="62">
        <v>162.6</v>
      </c>
      <c r="F48" s="53">
        <v>2091.9</v>
      </c>
      <c r="G48" s="62">
        <v>936.6</v>
      </c>
      <c r="H48" s="62">
        <v>991.2</v>
      </c>
      <c r="I48" s="53">
        <v>1271.25</v>
      </c>
      <c r="L48" s="55">
        <f t="shared" si="0"/>
        <v>-7.8109353094332748E-3</v>
      </c>
      <c r="M48" s="55">
        <f t="shared" si="1"/>
        <v>-1.278772378516733E-3</v>
      </c>
      <c r="N48" s="55">
        <f t="shared" si="2"/>
        <v>7.4242724213027117E-4</v>
      </c>
      <c r="O48" s="55">
        <f t="shared" si="3"/>
        <v>1.5398829688943641E-3</v>
      </c>
      <c r="P48" s="55">
        <f t="shared" si="4"/>
        <v>2.2434017595307963E-2</v>
      </c>
      <c r="Q48" s="55">
        <f t="shared" si="5"/>
        <v>-4.8873778155546352E-3</v>
      </c>
      <c r="R48" s="55">
        <f t="shared" si="6"/>
        <v>-8.353759191636145E-3</v>
      </c>
      <c r="S48" s="55">
        <f t="shared" si="7"/>
        <v>7.2498217256953424E-3</v>
      </c>
      <c r="T48" s="55">
        <v>6.76</v>
      </c>
      <c r="U48" s="54">
        <f t="shared" si="8"/>
        <v>6.7599999999999993E-2</v>
      </c>
      <c r="V48" s="55">
        <f t="shared" si="9"/>
        <v>2.5960963937121662E-4</v>
      </c>
      <c r="W48" s="49"/>
      <c r="X48" s="49"/>
    </row>
    <row r="49" spans="1:24" ht="14.25" customHeight="1" x14ac:dyDescent="0.25">
      <c r="A49" s="61">
        <v>44810</v>
      </c>
      <c r="B49" s="62">
        <v>497.9</v>
      </c>
      <c r="C49" s="62">
        <v>77.849999999999994</v>
      </c>
      <c r="D49" s="53">
        <v>1020.15</v>
      </c>
      <c r="E49" s="62">
        <v>162.1</v>
      </c>
      <c r="F49" s="53">
        <v>2116.5</v>
      </c>
      <c r="G49" s="62">
        <v>941.65</v>
      </c>
      <c r="H49" s="62">
        <v>999.6</v>
      </c>
      <c r="I49" s="53">
        <v>1277.6500000000001</v>
      </c>
      <c r="L49" s="55">
        <f t="shared" si="0"/>
        <v>5.0464271295922493E-3</v>
      </c>
      <c r="M49" s="55">
        <f t="shared" si="1"/>
        <v>-3.2010243277848915E-3</v>
      </c>
      <c r="N49" s="55">
        <f t="shared" si="2"/>
        <v>9.1003511548542766E-3</v>
      </c>
      <c r="O49" s="55">
        <f t="shared" si="3"/>
        <v>-3.0750307503075031E-3</v>
      </c>
      <c r="P49" s="55">
        <f t="shared" si="4"/>
        <v>1.1759644342463745E-2</v>
      </c>
      <c r="Q49" s="55">
        <f t="shared" si="5"/>
        <v>5.3918428357889753E-3</v>
      </c>
      <c r="R49" s="55">
        <f t="shared" si="6"/>
        <v>8.4745762711864181E-3</v>
      </c>
      <c r="S49" s="55">
        <f t="shared" si="7"/>
        <v>5.0344149459194418E-3</v>
      </c>
      <c r="T49" s="55">
        <v>6.6970000000000001</v>
      </c>
      <c r="U49" s="54">
        <f t="shared" si="8"/>
        <v>6.6970000000000002E-2</v>
      </c>
      <c r="V49" s="55">
        <f t="shared" si="9"/>
        <v>2.5726664179526182E-4</v>
      </c>
      <c r="W49" s="49"/>
      <c r="X49" s="49"/>
    </row>
    <row r="50" spans="1:24" ht="14.25" customHeight="1" x14ac:dyDescent="0.25">
      <c r="A50" s="61">
        <v>44840</v>
      </c>
      <c r="B50" s="62">
        <v>494</v>
      </c>
      <c r="C50" s="62">
        <v>78.05</v>
      </c>
      <c r="D50" s="53">
        <v>1008.45</v>
      </c>
      <c r="E50" s="62">
        <v>163.5</v>
      </c>
      <c r="F50" s="53">
        <v>2051.9</v>
      </c>
      <c r="G50" s="62">
        <v>944.35</v>
      </c>
      <c r="H50" s="62">
        <v>992.55</v>
      </c>
      <c r="I50" s="53">
        <v>1289.2</v>
      </c>
      <c r="L50" s="55">
        <f t="shared" si="0"/>
        <v>-7.8328981723237139E-3</v>
      </c>
      <c r="M50" s="55">
        <f t="shared" si="1"/>
        <v>2.5690430314708138E-3</v>
      </c>
      <c r="N50" s="55">
        <f t="shared" si="2"/>
        <v>-1.1468901632112859E-2</v>
      </c>
      <c r="O50" s="55">
        <f t="shared" si="3"/>
        <v>8.6366440468846738E-3</v>
      </c>
      <c r="P50" s="55">
        <f t="shared" si="4"/>
        <v>-3.052208835341361E-2</v>
      </c>
      <c r="Q50" s="55">
        <f t="shared" si="5"/>
        <v>2.8673073859714817E-3</v>
      </c>
      <c r="R50" s="55">
        <f t="shared" si="6"/>
        <v>-7.052821128451449E-3</v>
      </c>
      <c r="S50" s="55">
        <f t="shared" si="7"/>
        <v>9.040034438226395E-3</v>
      </c>
      <c r="T50" s="55">
        <v>6.7649999999999997</v>
      </c>
      <c r="U50" s="54">
        <f t="shared" si="8"/>
        <v>6.7650000000000002E-2</v>
      </c>
      <c r="V50" s="55">
        <f t="shared" si="9"/>
        <v>2.5979553257027277E-4</v>
      </c>
      <c r="W50" s="49"/>
      <c r="X50" s="49"/>
    </row>
    <row r="51" spans="1:24" ht="14.25" customHeight="1" x14ac:dyDescent="0.25">
      <c r="A51" s="62" t="s">
        <v>37</v>
      </c>
      <c r="B51" s="62">
        <v>481.2</v>
      </c>
      <c r="C51" s="62">
        <v>75.75</v>
      </c>
      <c r="D51" s="53">
        <v>1003.3</v>
      </c>
      <c r="E51" s="62">
        <v>159.9</v>
      </c>
      <c r="F51" s="53">
        <v>2051.9</v>
      </c>
      <c r="G51" s="62">
        <v>906.4</v>
      </c>
      <c r="H51" s="62">
        <v>980.55</v>
      </c>
      <c r="I51" s="53">
        <v>1298.1500000000001</v>
      </c>
      <c r="L51" s="55">
        <f t="shared" si="0"/>
        <v>-2.5910931174089092E-2</v>
      </c>
      <c r="M51" s="55">
        <f t="shared" si="1"/>
        <v>-2.9468289557975622E-2</v>
      </c>
      <c r="N51" s="55">
        <f t="shared" si="2"/>
        <v>-5.1068471416531218E-3</v>
      </c>
      <c r="O51" s="55">
        <f t="shared" si="3"/>
        <v>-2.2018348623853178E-2</v>
      </c>
      <c r="P51" s="55">
        <f t="shared" si="4"/>
        <v>0</v>
      </c>
      <c r="Q51" s="55">
        <f t="shared" si="5"/>
        <v>-4.0186371578334351E-2</v>
      </c>
      <c r="R51" s="55">
        <f t="shared" si="6"/>
        <v>-1.2090071029167296E-2</v>
      </c>
      <c r="S51" s="55">
        <f t="shared" si="7"/>
        <v>6.9422897921191783E-3</v>
      </c>
      <c r="T51" s="55">
        <v>6.7439999999999998</v>
      </c>
      <c r="U51" s="54">
        <f t="shared" si="8"/>
        <v>6.744E-2</v>
      </c>
      <c r="V51" s="55">
        <f t="shared" si="9"/>
        <v>2.5901472285561056E-4</v>
      </c>
      <c r="W51" s="49"/>
      <c r="X51" s="49"/>
    </row>
    <row r="52" spans="1:24" ht="14.25" customHeight="1" x14ac:dyDescent="0.25">
      <c r="A52" s="62" t="s">
        <v>38</v>
      </c>
      <c r="B52" s="62">
        <v>481.75</v>
      </c>
      <c r="C52" s="62">
        <v>74.849999999999994</v>
      </c>
      <c r="D52" s="53">
        <v>1008.85</v>
      </c>
      <c r="E52" s="62">
        <v>151.9</v>
      </c>
      <c r="F52" s="53">
        <v>2057.5</v>
      </c>
      <c r="G52" s="62">
        <v>908.45</v>
      </c>
      <c r="H52" s="62">
        <v>986.5</v>
      </c>
      <c r="I52" s="53">
        <v>1304.7</v>
      </c>
      <c r="L52" s="55">
        <f t="shared" si="0"/>
        <v>1.1429758935993586E-3</v>
      </c>
      <c r="M52" s="55">
        <f t="shared" si="1"/>
        <v>-1.1881188118811956E-2</v>
      </c>
      <c r="N52" s="55">
        <f t="shared" si="2"/>
        <v>5.5317452407057394E-3</v>
      </c>
      <c r="O52" s="55">
        <f t="shared" si="3"/>
        <v>-5.0031269543464665E-2</v>
      </c>
      <c r="P52" s="55">
        <f t="shared" si="4"/>
        <v>2.7291778351771086E-3</v>
      </c>
      <c r="Q52" s="55">
        <f t="shared" si="5"/>
        <v>2.2616946160636236E-3</v>
      </c>
      <c r="R52" s="55">
        <f t="shared" si="6"/>
        <v>6.0680230482892724E-3</v>
      </c>
      <c r="S52" s="55">
        <f t="shared" si="7"/>
        <v>5.0456418749758921E-3</v>
      </c>
      <c r="T52" s="55">
        <v>6.7370000000000001</v>
      </c>
      <c r="U52" s="54">
        <f t="shared" si="8"/>
        <v>6.7369999999999999E-2</v>
      </c>
      <c r="V52" s="55">
        <f t="shared" si="9"/>
        <v>2.5875441895006901E-4</v>
      </c>
      <c r="W52" s="49"/>
      <c r="X52" s="49"/>
    </row>
    <row r="53" spans="1:24" ht="14.25" customHeight="1" x14ac:dyDescent="0.25">
      <c r="A53" s="62" t="s">
        <v>39</v>
      </c>
      <c r="B53" s="62">
        <v>479.3</v>
      </c>
      <c r="C53" s="62">
        <v>76.7</v>
      </c>
      <c r="D53" s="55">
        <v>999.2</v>
      </c>
      <c r="E53" s="62">
        <v>152.94999999999999</v>
      </c>
      <c r="F53" s="53">
        <v>2057.3000000000002</v>
      </c>
      <c r="G53" s="62">
        <v>872.75</v>
      </c>
      <c r="H53" s="62">
        <v>994.75</v>
      </c>
      <c r="I53" s="53">
        <v>1305.45</v>
      </c>
      <c r="L53" s="55">
        <f t="shared" si="0"/>
        <v>-5.085625324338326E-3</v>
      </c>
      <c r="M53" s="55">
        <f t="shared" si="1"/>
        <v>2.4716098864395575E-2</v>
      </c>
      <c r="N53" s="55">
        <f t="shared" si="2"/>
        <v>-9.5653466818654675E-3</v>
      </c>
      <c r="O53" s="55">
        <f t="shared" si="3"/>
        <v>6.9124423963132517E-3</v>
      </c>
      <c r="P53" s="55">
        <f t="shared" si="4"/>
        <v>-9.7205346293957758E-5</v>
      </c>
      <c r="Q53" s="55">
        <f t="shared" si="5"/>
        <v>-3.9297704881941814E-2</v>
      </c>
      <c r="R53" s="55">
        <f t="shared" si="6"/>
        <v>8.3628991383679682E-3</v>
      </c>
      <c r="S53" s="55">
        <f t="shared" si="7"/>
        <v>5.7484479190618529E-4</v>
      </c>
      <c r="T53" s="55">
        <v>6.7489999999999997</v>
      </c>
      <c r="U53" s="54">
        <f t="shared" si="8"/>
        <v>6.7489999999999994E-2</v>
      </c>
      <c r="V53" s="55">
        <f t="shared" si="9"/>
        <v>2.5920064380735575E-4</v>
      </c>
      <c r="W53" s="49"/>
      <c r="X53" s="49"/>
    </row>
    <row r="54" spans="1:24" ht="14.25" customHeight="1" x14ac:dyDescent="0.25">
      <c r="A54" s="62" t="s">
        <v>40</v>
      </c>
      <c r="B54" s="62">
        <v>462.95</v>
      </c>
      <c r="C54" s="62">
        <v>74.3</v>
      </c>
      <c r="D54" s="55">
        <v>975.5</v>
      </c>
      <c r="E54" s="62">
        <v>151</v>
      </c>
      <c r="F54" s="53">
        <v>2124.65</v>
      </c>
      <c r="G54" s="62">
        <v>853.75</v>
      </c>
      <c r="H54" s="62">
        <v>955.45</v>
      </c>
      <c r="I54" s="53">
        <v>1302.1500000000001</v>
      </c>
      <c r="L54" s="55">
        <f t="shared" si="0"/>
        <v>-3.4112247026914296E-2</v>
      </c>
      <c r="M54" s="55">
        <f t="shared" si="1"/>
        <v>-3.1290743155150007E-2</v>
      </c>
      <c r="N54" s="55">
        <f t="shared" si="2"/>
        <v>-2.371897518014416E-2</v>
      </c>
      <c r="O54" s="55">
        <f t="shared" si="3"/>
        <v>-1.2749264465511532E-2</v>
      </c>
      <c r="P54" s="55">
        <f t="shared" si="4"/>
        <v>3.2737082583969235E-2</v>
      </c>
      <c r="Q54" s="55">
        <f t="shared" si="5"/>
        <v>-2.1770266399312517E-2</v>
      </c>
      <c r="R54" s="55">
        <f t="shared" si="6"/>
        <v>-3.9507413923096209E-2</v>
      </c>
      <c r="S54" s="55">
        <f t="shared" si="7"/>
        <v>-2.5278639549580254E-3</v>
      </c>
      <c r="T54" s="55">
        <v>6.7539999999999996</v>
      </c>
      <c r="U54" s="54">
        <f t="shared" si="8"/>
        <v>6.7539999999999989E-2</v>
      </c>
      <c r="V54" s="55">
        <f t="shared" si="9"/>
        <v>2.5938655608537253E-4</v>
      </c>
      <c r="W54" s="49"/>
      <c r="X54" s="49"/>
    </row>
    <row r="55" spans="1:24" ht="14.25" customHeight="1" x14ac:dyDescent="0.25">
      <c r="A55" s="62" t="s">
        <v>41</v>
      </c>
      <c r="B55" s="62">
        <v>461.4</v>
      </c>
      <c r="C55" s="62">
        <v>71.3</v>
      </c>
      <c r="D55" s="55">
        <v>974.75</v>
      </c>
      <c r="E55" s="62">
        <v>145.75</v>
      </c>
      <c r="F55" s="53">
        <v>2032.6</v>
      </c>
      <c r="G55" s="62">
        <v>838.05</v>
      </c>
      <c r="H55" s="62">
        <v>955.3</v>
      </c>
      <c r="I55" s="53">
        <v>1304.7</v>
      </c>
      <c r="L55" s="55">
        <f t="shared" si="0"/>
        <v>-3.3480937466249302E-3</v>
      </c>
      <c r="M55" s="55">
        <f t="shared" si="1"/>
        <v>-4.0376850605652763E-2</v>
      </c>
      <c r="N55" s="55">
        <f t="shared" si="2"/>
        <v>-7.6883649410558691E-4</v>
      </c>
      <c r="O55" s="55">
        <f t="shared" si="3"/>
        <v>-3.4768211920529798E-2</v>
      </c>
      <c r="P55" s="55">
        <f t="shared" si="4"/>
        <v>-4.3324782905419801E-2</v>
      </c>
      <c r="Q55" s="55">
        <f t="shared" si="5"/>
        <v>-1.8389458272328019E-2</v>
      </c>
      <c r="R55" s="55">
        <f t="shared" si="6"/>
        <v>-1.5699408655616825E-4</v>
      </c>
      <c r="S55" s="55">
        <f t="shared" si="7"/>
        <v>1.9582997350535303E-3</v>
      </c>
      <c r="T55" s="55">
        <v>6.7290000000000001</v>
      </c>
      <c r="U55" s="54">
        <f t="shared" si="8"/>
        <v>6.7290000000000003E-2</v>
      </c>
      <c r="V55" s="55">
        <f t="shared" si="9"/>
        <v>2.5845690795089915E-4</v>
      </c>
      <c r="W55" s="49"/>
      <c r="X55" s="49"/>
    </row>
    <row r="56" spans="1:24" ht="14.25" customHeight="1" x14ac:dyDescent="0.25">
      <c r="A56" s="62" t="s">
        <v>42</v>
      </c>
      <c r="B56" s="62">
        <v>445.3</v>
      </c>
      <c r="C56" s="62">
        <v>68.400000000000006</v>
      </c>
      <c r="D56" s="55">
        <v>961</v>
      </c>
      <c r="E56" s="62">
        <v>141.44999999999999</v>
      </c>
      <c r="F56" s="53">
        <v>2060.25</v>
      </c>
      <c r="G56" s="62">
        <v>793.2</v>
      </c>
      <c r="H56" s="62">
        <v>945.95</v>
      </c>
      <c r="I56" s="53">
        <v>1317.05</v>
      </c>
      <c r="L56" s="55">
        <f t="shared" si="0"/>
        <v>-3.4893801473775396E-2</v>
      </c>
      <c r="M56" s="55">
        <f t="shared" si="1"/>
        <v>-4.0673211781206052E-2</v>
      </c>
      <c r="N56" s="55">
        <f t="shared" si="2"/>
        <v>-1.4106181072069762E-2</v>
      </c>
      <c r="O56" s="55">
        <f t="shared" si="3"/>
        <v>-2.950257289879939E-2</v>
      </c>
      <c r="P56" s="55">
        <f t="shared" si="4"/>
        <v>1.360326675194337E-2</v>
      </c>
      <c r="Q56" s="55">
        <f t="shared" si="5"/>
        <v>-5.3517093252192484E-2</v>
      </c>
      <c r="R56" s="55">
        <f t="shared" si="6"/>
        <v>-9.7875013084893856E-3</v>
      </c>
      <c r="S56" s="55">
        <f t="shared" si="7"/>
        <v>9.4657775733884477E-3</v>
      </c>
      <c r="T56" s="55">
        <v>6.6970000000000001</v>
      </c>
      <c r="U56" s="54">
        <f t="shared" si="8"/>
        <v>6.6970000000000002E-2</v>
      </c>
      <c r="V56" s="55">
        <f t="shared" si="9"/>
        <v>2.5726664179526182E-4</v>
      </c>
      <c r="W56" s="49"/>
      <c r="X56" s="49"/>
    </row>
    <row r="57" spans="1:24" ht="14.25" customHeight="1" x14ac:dyDescent="0.25">
      <c r="A57" s="62" t="s">
        <v>43</v>
      </c>
      <c r="B57" s="62">
        <v>464.5</v>
      </c>
      <c r="C57" s="62">
        <v>70.8</v>
      </c>
      <c r="D57" s="55">
        <v>964.2</v>
      </c>
      <c r="E57" s="62">
        <v>146.6</v>
      </c>
      <c r="F57" s="53">
        <v>2215.0500000000002</v>
      </c>
      <c r="G57" s="62">
        <v>821.4</v>
      </c>
      <c r="H57" s="62">
        <v>980.4</v>
      </c>
      <c r="I57" s="53">
        <v>1300.55</v>
      </c>
      <c r="L57" s="55">
        <f t="shared" si="0"/>
        <v>4.3116999775432263E-2</v>
      </c>
      <c r="M57" s="55">
        <f t="shared" si="1"/>
        <v>3.5087719298245487E-2</v>
      </c>
      <c r="N57" s="55">
        <f t="shared" si="2"/>
        <v>3.3298647242456249E-3</v>
      </c>
      <c r="O57" s="55">
        <f t="shared" si="3"/>
        <v>3.6408624955814817E-2</v>
      </c>
      <c r="P57" s="55">
        <f t="shared" si="4"/>
        <v>7.513651255915553E-2</v>
      </c>
      <c r="Q57" s="55">
        <f t="shared" si="5"/>
        <v>3.5552193645990833E-2</v>
      </c>
      <c r="R57" s="55">
        <f t="shared" si="6"/>
        <v>3.6418415349648431E-2</v>
      </c>
      <c r="S57" s="55">
        <f t="shared" si="7"/>
        <v>-1.2527998177745719E-2</v>
      </c>
      <c r="T57" s="55">
        <v>6.7720000000000002</v>
      </c>
      <c r="U57" s="54">
        <f t="shared" si="8"/>
        <v>6.7720000000000002E-2</v>
      </c>
      <c r="V57" s="55">
        <f t="shared" si="9"/>
        <v>2.6005576848220358E-4</v>
      </c>
      <c r="W57" s="49"/>
      <c r="X57" s="49"/>
    </row>
    <row r="58" spans="1:24" ht="14.25" customHeight="1" x14ac:dyDescent="0.25">
      <c r="A58" s="62" t="s">
        <v>44</v>
      </c>
      <c r="B58" s="62">
        <v>452.65</v>
      </c>
      <c r="C58" s="62">
        <v>69</v>
      </c>
      <c r="D58" s="55">
        <v>963.8</v>
      </c>
      <c r="E58" s="62">
        <v>145.85</v>
      </c>
      <c r="F58" s="53">
        <v>2122.35</v>
      </c>
      <c r="G58" s="62">
        <v>794.3</v>
      </c>
      <c r="H58" s="62">
        <v>947.9</v>
      </c>
      <c r="I58" s="53">
        <v>1305.3</v>
      </c>
      <c r="L58" s="55">
        <f t="shared" si="0"/>
        <v>-2.5511302475780456E-2</v>
      </c>
      <c r="M58" s="55">
        <f t="shared" si="1"/>
        <v>-2.5423728813559282E-2</v>
      </c>
      <c r="N58" s="55">
        <f t="shared" si="2"/>
        <v>-4.1485169052073319E-4</v>
      </c>
      <c r="O58" s="55">
        <f t="shared" si="3"/>
        <v>-5.1159618008185543E-3</v>
      </c>
      <c r="P58" s="55">
        <f t="shared" si="4"/>
        <v>-4.1850071104489864E-2</v>
      </c>
      <c r="Q58" s="55">
        <f t="shared" si="5"/>
        <v>-3.299245191137086E-2</v>
      </c>
      <c r="R58" s="55">
        <f t="shared" si="6"/>
        <v>-3.3149734802121585E-2</v>
      </c>
      <c r="S58" s="55">
        <f t="shared" si="7"/>
        <v>3.6523009495982471E-3</v>
      </c>
      <c r="T58" s="55">
        <v>6.7530000000000001</v>
      </c>
      <c r="U58" s="54">
        <f t="shared" si="8"/>
        <v>6.7530000000000007E-2</v>
      </c>
      <c r="V58" s="55">
        <f t="shared" si="9"/>
        <v>2.5934937432370297E-4</v>
      </c>
      <c r="W58" s="49"/>
      <c r="X58" s="49"/>
    </row>
    <row r="59" spans="1:24" ht="14.25" customHeight="1" x14ac:dyDescent="0.25">
      <c r="A59" s="62" t="s">
        <v>45</v>
      </c>
      <c r="B59" s="62">
        <v>458.2</v>
      </c>
      <c r="C59" s="62">
        <v>68.900000000000006</v>
      </c>
      <c r="D59" s="55">
        <v>985.55</v>
      </c>
      <c r="E59" s="62">
        <v>147.19999999999999</v>
      </c>
      <c r="F59" s="53">
        <v>2105</v>
      </c>
      <c r="G59" s="62">
        <v>792.65</v>
      </c>
      <c r="H59" s="62">
        <v>967</v>
      </c>
      <c r="I59" s="53">
        <v>1298</v>
      </c>
      <c r="L59" s="55">
        <f t="shared" si="0"/>
        <v>1.2261128907544485E-2</v>
      </c>
      <c r="M59" s="55">
        <f t="shared" si="1"/>
        <v>-1.4492753623187582E-3</v>
      </c>
      <c r="N59" s="55">
        <f t="shared" si="2"/>
        <v>2.2566922598049387E-2</v>
      </c>
      <c r="O59" s="55">
        <f t="shared" si="3"/>
        <v>9.2560850188549496E-3</v>
      </c>
      <c r="P59" s="55">
        <f t="shared" si="4"/>
        <v>-8.1749004641081396E-3</v>
      </c>
      <c r="Q59" s="55">
        <f t="shared" si="5"/>
        <v>-2.0773007679717706E-3</v>
      </c>
      <c r="R59" s="55">
        <f t="shared" si="6"/>
        <v>2.0149804831733328E-2</v>
      </c>
      <c r="S59" s="55">
        <f t="shared" si="7"/>
        <v>-5.5925840802880222E-3</v>
      </c>
      <c r="T59" s="55">
        <v>6.758</v>
      </c>
      <c r="U59" s="54">
        <f t="shared" si="8"/>
        <v>6.7580000000000001E-2</v>
      </c>
      <c r="V59" s="55">
        <f t="shared" si="9"/>
        <v>2.5953527966349199E-4</v>
      </c>
      <c r="W59" s="49"/>
      <c r="X59" s="49"/>
    </row>
    <row r="60" spans="1:24" ht="14.25" customHeight="1" x14ac:dyDescent="0.25">
      <c r="A60" s="62" t="s">
        <v>46</v>
      </c>
      <c r="B60" s="62">
        <v>466.1</v>
      </c>
      <c r="C60" s="62">
        <v>70.3</v>
      </c>
      <c r="D60" s="55">
        <v>996.55</v>
      </c>
      <c r="E60" s="62">
        <v>152.69999999999999</v>
      </c>
      <c r="F60" s="53">
        <v>2152.1</v>
      </c>
      <c r="G60" s="62">
        <v>808</v>
      </c>
      <c r="H60" s="62">
        <v>992.15</v>
      </c>
      <c r="I60" s="53">
        <v>1300.8499999999999</v>
      </c>
      <c r="L60" s="55">
        <f t="shared" si="0"/>
        <v>1.7241379310344904E-2</v>
      </c>
      <c r="M60" s="55">
        <f t="shared" si="1"/>
        <v>2.0319303338171137E-2</v>
      </c>
      <c r="N60" s="55">
        <f t="shared" si="2"/>
        <v>1.1161280503272286E-2</v>
      </c>
      <c r="O60" s="55">
        <f t="shared" si="3"/>
        <v>3.7364130434782615E-2</v>
      </c>
      <c r="P60" s="55">
        <f t="shared" si="4"/>
        <v>2.2375296912113971E-2</v>
      </c>
      <c r="Q60" s="55">
        <f t="shared" si="5"/>
        <v>1.9365419794360718E-2</v>
      </c>
      <c r="R60" s="55">
        <f t="shared" si="6"/>
        <v>2.6008273009307113E-2</v>
      </c>
      <c r="S60" s="55">
        <f t="shared" si="7"/>
        <v>2.1956856702618714E-3</v>
      </c>
      <c r="T60" s="55">
        <v>6.851</v>
      </c>
      <c r="U60" s="54">
        <f t="shared" si="8"/>
        <v>6.8510000000000001E-2</v>
      </c>
      <c r="V60" s="55">
        <f t="shared" si="9"/>
        <v>2.6299153910014361E-4</v>
      </c>
      <c r="W60" s="49"/>
      <c r="X60" s="49"/>
    </row>
    <row r="61" spans="1:24" ht="14.25" customHeight="1" x14ac:dyDescent="0.25">
      <c r="A61" s="62" t="s">
        <v>47</v>
      </c>
      <c r="B61" s="62">
        <v>470</v>
      </c>
      <c r="C61" s="62">
        <v>70.849999999999994</v>
      </c>
      <c r="D61" s="53">
        <v>1007.35</v>
      </c>
      <c r="E61" s="62">
        <v>152.9</v>
      </c>
      <c r="F61" s="53">
        <v>2140.5500000000002</v>
      </c>
      <c r="G61" s="62">
        <v>813.65</v>
      </c>
      <c r="H61" s="62">
        <v>981.75</v>
      </c>
      <c r="I61" s="53">
        <v>1302.25</v>
      </c>
      <c r="L61" s="55">
        <f t="shared" si="0"/>
        <v>8.3673031538296014E-3</v>
      </c>
      <c r="M61" s="55">
        <f t="shared" si="1"/>
        <v>7.8236130867709412E-3</v>
      </c>
      <c r="N61" s="55">
        <f t="shared" si="2"/>
        <v>1.0837388992022547E-2</v>
      </c>
      <c r="O61" s="55">
        <f t="shared" si="3"/>
        <v>1.3097576948265688E-3</v>
      </c>
      <c r="P61" s="55">
        <f t="shared" si="4"/>
        <v>-5.3668509827608972E-3</v>
      </c>
      <c r="Q61" s="55">
        <f t="shared" si="5"/>
        <v>6.9925742574257141E-3</v>
      </c>
      <c r="R61" s="55">
        <f t="shared" si="6"/>
        <v>-1.0482285944665602E-2</v>
      </c>
      <c r="S61" s="55">
        <f t="shared" si="7"/>
        <v>1.0762193950110243E-3</v>
      </c>
      <c r="T61" s="55">
        <v>6.7830000000000004</v>
      </c>
      <c r="U61" s="54">
        <f t="shared" si="8"/>
        <v>6.7830000000000001E-2</v>
      </c>
      <c r="V61" s="55">
        <f t="shared" si="9"/>
        <v>2.6046467629758929E-4</v>
      </c>
      <c r="W61" s="49"/>
      <c r="X61" s="49"/>
    </row>
    <row r="62" spans="1:24" ht="14.25" customHeight="1" x14ac:dyDescent="0.25">
      <c r="A62" s="62" t="s">
        <v>48</v>
      </c>
      <c r="B62" s="62">
        <v>471.2</v>
      </c>
      <c r="C62" s="62">
        <v>72.95</v>
      </c>
      <c r="D62" s="53">
        <v>1001.15</v>
      </c>
      <c r="E62" s="62">
        <v>153.05000000000001</v>
      </c>
      <c r="F62" s="53">
        <v>2163.4</v>
      </c>
      <c r="G62" s="62">
        <v>814.95</v>
      </c>
      <c r="H62" s="62">
        <v>976.15</v>
      </c>
      <c r="I62" s="53">
        <v>1301.95</v>
      </c>
      <c r="L62" s="55">
        <f t="shared" si="0"/>
        <v>2.5531914893616781E-3</v>
      </c>
      <c r="M62" s="55">
        <f t="shared" si="1"/>
        <v>2.9640084685956369E-2</v>
      </c>
      <c r="N62" s="55">
        <f t="shared" si="2"/>
        <v>-6.1547624956569662E-3</v>
      </c>
      <c r="O62" s="55">
        <f t="shared" si="3"/>
        <v>9.8103335513411165E-4</v>
      </c>
      <c r="P62" s="55">
        <f t="shared" si="4"/>
        <v>1.0674826563266408E-2</v>
      </c>
      <c r="Q62" s="55">
        <f t="shared" si="5"/>
        <v>1.597738585386921E-3</v>
      </c>
      <c r="R62" s="55">
        <f t="shared" si="6"/>
        <v>-5.7040998217469038E-3</v>
      </c>
      <c r="S62" s="55">
        <f t="shared" si="7"/>
        <v>-2.3037051257435555E-4</v>
      </c>
      <c r="T62" s="55">
        <v>6.8</v>
      </c>
      <c r="U62" s="54">
        <f t="shared" si="8"/>
        <v>6.8000000000000005E-2</v>
      </c>
      <c r="V62" s="55">
        <f t="shared" si="9"/>
        <v>2.6109654222272738E-4</v>
      </c>
      <c r="W62" s="49"/>
      <c r="X62" s="49"/>
    </row>
    <row r="63" spans="1:24" ht="14.25" customHeight="1" x14ac:dyDescent="0.25">
      <c r="A63" s="62" t="s">
        <v>49</v>
      </c>
      <c r="B63" s="62">
        <v>467.15</v>
      </c>
      <c r="C63" s="62">
        <v>70.900000000000006</v>
      </c>
      <c r="D63" s="53">
        <v>1022.1</v>
      </c>
      <c r="E63" s="62">
        <v>150.05000000000001</v>
      </c>
      <c r="F63" s="53">
        <v>2347.9</v>
      </c>
      <c r="G63" s="62">
        <v>806.75</v>
      </c>
      <c r="H63" s="62">
        <v>972.5</v>
      </c>
      <c r="I63" s="53">
        <v>1303.8499999999999</v>
      </c>
      <c r="L63" s="55">
        <f t="shared" si="0"/>
        <v>-8.595076400679141E-3</v>
      </c>
      <c r="M63" s="55">
        <f t="shared" si="1"/>
        <v>-2.810143934201504E-2</v>
      </c>
      <c r="N63" s="55">
        <f t="shared" si="2"/>
        <v>2.0925935174549316E-2</v>
      </c>
      <c r="O63" s="55">
        <f t="shared" si="3"/>
        <v>-1.9601437438745508E-2</v>
      </c>
      <c r="P63" s="55">
        <f t="shared" si="4"/>
        <v>8.528242581122307E-2</v>
      </c>
      <c r="Q63" s="55">
        <f t="shared" si="5"/>
        <v>-1.0061966991840046E-2</v>
      </c>
      <c r="R63" s="55">
        <f t="shared" si="6"/>
        <v>-3.7391794293909516E-3</v>
      </c>
      <c r="S63" s="55">
        <f t="shared" si="7"/>
        <v>1.4593494373822831E-3</v>
      </c>
      <c r="T63" s="55">
        <v>6.7539999999999996</v>
      </c>
      <c r="U63" s="54">
        <f t="shared" si="8"/>
        <v>6.7539999999999989E-2</v>
      </c>
      <c r="V63" s="55">
        <f t="shared" si="9"/>
        <v>2.5938655608537253E-4</v>
      </c>
      <c r="W63" s="49"/>
      <c r="X63" s="49"/>
    </row>
    <row r="64" spans="1:24" ht="14.25" customHeight="1" x14ac:dyDescent="0.25">
      <c r="A64" s="62" t="s">
        <v>50</v>
      </c>
      <c r="B64" s="62">
        <v>458.7</v>
      </c>
      <c r="C64" s="62">
        <v>71.2</v>
      </c>
      <c r="D64" s="53">
        <v>1024.2</v>
      </c>
      <c r="E64" s="62">
        <v>149.85</v>
      </c>
      <c r="F64" s="53">
        <v>2473.65</v>
      </c>
      <c r="G64" s="62">
        <v>793.35</v>
      </c>
      <c r="H64" s="62">
        <v>972.4</v>
      </c>
      <c r="I64" s="53">
        <v>1316.3</v>
      </c>
      <c r="L64" s="55">
        <f t="shared" si="0"/>
        <v>-1.808840843412178E-2</v>
      </c>
      <c r="M64" s="55">
        <f t="shared" si="1"/>
        <v>4.2313117066290146E-3</v>
      </c>
      <c r="N64" s="55">
        <f t="shared" si="2"/>
        <v>2.0545934840035442E-3</v>
      </c>
      <c r="O64" s="55">
        <f t="shared" si="3"/>
        <v>-1.3328890369877842E-3</v>
      </c>
      <c r="P64" s="55">
        <f t="shared" si="4"/>
        <v>5.3558499084288086E-2</v>
      </c>
      <c r="Q64" s="55">
        <f t="shared" si="5"/>
        <v>-1.6609854353889033E-2</v>
      </c>
      <c r="R64" s="55">
        <f t="shared" si="6"/>
        <v>-1.0282776349616734E-4</v>
      </c>
      <c r="S64" s="55">
        <f t="shared" si="7"/>
        <v>9.5486443992790944E-3</v>
      </c>
      <c r="T64" s="55">
        <v>6.7519999999999998</v>
      </c>
      <c r="U64" s="54">
        <f t="shared" si="8"/>
        <v>6.7519999999999997E-2</v>
      </c>
      <c r="V64" s="55">
        <f t="shared" si="9"/>
        <v>2.593121922149777E-4</v>
      </c>
      <c r="W64" s="49"/>
      <c r="X64" s="49"/>
    </row>
    <row r="65" spans="1:24" ht="14.25" customHeight="1" x14ac:dyDescent="0.25">
      <c r="A65" s="61">
        <v>44568</v>
      </c>
      <c r="B65" s="62">
        <v>469.15</v>
      </c>
      <c r="C65" s="62">
        <v>71</v>
      </c>
      <c r="D65" s="53">
        <v>1026.0999999999999</v>
      </c>
      <c r="E65" s="62">
        <v>149.55000000000001</v>
      </c>
      <c r="F65" s="53">
        <v>2400.65</v>
      </c>
      <c r="G65" s="62">
        <v>795.35</v>
      </c>
      <c r="H65" s="62">
        <v>956.45</v>
      </c>
      <c r="I65" s="53">
        <v>1318.75</v>
      </c>
      <c r="L65" s="55">
        <f t="shared" si="0"/>
        <v>2.2781774580335708E-2</v>
      </c>
      <c r="M65" s="55">
        <f t="shared" si="1"/>
        <v>-2.8089887640449836E-3</v>
      </c>
      <c r="N65" s="55">
        <f t="shared" si="2"/>
        <v>1.8551064245263264E-3</v>
      </c>
      <c r="O65" s="55">
        <f t="shared" si="3"/>
        <v>-2.0020020020018884E-3</v>
      </c>
      <c r="P65" s="55">
        <f t="shared" si="4"/>
        <v>-2.9511046429365511E-2</v>
      </c>
      <c r="Q65" s="55">
        <f t="shared" si="5"/>
        <v>2.5209554421125606E-3</v>
      </c>
      <c r="R65" s="55">
        <f t="shared" si="6"/>
        <v>-1.6402714932126628E-2</v>
      </c>
      <c r="S65" s="55">
        <f t="shared" si="7"/>
        <v>1.8612778242042434E-3</v>
      </c>
      <c r="T65" s="55">
        <v>6.7409999999999997</v>
      </c>
      <c r="U65" s="54">
        <f t="shared" si="8"/>
        <v>6.7409999999999998E-2</v>
      </c>
      <c r="V65" s="55">
        <f t="shared" si="9"/>
        <v>2.5890316612087183E-4</v>
      </c>
      <c r="W65" s="49"/>
      <c r="X65" s="49"/>
    </row>
    <row r="66" spans="1:24" ht="14.25" customHeight="1" x14ac:dyDescent="0.25">
      <c r="A66" s="61">
        <v>44658</v>
      </c>
      <c r="B66" s="62">
        <v>471.3</v>
      </c>
      <c r="C66" s="62">
        <v>72.150000000000006</v>
      </c>
      <c r="D66" s="53">
        <v>1052.1500000000001</v>
      </c>
      <c r="E66" s="62">
        <v>150.69999999999999</v>
      </c>
      <c r="F66" s="53">
        <v>2423.1</v>
      </c>
      <c r="G66" s="62">
        <v>803.35</v>
      </c>
      <c r="H66" s="62">
        <v>965.65</v>
      </c>
      <c r="I66" s="53">
        <v>1342.05</v>
      </c>
      <c r="L66" s="55">
        <f t="shared" si="0"/>
        <v>4.5827560481722989E-3</v>
      </c>
      <c r="M66" s="55">
        <f t="shared" si="1"/>
        <v>1.6197183098591628E-2</v>
      </c>
      <c r="N66" s="55">
        <f t="shared" si="2"/>
        <v>2.5387389143358526E-2</v>
      </c>
      <c r="O66" s="55">
        <f t="shared" si="3"/>
        <v>7.6897358742893827E-3</v>
      </c>
      <c r="P66" s="55">
        <f t="shared" si="4"/>
        <v>9.3516339324765455E-3</v>
      </c>
      <c r="Q66" s="55">
        <f t="shared" si="5"/>
        <v>1.0058464826805809E-2</v>
      </c>
      <c r="R66" s="55">
        <f t="shared" si="6"/>
        <v>9.6189032359244413E-3</v>
      </c>
      <c r="S66" s="55">
        <f t="shared" si="7"/>
        <v>1.7668246445497596E-2</v>
      </c>
      <c r="T66" s="55">
        <v>6.8140000000000001</v>
      </c>
      <c r="U66" s="54">
        <f t="shared" si="8"/>
        <v>6.8140000000000006E-2</v>
      </c>
      <c r="V66" s="55">
        <f t="shared" si="9"/>
        <v>2.6161682718006674E-4</v>
      </c>
      <c r="W66" s="49"/>
      <c r="X66" s="49"/>
    </row>
    <row r="67" spans="1:24" ht="14.25" customHeight="1" x14ac:dyDescent="0.25">
      <c r="A67" s="61">
        <v>44688</v>
      </c>
      <c r="B67" s="62">
        <v>459.85</v>
      </c>
      <c r="C67" s="62">
        <v>71.650000000000006</v>
      </c>
      <c r="D67" s="53">
        <v>1070.0999999999999</v>
      </c>
      <c r="E67" s="62">
        <v>152.15</v>
      </c>
      <c r="F67" s="53">
        <v>2476.3000000000002</v>
      </c>
      <c r="G67" s="62">
        <v>803.4</v>
      </c>
      <c r="H67" s="62">
        <v>957.65</v>
      </c>
      <c r="I67" s="53">
        <v>1331.3</v>
      </c>
      <c r="L67" s="55">
        <f t="shared" si="0"/>
        <v>-2.4294504561850176E-2</v>
      </c>
      <c r="M67" s="55">
        <f t="shared" si="1"/>
        <v>-6.9300069300069298E-3</v>
      </c>
      <c r="N67" s="55">
        <f t="shared" si="2"/>
        <v>1.7060305089578308E-2</v>
      </c>
      <c r="O67" s="55">
        <f t="shared" si="3"/>
        <v>9.6217650962177655E-3</v>
      </c>
      <c r="P67" s="55">
        <f t="shared" si="4"/>
        <v>2.1955346457017983E-2</v>
      </c>
      <c r="Q67" s="55">
        <f t="shared" si="5"/>
        <v>6.2239372627067316E-5</v>
      </c>
      <c r="R67" s="55">
        <f t="shared" si="6"/>
        <v>-8.2845751566302493E-3</v>
      </c>
      <c r="S67" s="55">
        <f t="shared" si="7"/>
        <v>-8.0101337506054172E-3</v>
      </c>
      <c r="T67" s="55">
        <v>6.8419999999999996</v>
      </c>
      <c r="U67" s="54">
        <f t="shared" si="8"/>
        <v>6.8419999999999995E-2</v>
      </c>
      <c r="V67" s="55">
        <f t="shared" si="9"/>
        <v>2.6265719335816229E-4</v>
      </c>
      <c r="W67" s="49"/>
      <c r="X67" s="49"/>
    </row>
    <row r="68" spans="1:24" ht="14.25" customHeight="1" x14ac:dyDescent="0.25">
      <c r="A68" s="61">
        <v>44719</v>
      </c>
      <c r="B68" s="62">
        <v>466.1</v>
      </c>
      <c r="C68" s="62">
        <v>72.150000000000006</v>
      </c>
      <c r="D68" s="53">
        <v>1103.8499999999999</v>
      </c>
      <c r="E68" s="62">
        <v>150.94999999999999</v>
      </c>
      <c r="F68" s="53">
        <v>2511.65</v>
      </c>
      <c r="G68" s="62">
        <v>813.15</v>
      </c>
      <c r="H68" s="62">
        <v>976.1</v>
      </c>
      <c r="I68" s="53">
        <v>1330.3</v>
      </c>
      <c r="L68" s="55">
        <f t="shared" ref="L68:L131" si="10">(B68-B67)/B67</f>
        <v>1.3591388496248776E-2</v>
      </c>
      <c r="M68" s="55">
        <f t="shared" ref="M68:M131" si="11">(C68-C67)/C67</f>
        <v>6.9783670621074659E-3</v>
      </c>
      <c r="N68" s="55">
        <f t="shared" ref="N68:N131" si="12">(D68-D67)/D67</f>
        <v>3.1539108494533223E-2</v>
      </c>
      <c r="O68" s="55">
        <f t="shared" ref="O68:O131" si="13">(E68-E67)/E67</f>
        <v>-7.8869536641473347E-3</v>
      </c>
      <c r="P68" s="55">
        <f t="shared" ref="P68:P131" si="14">(F68-F67)/F67</f>
        <v>1.4275330129628843E-2</v>
      </c>
      <c r="Q68" s="55">
        <f t="shared" ref="Q68:Q131" si="15">(G68-G67)/G67</f>
        <v>1.2135922330097087E-2</v>
      </c>
      <c r="R68" s="55">
        <f t="shared" ref="R68:R131" si="16">(H68-H67)/H67</f>
        <v>1.9265911345481175E-2</v>
      </c>
      <c r="S68" s="55">
        <f t="shared" ref="S68:S131" si="17">(I68-I67)/I67</f>
        <v>-7.5114549688274626E-4</v>
      </c>
      <c r="T68" s="55">
        <v>6.8010000000000002</v>
      </c>
      <c r="U68" s="54">
        <f t="shared" si="8"/>
        <v>6.8010000000000001E-2</v>
      </c>
      <c r="V68" s="55">
        <f t="shared" si="9"/>
        <v>2.6113370768654498E-4</v>
      </c>
      <c r="W68" s="49"/>
      <c r="X68" s="49"/>
    </row>
    <row r="69" spans="1:24" ht="14.25" customHeight="1" x14ac:dyDescent="0.25">
      <c r="A69" s="61">
        <v>44749</v>
      </c>
      <c r="B69" s="62">
        <v>470.8</v>
      </c>
      <c r="C69" s="62">
        <v>72.599999999999994</v>
      </c>
      <c r="D69" s="53">
        <v>1130.25</v>
      </c>
      <c r="E69" s="62">
        <v>156.44999999999999</v>
      </c>
      <c r="F69" s="53">
        <v>2466.1</v>
      </c>
      <c r="G69" s="62">
        <v>819.65</v>
      </c>
      <c r="H69" s="62">
        <v>972.3</v>
      </c>
      <c r="I69" s="53">
        <v>1330.85</v>
      </c>
      <c r="L69" s="55">
        <f t="shared" si="10"/>
        <v>1.0083673031538272E-2</v>
      </c>
      <c r="M69" s="55">
        <f t="shared" si="11"/>
        <v>6.2370062370060786E-3</v>
      </c>
      <c r="N69" s="55">
        <f t="shared" si="12"/>
        <v>2.3916292974589023E-2</v>
      </c>
      <c r="O69" s="55">
        <f t="shared" si="13"/>
        <v>3.6435905929115601E-2</v>
      </c>
      <c r="P69" s="55">
        <f t="shared" si="14"/>
        <v>-1.8135488623016813E-2</v>
      </c>
      <c r="Q69" s="55">
        <f t="shared" si="15"/>
        <v>7.9936051159072742E-3</v>
      </c>
      <c r="R69" s="55">
        <f t="shared" si="16"/>
        <v>-3.893043745517947E-3</v>
      </c>
      <c r="S69" s="55">
        <f t="shared" si="17"/>
        <v>4.1344057731335381E-4</v>
      </c>
      <c r="T69" s="55">
        <v>6.8</v>
      </c>
      <c r="U69" s="54">
        <f t="shared" si="8"/>
        <v>6.8000000000000005E-2</v>
      </c>
      <c r="V69" s="55">
        <f t="shared" si="9"/>
        <v>2.6109654222272738E-4</v>
      </c>
      <c r="W69" s="49"/>
      <c r="X69" s="49"/>
    </row>
    <row r="70" spans="1:24" ht="14.25" customHeight="1" x14ac:dyDescent="0.25">
      <c r="A70" s="61">
        <v>44780</v>
      </c>
      <c r="B70" s="62">
        <v>466.05</v>
      </c>
      <c r="C70" s="62">
        <v>72.7</v>
      </c>
      <c r="D70" s="53">
        <v>1118.3</v>
      </c>
      <c r="E70" s="62">
        <v>160.30000000000001</v>
      </c>
      <c r="F70" s="53">
        <v>2545.9</v>
      </c>
      <c r="G70" s="62">
        <v>836.45</v>
      </c>
      <c r="H70" s="62">
        <v>968.65</v>
      </c>
      <c r="I70" s="53">
        <v>1340.2</v>
      </c>
      <c r="L70" s="55">
        <f t="shared" si="10"/>
        <v>-1.0089209855564996E-2</v>
      </c>
      <c r="M70" s="55">
        <f t="shared" si="11"/>
        <v>1.3774104683196768E-3</v>
      </c>
      <c r="N70" s="55">
        <f t="shared" si="12"/>
        <v>-1.0572882105728862E-2</v>
      </c>
      <c r="O70" s="55">
        <f t="shared" si="13"/>
        <v>2.4608501118568379E-2</v>
      </c>
      <c r="P70" s="55">
        <f t="shared" si="14"/>
        <v>3.2358785126312878E-2</v>
      </c>
      <c r="Q70" s="55">
        <f t="shared" si="15"/>
        <v>2.0496553406942071E-2</v>
      </c>
      <c r="R70" s="55">
        <f t="shared" si="16"/>
        <v>-3.753985395454055E-3</v>
      </c>
      <c r="S70" s="55">
        <f t="shared" si="17"/>
        <v>7.0255851523463482E-3</v>
      </c>
      <c r="T70" s="55">
        <v>6.8109999999999999</v>
      </c>
      <c r="U70" s="54">
        <f t="shared" si="8"/>
        <v>6.8110000000000004E-2</v>
      </c>
      <c r="V70" s="55">
        <f t="shared" si="9"/>
        <v>2.6150534326463415E-4</v>
      </c>
      <c r="W70" s="49"/>
      <c r="X70" s="49"/>
    </row>
    <row r="71" spans="1:24" ht="14.25" customHeight="1" x14ac:dyDescent="0.25">
      <c r="A71" s="61">
        <v>44872</v>
      </c>
      <c r="B71" s="62">
        <v>471.85</v>
      </c>
      <c r="C71" s="62">
        <v>72.900000000000006</v>
      </c>
      <c r="D71" s="53">
        <v>1111.25</v>
      </c>
      <c r="E71" s="62">
        <v>168.15</v>
      </c>
      <c r="F71" s="53">
        <v>2690.95</v>
      </c>
      <c r="G71" s="62">
        <v>843.1</v>
      </c>
      <c r="H71" s="62">
        <v>964.4</v>
      </c>
      <c r="I71" s="53">
        <v>1344.8</v>
      </c>
      <c r="L71" s="55">
        <f t="shared" si="10"/>
        <v>1.2445016629117072E-2</v>
      </c>
      <c r="M71" s="55">
        <f t="shared" si="11"/>
        <v>2.751031636863863E-3</v>
      </c>
      <c r="N71" s="55">
        <f t="shared" si="12"/>
        <v>-6.304211749977604E-3</v>
      </c>
      <c r="O71" s="55">
        <f t="shared" si="13"/>
        <v>4.8970679975046748E-2</v>
      </c>
      <c r="P71" s="55">
        <f t="shared" si="14"/>
        <v>5.6973958128755928E-2</v>
      </c>
      <c r="Q71" s="55">
        <f t="shared" si="15"/>
        <v>7.9502660051407464E-3</v>
      </c>
      <c r="R71" s="55">
        <f t="shared" si="16"/>
        <v>-4.387549682547876E-3</v>
      </c>
      <c r="S71" s="55">
        <f t="shared" si="17"/>
        <v>3.4323235338008574E-3</v>
      </c>
      <c r="T71" s="55">
        <v>6.78</v>
      </c>
      <c r="U71" s="54">
        <f t="shared" si="8"/>
        <v>6.7799999999999999E-2</v>
      </c>
      <c r="V71" s="55">
        <f t="shared" si="9"/>
        <v>2.6035316014527687E-4</v>
      </c>
      <c r="W71" s="49"/>
      <c r="X71" s="49"/>
    </row>
    <row r="72" spans="1:24" ht="14.25" customHeight="1" x14ac:dyDescent="0.25">
      <c r="A72" s="61">
        <v>44902</v>
      </c>
      <c r="B72" s="62">
        <v>466.15</v>
      </c>
      <c r="C72" s="62">
        <v>72.7</v>
      </c>
      <c r="D72" s="53">
        <v>1093.2</v>
      </c>
      <c r="E72" s="62">
        <v>175.1</v>
      </c>
      <c r="F72" s="53">
        <v>2749.8</v>
      </c>
      <c r="G72" s="62">
        <v>835.05</v>
      </c>
      <c r="H72" s="62">
        <v>956.85</v>
      </c>
      <c r="I72" s="53">
        <v>1345.1</v>
      </c>
      <c r="L72" s="55">
        <f t="shared" si="10"/>
        <v>-1.2080110204514242E-2</v>
      </c>
      <c r="M72" s="55">
        <f t="shared" si="11"/>
        <v>-2.7434842249657453E-3</v>
      </c>
      <c r="N72" s="55">
        <f t="shared" si="12"/>
        <v>-1.6242969628796358E-2</v>
      </c>
      <c r="O72" s="55">
        <f t="shared" si="13"/>
        <v>4.1332143919119761E-2</v>
      </c>
      <c r="P72" s="55">
        <f t="shared" si="14"/>
        <v>2.1869599955406219E-2</v>
      </c>
      <c r="Q72" s="55">
        <f t="shared" si="15"/>
        <v>-9.5480963112324381E-3</v>
      </c>
      <c r="R72" s="55">
        <f t="shared" si="16"/>
        <v>-7.8287017834922801E-3</v>
      </c>
      <c r="S72" s="55">
        <f t="shared" si="17"/>
        <v>2.230814991076402E-4</v>
      </c>
      <c r="T72" s="55">
        <v>6.7619999999999996</v>
      </c>
      <c r="U72" s="54">
        <f t="shared" si="8"/>
        <v>6.762E-2</v>
      </c>
      <c r="V72" s="55">
        <f t="shared" si="9"/>
        <v>2.596839976913845E-4</v>
      </c>
      <c r="W72" s="49"/>
      <c r="X72" s="49"/>
    </row>
    <row r="73" spans="1:24" ht="14.25" customHeight="1" x14ac:dyDescent="0.25">
      <c r="A73" s="62" t="s">
        <v>51</v>
      </c>
      <c r="B73" s="62">
        <v>467.95</v>
      </c>
      <c r="C73" s="62">
        <v>73.05</v>
      </c>
      <c r="D73" s="53">
        <v>1087.1500000000001</v>
      </c>
      <c r="E73" s="62">
        <v>174.05</v>
      </c>
      <c r="F73" s="53">
        <v>2730.8</v>
      </c>
      <c r="G73" s="62">
        <v>837.85</v>
      </c>
      <c r="H73" s="62">
        <v>984</v>
      </c>
      <c r="I73" s="53">
        <v>1329.35</v>
      </c>
      <c r="L73" s="55">
        <f t="shared" si="10"/>
        <v>3.8614179984983619E-3</v>
      </c>
      <c r="M73" s="55">
        <f t="shared" si="11"/>
        <v>4.8143053645116132E-3</v>
      </c>
      <c r="N73" s="55">
        <f t="shared" si="12"/>
        <v>-5.5342114892059585E-3</v>
      </c>
      <c r="O73" s="55">
        <f t="shared" si="13"/>
        <v>-5.996573386636111E-3</v>
      </c>
      <c r="P73" s="55">
        <f t="shared" si="14"/>
        <v>-6.9095934249763617E-3</v>
      </c>
      <c r="Q73" s="55">
        <f t="shared" si="15"/>
        <v>3.353092629183963E-3</v>
      </c>
      <c r="R73" s="55">
        <f t="shared" si="16"/>
        <v>2.8374353346919557E-2</v>
      </c>
      <c r="S73" s="55">
        <f t="shared" si="17"/>
        <v>-1.1709166604713404E-2</v>
      </c>
      <c r="T73" s="55">
        <v>6.79</v>
      </c>
      <c r="U73" s="54">
        <f t="shared" si="8"/>
        <v>6.7900000000000002E-2</v>
      </c>
      <c r="V73" s="55">
        <f t="shared" si="9"/>
        <v>2.6072486851780319E-4</v>
      </c>
      <c r="W73" s="49"/>
      <c r="X73" s="49"/>
    </row>
    <row r="74" spans="1:24" ht="14.25" customHeight="1" x14ac:dyDescent="0.25">
      <c r="A74" s="62" t="s">
        <v>52</v>
      </c>
      <c r="B74" s="62">
        <v>465.75</v>
      </c>
      <c r="C74" s="62">
        <v>74.7</v>
      </c>
      <c r="D74" s="53">
        <v>1089.8499999999999</v>
      </c>
      <c r="E74" s="62">
        <v>169.75</v>
      </c>
      <c r="F74" s="53">
        <v>2889.15</v>
      </c>
      <c r="G74" s="62">
        <v>841.15</v>
      </c>
      <c r="H74" s="62">
        <v>986.45</v>
      </c>
      <c r="I74" s="53">
        <v>1333.7</v>
      </c>
      <c r="L74" s="55">
        <f t="shared" si="10"/>
        <v>-4.7013569825835851E-3</v>
      </c>
      <c r="M74" s="55">
        <f t="shared" si="11"/>
        <v>2.2587268993839914E-2</v>
      </c>
      <c r="N74" s="55">
        <f t="shared" si="12"/>
        <v>2.4835579266888818E-3</v>
      </c>
      <c r="O74" s="55">
        <f t="shared" si="13"/>
        <v>-2.4705544383797823E-2</v>
      </c>
      <c r="P74" s="55">
        <f t="shared" si="14"/>
        <v>5.7986670572725905E-2</v>
      </c>
      <c r="Q74" s="55">
        <f t="shared" si="15"/>
        <v>3.9386525034313478E-3</v>
      </c>
      <c r="R74" s="55">
        <f t="shared" si="16"/>
        <v>2.4898373983740299E-3</v>
      </c>
      <c r="S74" s="55">
        <f t="shared" si="17"/>
        <v>3.2722759243240204E-3</v>
      </c>
      <c r="T74" s="55">
        <v>6.7839999999999998</v>
      </c>
      <c r="U74" s="54">
        <f t="shared" si="8"/>
        <v>6.7839999999999998E-2</v>
      </c>
      <c r="V74" s="55">
        <f t="shared" si="9"/>
        <v>2.6050184765469275E-4</v>
      </c>
      <c r="W74" s="49"/>
      <c r="X74" s="49"/>
    </row>
    <row r="75" spans="1:24" ht="14.25" customHeight="1" x14ac:dyDescent="0.25">
      <c r="A75" s="62" t="s">
        <v>53</v>
      </c>
      <c r="B75" s="62">
        <v>468.25</v>
      </c>
      <c r="C75" s="62">
        <v>74.150000000000006</v>
      </c>
      <c r="D75" s="53">
        <v>1127.95</v>
      </c>
      <c r="E75" s="62">
        <v>171.7</v>
      </c>
      <c r="F75" s="53">
        <v>2889.35</v>
      </c>
      <c r="G75" s="62">
        <v>854.5</v>
      </c>
      <c r="H75" s="62">
        <v>983</v>
      </c>
      <c r="I75" s="53">
        <v>1344.4</v>
      </c>
      <c r="L75" s="55">
        <f t="shared" si="10"/>
        <v>5.3676865271068174E-3</v>
      </c>
      <c r="M75" s="55">
        <f t="shared" si="11"/>
        <v>-7.3627844712181676E-3</v>
      </c>
      <c r="N75" s="55">
        <f t="shared" si="12"/>
        <v>3.4958939303574015E-2</v>
      </c>
      <c r="O75" s="55">
        <f t="shared" si="13"/>
        <v>1.1487481590574307E-2</v>
      </c>
      <c r="P75" s="55">
        <f t="shared" si="14"/>
        <v>6.9224512399777827E-5</v>
      </c>
      <c r="Q75" s="55">
        <f t="shared" si="15"/>
        <v>1.5871128811745853E-2</v>
      </c>
      <c r="R75" s="55">
        <f t="shared" si="16"/>
        <v>-3.4973896294794925E-3</v>
      </c>
      <c r="S75" s="55">
        <f t="shared" si="17"/>
        <v>8.0227937317238103E-3</v>
      </c>
      <c r="T75" s="55">
        <v>6.7779999999999996</v>
      </c>
      <c r="U75" s="54">
        <f t="shared" si="8"/>
        <v>6.7779999999999993E-2</v>
      </c>
      <c r="V75" s="55">
        <f t="shared" si="9"/>
        <v>2.6027881431001099E-4</v>
      </c>
      <c r="W75" s="49"/>
      <c r="X75" s="49"/>
    </row>
    <row r="76" spans="1:24" ht="14.25" customHeight="1" x14ac:dyDescent="0.25">
      <c r="A76" s="62" t="s">
        <v>54</v>
      </c>
      <c r="B76" s="62">
        <v>479.4</v>
      </c>
      <c r="C76" s="62">
        <v>74.45</v>
      </c>
      <c r="D76" s="53">
        <v>1153.5999999999999</v>
      </c>
      <c r="E76" s="62">
        <v>172</v>
      </c>
      <c r="F76" s="53">
        <v>2980.5</v>
      </c>
      <c r="G76" s="62">
        <v>858.8</v>
      </c>
      <c r="H76" s="62">
        <v>1034.7</v>
      </c>
      <c r="I76" s="53">
        <v>1343.45</v>
      </c>
      <c r="L76" s="55">
        <f t="shared" si="10"/>
        <v>2.3812066203950832E-2</v>
      </c>
      <c r="M76" s="55">
        <f t="shared" si="11"/>
        <v>4.04585300067427E-3</v>
      </c>
      <c r="N76" s="55">
        <f t="shared" si="12"/>
        <v>2.2740369697238232E-2</v>
      </c>
      <c r="O76" s="55">
        <f t="shared" si="13"/>
        <v>1.7472335468841666E-3</v>
      </c>
      <c r="P76" s="55">
        <f t="shared" si="14"/>
        <v>3.154688770830813E-2</v>
      </c>
      <c r="Q76" s="55">
        <f t="shared" si="15"/>
        <v>5.0321825629022288E-3</v>
      </c>
      <c r="R76" s="55">
        <f t="shared" si="16"/>
        <v>5.2594099694811845E-2</v>
      </c>
      <c r="S76" s="55">
        <f t="shared" si="17"/>
        <v>-7.0663493008036704E-4</v>
      </c>
      <c r="T76" s="55">
        <v>6.726</v>
      </c>
      <c r="U76" s="54">
        <f t="shared" si="8"/>
        <v>6.726E-2</v>
      </c>
      <c r="V76" s="55">
        <f t="shared" si="9"/>
        <v>2.5834533559976336E-4</v>
      </c>
      <c r="W76" s="49"/>
      <c r="X76" s="49"/>
    </row>
    <row r="77" spans="1:24" ht="14.25" customHeight="1" x14ac:dyDescent="0.25">
      <c r="A77" s="62" t="s">
        <v>55</v>
      </c>
      <c r="B77" s="62">
        <v>478.2</v>
      </c>
      <c r="C77" s="62">
        <v>75</v>
      </c>
      <c r="D77" s="53">
        <v>1150.25</v>
      </c>
      <c r="E77" s="62">
        <v>174.05</v>
      </c>
      <c r="F77" s="53">
        <v>3029.75</v>
      </c>
      <c r="G77" s="62">
        <v>857.7</v>
      </c>
      <c r="H77" s="62">
        <v>1052.8499999999999</v>
      </c>
      <c r="I77" s="53">
        <v>1341.75</v>
      </c>
      <c r="L77" s="55">
        <f t="shared" si="10"/>
        <v>-2.5031289111388999E-3</v>
      </c>
      <c r="M77" s="55">
        <f t="shared" si="11"/>
        <v>7.3875083948958652E-3</v>
      </c>
      <c r="N77" s="55">
        <f t="shared" si="12"/>
        <v>-2.9039528432731531E-3</v>
      </c>
      <c r="O77" s="55">
        <f t="shared" si="13"/>
        <v>1.1918604651162857E-2</v>
      </c>
      <c r="P77" s="55">
        <f t="shared" si="14"/>
        <v>1.6524073142090253E-2</v>
      </c>
      <c r="Q77" s="55">
        <f t="shared" si="15"/>
        <v>-1.280857009780984E-3</v>
      </c>
      <c r="R77" s="55">
        <f t="shared" si="16"/>
        <v>1.7541316323571917E-2</v>
      </c>
      <c r="S77" s="55">
        <f t="shared" si="17"/>
        <v>-1.2653987867059029E-3</v>
      </c>
      <c r="T77" s="55">
        <v>6.72</v>
      </c>
      <c r="U77" s="54">
        <f t="shared" si="8"/>
        <v>6.7199999999999996E-2</v>
      </c>
      <c r="V77" s="55">
        <f t="shared" si="9"/>
        <v>2.5812218152587718E-4</v>
      </c>
      <c r="W77" s="49"/>
      <c r="X77" s="49"/>
    </row>
    <row r="78" spans="1:24" ht="14.25" customHeight="1" x14ac:dyDescent="0.25">
      <c r="A78" s="62" t="s">
        <v>56</v>
      </c>
      <c r="B78" s="62">
        <v>476.25</v>
      </c>
      <c r="C78" s="62">
        <v>74.849999999999994</v>
      </c>
      <c r="D78" s="53">
        <v>1159.0999999999999</v>
      </c>
      <c r="E78" s="62">
        <v>175.1</v>
      </c>
      <c r="F78" s="53">
        <v>3018.75</v>
      </c>
      <c r="G78" s="62">
        <v>862.6</v>
      </c>
      <c r="H78" s="62">
        <v>1029.6500000000001</v>
      </c>
      <c r="I78" s="53">
        <v>1336.5</v>
      </c>
      <c r="L78" s="55">
        <f t="shared" si="10"/>
        <v>-4.0777917189460241E-3</v>
      </c>
      <c r="M78" s="55">
        <f t="shared" si="11"/>
        <v>-2.0000000000000759E-3</v>
      </c>
      <c r="N78" s="55">
        <f t="shared" si="12"/>
        <v>7.693979569658691E-3</v>
      </c>
      <c r="O78" s="55">
        <f t="shared" si="13"/>
        <v>6.0327492099970289E-3</v>
      </c>
      <c r="P78" s="55">
        <f t="shared" si="14"/>
        <v>-3.6306625959237563E-3</v>
      </c>
      <c r="Q78" s="55">
        <f t="shared" si="15"/>
        <v>5.7129532470560533E-3</v>
      </c>
      <c r="R78" s="55">
        <f t="shared" si="16"/>
        <v>-2.203542764876271E-2</v>
      </c>
      <c r="S78" s="55">
        <f t="shared" si="17"/>
        <v>-3.9128004471771938E-3</v>
      </c>
      <c r="T78" s="55">
        <v>6.758</v>
      </c>
      <c r="U78" s="54">
        <f t="shared" si="8"/>
        <v>6.7580000000000001E-2</v>
      </c>
      <c r="V78" s="55">
        <f t="shared" si="9"/>
        <v>2.5953527966349199E-4</v>
      </c>
      <c r="W78" s="49"/>
      <c r="X78" s="49"/>
    </row>
    <row r="79" spans="1:24" ht="14.25" customHeight="1" x14ac:dyDescent="0.25">
      <c r="A79" s="62" t="s">
        <v>57</v>
      </c>
      <c r="B79" s="62">
        <v>482.1</v>
      </c>
      <c r="C79" s="62">
        <v>75</v>
      </c>
      <c r="D79" s="53">
        <v>1220.9000000000001</v>
      </c>
      <c r="E79" s="62">
        <v>176.7</v>
      </c>
      <c r="F79" s="53">
        <v>3043.75</v>
      </c>
      <c r="G79" s="62">
        <v>876.7</v>
      </c>
      <c r="H79" s="62">
        <v>1011.4</v>
      </c>
      <c r="I79" s="53">
        <v>1330.45</v>
      </c>
      <c r="L79" s="55">
        <f t="shared" si="10"/>
        <v>1.2283464566929182E-2</v>
      </c>
      <c r="M79" s="55">
        <f t="shared" si="11"/>
        <v>2.0040080160321403E-3</v>
      </c>
      <c r="N79" s="55">
        <f t="shared" si="12"/>
        <v>5.3317228884479498E-2</v>
      </c>
      <c r="O79" s="55">
        <f t="shared" si="13"/>
        <v>9.1376356367789506E-3</v>
      </c>
      <c r="P79" s="55">
        <f t="shared" si="14"/>
        <v>8.2815734989648039E-3</v>
      </c>
      <c r="Q79" s="55">
        <f t="shared" si="15"/>
        <v>1.6345930906561584E-2</v>
      </c>
      <c r="R79" s="55">
        <f t="shared" si="16"/>
        <v>-1.7724469479920471E-2</v>
      </c>
      <c r="S79" s="55">
        <f t="shared" si="17"/>
        <v>-4.5267489711933815E-3</v>
      </c>
      <c r="T79" s="55">
        <v>6.8070000000000004</v>
      </c>
      <c r="U79" s="54">
        <f t="shared" si="8"/>
        <v>6.8070000000000006E-2</v>
      </c>
      <c r="V79" s="55">
        <f t="shared" si="9"/>
        <v>2.6135669319216071E-4</v>
      </c>
      <c r="W79" s="49"/>
      <c r="X79" s="49"/>
    </row>
    <row r="80" spans="1:24" ht="14.25" customHeight="1" x14ac:dyDescent="0.25">
      <c r="A80" s="62" t="s">
        <v>58</v>
      </c>
      <c r="B80" s="62">
        <v>474.4</v>
      </c>
      <c r="C80" s="62">
        <v>75.05</v>
      </c>
      <c r="D80" s="53">
        <v>1199.7</v>
      </c>
      <c r="E80" s="62">
        <v>178.35</v>
      </c>
      <c r="F80" s="53">
        <v>2977.45</v>
      </c>
      <c r="G80" s="62">
        <v>870.75</v>
      </c>
      <c r="H80" s="62">
        <v>1001.8</v>
      </c>
      <c r="I80" s="53">
        <v>1331.7</v>
      </c>
      <c r="L80" s="55">
        <f t="shared" si="10"/>
        <v>-1.597179008504469E-2</v>
      </c>
      <c r="M80" s="55">
        <f t="shared" si="11"/>
        <v>6.6666666666662881E-4</v>
      </c>
      <c r="N80" s="55">
        <f t="shared" si="12"/>
        <v>-1.7364239495454209E-2</v>
      </c>
      <c r="O80" s="55">
        <f t="shared" si="13"/>
        <v>9.3378607809847525E-3</v>
      </c>
      <c r="P80" s="55">
        <f t="shared" si="14"/>
        <v>-2.1782340862423057E-2</v>
      </c>
      <c r="Q80" s="55">
        <f t="shared" si="15"/>
        <v>-6.7868141895745925E-3</v>
      </c>
      <c r="R80" s="55">
        <f t="shared" si="16"/>
        <v>-9.4917935534902347E-3</v>
      </c>
      <c r="S80" s="55">
        <f t="shared" si="17"/>
        <v>9.3953173738208873E-4</v>
      </c>
      <c r="T80" s="55">
        <v>6.9009999999999998</v>
      </c>
      <c r="U80" s="54">
        <f t="shared" si="8"/>
        <v>6.9010000000000002E-2</v>
      </c>
      <c r="V80" s="55">
        <f t="shared" si="9"/>
        <v>2.6484850480934519E-4</v>
      </c>
      <c r="W80" s="49"/>
      <c r="X80" s="49"/>
    </row>
    <row r="81" spans="1:24" ht="14.25" customHeight="1" x14ac:dyDescent="0.25">
      <c r="A81" s="62" t="s">
        <v>59</v>
      </c>
      <c r="B81" s="62">
        <v>468.05</v>
      </c>
      <c r="C81" s="62">
        <v>74.75</v>
      </c>
      <c r="D81" s="53">
        <v>1186.8499999999999</v>
      </c>
      <c r="E81" s="62">
        <v>175.85</v>
      </c>
      <c r="F81" s="53">
        <v>2969.75</v>
      </c>
      <c r="G81" s="62">
        <v>892.7</v>
      </c>
      <c r="H81" s="62">
        <v>999.65</v>
      </c>
      <c r="I81" s="53">
        <v>1334.2</v>
      </c>
      <c r="L81" s="55">
        <f t="shared" si="10"/>
        <v>-1.3385328836424886E-2</v>
      </c>
      <c r="M81" s="55">
        <f t="shared" si="11"/>
        <v>-3.9973351099266774E-3</v>
      </c>
      <c r="N81" s="55">
        <f t="shared" si="12"/>
        <v>-1.0711011086104973E-2</v>
      </c>
      <c r="O81" s="55">
        <f t="shared" si="13"/>
        <v>-1.4017381553125877E-2</v>
      </c>
      <c r="P81" s="55">
        <f t="shared" si="14"/>
        <v>-2.5861055601268932E-3</v>
      </c>
      <c r="Q81" s="55">
        <f t="shared" si="15"/>
        <v>2.5208153890324485E-2</v>
      </c>
      <c r="R81" s="55">
        <f t="shared" si="16"/>
        <v>-2.1461369534837068E-3</v>
      </c>
      <c r="S81" s="55">
        <f t="shared" si="17"/>
        <v>1.8772996921228504E-3</v>
      </c>
      <c r="T81" s="55">
        <v>6.8049999999999997</v>
      </c>
      <c r="U81" s="54">
        <f t="shared" si="8"/>
        <v>6.8049999999999999E-2</v>
      </c>
      <c r="V81" s="55">
        <f t="shared" si="9"/>
        <v>2.6128236607680932E-4</v>
      </c>
      <c r="W81" s="49"/>
      <c r="X81" s="49"/>
    </row>
    <row r="82" spans="1:24" ht="14.25" customHeight="1" x14ac:dyDescent="0.25">
      <c r="A82" s="62" t="s">
        <v>60</v>
      </c>
      <c r="B82" s="62">
        <v>466.1</v>
      </c>
      <c r="C82" s="62">
        <v>74.900000000000006</v>
      </c>
      <c r="D82" s="53">
        <v>1181.45</v>
      </c>
      <c r="E82" s="62">
        <v>172.55</v>
      </c>
      <c r="F82" s="53">
        <v>2993.75</v>
      </c>
      <c r="G82" s="62">
        <v>871.65</v>
      </c>
      <c r="H82" s="62">
        <v>977.4</v>
      </c>
      <c r="I82" s="53">
        <v>1339.05</v>
      </c>
      <c r="L82" s="55">
        <f t="shared" si="10"/>
        <v>-4.1662215575258808E-3</v>
      </c>
      <c r="M82" s="55">
        <f t="shared" si="11"/>
        <v>2.0066889632107785E-3</v>
      </c>
      <c r="N82" s="55">
        <f t="shared" si="12"/>
        <v>-4.549858870118266E-3</v>
      </c>
      <c r="O82" s="55">
        <f t="shared" si="13"/>
        <v>-1.8765993744668655E-2</v>
      </c>
      <c r="P82" s="55">
        <f t="shared" si="14"/>
        <v>8.0814883407694244E-3</v>
      </c>
      <c r="Q82" s="55">
        <f t="shared" si="15"/>
        <v>-2.3580150106418805E-2</v>
      </c>
      <c r="R82" s="55">
        <f t="shared" si="16"/>
        <v>-2.2257790226579303E-2</v>
      </c>
      <c r="S82" s="55">
        <f t="shared" si="17"/>
        <v>3.6351371608453822E-3</v>
      </c>
      <c r="T82" s="55">
        <v>6.8979999999999997</v>
      </c>
      <c r="U82" s="54">
        <f t="shared" si="8"/>
        <v>6.898E-2</v>
      </c>
      <c r="V82" s="55">
        <f t="shared" si="9"/>
        <v>2.6473711126473454E-4</v>
      </c>
      <c r="W82" s="49"/>
      <c r="X82" s="49"/>
    </row>
    <row r="83" spans="1:24" ht="14.25" customHeight="1" x14ac:dyDescent="0.25">
      <c r="A83" s="62" t="s">
        <v>61</v>
      </c>
      <c r="B83" s="62">
        <v>477.5</v>
      </c>
      <c r="C83" s="62">
        <v>75.3</v>
      </c>
      <c r="D83" s="53">
        <v>1185.5</v>
      </c>
      <c r="E83" s="62">
        <v>175.8</v>
      </c>
      <c r="F83" s="53">
        <v>2996.1</v>
      </c>
      <c r="G83" s="62">
        <v>878.6</v>
      </c>
      <c r="H83" s="62">
        <v>969.05</v>
      </c>
      <c r="I83" s="53">
        <v>1328.15</v>
      </c>
      <c r="L83" s="55">
        <f t="shared" si="10"/>
        <v>2.4458270757348157E-2</v>
      </c>
      <c r="M83" s="55">
        <f t="shared" si="11"/>
        <v>5.3404539385846651E-3</v>
      </c>
      <c r="N83" s="55">
        <f t="shared" si="12"/>
        <v>3.427991027974061E-3</v>
      </c>
      <c r="O83" s="55">
        <f t="shared" si="13"/>
        <v>1.883512025499855E-2</v>
      </c>
      <c r="P83" s="55">
        <f t="shared" si="14"/>
        <v>7.8496868475988609E-4</v>
      </c>
      <c r="Q83" s="55">
        <f t="shared" si="15"/>
        <v>7.9733838123100392E-3</v>
      </c>
      <c r="R83" s="55">
        <f t="shared" si="16"/>
        <v>-8.5430734602005547E-3</v>
      </c>
      <c r="S83" s="55">
        <f t="shared" si="17"/>
        <v>-8.1400993241476146E-3</v>
      </c>
      <c r="T83" s="55">
        <v>6.8470000000000004</v>
      </c>
      <c r="U83" s="54">
        <f t="shared" si="8"/>
        <v>6.8470000000000003E-2</v>
      </c>
      <c r="V83" s="55">
        <f t="shared" si="9"/>
        <v>2.6284294445577672E-4</v>
      </c>
      <c r="W83" s="49"/>
      <c r="X83" s="49"/>
    </row>
    <row r="84" spans="1:24" ht="14.25" customHeight="1" x14ac:dyDescent="0.25">
      <c r="A84" s="62" t="s">
        <v>62</v>
      </c>
      <c r="B84" s="62">
        <v>479.45</v>
      </c>
      <c r="C84" s="62">
        <v>75.45</v>
      </c>
      <c r="D84" s="53">
        <v>1208.6500000000001</v>
      </c>
      <c r="E84" s="62">
        <v>177.75</v>
      </c>
      <c r="F84" s="53">
        <v>3012.65</v>
      </c>
      <c r="G84" s="62">
        <v>890</v>
      </c>
      <c r="H84" s="62">
        <v>970.5</v>
      </c>
      <c r="I84" s="53">
        <v>1341.85</v>
      </c>
      <c r="L84" s="55">
        <f t="shared" si="10"/>
        <v>4.0837696335078296E-3</v>
      </c>
      <c r="M84" s="55">
        <f t="shared" si="11"/>
        <v>1.9920318725100356E-3</v>
      </c>
      <c r="N84" s="55">
        <f t="shared" si="12"/>
        <v>1.9527625474483418E-2</v>
      </c>
      <c r="O84" s="55">
        <f t="shared" si="13"/>
        <v>1.1092150170648398E-2</v>
      </c>
      <c r="P84" s="55">
        <f t="shared" si="14"/>
        <v>5.523847668635954E-3</v>
      </c>
      <c r="Q84" s="55">
        <f t="shared" si="15"/>
        <v>1.2975187798770745E-2</v>
      </c>
      <c r="R84" s="55">
        <f t="shared" si="16"/>
        <v>1.4963108198751825E-3</v>
      </c>
      <c r="S84" s="55">
        <f t="shared" si="17"/>
        <v>1.0315099951059607E-2</v>
      </c>
      <c r="T84" s="55">
        <v>6.7329999999999997</v>
      </c>
      <c r="U84" s="54">
        <f t="shared" si="8"/>
        <v>6.7330000000000001E-2</v>
      </c>
      <c r="V84" s="55">
        <f t="shared" si="9"/>
        <v>2.586056662268188E-4</v>
      </c>
      <c r="W84" s="49"/>
      <c r="X84" s="49"/>
    </row>
    <row r="85" spans="1:24" ht="14.25" customHeight="1" x14ac:dyDescent="0.25">
      <c r="A85" s="62" t="s">
        <v>63</v>
      </c>
      <c r="B85" s="62">
        <v>492</v>
      </c>
      <c r="C85" s="62">
        <v>76.650000000000006</v>
      </c>
      <c r="D85" s="53">
        <v>1226.8499999999999</v>
      </c>
      <c r="E85" s="62">
        <v>176.5</v>
      </c>
      <c r="F85" s="53">
        <v>3109.6</v>
      </c>
      <c r="G85" s="62">
        <v>909.9</v>
      </c>
      <c r="H85" s="62">
        <v>1004.75</v>
      </c>
      <c r="I85" s="53">
        <v>1336.15</v>
      </c>
      <c r="L85" s="55">
        <f t="shared" si="10"/>
        <v>2.6175826467827745E-2</v>
      </c>
      <c r="M85" s="55">
        <f t="shared" si="11"/>
        <v>1.5904572564612363E-2</v>
      </c>
      <c r="N85" s="55">
        <f t="shared" si="12"/>
        <v>1.5058122698878762E-2</v>
      </c>
      <c r="O85" s="55">
        <f t="shared" si="13"/>
        <v>-7.0323488045007029E-3</v>
      </c>
      <c r="P85" s="55">
        <f t="shared" si="14"/>
        <v>3.2180970242145557E-2</v>
      </c>
      <c r="Q85" s="55">
        <f t="shared" si="15"/>
        <v>2.2359550561797729E-2</v>
      </c>
      <c r="R85" s="55">
        <f t="shared" si="16"/>
        <v>3.5291087068521382E-2</v>
      </c>
      <c r="S85" s="55">
        <f t="shared" si="17"/>
        <v>-4.2478667511270402E-3</v>
      </c>
      <c r="T85" s="55">
        <v>6.694</v>
      </c>
      <c r="U85" s="54">
        <f t="shared" si="8"/>
        <v>6.694E-2</v>
      </c>
      <c r="V85" s="55">
        <f t="shared" si="9"/>
        <v>2.5715503611412061E-4</v>
      </c>
      <c r="W85" s="49"/>
      <c r="X85" s="49"/>
    </row>
    <row r="86" spans="1:24" ht="14.25" customHeight="1" x14ac:dyDescent="0.25">
      <c r="A86" s="61">
        <v>44569</v>
      </c>
      <c r="B86" s="62">
        <v>501.6</v>
      </c>
      <c r="C86" s="62">
        <v>78.55</v>
      </c>
      <c r="D86" s="53">
        <v>1222.8499999999999</v>
      </c>
      <c r="E86" s="62">
        <v>177.55</v>
      </c>
      <c r="F86" s="53">
        <v>3261.75</v>
      </c>
      <c r="G86" s="62">
        <v>944.05</v>
      </c>
      <c r="H86" s="62">
        <v>999.25</v>
      </c>
      <c r="I86" s="53">
        <v>1319.2</v>
      </c>
      <c r="L86" s="55">
        <f t="shared" si="10"/>
        <v>1.9512195121951265E-2</v>
      </c>
      <c r="M86" s="55">
        <f t="shared" si="11"/>
        <v>2.4787997390737004E-2</v>
      </c>
      <c r="N86" s="55">
        <f t="shared" si="12"/>
        <v>-3.2603822798223095E-3</v>
      </c>
      <c r="O86" s="55">
        <f t="shared" si="13"/>
        <v>5.949008498583634E-3</v>
      </c>
      <c r="P86" s="55">
        <f t="shared" si="14"/>
        <v>4.8929122716748166E-2</v>
      </c>
      <c r="Q86" s="55">
        <f t="shared" si="15"/>
        <v>3.7531596878777863E-2</v>
      </c>
      <c r="R86" s="55">
        <f t="shared" si="16"/>
        <v>-5.4739985070913159E-3</v>
      </c>
      <c r="S86" s="55">
        <f t="shared" si="17"/>
        <v>-1.268570145567492E-2</v>
      </c>
      <c r="T86" s="55">
        <v>6.7309999999999999</v>
      </c>
      <c r="U86" s="54">
        <f t="shared" si="8"/>
        <v>6.7309999999999995E-2</v>
      </c>
      <c r="V86" s="55">
        <f t="shared" si="9"/>
        <v>2.5853128778297041E-4</v>
      </c>
      <c r="W86" s="49"/>
      <c r="X86" s="49"/>
    </row>
    <row r="87" spans="1:24" ht="14.25" customHeight="1" x14ac:dyDescent="0.25">
      <c r="A87" s="61">
        <v>44600</v>
      </c>
      <c r="B87" s="62">
        <v>506.15</v>
      </c>
      <c r="C87" s="62">
        <v>78.2</v>
      </c>
      <c r="D87" s="53">
        <v>1198.3</v>
      </c>
      <c r="E87" s="62">
        <v>177.05</v>
      </c>
      <c r="F87" s="53">
        <v>3421.45</v>
      </c>
      <c r="G87" s="62">
        <v>942.95</v>
      </c>
      <c r="H87" s="62">
        <v>999.6</v>
      </c>
      <c r="I87" s="53">
        <v>1337.15</v>
      </c>
      <c r="L87" s="55">
        <f t="shared" si="10"/>
        <v>9.0709728867622696E-3</v>
      </c>
      <c r="M87" s="55">
        <f t="shared" si="11"/>
        <v>-4.4557606619986551E-3</v>
      </c>
      <c r="N87" s="55">
        <f t="shared" si="12"/>
        <v>-2.0076051846097197E-2</v>
      </c>
      <c r="O87" s="55">
        <f t="shared" si="13"/>
        <v>-2.81610813855252E-3</v>
      </c>
      <c r="P87" s="55">
        <f t="shared" si="14"/>
        <v>4.8961447075956101E-2</v>
      </c>
      <c r="Q87" s="55">
        <f t="shared" si="15"/>
        <v>-1.1651925215824469E-3</v>
      </c>
      <c r="R87" s="55">
        <f t="shared" si="16"/>
        <v>3.5026269702278986E-4</v>
      </c>
      <c r="S87" s="55">
        <f t="shared" si="17"/>
        <v>1.3606731352334782E-2</v>
      </c>
      <c r="T87" s="55">
        <v>6.7249999999999996</v>
      </c>
      <c r="U87" s="54">
        <f t="shared" si="8"/>
        <v>6.724999999999999E-2</v>
      </c>
      <c r="V87" s="55">
        <f t="shared" si="9"/>
        <v>2.5830814412186598E-4</v>
      </c>
      <c r="W87" s="49"/>
      <c r="X87" s="49"/>
    </row>
    <row r="88" spans="1:24" ht="14.25" customHeight="1" x14ac:dyDescent="0.25">
      <c r="A88" s="61">
        <v>44628</v>
      </c>
      <c r="B88" s="62">
        <v>505.8</v>
      </c>
      <c r="C88" s="62">
        <v>80.7</v>
      </c>
      <c r="D88" s="53">
        <v>1181.05</v>
      </c>
      <c r="E88" s="62">
        <v>177.95</v>
      </c>
      <c r="F88" s="53">
        <v>3505.35</v>
      </c>
      <c r="G88" s="62">
        <v>937.95</v>
      </c>
      <c r="H88" s="62">
        <v>982.2</v>
      </c>
      <c r="I88" s="53">
        <v>1329.05</v>
      </c>
      <c r="L88" s="55">
        <f t="shared" si="10"/>
        <v>-6.9149461622042068E-4</v>
      </c>
      <c r="M88" s="55">
        <f t="shared" si="11"/>
        <v>3.1969309462915603E-2</v>
      </c>
      <c r="N88" s="55">
        <f t="shared" si="12"/>
        <v>-1.4395393474088292E-2</v>
      </c>
      <c r="O88" s="55">
        <f t="shared" si="13"/>
        <v>5.0833097994915401E-3</v>
      </c>
      <c r="P88" s="55">
        <f t="shared" si="14"/>
        <v>2.4521767087053763E-2</v>
      </c>
      <c r="Q88" s="55">
        <f t="shared" si="15"/>
        <v>-5.302508086324831E-3</v>
      </c>
      <c r="R88" s="55">
        <f t="shared" si="16"/>
        <v>-1.7406962785114024E-2</v>
      </c>
      <c r="S88" s="55">
        <f t="shared" si="17"/>
        <v>-6.0576599483978134E-3</v>
      </c>
      <c r="T88" s="55">
        <v>6.72</v>
      </c>
      <c r="U88" s="54">
        <f t="shared" si="8"/>
        <v>6.7199999999999996E-2</v>
      </c>
      <c r="V88" s="55">
        <f t="shared" si="9"/>
        <v>2.5812218152587718E-4</v>
      </c>
      <c r="W88" s="49"/>
      <c r="X88" s="49"/>
    </row>
    <row r="89" spans="1:24" ht="14.25" customHeight="1" x14ac:dyDescent="0.25">
      <c r="A89" s="61">
        <v>44659</v>
      </c>
      <c r="B89" s="62">
        <v>505.35</v>
      </c>
      <c r="C89" s="62">
        <v>79.900000000000006</v>
      </c>
      <c r="D89" s="53">
        <v>1178.1500000000001</v>
      </c>
      <c r="E89" s="62">
        <v>175</v>
      </c>
      <c r="F89" s="53">
        <v>3530.45</v>
      </c>
      <c r="G89" s="62">
        <v>950.8</v>
      </c>
      <c r="H89" s="62">
        <v>1000.15</v>
      </c>
      <c r="I89" s="53">
        <v>1329.25</v>
      </c>
      <c r="L89" s="55">
        <f t="shared" si="10"/>
        <v>-8.8967971530246861E-4</v>
      </c>
      <c r="M89" s="55">
        <f t="shared" si="11"/>
        <v>-9.9132589838909178E-3</v>
      </c>
      <c r="N89" s="55">
        <f t="shared" si="12"/>
        <v>-2.4554421912703641E-3</v>
      </c>
      <c r="O89" s="55">
        <f t="shared" si="13"/>
        <v>-1.6577690362461303E-2</v>
      </c>
      <c r="P89" s="55">
        <f t="shared" si="14"/>
        <v>7.1604832613005581E-3</v>
      </c>
      <c r="Q89" s="55">
        <f t="shared" si="15"/>
        <v>1.3700090623167448E-2</v>
      </c>
      <c r="R89" s="55">
        <f t="shared" si="16"/>
        <v>1.8275300346161608E-2</v>
      </c>
      <c r="S89" s="55">
        <f t="shared" si="17"/>
        <v>1.5048342801252435E-4</v>
      </c>
      <c r="T89" s="55">
        <v>6.8739999999999997</v>
      </c>
      <c r="U89" s="54">
        <f t="shared" si="8"/>
        <v>6.8739999999999996E-2</v>
      </c>
      <c r="V89" s="55">
        <f t="shared" si="9"/>
        <v>2.638458507979724E-4</v>
      </c>
      <c r="W89" s="49"/>
      <c r="X89" s="49"/>
    </row>
    <row r="90" spans="1:24" ht="14.25" customHeight="1" x14ac:dyDescent="0.25">
      <c r="A90" s="61">
        <v>44689</v>
      </c>
      <c r="B90" s="62">
        <v>504.6</v>
      </c>
      <c r="C90" s="62">
        <v>79.650000000000006</v>
      </c>
      <c r="D90" s="53">
        <v>1172.4000000000001</v>
      </c>
      <c r="E90" s="62">
        <v>174.55</v>
      </c>
      <c r="F90" s="53">
        <v>3313.55</v>
      </c>
      <c r="G90" s="62">
        <v>948.5</v>
      </c>
      <c r="H90" s="62">
        <v>972.95</v>
      </c>
      <c r="I90" s="53">
        <v>1333.7</v>
      </c>
      <c r="L90" s="55">
        <f t="shared" si="10"/>
        <v>-1.4841199168892847E-3</v>
      </c>
      <c r="M90" s="55">
        <f t="shared" si="11"/>
        <v>-3.1289111389236545E-3</v>
      </c>
      <c r="N90" s="55">
        <f t="shared" si="12"/>
        <v>-4.8805330390867038E-3</v>
      </c>
      <c r="O90" s="55">
        <f t="shared" si="13"/>
        <v>-2.5714285714285067E-3</v>
      </c>
      <c r="P90" s="55">
        <f t="shared" si="14"/>
        <v>-6.1436927303884677E-2</v>
      </c>
      <c r="Q90" s="55">
        <f t="shared" si="15"/>
        <v>-2.4190155658392453E-3</v>
      </c>
      <c r="R90" s="55">
        <f t="shared" si="16"/>
        <v>-2.7195920611908148E-2</v>
      </c>
      <c r="S90" s="55">
        <f t="shared" si="17"/>
        <v>3.3477524920068049E-3</v>
      </c>
      <c r="T90" s="55">
        <v>6.74</v>
      </c>
      <c r="U90" s="54">
        <f t="shared" si="8"/>
        <v>6.7400000000000002E-2</v>
      </c>
      <c r="V90" s="55">
        <f t="shared" si="9"/>
        <v>2.5886597984881021E-4</v>
      </c>
      <c r="W90" s="49"/>
      <c r="X90" s="49"/>
    </row>
    <row r="91" spans="1:24" ht="14.25" customHeight="1" x14ac:dyDescent="0.25">
      <c r="A91" s="61">
        <v>44781</v>
      </c>
      <c r="B91" s="62">
        <v>510.45</v>
      </c>
      <c r="C91" s="62">
        <v>80.400000000000006</v>
      </c>
      <c r="D91" s="53">
        <v>1190.3</v>
      </c>
      <c r="E91" s="62">
        <v>174.05</v>
      </c>
      <c r="F91" s="53">
        <v>3447.35</v>
      </c>
      <c r="G91" s="62">
        <v>957</v>
      </c>
      <c r="H91" s="62">
        <v>982.3</v>
      </c>
      <c r="I91" s="53">
        <v>1300.55</v>
      </c>
      <c r="L91" s="55">
        <f t="shared" si="10"/>
        <v>1.1593341260404212E-2</v>
      </c>
      <c r="M91" s="55">
        <f t="shared" si="11"/>
        <v>9.4161958568738224E-3</v>
      </c>
      <c r="N91" s="55">
        <f t="shared" si="12"/>
        <v>1.5267826680313769E-2</v>
      </c>
      <c r="O91" s="55">
        <f t="shared" si="13"/>
        <v>-2.8645087367516471E-3</v>
      </c>
      <c r="P91" s="55">
        <f t="shared" si="14"/>
        <v>4.037965324199113E-2</v>
      </c>
      <c r="Q91" s="55">
        <f t="shared" si="15"/>
        <v>8.9615181866104371E-3</v>
      </c>
      <c r="R91" s="55">
        <f t="shared" si="16"/>
        <v>9.6099491237986619E-3</v>
      </c>
      <c r="S91" s="55">
        <f t="shared" si="17"/>
        <v>-2.4855664692209709E-2</v>
      </c>
      <c r="T91" s="55">
        <v>6.7850000000000001</v>
      </c>
      <c r="U91" s="54">
        <f t="shared" si="8"/>
        <v>6.7850000000000008E-2</v>
      </c>
      <c r="V91" s="55">
        <f t="shared" si="9"/>
        <v>2.6053901866540663E-4</v>
      </c>
      <c r="W91" s="49"/>
      <c r="X91" s="49"/>
    </row>
    <row r="92" spans="1:24" ht="14.25" customHeight="1" x14ac:dyDescent="0.25">
      <c r="A92" s="61">
        <v>44842</v>
      </c>
      <c r="B92" s="62">
        <v>507.9</v>
      </c>
      <c r="C92" s="62">
        <v>80.05</v>
      </c>
      <c r="D92" s="53">
        <v>1167.25</v>
      </c>
      <c r="E92" s="62">
        <v>175</v>
      </c>
      <c r="F92" s="53">
        <v>3436.15</v>
      </c>
      <c r="G92" s="62">
        <v>1074.1500000000001</v>
      </c>
      <c r="H92" s="62">
        <v>973.95</v>
      </c>
      <c r="I92" s="53">
        <v>1300.45</v>
      </c>
      <c r="L92" s="55">
        <f t="shared" si="10"/>
        <v>-4.9955921245959673E-3</v>
      </c>
      <c r="M92" s="55">
        <f t="shared" si="11"/>
        <v>-4.3532338308458771E-3</v>
      </c>
      <c r="N92" s="55">
        <f t="shared" si="12"/>
        <v>-1.9364866000167989E-2</v>
      </c>
      <c r="O92" s="55">
        <f t="shared" si="13"/>
        <v>5.4582016661878117E-3</v>
      </c>
      <c r="P92" s="55">
        <f t="shared" si="14"/>
        <v>-3.2488723222184632E-3</v>
      </c>
      <c r="Q92" s="55">
        <f t="shared" si="15"/>
        <v>0.12241379310344837</v>
      </c>
      <c r="R92" s="55">
        <f t="shared" si="16"/>
        <v>-8.5004581085207261E-3</v>
      </c>
      <c r="S92" s="55">
        <f t="shared" si="17"/>
        <v>-7.6890546307261585E-5</v>
      </c>
      <c r="T92" s="55">
        <v>6.8</v>
      </c>
      <c r="U92" s="54">
        <f t="shared" si="8"/>
        <v>6.8000000000000005E-2</v>
      </c>
      <c r="V92" s="55">
        <f t="shared" si="9"/>
        <v>2.6109654222272738E-4</v>
      </c>
      <c r="W92" s="49"/>
      <c r="X92" s="49"/>
    </row>
    <row r="93" spans="1:24" ht="14.25" customHeight="1" x14ac:dyDescent="0.25">
      <c r="A93" s="61">
        <v>44873</v>
      </c>
      <c r="B93" s="62">
        <v>515.6</v>
      </c>
      <c r="C93" s="62">
        <v>79.3</v>
      </c>
      <c r="D93" s="53">
        <v>1237.5999999999999</v>
      </c>
      <c r="E93" s="62">
        <v>182.15</v>
      </c>
      <c r="F93" s="53">
        <v>3493.95</v>
      </c>
      <c r="G93" s="62">
        <v>1075.5999999999999</v>
      </c>
      <c r="H93" s="62">
        <v>989.55</v>
      </c>
      <c r="I93" s="53">
        <v>1308.95</v>
      </c>
      <c r="L93" s="55">
        <f t="shared" si="10"/>
        <v>1.5160464658397413E-2</v>
      </c>
      <c r="M93" s="55">
        <f t="shared" si="11"/>
        <v>-9.3691442848219866E-3</v>
      </c>
      <c r="N93" s="55">
        <f t="shared" si="12"/>
        <v>6.0269865067466191E-2</v>
      </c>
      <c r="O93" s="55">
        <f t="shared" si="13"/>
        <v>4.085714285714289E-2</v>
      </c>
      <c r="P93" s="55">
        <f t="shared" si="14"/>
        <v>1.6821151579529334E-2</v>
      </c>
      <c r="Q93" s="55">
        <f t="shared" si="15"/>
        <v>1.349904575710858E-3</v>
      </c>
      <c r="R93" s="55">
        <f t="shared" si="16"/>
        <v>1.6017249345448851E-2</v>
      </c>
      <c r="S93" s="55">
        <f t="shared" si="17"/>
        <v>6.5361990080356801E-3</v>
      </c>
      <c r="T93" s="55">
        <v>6.8040000000000003</v>
      </c>
      <c r="U93" s="54">
        <f t="shared" si="8"/>
        <v>6.8040000000000003E-2</v>
      </c>
      <c r="V93" s="55">
        <f t="shared" si="9"/>
        <v>2.6124520199899415E-4</v>
      </c>
      <c r="W93" s="49"/>
      <c r="X93" s="49"/>
    </row>
    <row r="94" spans="1:24" ht="14.25" customHeight="1" x14ac:dyDescent="0.25">
      <c r="A94" s="61">
        <v>44903</v>
      </c>
      <c r="B94" s="62">
        <v>514.20000000000005</v>
      </c>
      <c r="C94" s="62">
        <v>79.45</v>
      </c>
      <c r="D94" s="53">
        <v>1249.75</v>
      </c>
      <c r="E94" s="62">
        <v>182.4</v>
      </c>
      <c r="F94" s="53">
        <v>3535.6</v>
      </c>
      <c r="G94" s="62">
        <v>1118.9000000000001</v>
      </c>
      <c r="H94" s="62">
        <v>1007.4</v>
      </c>
      <c r="I94" s="53">
        <v>1308.55</v>
      </c>
      <c r="L94" s="55">
        <f t="shared" si="10"/>
        <v>-2.7152831652443314E-3</v>
      </c>
      <c r="M94" s="55">
        <f t="shared" si="11"/>
        <v>1.8915510718790125E-3</v>
      </c>
      <c r="N94" s="55">
        <f t="shared" si="12"/>
        <v>9.8173884938591565E-3</v>
      </c>
      <c r="O94" s="55">
        <f t="shared" si="13"/>
        <v>1.372495196266813E-3</v>
      </c>
      <c r="P94" s="55">
        <f t="shared" si="14"/>
        <v>1.1920605618283059E-2</v>
      </c>
      <c r="Q94" s="55">
        <f t="shared" si="15"/>
        <v>4.0256600966902367E-2</v>
      </c>
      <c r="R94" s="55">
        <f t="shared" si="16"/>
        <v>1.803850234955285E-2</v>
      </c>
      <c r="S94" s="55">
        <f t="shared" si="17"/>
        <v>-3.0558844875670647E-4</v>
      </c>
      <c r="T94" s="55">
        <v>6.8819999999999997</v>
      </c>
      <c r="U94" s="54">
        <f t="shared" si="8"/>
        <v>6.8819999999999992E-2</v>
      </c>
      <c r="V94" s="55">
        <f t="shared" si="9"/>
        <v>2.6414295976828761E-4</v>
      </c>
      <c r="W94" s="49"/>
      <c r="X94" s="49"/>
    </row>
    <row r="95" spans="1:24" ht="14.25" customHeight="1" x14ac:dyDescent="0.25">
      <c r="A95" s="62" t="s">
        <v>64</v>
      </c>
      <c r="B95" s="62">
        <v>522.9</v>
      </c>
      <c r="C95" s="62">
        <v>79.05</v>
      </c>
      <c r="D95" s="53">
        <v>1261.8499999999999</v>
      </c>
      <c r="E95" s="62">
        <v>180.9</v>
      </c>
      <c r="F95" s="53">
        <v>3581.6</v>
      </c>
      <c r="G95" s="62">
        <v>1122.5</v>
      </c>
      <c r="H95" s="62">
        <v>1020</v>
      </c>
      <c r="I95" s="53">
        <v>1319.35</v>
      </c>
      <c r="L95" s="55">
        <f t="shared" si="10"/>
        <v>1.6919486581096717E-2</v>
      </c>
      <c r="M95" s="55">
        <f t="shared" si="11"/>
        <v>-5.0346129641284541E-3</v>
      </c>
      <c r="N95" s="55">
        <f t="shared" si="12"/>
        <v>9.6819363872773824E-3</v>
      </c>
      <c r="O95" s="55">
        <f t="shared" si="13"/>
        <v>-8.2236842105263153E-3</v>
      </c>
      <c r="P95" s="55">
        <f t="shared" si="14"/>
        <v>1.3010521552211789E-2</v>
      </c>
      <c r="Q95" s="55">
        <f t="shared" si="15"/>
        <v>3.2174457056036365E-3</v>
      </c>
      <c r="R95" s="55">
        <f t="shared" si="16"/>
        <v>1.2507444907683168E-2</v>
      </c>
      <c r="S95" s="55">
        <f t="shared" si="17"/>
        <v>8.2534102632684687E-3</v>
      </c>
      <c r="T95" s="55">
        <v>6.8230000000000004</v>
      </c>
      <c r="U95" s="54">
        <f t="shared" si="8"/>
        <v>6.8229999999999999E-2</v>
      </c>
      <c r="V95" s="55">
        <f t="shared" si="9"/>
        <v>2.6195126021533177E-4</v>
      </c>
      <c r="W95" s="49"/>
      <c r="X95" s="49"/>
    </row>
    <row r="96" spans="1:24" ht="14.25" customHeight="1" x14ac:dyDescent="0.25">
      <c r="A96" s="62" t="s">
        <v>65</v>
      </c>
      <c r="B96" s="62">
        <v>519</v>
      </c>
      <c r="C96" s="62">
        <v>80.599999999999994</v>
      </c>
      <c r="D96" s="53">
        <v>1246.75</v>
      </c>
      <c r="E96" s="62">
        <v>183.7</v>
      </c>
      <c r="F96" s="53">
        <v>3597.65</v>
      </c>
      <c r="G96" s="62">
        <v>1107.0999999999999</v>
      </c>
      <c r="H96" s="62">
        <v>1027.6500000000001</v>
      </c>
      <c r="I96" s="53">
        <v>1327.9</v>
      </c>
      <c r="L96" s="55">
        <f t="shared" si="10"/>
        <v>-7.4584050487664514E-3</v>
      </c>
      <c r="M96" s="55">
        <f t="shared" si="11"/>
        <v>1.9607843137254867E-2</v>
      </c>
      <c r="N96" s="55">
        <f t="shared" si="12"/>
        <v>-1.196655703926767E-2</v>
      </c>
      <c r="O96" s="55">
        <f t="shared" si="13"/>
        <v>1.547816473189598E-2</v>
      </c>
      <c r="P96" s="55">
        <f t="shared" si="14"/>
        <v>4.4812374357829409E-3</v>
      </c>
      <c r="Q96" s="55">
        <f t="shared" si="15"/>
        <v>-1.3719376391982264E-2</v>
      </c>
      <c r="R96" s="55">
        <f t="shared" si="16"/>
        <v>7.5000000000000891E-3</v>
      </c>
      <c r="S96" s="55">
        <f t="shared" si="17"/>
        <v>6.4804638647820382E-3</v>
      </c>
      <c r="T96" s="55">
        <v>6.7320000000000002</v>
      </c>
      <c r="U96" s="54">
        <f t="shared" si="8"/>
        <v>6.7320000000000005E-2</v>
      </c>
      <c r="V96" s="55">
        <f t="shared" si="9"/>
        <v>2.5856847717853348E-4</v>
      </c>
      <c r="W96" s="49"/>
      <c r="X96" s="49"/>
    </row>
    <row r="97" spans="1:24" ht="14.25" customHeight="1" x14ac:dyDescent="0.25">
      <c r="A97" s="62" t="s">
        <v>66</v>
      </c>
      <c r="B97" s="62">
        <v>523.45000000000005</v>
      </c>
      <c r="C97" s="62">
        <v>80.099999999999994</v>
      </c>
      <c r="D97" s="53">
        <v>1247.05</v>
      </c>
      <c r="E97" s="62">
        <v>182.55</v>
      </c>
      <c r="F97" s="53">
        <v>3599.55</v>
      </c>
      <c r="G97" s="62">
        <v>1118.25</v>
      </c>
      <c r="H97" s="62">
        <v>1045.05</v>
      </c>
      <c r="I97" s="53">
        <v>1329.3</v>
      </c>
      <c r="L97" s="55">
        <f t="shared" si="10"/>
        <v>8.5741811175338058E-3</v>
      </c>
      <c r="M97" s="55">
        <f t="shared" si="11"/>
        <v>-6.2034739454094297E-3</v>
      </c>
      <c r="N97" s="55">
        <f t="shared" si="12"/>
        <v>2.4062562662919955E-4</v>
      </c>
      <c r="O97" s="55">
        <f t="shared" si="13"/>
        <v>-6.2602068590091311E-3</v>
      </c>
      <c r="P97" s="55">
        <f t="shared" si="14"/>
        <v>5.2812252442569201E-4</v>
      </c>
      <c r="Q97" s="55">
        <f t="shared" si="15"/>
        <v>1.0071357600939475E-2</v>
      </c>
      <c r="R97" s="55">
        <f t="shared" si="16"/>
        <v>1.6931834768646778E-2</v>
      </c>
      <c r="S97" s="55">
        <f t="shared" si="17"/>
        <v>1.054296257248184E-3</v>
      </c>
      <c r="T97" s="55">
        <v>6.9020000000000001</v>
      </c>
      <c r="U97" s="54">
        <f t="shared" si="8"/>
        <v>6.9019999999999998E-2</v>
      </c>
      <c r="V97" s="55">
        <f t="shared" si="9"/>
        <v>2.6488563529869502E-4</v>
      </c>
      <c r="W97" s="49"/>
      <c r="X97" s="49"/>
    </row>
    <row r="98" spans="1:24" ht="14.25" customHeight="1" x14ac:dyDescent="0.25">
      <c r="A98" s="62" t="s">
        <v>67</v>
      </c>
      <c r="B98" s="62">
        <v>515.5</v>
      </c>
      <c r="C98" s="62">
        <v>79.400000000000006</v>
      </c>
      <c r="D98" s="53">
        <v>1224.4000000000001</v>
      </c>
      <c r="E98" s="62">
        <v>177.8</v>
      </c>
      <c r="F98" s="53">
        <v>3635.25</v>
      </c>
      <c r="G98" s="62">
        <v>1124.1500000000001</v>
      </c>
      <c r="H98" s="62">
        <v>1015.15</v>
      </c>
      <c r="I98" s="53">
        <v>1328.8</v>
      </c>
      <c r="L98" s="55">
        <f t="shared" si="10"/>
        <v>-1.5187697010220737E-2</v>
      </c>
      <c r="M98" s="55">
        <f t="shared" si="11"/>
        <v>-8.7390761548063502E-3</v>
      </c>
      <c r="N98" s="55">
        <f t="shared" si="12"/>
        <v>-1.816286435988923E-2</v>
      </c>
      <c r="O98" s="55">
        <f t="shared" si="13"/>
        <v>-2.6020268419611064E-2</v>
      </c>
      <c r="P98" s="55">
        <f t="shared" si="14"/>
        <v>9.9179064049672357E-3</v>
      </c>
      <c r="Q98" s="55">
        <f t="shared" si="15"/>
        <v>5.2761010507490196E-3</v>
      </c>
      <c r="R98" s="55">
        <f t="shared" si="16"/>
        <v>-2.8611071240610478E-2</v>
      </c>
      <c r="S98" s="55">
        <f t="shared" si="17"/>
        <v>-3.7613781689611073E-4</v>
      </c>
      <c r="T98" s="55">
        <v>6.7919999999999998</v>
      </c>
      <c r="U98" s="54">
        <f t="shared" si="8"/>
        <v>6.7919999999999994E-2</v>
      </c>
      <c r="V98" s="55">
        <f t="shared" si="9"/>
        <v>2.6079920603194751E-4</v>
      </c>
      <c r="W98" s="49"/>
      <c r="X98" s="49"/>
    </row>
    <row r="99" spans="1:24" ht="14.25" customHeight="1" x14ac:dyDescent="0.25">
      <c r="A99" s="62" t="s">
        <v>68</v>
      </c>
      <c r="B99" s="62">
        <v>501.8</v>
      </c>
      <c r="C99" s="62">
        <v>79.099999999999994</v>
      </c>
      <c r="D99" s="53">
        <v>1201.75</v>
      </c>
      <c r="E99" s="62">
        <v>175</v>
      </c>
      <c r="F99" s="53">
        <v>3486.4</v>
      </c>
      <c r="G99" s="62">
        <v>1087.5</v>
      </c>
      <c r="H99" s="62">
        <v>977.15</v>
      </c>
      <c r="I99" s="53">
        <v>1337.7</v>
      </c>
      <c r="L99" s="55">
        <f t="shared" si="10"/>
        <v>-2.6576139670223063E-2</v>
      </c>
      <c r="M99" s="55">
        <f t="shared" si="11"/>
        <v>-3.7783375314862891E-3</v>
      </c>
      <c r="N99" s="55">
        <f t="shared" si="12"/>
        <v>-1.8498856582816147E-2</v>
      </c>
      <c r="O99" s="55">
        <f t="shared" si="13"/>
        <v>-1.5748031496063054E-2</v>
      </c>
      <c r="P99" s="55">
        <f t="shared" si="14"/>
        <v>-4.094628980125161E-2</v>
      </c>
      <c r="Q99" s="55">
        <f t="shared" si="15"/>
        <v>-3.2602410710314535E-2</v>
      </c>
      <c r="R99" s="55">
        <f t="shared" si="16"/>
        <v>-3.7432891690883124E-2</v>
      </c>
      <c r="S99" s="55">
        <f t="shared" si="17"/>
        <v>6.6977724262493165E-3</v>
      </c>
      <c r="T99" s="55">
        <v>6.8890000000000002</v>
      </c>
      <c r="U99" s="54">
        <f t="shared" si="8"/>
        <v>6.8890000000000007E-2</v>
      </c>
      <c r="V99" s="55">
        <f t="shared" si="9"/>
        <v>2.6440291194806953E-4</v>
      </c>
      <c r="W99" s="49"/>
      <c r="X99" s="49"/>
    </row>
    <row r="100" spans="1:24" ht="14.25" customHeight="1" x14ac:dyDescent="0.25">
      <c r="A100" s="62" t="s">
        <v>69</v>
      </c>
      <c r="B100" s="62">
        <v>510.7</v>
      </c>
      <c r="C100" s="62">
        <v>78</v>
      </c>
      <c r="D100" s="53">
        <v>1199.8499999999999</v>
      </c>
      <c r="E100" s="62">
        <v>177.5</v>
      </c>
      <c r="F100" s="53">
        <v>3601.9</v>
      </c>
      <c r="G100" s="62">
        <v>1101.25</v>
      </c>
      <c r="H100" s="62">
        <v>994.45</v>
      </c>
      <c r="I100" s="53">
        <v>1325.3</v>
      </c>
      <c r="L100" s="55">
        <f t="shared" si="10"/>
        <v>1.7736149860502145E-2</v>
      </c>
      <c r="M100" s="55">
        <f t="shared" si="11"/>
        <v>-1.3906447534766048E-2</v>
      </c>
      <c r="N100" s="55">
        <f t="shared" si="12"/>
        <v>-1.5810276679842654E-3</v>
      </c>
      <c r="O100" s="55">
        <f t="shared" si="13"/>
        <v>1.4285714285714285E-2</v>
      </c>
      <c r="P100" s="55">
        <f t="shared" si="14"/>
        <v>3.3128728774667278E-2</v>
      </c>
      <c r="Q100" s="55">
        <f t="shared" si="15"/>
        <v>1.264367816091954E-2</v>
      </c>
      <c r="R100" s="55">
        <f t="shared" si="16"/>
        <v>1.7704548943355748E-2</v>
      </c>
      <c r="S100" s="55">
        <f t="shared" si="17"/>
        <v>-9.2696419227032145E-3</v>
      </c>
      <c r="T100" s="55">
        <v>6.6769999999999996</v>
      </c>
      <c r="U100" s="54">
        <f t="shared" si="8"/>
        <v>6.6769999999999996E-2</v>
      </c>
      <c r="V100" s="55">
        <f t="shared" si="9"/>
        <v>2.5652254487562587E-4</v>
      </c>
      <c r="W100" s="49"/>
      <c r="X100" s="49"/>
    </row>
    <row r="101" spans="1:24" ht="14.25" customHeight="1" x14ac:dyDescent="0.25">
      <c r="A101" s="62" t="s">
        <v>70</v>
      </c>
      <c r="B101" s="62">
        <v>511.55</v>
      </c>
      <c r="C101" s="62">
        <v>78.3</v>
      </c>
      <c r="D101" s="53">
        <v>1199.25</v>
      </c>
      <c r="E101" s="62">
        <v>178.5</v>
      </c>
      <c r="F101" s="53">
        <v>3700.4</v>
      </c>
      <c r="G101" s="62">
        <v>1095.1500000000001</v>
      </c>
      <c r="H101" s="62">
        <v>995.7</v>
      </c>
      <c r="I101" s="53">
        <v>1335.05</v>
      </c>
      <c r="L101" s="55">
        <f t="shared" si="10"/>
        <v>1.6643822204817364E-3</v>
      </c>
      <c r="M101" s="55">
        <f t="shared" si="11"/>
        <v>3.8461538461538095E-3</v>
      </c>
      <c r="N101" s="55">
        <f t="shared" si="12"/>
        <v>-5.0006250781340093E-4</v>
      </c>
      <c r="O101" s="55">
        <f t="shared" si="13"/>
        <v>5.6338028169014088E-3</v>
      </c>
      <c r="P101" s="55">
        <f t="shared" si="14"/>
        <v>2.7346678142091674E-2</v>
      </c>
      <c r="Q101" s="55">
        <f t="shared" si="15"/>
        <v>-5.5391600454028685E-3</v>
      </c>
      <c r="R101" s="55">
        <f t="shared" si="16"/>
        <v>1.2569762180099553E-3</v>
      </c>
      <c r="S101" s="55">
        <f t="shared" si="17"/>
        <v>7.3568248698407911E-3</v>
      </c>
      <c r="T101" s="55">
        <v>6.9050000000000002</v>
      </c>
      <c r="U101" s="54">
        <f t="shared" si="8"/>
        <v>6.905E-2</v>
      </c>
      <c r="V101" s="55">
        <f t="shared" si="9"/>
        <v>2.6499702469173769E-4</v>
      </c>
      <c r="W101" s="49"/>
      <c r="X101" s="49"/>
    </row>
    <row r="102" spans="1:24" ht="14.25" customHeight="1" x14ac:dyDescent="0.25">
      <c r="A102" s="62" t="s">
        <v>71</v>
      </c>
      <c r="B102" s="62">
        <v>517.85</v>
      </c>
      <c r="C102" s="62">
        <v>79.2</v>
      </c>
      <c r="D102" s="53">
        <v>1198.45</v>
      </c>
      <c r="E102" s="62">
        <v>189.25</v>
      </c>
      <c r="F102" s="53">
        <v>3715.8</v>
      </c>
      <c r="G102" s="62">
        <v>1099.8</v>
      </c>
      <c r="H102" s="62">
        <v>995.4</v>
      </c>
      <c r="I102" s="53">
        <v>1340.95</v>
      </c>
      <c r="L102" s="55">
        <f t="shared" si="10"/>
        <v>1.2315511680187687E-2</v>
      </c>
      <c r="M102" s="55">
        <f t="shared" si="11"/>
        <v>1.1494252873563291E-2</v>
      </c>
      <c r="N102" s="55">
        <f t="shared" si="12"/>
        <v>-6.6708359391282426E-4</v>
      </c>
      <c r="O102" s="55">
        <f t="shared" si="13"/>
        <v>6.0224089635854343E-2</v>
      </c>
      <c r="P102" s="55">
        <f t="shared" si="14"/>
        <v>4.1617122473246379E-3</v>
      </c>
      <c r="Q102" s="55">
        <f t="shared" si="15"/>
        <v>4.2459936994930954E-3</v>
      </c>
      <c r="R102" s="55">
        <f t="shared" si="16"/>
        <v>-3.0129557095517543E-4</v>
      </c>
      <c r="S102" s="55">
        <f t="shared" si="17"/>
        <v>4.4193101381971396E-3</v>
      </c>
      <c r="T102" s="55">
        <v>6.9189999999999996</v>
      </c>
      <c r="U102" s="54">
        <f t="shared" si="8"/>
        <v>6.9190000000000002E-2</v>
      </c>
      <c r="V102" s="55">
        <f t="shared" si="9"/>
        <v>2.6551680069575312E-4</v>
      </c>
      <c r="W102" s="49"/>
      <c r="X102" s="49"/>
    </row>
    <row r="103" spans="1:24" ht="14.25" customHeight="1" x14ac:dyDescent="0.25">
      <c r="A103" s="62" t="s">
        <v>72</v>
      </c>
      <c r="B103" s="62">
        <v>516.9</v>
      </c>
      <c r="C103" s="62">
        <v>79.95</v>
      </c>
      <c r="D103" s="53">
        <v>1206.5</v>
      </c>
      <c r="E103" s="62">
        <v>193.35</v>
      </c>
      <c r="F103" s="53">
        <v>3751.2</v>
      </c>
      <c r="G103" s="62">
        <v>1110.5999999999999</v>
      </c>
      <c r="H103" s="62">
        <v>1007.15</v>
      </c>
      <c r="I103" s="53">
        <v>1338.2</v>
      </c>
      <c r="L103" s="55">
        <f t="shared" si="10"/>
        <v>-1.8345080621802558E-3</v>
      </c>
      <c r="M103" s="55">
        <f t="shared" si="11"/>
        <v>9.46969696969697E-3</v>
      </c>
      <c r="N103" s="55">
        <f t="shared" si="12"/>
        <v>6.7170094705661099E-3</v>
      </c>
      <c r="O103" s="55">
        <f t="shared" si="13"/>
        <v>2.1664464993394951E-2</v>
      </c>
      <c r="P103" s="55">
        <f t="shared" si="14"/>
        <v>9.5268851929596957E-3</v>
      </c>
      <c r="Q103" s="55">
        <f t="shared" si="15"/>
        <v>9.8199672667757358E-3</v>
      </c>
      <c r="R103" s="55">
        <f t="shared" si="16"/>
        <v>1.1804299778983323E-2</v>
      </c>
      <c r="S103" s="55">
        <f t="shared" si="17"/>
        <v>-2.0507848913084007E-3</v>
      </c>
      <c r="T103" s="55">
        <v>6.9539999999999997</v>
      </c>
      <c r="U103" s="54">
        <f t="shared" si="8"/>
        <v>6.9539999999999991E-2</v>
      </c>
      <c r="V103" s="55">
        <f t="shared" si="9"/>
        <v>2.6681594418431764E-4</v>
      </c>
      <c r="W103" s="49"/>
      <c r="X103" s="49"/>
    </row>
    <row r="104" spans="1:24" ht="14.25" customHeight="1" x14ac:dyDescent="0.25">
      <c r="A104" s="62" t="s">
        <v>73</v>
      </c>
      <c r="B104" s="62">
        <v>506.8</v>
      </c>
      <c r="C104" s="62">
        <v>77.900000000000006</v>
      </c>
      <c r="D104" s="53">
        <v>1183.5999999999999</v>
      </c>
      <c r="E104" s="62">
        <v>190.6</v>
      </c>
      <c r="F104" s="53">
        <v>3855.55</v>
      </c>
      <c r="G104" s="62">
        <v>1132.4000000000001</v>
      </c>
      <c r="H104" s="62">
        <v>980.5</v>
      </c>
      <c r="I104" s="53">
        <v>1345.8</v>
      </c>
      <c r="L104" s="55">
        <f t="shared" si="10"/>
        <v>-1.9539562778100147E-2</v>
      </c>
      <c r="M104" s="55">
        <f t="shared" si="11"/>
        <v>-2.5641025641025605E-2</v>
      </c>
      <c r="N104" s="55">
        <f t="shared" si="12"/>
        <v>-1.8980522171570733E-2</v>
      </c>
      <c r="O104" s="55">
        <f t="shared" si="13"/>
        <v>-1.4222911817946729E-2</v>
      </c>
      <c r="P104" s="55">
        <f t="shared" si="14"/>
        <v>2.7817764981872564E-2</v>
      </c>
      <c r="Q104" s="55">
        <f t="shared" si="15"/>
        <v>1.9629029353502775E-2</v>
      </c>
      <c r="R104" s="55">
        <f t="shared" si="16"/>
        <v>-2.6460805242515987E-2</v>
      </c>
      <c r="S104" s="55">
        <f t="shared" si="17"/>
        <v>5.6792706620833276E-3</v>
      </c>
      <c r="T104" s="55">
        <v>7.0419999999999998</v>
      </c>
      <c r="U104" s="54">
        <f t="shared" si="8"/>
        <v>7.0419999999999996E-2</v>
      </c>
      <c r="V104" s="55">
        <f t="shared" si="9"/>
        <v>2.7008049223864461E-4</v>
      </c>
      <c r="W104" s="49"/>
      <c r="X104" s="49"/>
    </row>
    <row r="105" spans="1:24" ht="14.25" customHeight="1" x14ac:dyDescent="0.25">
      <c r="A105" s="62" t="s">
        <v>74</v>
      </c>
      <c r="B105" s="62">
        <v>509.15</v>
      </c>
      <c r="C105" s="62">
        <v>81.45</v>
      </c>
      <c r="D105" s="53">
        <v>1192.5999999999999</v>
      </c>
      <c r="E105" s="62">
        <v>194.25</v>
      </c>
      <c r="F105" s="53">
        <v>3960.7</v>
      </c>
      <c r="G105" s="62">
        <v>1129.55</v>
      </c>
      <c r="H105" s="62">
        <v>1001.2</v>
      </c>
      <c r="I105" s="53">
        <v>1361.25</v>
      </c>
      <c r="L105" s="55">
        <f t="shared" si="10"/>
        <v>4.6369376479873043E-3</v>
      </c>
      <c r="M105" s="55">
        <f t="shared" si="11"/>
        <v>4.5571245186136033E-2</v>
      </c>
      <c r="N105" s="55">
        <f t="shared" si="12"/>
        <v>7.6039202433254485E-3</v>
      </c>
      <c r="O105" s="55">
        <f t="shared" si="13"/>
        <v>1.9150052465897197E-2</v>
      </c>
      <c r="P105" s="55">
        <f t="shared" si="14"/>
        <v>2.7272373591316318E-2</v>
      </c>
      <c r="Q105" s="55">
        <f t="shared" si="15"/>
        <v>-2.5167785234900533E-3</v>
      </c>
      <c r="R105" s="55">
        <f t="shared" si="16"/>
        <v>2.1111677715451346E-2</v>
      </c>
      <c r="S105" s="55">
        <f t="shared" si="17"/>
        <v>1.1480160499331288E-2</v>
      </c>
      <c r="T105" s="55">
        <v>6.9219999999999997</v>
      </c>
      <c r="U105" s="54">
        <f t="shared" si="8"/>
        <v>6.9220000000000004E-2</v>
      </c>
      <c r="V105" s="55">
        <f t="shared" si="9"/>
        <v>2.6562817244824011E-4</v>
      </c>
      <c r="W105" s="49"/>
      <c r="X105" s="49"/>
    </row>
    <row r="106" spans="1:24" ht="14.25" customHeight="1" x14ac:dyDescent="0.25">
      <c r="A106" s="61">
        <v>44570</v>
      </c>
      <c r="B106" s="62">
        <v>507.9</v>
      </c>
      <c r="C106" s="62">
        <v>80.400000000000006</v>
      </c>
      <c r="D106" s="53">
        <v>1222.5</v>
      </c>
      <c r="E106" s="62">
        <v>194.25</v>
      </c>
      <c r="F106" s="53">
        <v>3880.45</v>
      </c>
      <c r="G106" s="62">
        <v>1139.0999999999999</v>
      </c>
      <c r="H106" s="62">
        <v>979.95</v>
      </c>
      <c r="I106" s="53">
        <v>1370.15</v>
      </c>
      <c r="L106" s="55">
        <f t="shared" si="10"/>
        <v>-2.4550721791220661E-3</v>
      </c>
      <c r="M106" s="55">
        <f t="shared" si="11"/>
        <v>-1.2891344383057056E-2</v>
      </c>
      <c r="N106" s="55">
        <f t="shared" si="12"/>
        <v>2.507127284923704E-2</v>
      </c>
      <c r="O106" s="55">
        <f t="shared" si="13"/>
        <v>0</v>
      </c>
      <c r="P106" s="55">
        <f t="shared" si="14"/>
        <v>-2.0261569924508296E-2</v>
      </c>
      <c r="Q106" s="55">
        <f t="shared" si="15"/>
        <v>8.4546943473064098E-3</v>
      </c>
      <c r="R106" s="55">
        <f t="shared" si="16"/>
        <v>-2.1224530563324011E-2</v>
      </c>
      <c r="S106" s="55">
        <f t="shared" si="17"/>
        <v>6.5381083562902412E-3</v>
      </c>
      <c r="T106" s="55">
        <v>6.9660000000000002</v>
      </c>
      <c r="U106" s="54">
        <f t="shared" si="8"/>
        <v>6.966E-2</v>
      </c>
      <c r="V106" s="55">
        <f t="shared" si="9"/>
        <v>2.6726126733134237E-4</v>
      </c>
      <c r="W106" s="49"/>
      <c r="X106" s="49"/>
    </row>
    <row r="107" spans="1:24" ht="14.25" customHeight="1" x14ac:dyDescent="0.25">
      <c r="A107" s="61">
        <v>44601</v>
      </c>
      <c r="B107" s="62">
        <v>510.05</v>
      </c>
      <c r="C107" s="62">
        <v>80</v>
      </c>
      <c r="D107" s="53">
        <v>1201.5999999999999</v>
      </c>
      <c r="E107" s="62">
        <v>191.8</v>
      </c>
      <c r="F107" s="53">
        <v>3866.55</v>
      </c>
      <c r="G107" s="62">
        <v>1119.8</v>
      </c>
      <c r="H107" s="62">
        <v>971.5</v>
      </c>
      <c r="I107" s="53">
        <v>1378.6</v>
      </c>
      <c r="L107" s="55">
        <f t="shared" si="10"/>
        <v>4.233116755266852E-3</v>
      </c>
      <c r="M107" s="55">
        <f t="shared" si="11"/>
        <v>-4.9751243781095229E-3</v>
      </c>
      <c r="N107" s="55">
        <f t="shared" si="12"/>
        <v>-1.7096114519427476E-2</v>
      </c>
      <c r="O107" s="55">
        <f t="shared" si="13"/>
        <v>-1.2612612612612555E-2</v>
      </c>
      <c r="P107" s="55">
        <f t="shared" si="14"/>
        <v>-3.5820587818422185E-3</v>
      </c>
      <c r="Q107" s="55">
        <f t="shared" si="15"/>
        <v>-1.6943200772539687E-2</v>
      </c>
      <c r="R107" s="55">
        <f t="shared" si="16"/>
        <v>-8.622888922904276E-3</v>
      </c>
      <c r="S107" s="55">
        <f t="shared" si="17"/>
        <v>6.1672079699301666E-3</v>
      </c>
      <c r="T107" s="55">
        <v>7</v>
      </c>
      <c r="U107" s="54">
        <f t="shared" si="8"/>
        <v>7.0000000000000007E-2</v>
      </c>
      <c r="V107" s="55">
        <f t="shared" si="9"/>
        <v>2.6852274607280791E-4</v>
      </c>
      <c r="W107" s="49"/>
      <c r="X107" s="49"/>
    </row>
    <row r="108" spans="1:24" ht="14.25" customHeight="1" x14ac:dyDescent="0.25">
      <c r="A108" s="61">
        <v>44690</v>
      </c>
      <c r="B108" s="62">
        <v>539.5</v>
      </c>
      <c r="C108" s="62">
        <v>81.25</v>
      </c>
      <c r="D108" s="53">
        <v>1211.45</v>
      </c>
      <c r="E108" s="62">
        <v>192.55</v>
      </c>
      <c r="F108" s="53">
        <v>3881.25</v>
      </c>
      <c r="G108" s="62">
        <v>1119.1500000000001</v>
      </c>
      <c r="H108" s="62">
        <v>987.25</v>
      </c>
      <c r="I108" s="53">
        <v>1377.35</v>
      </c>
      <c r="L108" s="55">
        <f t="shared" si="10"/>
        <v>5.7739437310067615E-2</v>
      </c>
      <c r="M108" s="55">
        <f t="shared" si="11"/>
        <v>1.5625E-2</v>
      </c>
      <c r="N108" s="55">
        <f t="shared" si="12"/>
        <v>8.1974034620507126E-3</v>
      </c>
      <c r="O108" s="55">
        <f t="shared" si="13"/>
        <v>3.9103232533889464E-3</v>
      </c>
      <c r="P108" s="55">
        <f t="shared" si="14"/>
        <v>3.8018388485859013E-3</v>
      </c>
      <c r="Q108" s="55">
        <f t="shared" si="15"/>
        <v>-5.8046079657069437E-4</v>
      </c>
      <c r="R108" s="55">
        <f t="shared" si="16"/>
        <v>1.6212043232115284E-2</v>
      </c>
      <c r="S108" s="55">
        <f t="shared" si="17"/>
        <v>-9.0671695923400561E-4</v>
      </c>
      <c r="T108" s="55">
        <v>6.8339999999999996</v>
      </c>
      <c r="U108" s="54">
        <f t="shared" si="8"/>
        <v>6.8339999999999998E-2</v>
      </c>
      <c r="V108" s="55">
        <f t="shared" si="9"/>
        <v>2.6235997359225216E-4</v>
      </c>
      <c r="W108" s="49"/>
      <c r="X108" s="49"/>
    </row>
    <row r="109" spans="1:24" ht="14.25" customHeight="1" x14ac:dyDescent="0.25">
      <c r="A109" s="61">
        <v>44721</v>
      </c>
      <c r="B109" s="62">
        <v>539.20000000000005</v>
      </c>
      <c r="C109" s="62">
        <v>80.7</v>
      </c>
      <c r="D109" s="53">
        <v>1222.1500000000001</v>
      </c>
      <c r="E109" s="62">
        <v>192.6</v>
      </c>
      <c r="F109" s="53">
        <v>3964.05</v>
      </c>
      <c r="G109" s="62">
        <v>1120</v>
      </c>
      <c r="H109" s="62">
        <v>985.6</v>
      </c>
      <c r="I109" s="53">
        <v>1374.85</v>
      </c>
      <c r="L109" s="55">
        <f t="shared" si="10"/>
        <v>-5.560704355884236E-4</v>
      </c>
      <c r="M109" s="55">
        <f t="shared" si="11"/>
        <v>-6.769230769230734E-3</v>
      </c>
      <c r="N109" s="55">
        <f t="shared" si="12"/>
        <v>8.8323909364811139E-3</v>
      </c>
      <c r="O109" s="55">
        <f t="shared" si="13"/>
        <v>2.5967281225646816E-4</v>
      </c>
      <c r="P109" s="55">
        <f t="shared" si="14"/>
        <v>2.1333333333333381E-2</v>
      </c>
      <c r="Q109" s="55">
        <f t="shared" si="15"/>
        <v>7.5950498145906174E-4</v>
      </c>
      <c r="R109" s="55">
        <f t="shared" si="16"/>
        <v>-1.6713091922005341E-3</v>
      </c>
      <c r="S109" s="55">
        <f t="shared" si="17"/>
        <v>-1.8150796819980399E-3</v>
      </c>
      <c r="T109" s="55">
        <v>6.9480000000000004</v>
      </c>
      <c r="U109" s="54">
        <f t="shared" si="8"/>
        <v>6.948E-2</v>
      </c>
      <c r="V109" s="55">
        <f t="shared" si="9"/>
        <v>2.6659326394828931E-4</v>
      </c>
      <c r="W109" s="49"/>
      <c r="X109" s="49"/>
    </row>
    <row r="110" spans="1:24" ht="14.25" customHeight="1" x14ac:dyDescent="0.25">
      <c r="A110" s="61">
        <v>44751</v>
      </c>
      <c r="B110" s="62">
        <v>537</v>
      </c>
      <c r="C110" s="62">
        <v>84.2</v>
      </c>
      <c r="D110" s="53">
        <v>1226.3</v>
      </c>
      <c r="E110" s="62">
        <v>190.95</v>
      </c>
      <c r="F110" s="53">
        <v>3893.1</v>
      </c>
      <c r="G110" s="62">
        <v>1125.1500000000001</v>
      </c>
      <c r="H110" s="62">
        <v>980.65</v>
      </c>
      <c r="I110" s="53">
        <v>1365.75</v>
      </c>
      <c r="L110" s="55">
        <f t="shared" si="10"/>
        <v>-4.0801186943621014E-3</v>
      </c>
      <c r="M110" s="55">
        <f t="shared" si="11"/>
        <v>4.3370508054522923E-2</v>
      </c>
      <c r="N110" s="55">
        <f t="shared" si="12"/>
        <v>3.3956551978070312E-3</v>
      </c>
      <c r="O110" s="55">
        <f t="shared" si="13"/>
        <v>-8.5669781931464479E-3</v>
      </c>
      <c r="P110" s="55">
        <f t="shared" si="14"/>
        <v>-1.7898361524198804E-2</v>
      </c>
      <c r="Q110" s="55">
        <f t="shared" si="15"/>
        <v>4.5982142857143669E-3</v>
      </c>
      <c r="R110" s="55">
        <f t="shared" si="16"/>
        <v>-5.0223214285714749E-3</v>
      </c>
      <c r="S110" s="55">
        <f t="shared" si="17"/>
        <v>-6.6189038804232532E-3</v>
      </c>
      <c r="T110" s="55">
        <v>6.7869999999999999</v>
      </c>
      <c r="U110" s="54">
        <f t="shared" si="8"/>
        <v>6.787E-2</v>
      </c>
      <c r="V110" s="55">
        <f t="shared" si="9"/>
        <v>2.6061335964633336E-4</v>
      </c>
      <c r="W110" s="49"/>
      <c r="X110" s="49"/>
    </row>
    <row r="111" spans="1:24" ht="14.25" customHeight="1" x14ac:dyDescent="0.25">
      <c r="A111" s="61">
        <v>44782</v>
      </c>
      <c r="B111" s="62">
        <v>536.75</v>
      </c>
      <c r="C111" s="62">
        <v>82.9</v>
      </c>
      <c r="D111" s="53">
        <v>1233.3499999999999</v>
      </c>
      <c r="E111" s="62">
        <v>203.55</v>
      </c>
      <c r="F111" s="53">
        <v>3925.95</v>
      </c>
      <c r="G111" s="62">
        <v>1116.9000000000001</v>
      </c>
      <c r="H111" s="62">
        <v>975.5</v>
      </c>
      <c r="I111" s="53">
        <v>1363.65</v>
      </c>
      <c r="L111" s="55">
        <f t="shared" si="10"/>
        <v>-4.6554934823091247E-4</v>
      </c>
      <c r="M111" s="55">
        <f t="shared" si="11"/>
        <v>-1.5439429928741059E-2</v>
      </c>
      <c r="N111" s="55">
        <f t="shared" si="12"/>
        <v>5.749001060099449E-3</v>
      </c>
      <c r="O111" s="55">
        <f t="shared" si="13"/>
        <v>6.5985860172820238E-2</v>
      </c>
      <c r="P111" s="55">
        <f t="shared" si="14"/>
        <v>8.4380057023965248E-3</v>
      </c>
      <c r="Q111" s="55">
        <f t="shared" si="15"/>
        <v>-7.3323556859085448E-3</v>
      </c>
      <c r="R111" s="55">
        <f t="shared" si="16"/>
        <v>-5.2516188242491997E-3</v>
      </c>
      <c r="S111" s="55">
        <f t="shared" si="17"/>
        <v>-1.5376166941240411E-3</v>
      </c>
      <c r="T111" s="55">
        <v>6.9779999999999998</v>
      </c>
      <c r="U111" s="54">
        <f t="shared" si="8"/>
        <v>6.9779999999999995E-2</v>
      </c>
      <c r="V111" s="55">
        <f t="shared" si="9"/>
        <v>2.6770654072061362E-4</v>
      </c>
      <c r="W111" s="49"/>
      <c r="X111" s="49"/>
    </row>
    <row r="112" spans="1:24" ht="14.25" customHeight="1" x14ac:dyDescent="0.25">
      <c r="A112" s="61">
        <v>44813</v>
      </c>
      <c r="B112" s="62">
        <v>535.75</v>
      </c>
      <c r="C112" s="62">
        <v>83.25</v>
      </c>
      <c r="D112" s="53">
        <v>1219.9000000000001</v>
      </c>
      <c r="E112" s="62">
        <v>203.65</v>
      </c>
      <c r="F112" s="53">
        <v>3931.1</v>
      </c>
      <c r="G112" s="62">
        <v>1113.05</v>
      </c>
      <c r="H112" s="62">
        <v>966.15</v>
      </c>
      <c r="I112" s="53">
        <v>1373.35</v>
      </c>
      <c r="L112" s="55">
        <f t="shared" si="10"/>
        <v>-1.8630647414997672E-3</v>
      </c>
      <c r="M112" s="55">
        <f t="shared" si="11"/>
        <v>4.2219541616404623E-3</v>
      </c>
      <c r="N112" s="55">
        <f t="shared" si="12"/>
        <v>-1.0905258037053406E-2</v>
      </c>
      <c r="O112" s="55">
        <f t="shared" si="13"/>
        <v>4.9127978383686711E-4</v>
      </c>
      <c r="P112" s="55">
        <f t="shared" si="14"/>
        <v>1.3117844088692142E-3</v>
      </c>
      <c r="Q112" s="55">
        <f t="shared" si="15"/>
        <v>-3.4470409168234723E-3</v>
      </c>
      <c r="R112" s="55">
        <f t="shared" si="16"/>
        <v>-9.5848282931830057E-3</v>
      </c>
      <c r="S112" s="55">
        <f t="shared" si="17"/>
        <v>7.113262200711192E-3</v>
      </c>
      <c r="T112" s="55">
        <v>6.8289999999999997</v>
      </c>
      <c r="U112" s="54">
        <f t="shared" si="8"/>
        <v>6.8290000000000003E-2</v>
      </c>
      <c r="V112" s="55">
        <f t="shared" si="9"/>
        <v>2.621741999808691E-4</v>
      </c>
      <c r="W112" s="49"/>
      <c r="X112" s="49"/>
    </row>
    <row r="113" spans="1:24" ht="14.25" customHeight="1" x14ac:dyDescent="0.25">
      <c r="A113" s="61">
        <v>44904</v>
      </c>
      <c r="B113" s="62">
        <v>547.04999999999995</v>
      </c>
      <c r="C113" s="62">
        <v>85.45</v>
      </c>
      <c r="D113" s="53">
        <v>1220.95</v>
      </c>
      <c r="E113" s="62">
        <v>206.6</v>
      </c>
      <c r="F113" s="53">
        <v>4006</v>
      </c>
      <c r="G113" s="62">
        <v>1159.75</v>
      </c>
      <c r="H113" s="62">
        <v>966.9</v>
      </c>
      <c r="I113" s="53">
        <v>1355.95</v>
      </c>
      <c r="L113" s="55">
        <f t="shared" si="10"/>
        <v>2.1091927204852926E-2</v>
      </c>
      <c r="M113" s="55">
        <f t="shared" si="11"/>
        <v>2.642642642642646E-2</v>
      </c>
      <c r="N113" s="55">
        <f t="shared" si="12"/>
        <v>8.6072628904004789E-4</v>
      </c>
      <c r="O113" s="55">
        <f t="shared" si="13"/>
        <v>1.4485637122514061E-2</v>
      </c>
      <c r="P113" s="55">
        <f t="shared" si="14"/>
        <v>1.9053191218742868E-2</v>
      </c>
      <c r="Q113" s="55">
        <f t="shared" si="15"/>
        <v>4.1956785409460531E-2</v>
      </c>
      <c r="R113" s="55">
        <f t="shared" si="16"/>
        <v>7.7627697562490303E-4</v>
      </c>
      <c r="S113" s="55">
        <f t="shared" si="17"/>
        <v>-1.2669749153529591E-2</v>
      </c>
      <c r="T113" s="55">
        <v>6.9420000000000002</v>
      </c>
      <c r="U113" s="54">
        <f t="shared" si="8"/>
        <v>6.9419999999999996E-2</v>
      </c>
      <c r="V113" s="55">
        <f t="shared" si="9"/>
        <v>2.6637057126865926E-4</v>
      </c>
      <c r="W113" s="49"/>
      <c r="X113" s="49"/>
    </row>
    <row r="114" spans="1:24" ht="14.25" customHeight="1" x14ac:dyDescent="0.25">
      <c r="A114" s="62" t="s">
        <v>75</v>
      </c>
      <c r="B114" s="62">
        <v>542.79999999999995</v>
      </c>
      <c r="C114" s="62">
        <v>84.35</v>
      </c>
      <c r="D114" s="53">
        <v>1237.45</v>
      </c>
      <c r="E114" s="62">
        <v>204.85</v>
      </c>
      <c r="F114" s="53">
        <v>4037.05</v>
      </c>
      <c r="G114" s="62">
        <v>1160.7</v>
      </c>
      <c r="H114" s="62">
        <v>970.15</v>
      </c>
      <c r="I114" s="53">
        <v>1363.2</v>
      </c>
      <c r="L114" s="55">
        <f t="shared" si="10"/>
        <v>-7.7689425098254276E-3</v>
      </c>
      <c r="M114" s="55">
        <f t="shared" si="11"/>
        <v>-1.2873025160912915E-2</v>
      </c>
      <c r="N114" s="55">
        <f t="shared" si="12"/>
        <v>1.3514066915107089E-2</v>
      </c>
      <c r="O114" s="55">
        <f t="shared" si="13"/>
        <v>-8.4704743465634086E-3</v>
      </c>
      <c r="P114" s="55">
        <f t="shared" si="14"/>
        <v>7.7508736894658465E-3</v>
      </c>
      <c r="Q114" s="55">
        <f t="shared" si="15"/>
        <v>8.1914205647772834E-4</v>
      </c>
      <c r="R114" s="55">
        <f t="shared" si="16"/>
        <v>3.3612576274692318E-3</v>
      </c>
      <c r="S114" s="55">
        <f t="shared" si="17"/>
        <v>5.3468048231866952E-3</v>
      </c>
      <c r="T114" s="55">
        <v>6.8</v>
      </c>
      <c r="U114" s="54">
        <f t="shared" si="8"/>
        <v>6.8000000000000005E-2</v>
      </c>
      <c r="V114" s="55">
        <f t="shared" si="9"/>
        <v>2.6109654222272738E-4</v>
      </c>
      <c r="W114" s="49"/>
      <c r="X114" s="49"/>
    </row>
    <row r="115" spans="1:24" ht="14.25" customHeight="1" x14ac:dyDescent="0.25">
      <c r="A115" s="62" t="s">
        <v>76</v>
      </c>
      <c r="B115" s="62">
        <v>538.4</v>
      </c>
      <c r="C115" s="62">
        <v>83.8</v>
      </c>
      <c r="D115" s="53">
        <v>1230.9000000000001</v>
      </c>
      <c r="E115" s="62">
        <v>205.1</v>
      </c>
      <c r="F115" s="53">
        <v>3978.15</v>
      </c>
      <c r="G115" s="62">
        <v>1155.9000000000001</v>
      </c>
      <c r="H115" s="62">
        <v>955.35</v>
      </c>
      <c r="I115" s="53">
        <v>1367.7</v>
      </c>
      <c r="L115" s="55">
        <f t="shared" si="10"/>
        <v>-8.1061164333087275E-3</v>
      </c>
      <c r="M115" s="55">
        <f t="shared" si="11"/>
        <v>-6.5204505038529599E-3</v>
      </c>
      <c r="N115" s="55">
        <f t="shared" si="12"/>
        <v>-5.2931431572992476E-3</v>
      </c>
      <c r="O115" s="55">
        <f t="shared" si="13"/>
        <v>1.22040517451794E-3</v>
      </c>
      <c r="P115" s="55">
        <f t="shared" si="14"/>
        <v>-1.458986140870192E-2</v>
      </c>
      <c r="Q115" s="55">
        <f t="shared" si="15"/>
        <v>-4.1354355130524293E-3</v>
      </c>
      <c r="R115" s="55">
        <f t="shared" si="16"/>
        <v>-1.5255372880482353E-2</v>
      </c>
      <c r="S115" s="55">
        <f t="shared" si="17"/>
        <v>3.301056338028169E-3</v>
      </c>
      <c r="T115" s="55">
        <v>6.7850000000000001</v>
      </c>
      <c r="U115" s="54">
        <f t="shared" si="8"/>
        <v>6.7850000000000008E-2</v>
      </c>
      <c r="V115" s="55">
        <f t="shared" si="9"/>
        <v>2.6053901866540663E-4</v>
      </c>
      <c r="W115" s="49"/>
      <c r="X115" s="49"/>
    </row>
    <row r="116" spans="1:24" ht="14.25" customHeight="1" x14ac:dyDescent="0.25">
      <c r="A116" s="62" t="s">
        <v>77</v>
      </c>
      <c r="B116" s="62">
        <v>536.75</v>
      </c>
      <c r="C116" s="62">
        <v>83.3</v>
      </c>
      <c r="D116" s="53">
        <v>1248.3</v>
      </c>
      <c r="E116" s="62">
        <v>204.85</v>
      </c>
      <c r="F116" s="53">
        <v>4105.3999999999996</v>
      </c>
      <c r="G116" s="62">
        <v>1170.3</v>
      </c>
      <c r="H116" s="62">
        <v>960.2</v>
      </c>
      <c r="I116" s="53">
        <v>1377.9</v>
      </c>
      <c r="L116" s="55">
        <f t="shared" si="10"/>
        <v>-3.0646359583952031E-3</v>
      </c>
      <c r="M116" s="55">
        <f t="shared" si="11"/>
        <v>-5.9665871121718375E-3</v>
      </c>
      <c r="N116" s="55">
        <f t="shared" si="12"/>
        <v>1.4135998050207054E-2</v>
      </c>
      <c r="O116" s="55">
        <f t="shared" si="13"/>
        <v>-1.2189176011701609E-3</v>
      </c>
      <c r="P116" s="55">
        <f t="shared" si="14"/>
        <v>3.1987230245214368E-2</v>
      </c>
      <c r="Q116" s="55">
        <f t="shared" si="15"/>
        <v>1.2457825071372837E-2</v>
      </c>
      <c r="R116" s="55">
        <f t="shared" si="16"/>
        <v>5.0766734704558777E-3</v>
      </c>
      <c r="S116" s="55">
        <f t="shared" si="17"/>
        <v>7.4577758280324966E-3</v>
      </c>
      <c r="T116" s="55">
        <v>6.9240000000000004</v>
      </c>
      <c r="U116" s="54">
        <f t="shared" si="8"/>
        <v>6.924000000000001E-2</v>
      </c>
      <c r="V116" s="55">
        <f t="shared" si="9"/>
        <v>2.6570241855439214E-4</v>
      </c>
      <c r="W116" s="49"/>
      <c r="X116" s="49"/>
    </row>
    <row r="117" spans="1:24" ht="14.25" customHeight="1" x14ac:dyDescent="0.25">
      <c r="A117" s="62" t="s">
        <v>78</v>
      </c>
      <c r="B117" s="62">
        <v>509.9</v>
      </c>
      <c r="C117" s="62">
        <v>80.25</v>
      </c>
      <c r="D117" s="53">
        <v>1191.4000000000001</v>
      </c>
      <c r="E117" s="62">
        <v>195.9</v>
      </c>
      <c r="F117" s="53">
        <v>4094.75</v>
      </c>
      <c r="G117" s="62">
        <v>1105.75</v>
      </c>
      <c r="H117" s="62">
        <v>912.9</v>
      </c>
      <c r="I117" s="53">
        <v>1374.85</v>
      </c>
      <c r="L117" s="55">
        <f t="shared" si="10"/>
        <v>-5.002328830926879E-2</v>
      </c>
      <c r="M117" s="55">
        <f t="shared" si="11"/>
        <v>-3.6614645858343307E-2</v>
      </c>
      <c r="N117" s="55">
        <f t="shared" si="12"/>
        <v>-4.5581991508451387E-2</v>
      </c>
      <c r="O117" s="55">
        <f t="shared" si="13"/>
        <v>-4.3690505247742199E-2</v>
      </c>
      <c r="P117" s="55">
        <f t="shared" si="14"/>
        <v>-2.5941442977540892E-3</v>
      </c>
      <c r="Q117" s="55">
        <f t="shared" si="15"/>
        <v>-5.5156797402375425E-2</v>
      </c>
      <c r="R117" s="55">
        <f t="shared" si="16"/>
        <v>-4.9260570714434564E-2</v>
      </c>
      <c r="S117" s="55">
        <f t="shared" si="17"/>
        <v>-2.2135133173671398E-3</v>
      </c>
      <c r="T117" s="55">
        <v>7.0149999999999997</v>
      </c>
      <c r="U117" s="54">
        <f t="shared" si="8"/>
        <v>7.014999999999999E-2</v>
      </c>
      <c r="V117" s="55">
        <f t="shared" si="9"/>
        <v>2.6907915389173809E-4</v>
      </c>
      <c r="W117" s="49"/>
      <c r="X117" s="49"/>
    </row>
    <row r="118" spans="1:24" ht="14.25" customHeight="1" x14ac:dyDescent="0.25">
      <c r="A118" s="62" t="s">
        <v>79</v>
      </c>
      <c r="B118" s="62">
        <v>505.15</v>
      </c>
      <c r="C118" s="62">
        <v>81.55</v>
      </c>
      <c r="D118" s="53">
        <v>1202.05</v>
      </c>
      <c r="E118" s="62">
        <v>203.9</v>
      </c>
      <c r="F118" s="53">
        <v>4029.4</v>
      </c>
      <c r="G118" s="62">
        <v>1102.75</v>
      </c>
      <c r="H118" s="62">
        <v>899.25</v>
      </c>
      <c r="I118" s="53">
        <v>1378.65</v>
      </c>
      <c r="L118" s="55">
        <f t="shared" si="10"/>
        <v>-9.315552069033145E-3</v>
      </c>
      <c r="M118" s="55">
        <f t="shared" si="11"/>
        <v>1.6199376947040461E-2</v>
      </c>
      <c r="N118" s="55">
        <f t="shared" si="12"/>
        <v>8.9390632868892594E-3</v>
      </c>
      <c r="O118" s="55">
        <f t="shared" si="13"/>
        <v>4.0837161817253699E-2</v>
      </c>
      <c r="P118" s="55">
        <f t="shared" si="14"/>
        <v>-1.5959460284510632E-2</v>
      </c>
      <c r="Q118" s="55">
        <f t="shared" si="15"/>
        <v>-2.7130906624463036E-3</v>
      </c>
      <c r="R118" s="55">
        <f t="shared" si="16"/>
        <v>-1.4952349654945752E-2</v>
      </c>
      <c r="S118" s="55">
        <f t="shared" si="17"/>
        <v>2.7639378841329471E-3</v>
      </c>
      <c r="T118" s="55">
        <v>6.9009999999999998</v>
      </c>
      <c r="U118" s="54">
        <f t="shared" si="8"/>
        <v>6.9010000000000002E-2</v>
      </c>
      <c r="V118" s="55">
        <f t="shared" si="9"/>
        <v>2.6484850480934519E-4</v>
      </c>
      <c r="W118" s="49"/>
      <c r="X118" s="49"/>
    </row>
    <row r="119" spans="1:24" ht="14.25" customHeight="1" x14ac:dyDescent="0.25">
      <c r="A119" s="62" t="s">
        <v>80</v>
      </c>
      <c r="B119" s="62">
        <v>513.79999999999995</v>
      </c>
      <c r="C119" s="62">
        <v>81.55</v>
      </c>
      <c r="D119" s="53">
        <v>1233.55</v>
      </c>
      <c r="E119" s="62">
        <v>204.85</v>
      </c>
      <c r="F119" s="53">
        <v>4021.55</v>
      </c>
      <c r="G119" s="62">
        <v>1113.6500000000001</v>
      </c>
      <c r="H119" s="62">
        <v>910.15</v>
      </c>
      <c r="I119" s="53">
        <v>1378.15</v>
      </c>
      <c r="L119" s="55">
        <f t="shared" si="10"/>
        <v>1.7123626645550782E-2</v>
      </c>
      <c r="M119" s="55">
        <f t="shared" si="11"/>
        <v>0</v>
      </c>
      <c r="N119" s="55">
        <f t="shared" si="12"/>
        <v>2.6205232727423984E-2</v>
      </c>
      <c r="O119" s="55">
        <f t="shared" si="13"/>
        <v>4.6591466405099978E-3</v>
      </c>
      <c r="P119" s="55">
        <f t="shared" si="14"/>
        <v>-1.9481808706010594E-3</v>
      </c>
      <c r="Q119" s="55">
        <f t="shared" si="15"/>
        <v>9.8843799591930084E-3</v>
      </c>
      <c r="R119" s="55">
        <f t="shared" si="16"/>
        <v>1.2121212121212095E-2</v>
      </c>
      <c r="S119" s="55">
        <f t="shared" si="17"/>
        <v>-3.6267363000036263E-4</v>
      </c>
      <c r="T119" s="55">
        <v>6.7519999999999998</v>
      </c>
      <c r="U119" s="54">
        <f t="shared" si="8"/>
        <v>6.7519999999999997E-2</v>
      </c>
      <c r="V119" s="55">
        <f t="shared" si="9"/>
        <v>2.593121922149777E-4</v>
      </c>
      <c r="W119" s="49"/>
      <c r="X119" s="49"/>
    </row>
    <row r="120" spans="1:24" ht="14.25" customHeight="1" x14ac:dyDescent="0.25">
      <c r="A120" s="62" t="s">
        <v>81</v>
      </c>
      <c r="B120" s="62">
        <v>512.54999999999995</v>
      </c>
      <c r="C120" s="62">
        <v>79.900000000000006</v>
      </c>
      <c r="D120" s="53">
        <v>1253.5</v>
      </c>
      <c r="E120" s="62">
        <v>201.65</v>
      </c>
      <c r="F120" s="53">
        <v>3865.75</v>
      </c>
      <c r="G120" s="62">
        <v>1097.3</v>
      </c>
      <c r="H120" s="62">
        <v>904.4</v>
      </c>
      <c r="I120" s="53">
        <v>1384.8</v>
      </c>
      <c r="L120" s="55">
        <f t="shared" si="10"/>
        <v>-2.4328532502919426E-3</v>
      </c>
      <c r="M120" s="55">
        <f t="shared" si="11"/>
        <v>-2.0232985898221846E-2</v>
      </c>
      <c r="N120" s="55">
        <f t="shared" si="12"/>
        <v>1.6172834502046974E-2</v>
      </c>
      <c r="O120" s="55">
        <f t="shared" si="13"/>
        <v>-1.5621186233829576E-2</v>
      </c>
      <c r="P120" s="55">
        <f t="shared" si="14"/>
        <v>-3.8741281346744455E-2</v>
      </c>
      <c r="Q120" s="55">
        <f t="shared" si="15"/>
        <v>-1.4681452880168935E-2</v>
      </c>
      <c r="R120" s="55">
        <f t="shared" si="16"/>
        <v>-6.3176399494588803E-3</v>
      </c>
      <c r="S120" s="55">
        <f t="shared" si="17"/>
        <v>4.8253092914413258E-3</v>
      </c>
      <c r="T120" s="55">
        <v>7.2709999999999999</v>
      </c>
      <c r="U120" s="54">
        <f t="shared" si="8"/>
        <v>7.2709999999999997E-2</v>
      </c>
      <c r="V120" s="55">
        <f t="shared" si="9"/>
        <v>2.7856322347030726E-4</v>
      </c>
      <c r="W120" s="49"/>
      <c r="X120" s="49"/>
    </row>
    <row r="121" spans="1:24" ht="14.25" customHeight="1" x14ac:dyDescent="0.25">
      <c r="A121" s="62" t="s">
        <v>82</v>
      </c>
      <c r="B121" s="62">
        <v>513.85</v>
      </c>
      <c r="C121" s="62">
        <v>80.099999999999994</v>
      </c>
      <c r="D121" s="53">
        <v>1254.4000000000001</v>
      </c>
      <c r="E121" s="62">
        <v>201.9</v>
      </c>
      <c r="F121" s="53">
        <v>3997.9</v>
      </c>
      <c r="G121" s="62">
        <v>1150.05</v>
      </c>
      <c r="H121" s="62">
        <v>897.8</v>
      </c>
      <c r="I121" s="53">
        <v>1385.5</v>
      </c>
      <c r="L121" s="55">
        <f t="shared" si="10"/>
        <v>2.5363379182520114E-3</v>
      </c>
      <c r="M121" s="55">
        <f t="shared" si="11"/>
        <v>2.503128911138781E-3</v>
      </c>
      <c r="N121" s="55">
        <f t="shared" si="12"/>
        <v>7.1798962903876426E-4</v>
      </c>
      <c r="O121" s="55">
        <f t="shared" si="13"/>
        <v>1.2397718819737169E-3</v>
      </c>
      <c r="P121" s="55">
        <f t="shared" si="14"/>
        <v>3.4184828299812481E-2</v>
      </c>
      <c r="Q121" s="55">
        <f t="shared" si="15"/>
        <v>4.807254169324706E-2</v>
      </c>
      <c r="R121" s="55">
        <f t="shared" si="16"/>
        <v>-7.2976559044670751E-3</v>
      </c>
      <c r="S121" s="55">
        <f t="shared" si="17"/>
        <v>5.0548815713463713E-4</v>
      </c>
      <c r="T121" s="55">
        <v>6.8360000000000003</v>
      </c>
      <c r="U121" s="54">
        <f t="shared" si="8"/>
        <v>6.8360000000000004E-2</v>
      </c>
      <c r="V121" s="55">
        <f t="shared" si="9"/>
        <v>2.6243428061190066E-4</v>
      </c>
      <c r="W121" s="49"/>
      <c r="X121" s="49"/>
    </row>
    <row r="122" spans="1:24" ht="14.25" customHeight="1" x14ac:dyDescent="0.25">
      <c r="A122" s="62" t="s">
        <v>83</v>
      </c>
      <c r="B122" s="62">
        <v>503.3</v>
      </c>
      <c r="C122" s="62">
        <v>79.3</v>
      </c>
      <c r="D122" s="53">
        <v>1219</v>
      </c>
      <c r="E122" s="62">
        <v>197.15</v>
      </c>
      <c r="F122" s="53">
        <v>3872.55</v>
      </c>
      <c r="G122" s="62">
        <v>1134.4000000000001</v>
      </c>
      <c r="H122" s="62">
        <v>900.8</v>
      </c>
      <c r="I122" s="53">
        <v>1393.45</v>
      </c>
      <c r="L122" s="55">
        <f t="shared" si="10"/>
        <v>-2.0531283448477204E-2</v>
      </c>
      <c r="M122" s="55">
        <f t="shared" si="11"/>
        <v>-9.987515605493099E-3</v>
      </c>
      <c r="N122" s="55">
        <f t="shared" si="12"/>
        <v>-2.8220663265306194E-2</v>
      </c>
      <c r="O122" s="55">
        <f t="shared" si="13"/>
        <v>-2.3526498266468548E-2</v>
      </c>
      <c r="P122" s="55">
        <f t="shared" si="14"/>
        <v>-3.135396082943543E-2</v>
      </c>
      <c r="Q122" s="55">
        <f t="shared" si="15"/>
        <v>-1.3608103995478339E-2</v>
      </c>
      <c r="R122" s="55">
        <f t="shared" si="16"/>
        <v>3.3415014479839609E-3</v>
      </c>
      <c r="S122" s="55">
        <f t="shared" si="17"/>
        <v>5.7380007217611301E-3</v>
      </c>
      <c r="T122" s="55">
        <v>6.8310000000000004</v>
      </c>
      <c r="U122" s="54">
        <f t="shared" si="8"/>
        <v>6.831000000000001E-2</v>
      </c>
      <c r="V122" s="55">
        <f t="shared" si="9"/>
        <v>2.6224851046463549E-4</v>
      </c>
      <c r="W122" s="49"/>
      <c r="X122" s="49"/>
    </row>
    <row r="123" spans="1:24" ht="14.25" customHeight="1" x14ac:dyDescent="0.25">
      <c r="A123" s="62" t="s">
        <v>84</v>
      </c>
      <c r="B123" s="62">
        <v>484.65</v>
      </c>
      <c r="C123" s="62">
        <v>78.2</v>
      </c>
      <c r="D123" s="53">
        <v>1191.8</v>
      </c>
      <c r="E123" s="62">
        <v>186.2</v>
      </c>
      <c r="F123" s="53">
        <v>3713</v>
      </c>
      <c r="G123" s="62">
        <v>1063.3499999999999</v>
      </c>
      <c r="H123" s="62">
        <v>882.4</v>
      </c>
      <c r="I123" s="53">
        <v>1395.05</v>
      </c>
      <c r="L123" s="55">
        <f t="shared" si="10"/>
        <v>-3.7055434134710977E-2</v>
      </c>
      <c r="M123" s="55">
        <f t="shared" si="11"/>
        <v>-1.387137452711216E-2</v>
      </c>
      <c r="N123" s="55">
        <f t="shared" si="12"/>
        <v>-2.2313371616078791E-2</v>
      </c>
      <c r="O123" s="55">
        <f t="shared" si="13"/>
        <v>-5.5541465888917153E-2</v>
      </c>
      <c r="P123" s="55">
        <f t="shared" si="14"/>
        <v>-4.1200242734115808E-2</v>
      </c>
      <c r="Q123" s="55">
        <f t="shared" si="15"/>
        <v>-6.2632228490832317E-2</v>
      </c>
      <c r="R123" s="55">
        <f t="shared" si="16"/>
        <v>-2.042628774422733E-2</v>
      </c>
      <c r="S123" s="55">
        <f t="shared" si="17"/>
        <v>1.1482292152570305E-3</v>
      </c>
      <c r="T123" s="55">
        <v>6.7670000000000003</v>
      </c>
      <c r="U123" s="54">
        <f t="shared" si="8"/>
        <v>6.7670000000000008E-2</v>
      </c>
      <c r="V123" s="55">
        <f t="shared" si="9"/>
        <v>2.5986988742210393E-4</v>
      </c>
      <c r="W123" s="49"/>
      <c r="X123" s="49"/>
    </row>
    <row r="124" spans="1:24" ht="14.25" customHeight="1" x14ac:dyDescent="0.25">
      <c r="A124" s="62" t="s">
        <v>85</v>
      </c>
      <c r="B124" s="62">
        <v>487.9</v>
      </c>
      <c r="C124" s="62">
        <v>76.900000000000006</v>
      </c>
      <c r="D124" s="53">
        <v>1189.45</v>
      </c>
      <c r="E124" s="62">
        <v>188.25</v>
      </c>
      <c r="F124" s="53">
        <v>3606.5</v>
      </c>
      <c r="G124" s="62">
        <v>1067.2</v>
      </c>
      <c r="H124" s="62">
        <v>904.25</v>
      </c>
      <c r="I124" s="53">
        <v>1408.65</v>
      </c>
      <c r="L124" s="55">
        <f t="shared" si="10"/>
        <v>6.7058702156195197E-3</v>
      </c>
      <c r="M124" s="55">
        <f t="shared" si="11"/>
        <v>-1.6624040920716076E-2</v>
      </c>
      <c r="N124" s="55">
        <f t="shared" si="12"/>
        <v>-1.9718073502264719E-3</v>
      </c>
      <c r="O124" s="55">
        <f t="shared" si="13"/>
        <v>1.100966702470468E-2</v>
      </c>
      <c r="P124" s="55">
        <f t="shared" si="14"/>
        <v>-2.8683005655803933E-2</v>
      </c>
      <c r="Q124" s="55">
        <f t="shared" si="15"/>
        <v>3.6206329054404821E-3</v>
      </c>
      <c r="R124" s="55">
        <f t="shared" si="16"/>
        <v>2.4762012692656418E-2</v>
      </c>
      <c r="S124" s="55">
        <f t="shared" si="17"/>
        <v>9.74875452492752E-3</v>
      </c>
      <c r="T124" s="55">
        <v>6.95</v>
      </c>
      <c r="U124" s="54">
        <f t="shared" si="8"/>
        <v>6.9500000000000006E-2</v>
      </c>
      <c r="V124" s="55">
        <f t="shared" si="9"/>
        <v>2.6666749207615581E-4</v>
      </c>
      <c r="W124" s="49"/>
      <c r="X124" s="49"/>
    </row>
    <row r="125" spans="1:24" ht="14.25" customHeight="1" x14ac:dyDescent="0.25">
      <c r="A125" s="62" t="s">
        <v>86</v>
      </c>
      <c r="B125" s="62">
        <v>485.65</v>
      </c>
      <c r="C125" s="62">
        <v>77.05</v>
      </c>
      <c r="D125" s="53">
        <v>1177.4000000000001</v>
      </c>
      <c r="E125" s="62">
        <v>186.8</v>
      </c>
      <c r="F125" s="53">
        <v>3602.1</v>
      </c>
      <c r="G125" s="62">
        <v>1047.95</v>
      </c>
      <c r="H125" s="62">
        <v>900.8</v>
      </c>
      <c r="I125" s="53">
        <v>1405.1</v>
      </c>
      <c r="L125" s="55">
        <f t="shared" si="10"/>
        <v>-4.6116007378561186E-3</v>
      </c>
      <c r="M125" s="55">
        <f t="shared" si="11"/>
        <v>1.9505851755525548E-3</v>
      </c>
      <c r="N125" s="55">
        <f t="shared" si="12"/>
        <v>-1.0130732691580104E-2</v>
      </c>
      <c r="O125" s="55">
        <f t="shared" si="13"/>
        <v>-7.7025232403717852E-3</v>
      </c>
      <c r="P125" s="55">
        <f t="shared" si="14"/>
        <v>-1.2200194093997202E-3</v>
      </c>
      <c r="Q125" s="55">
        <f t="shared" si="15"/>
        <v>-1.8037856071964016E-2</v>
      </c>
      <c r="R125" s="55">
        <f t="shared" si="16"/>
        <v>-3.8153165606857014E-3</v>
      </c>
      <c r="S125" s="55">
        <f t="shared" si="17"/>
        <v>-2.52014339970907E-3</v>
      </c>
      <c r="T125" s="55">
        <v>7.032</v>
      </c>
      <c r="U125" s="54">
        <f t="shared" si="8"/>
        <v>7.0319999999999994E-2</v>
      </c>
      <c r="V125" s="55">
        <f t="shared" si="9"/>
        <v>2.6970965552020054E-4</v>
      </c>
      <c r="W125" s="49"/>
      <c r="X125" s="49"/>
    </row>
    <row r="126" spans="1:24" ht="14.25" customHeight="1" x14ac:dyDescent="0.25">
      <c r="A126" s="62" t="s">
        <v>87</v>
      </c>
      <c r="B126" s="62">
        <v>483.55</v>
      </c>
      <c r="C126" s="62">
        <v>78.05</v>
      </c>
      <c r="D126" s="53">
        <v>1181.25</v>
      </c>
      <c r="E126" s="62">
        <v>194.05</v>
      </c>
      <c r="F126" s="53">
        <v>3406.4</v>
      </c>
      <c r="G126" s="62">
        <v>1093</v>
      </c>
      <c r="H126" s="62">
        <v>901.2</v>
      </c>
      <c r="I126" s="53">
        <v>1415.5</v>
      </c>
      <c r="L126" s="55">
        <f t="shared" si="10"/>
        <v>-4.3241017193451376E-3</v>
      </c>
      <c r="M126" s="55">
        <f t="shared" si="11"/>
        <v>1.2978585334198572E-2</v>
      </c>
      <c r="N126" s="55">
        <f t="shared" si="12"/>
        <v>3.2699167657549758E-3</v>
      </c>
      <c r="O126" s="55">
        <f t="shared" si="13"/>
        <v>3.8811563169164877E-2</v>
      </c>
      <c r="P126" s="55">
        <f t="shared" si="14"/>
        <v>-5.4329418950056864E-2</v>
      </c>
      <c r="Q126" s="55">
        <f t="shared" si="15"/>
        <v>4.2988692208597697E-2</v>
      </c>
      <c r="R126" s="55">
        <f t="shared" si="16"/>
        <v>4.4404973357026087E-4</v>
      </c>
      <c r="S126" s="55">
        <f t="shared" si="17"/>
        <v>7.4016084264465817E-3</v>
      </c>
      <c r="T126" s="55">
        <v>7.0720000000000001</v>
      </c>
      <c r="U126" s="54">
        <f t="shared" si="8"/>
        <v>7.0720000000000005E-2</v>
      </c>
      <c r="V126" s="55">
        <f t="shared" si="9"/>
        <v>2.7119279539000729E-4</v>
      </c>
      <c r="W126" s="49"/>
      <c r="X126" s="49"/>
    </row>
    <row r="127" spans="1:24" ht="14.25" customHeight="1" x14ac:dyDescent="0.25">
      <c r="A127" s="62" t="s">
        <v>88</v>
      </c>
      <c r="B127" s="62">
        <v>491</v>
      </c>
      <c r="C127" s="62">
        <v>77.3</v>
      </c>
      <c r="D127" s="53">
        <v>1195.8499999999999</v>
      </c>
      <c r="E127" s="62">
        <v>196.85</v>
      </c>
      <c r="F127" s="53">
        <v>3289.8</v>
      </c>
      <c r="G127" s="62">
        <v>1104.75</v>
      </c>
      <c r="H127" s="62">
        <v>906.45</v>
      </c>
      <c r="I127" s="53">
        <v>1424.4</v>
      </c>
      <c r="L127" s="55">
        <f t="shared" si="10"/>
        <v>1.5406886568090142E-2</v>
      </c>
      <c r="M127" s="55">
        <f t="shared" si="11"/>
        <v>-9.6092248558616276E-3</v>
      </c>
      <c r="N127" s="55">
        <f t="shared" si="12"/>
        <v>1.2359788359788283E-2</v>
      </c>
      <c r="O127" s="55">
        <f t="shared" si="13"/>
        <v>1.4429270806493083E-2</v>
      </c>
      <c r="P127" s="55">
        <f t="shared" si="14"/>
        <v>-3.4229685298262071E-2</v>
      </c>
      <c r="Q127" s="55">
        <f t="shared" si="15"/>
        <v>1.0750228728270814E-2</v>
      </c>
      <c r="R127" s="55">
        <f t="shared" si="16"/>
        <v>5.8255659121171765E-3</v>
      </c>
      <c r="S127" s="55">
        <f t="shared" si="17"/>
        <v>6.2875309078064927E-3</v>
      </c>
      <c r="T127" s="55">
        <v>6.6849999999999996</v>
      </c>
      <c r="U127" s="54">
        <f t="shared" si="8"/>
        <v>6.6849999999999993E-2</v>
      </c>
      <c r="V127" s="55">
        <f t="shared" si="9"/>
        <v>2.568202003161435E-4</v>
      </c>
      <c r="W127" s="49"/>
      <c r="X127" s="49"/>
    </row>
    <row r="128" spans="1:24" ht="14.25" customHeight="1" x14ac:dyDescent="0.25">
      <c r="A128" s="61">
        <v>44630</v>
      </c>
      <c r="B128" s="62">
        <v>481.3</v>
      </c>
      <c r="C128" s="62">
        <v>78</v>
      </c>
      <c r="D128" s="53">
        <v>1183.1500000000001</v>
      </c>
      <c r="E128" s="62">
        <v>189.4</v>
      </c>
      <c r="F128" s="53">
        <v>3123.65</v>
      </c>
      <c r="G128" s="62">
        <v>1093.7</v>
      </c>
      <c r="H128" s="62">
        <v>893.15</v>
      </c>
      <c r="I128" s="53">
        <v>1446.8</v>
      </c>
      <c r="L128" s="55">
        <f t="shared" si="10"/>
        <v>-1.9755600814663928E-2</v>
      </c>
      <c r="M128" s="55">
        <f t="shared" si="11"/>
        <v>9.0556274256145264E-3</v>
      </c>
      <c r="N128" s="55">
        <f t="shared" si="12"/>
        <v>-1.0620061044445222E-2</v>
      </c>
      <c r="O128" s="55">
        <f t="shared" si="13"/>
        <v>-3.7846075692151329E-2</v>
      </c>
      <c r="P128" s="55">
        <f t="shared" si="14"/>
        <v>-5.0504589944677512E-2</v>
      </c>
      <c r="Q128" s="55">
        <f t="shared" si="15"/>
        <v>-1.0002262955419738E-2</v>
      </c>
      <c r="R128" s="55">
        <f t="shared" si="16"/>
        <v>-1.4672623972640596E-2</v>
      </c>
      <c r="S128" s="55">
        <f t="shared" si="17"/>
        <v>1.572591968548151E-2</v>
      </c>
      <c r="T128" s="55">
        <v>6.8179999999999996</v>
      </c>
      <c r="U128" s="54">
        <f t="shared" si="8"/>
        <v>6.8179999999999991E-2</v>
      </c>
      <c r="V128" s="55">
        <f t="shared" si="9"/>
        <v>2.6176546754963503E-4</v>
      </c>
      <c r="W128" s="49"/>
      <c r="X128" s="49"/>
    </row>
    <row r="129" spans="1:24" ht="14.25" customHeight="1" x14ac:dyDescent="0.25">
      <c r="A129" s="61">
        <v>44661</v>
      </c>
      <c r="B129" s="62">
        <v>494.45</v>
      </c>
      <c r="C129" s="62">
        <v>78.900000000000006</v>
      </c>
      <c r="D129" s="53">
        <v>1215.9000000000001</v>
      </c>
      <c r="E129" s="62">
        <v>197.9</v>
      </c>
      <c r="F129" s="53">
        <v>3318.6</v>
      </c>
      <c r="G129" s="62">
        <v>1140.95</v>
      </c>
      <c r="H129" s="62">
        <v>924.95</v>
      </c>
      <c r="I129" s="53">
        <v>1398.45</v>
      </c>
      <c r="L129" s="55">
        <f t="shared" si="10"/>
        <v>2.7321836692291664E-2</v>
      </c>
      <c r="M129" s="55">
        <f t="shared" si="11"/>
        <v>1.1538461538461612E-2</v>
      </c>
      <c r="N129" s="55">
        <f t="shared" si="12"/>
        <v>2.7680344842158641E-2</v>
      </c>
      <c r="O129" s="55">
        <f t="shared" si="13"/>
        <v>4.4878563885955645E-2</v>
      </c>
      <c r="P129" s="55">
        <f t="shared" si="14"/>
        <v>6.2410961535383225E-2</v>
      </c>
      <c r="Q129" s="55">
        <f t="shared" si="15"/>
        <v>4.3201974947426169E-2</v>
      </c>
      <c r="R129" s="55">
        <f t="shared" si="16"/>
        <v>3.5604321782455435E-2</v>
      </c>
      <c r="S129" s="55">
        <f t="shared" si="17"/>
        <v>-3.3418578932817189E-2</v>
      </c>
      <c r="T129" s="55">
        <v>6.766</v>
      </c>
      <c r="U129" s="54">
        <f t="shared" si="8"/>
        <v>6.7659999999999998E-2</v>
      </c>
      <c r="V129" s="55">
        <f t="shared" si="9"/>
        <v>2.5983271016971621E-4</v>
      </c>
      <c r="W129" s="49"/>
      <c r="X129" s="49"/>
    </row>
    <row r="130" spans="1:24" ht="14.25" customHeight="1" x14ac:dyDescent="0.25">
      <c r="A130" s="61">
        <v>44722</v>
      </c>
      <c r="B130" s="62">
        <v>501.05</v>
      </c>
      <c r="C130" s="62">
        <v>80.25</v>
      </c>
      <c r="D130" s="53">
        <v>1229.0999999999999</v>
      </c>
      <c r="E130" s="62">
        <v>203.1</v>
      </c>
      <c r="F130" s="53">
        <v>3358.75</v>
      </c>
      <c r="G130" s="62">
        <v>1147.8499999999999</v>
      </c>
      <c r="H130" s="62">
        <v>922</v>
      </c>
      <c r="I130" s="53">
        <v>1384.25</v>
      </c>
      <c r="L130" s="55">
        <f t="shared" si="10"/>
        <v>1.3348164627363783E-2</v>
      </c>
      <c r="M130" s="55">
        <f t="shared" si="11"/>
        <v>1.7110266159695745E-2</v>
      </c>
      <c r="N130" s="55">
        <f t="shared" si="12"/>
        <v>1.0856155933875991E-2</v>
      </c>
      <c r="O130" s="55">
        <f t="shared" si="13"/>
        <v>2.627589691763511E-2</v>
      </c>
      <c r="P130" s="55">
        <f t="shared" si="14"/>
        <v>1.209847526065211E-2</v>
      </c>
      <c r="Q130" s="55">
        <f t="shared" si="15"/>
        <v>6.0475919190147364E-3</v>
      </c>
      <c r="R130" s="55">
        <f t="shared" si="16"/>
        <v>-3.1893615871128661E-3</v>
      </c>
      <c r="S130" s="55">
        <f t="shared" si="17"/>
        <v>-1.0154099181236401E-2</v>
      </c>
      <c r="T130" s="55">
        <v>6.8070000000000004</v>
      </c>
      <c r="U130" s="54">
        <f t="shared" si="8"/>
        <v>6.8070000000000006E-2</v>
      </c>
      <c r="V130" s="55">
        <f t="shared" si="9"/>
        <v>2.6135669319216071E-4</v>
      </c>
      <c r="W130" s="49"/>
      <c r="X130" s="49"/>
    </row>
    <row r="131" spans="1:24" ht="14.25" customHeight="1" x14ac:dyDescent="0.25">
      <c r="A131" s="61">
        <v>44752</v>
      </c>
      <c r="B131" s="62">
        <v>500.9</v>
      </c>
      <c r="C131" s="62">
        <v>79.55</v>
      </c>
      <c r="D131" s="53">
        <v>1238.75</v>
      </c>
      <c r="E131" s="62">
        <v>202.95</v>
      </c>
      <c r="F131" s="53">
        <v>3278.6</v>
      </c>
      <c r="G131" s="62">
        <v>1181.8</v>
      </c>
      <c r="H131" s="62">
        <v>910.35</v>
      </c>
      <c r="I131" s="53">
        <v>1392.65</v>
      </c>
      <c r="L131" s="55">
        <f t="shared" si="10"/>
        <v>-2.9937132022759026E-4</v>
      </c>
      <c r="M131" s="55">
        <f t="shared" si="11"/>
        <v>-8.7227414330218415E-3</v>
      </c>
      <c r="N131" s="55">
        <f t="shared" si="12"/>
        <v>7.8512732893988215E-3</v>
      </c>
      <c r="O131" s="55">
        <f t="shared" si="13"/>
        <v>-7.3855243722307086E-4</v>
      </c>
      <c r="P131" s="55">
        <f t="shared" si="14"/>
        <v>-2.3863044287309294E-2</v>
      </c>
      <c r="Q131" s="55">
        <f t="shared" si="15"/>
        <v>2.9577035326915579E-2</v>
      </c>
      <c r="R131" s="55">
        <f t="shared" si="16"/>
        <v>-1.2635574837310171E-2</v>
      </c>
      <c r="S131" s="55">
        <f t="shared" si="17"/>
        <v>6.0682680151707361E-3</v>
      </c>
      <c r="T131" s="55">
        <v>6.8479999999999999</v>
      </c>
      <c r="U131" s="54">
        <f t="shared" si="8"/>
        <v>6.8479999999999999E-2</v>
      </c>
      <c r="V131" s="55">
        <f t="shared" si="9"/>
        <v>2.6288009363639731E-4</v>
      </c>
      <c r="W131" s="49"/>
      <c r="X131" s="49"/>
    </row>
    <row r="132" spans="1:24" ht="14.25" customHeight="1" x14ac:dyDescent="0.25">
      <c r="A132" s="61">
        <v>44844</v>
      </c>
      <c r="B132" s="62">
        <v>495.9</v>
      </c>
      <c r="C132" s="62">
        <v>78.349999999999994</v>
      </c>
      <c r="D132" s="53">
        <v>1224.7</v>
      </c>
      <c r="E132" s="62">
        <v>198.4</v>
      </c>
      <c r="F132" s="53">
        <v>3191.45</v>
      </c>
      <c r="G132" s="62">
        <v>1199.6500000000001</v>
      </c>
      <c r="H132" s="62">
        <v>899.9</v>
      </c>
      <c r="I132" s="53">
        <v>1404.25</v>
      </c>
      <c r="L132" s="55">
        <f t="shared" ref="L132:L195" si="18">(B132-B131)/B131</f>
        <v>-9.982032341784788E-3</v>
      </c>
      <c r="M132" s="55">
        <f t="shared" ref="M132:M195" si="19">(C132-C131)/C131</f>
        <v>-1.5084852294154657E-2</v>
      </c>
      <c r="N132" s="55">
        <f t="shared" ref="N132:N195" si="20">(D132-D131)/D131</f>
        <v>-1.1342078708375341E-2</v>
      </c>
      <c r="O132" s="55">
        <f t="shared" ref="O132:O195" si="21">(E132-E131)/E131</f>
        <v>-2.2419315102241849E-2</v>
      </c>
      <c r="P132" s="55">
        <f t="shared" ref="P132:P195" si="22">(F132-F131)/F131</f>
        <v>-2.6581467699627919E-2</v>
      </c>
      <c r="Q132" s="55">
        <f t="shared" ref="Q132:Q195" si="23">(G132-G131)/G131</f>
        <v>1.5104078524285105E-2</v>
      </c>
      <c r="R132" s="55">
        <f t="shared" ref="R132:R195" si="24">(H132-H131)/H131</f>
        <v>-1.1479101444499418E-2</v>
      </c>
      <c r="S132" s="55">
        <f t="shared" ref="S132:S195" si="25">(I132-I131)/I131</f>
        <v>8.3294438660107776E-3</v>
      </c>
      <c r="T132" s="55">
        <v>6.5140000000000002</v>
      </c>
      <c r="U132" s="54">
        <f t="shared" si="8"/>
        <v>6.5140000000000003E-2</v>
      </c>
      <c r="V132" s="55">
        <f t="shared" si="9"/>
        <v>2.5045296890646718E-4</v>
      </c>
      <c r="W132" s="49"/>
      <c r="X132" s="49"/>
    </row>
    <row r="133" spans="1:24" ht="14.25" customHeight="1" x14ac:dyDescent="0.25">
      <c r="A133" s="61">
        <v>44875</v>
      </c>
      <c r="B133" s="62">
        <v>487.75</v>
      </c>
      <c r="C133" s="62">
        <v>77.099999999999994</v>
      </c>
      <c r="D133" s="53">
        <v>1200.3</v>
      </c>
      <c r="E133" s="62">
        <v>191.85</v>
      </c>
      <c r="F133" s="53">
        <v>3154.35</v>
      </c>
      <c r="G133" s="62">
        <v>1164.3499999999999</v>
      </c>
      <c r="H133" s="62">
        <v>873.6</v>
      </c>
      <c r="I133" s="53">
        <v>1418.05</v>
      </c>
      <c r="L133" s="55">
        <f t="shared" si="18"/>
        <v>-1.6434765073603506E-2</v>
      </c>
      <c r="M133" s="55">
        <f t="shared" si="19"/>
        <v>-1.5954052329291642E-2</v>
      </c>
      <c r="N133" s="55">
        <f t="shared" si="20"/>
        <v>-1.9923246509349301E-2</v>
      </c>
      <c r="O133" s="55">
        <f t="shared" si="21"/>
        <v>-3.301411290322586E-2</v>
      </c>
      <c r="P133" s="55">
        <f t="shared" si="22"/>
        <v>-1.162481003932379E-2</v>
      </c>
      <c r="Q133" s="55">
        <f t="shared" si="23"/>
        <v>-2.9425249030967514E-2</v>
      </c>
      <c r="R133" s="55">
        <f t="shared" si="24"/>
        <v>-2.9225469496610684E-2</v>
      </c>
      <c r="S133" s="55">
        <f t="shared" si="25"/>
        <v>9.8273099519316041E-3</v>
      </c>
      <c r="T133" s="55">
        <v>6.51</v>
      </c>
      <c r="U133" s="54">
        <f t="shared" si="8"/>
        <v>6.5099999999999991E-2</v>
      </c>
      <c r="V133" s="55">
        <f t="shared" si="9"/>
        <v>2.5030390598268504E-4</v>
      </c>
      <c r="W133" s="49"/>
      <c r="X133" s="49"/>
    </row>
    <row r="134" spans="1:24" ht="14.25" customHeight="1" x14ac:dyDescent="0.25">
      <c r="A134" s="61">
        <v>44905</v>
      </c>
      <c r="B134" s="62">
        <v>493.3</v>
      </c>
      <c r="C134" s="62">
        <v>78.5</v>
      </c>
      <c r="D134" s="53">
        <v>1207.9000000000001</v>
      </c>
      <c r="E134" s="62">
        <v>194.05</v>
      </c>
      <c r="F134" s="53">
        <v>3187.95</v>
      </c>
      <c r="G134" s="62">
        <v>1162.95</v>
      </c>
      <c r="H134" s="62">
        <v>874.3</v>
      </c>
      <c r="I134" s="53">
        <v>1415.05</v>
      </c>
      <c r="L134" s="55">
        <f t="shared" si="18"/>
        <v>1.1378780112762709E-2</v>
      </c>
      <c r="M134" s="55">
        <f t="shared" si="19"/>
        <v>1.8158236057068816E-2</v>
      </c>
      <c r="N134" s="55">
        <f t="shared" si="20"/>
        <v>6.3317503957345134E-3</v>
      </c>
      <c r="O134" s="55">
        <f t="shared" si="21"/>
        <v>1.1467292155329774E-2</v>
      </c>
      <c r="P134" s="55">
        <f t="shared" si="22"/>
        <v>1.0651956821532142E-2</v>
      </c>
      <c r="Q134" s="55">
        <f t="shared" si="23"/>
        <v>-1.2023875982306554E-3</v>
      </c>
      <c r="R134" s="55">
        <f t="shared" si="24"/>
        <v>8.0128205128197319E-4</v>
      </c>
      <c r="S134" s="55">
        <f t="shared" si="25"/>
        <v>-2.1155812559500724E-3</v>
      </c>
      <c r="T134" s="55">
        <v>6.7309999999999999</v>
      </c>
      <c r="U134" s="54">
        <f t="shared" si="8"/>
        <v>6.7309999999999995E-2</v>
      </c>
      <c r="V134" s="55">
        <f t="shared" si="9"/>
        <v>2.5853128778297041E-4</v>
      </c>
      <c r="W134" s="49"/>
      <c r="X134" s="49"/>
    </row>
    <row r="135" spans="1:24" ht="14.25" customHeight="1" x14ac:dyDescent="0.25">
      <c r="A135" s="62" t="s">
        <v>89</v>
      </c>
      <c r="B135" s="62">
        <v>490.7</v>
      </c>
      <c r="C135" s="62">
        <v>77.95</v>
      </c>
      <c r="D135" s="53">
        <v>1189.2</v>
      </c>
      <c r="E135" s="62">
        <v>196.35</v>
      </c>
      <c r="F135" s="53">
        <v>3121.1</v>
      </c>
      <c r="G135" s="62">
        <v>1151.8499999999999</v>
      </c>
      <c r="H135" s="62">
        <v>873.9</v>
      </c>
      <c r="I135" s="53">
        <v>1400</v>
      </c>
      <c r="L135" s="55">
        <f t="shared" si="18"/>
        <v>-5.2706263936752942E-3</v>
      </c>
      <c r="M135" s="55">
        <f t="shared" si="19"/>
        <v>-7.0063694267515561E-3</v>
      </c>
      <c r="N135" s="55">
        <f t="shared" si="20"/>
        <v>-1.54814140243398E-2</v>
      </c>
      <c r="O135" s="55">
        <f t="shared" si="21"/>
        <v>1.1852615305333589E-2</v>
      </c>
      <c r="P135" s="55">
        <f t="shared" si="22"/>
        <v>-2.0969588607098577E-2</v>
      </c>
      <c r="Q135" s="55">
        <f t="shared" si="23"/>
        <v>-9.5446923771444481E-3</v>
      </c>
      <c r="R135" s="55">
        <f t="shared" si="24"/>
        <v>-4.5750886423421856E-4</v>
      </c>
      <c r="S135" s="55">
        <f t="shared" si="25"/>
        <v>-1.0635666584219607E-2</v>
      </c>
      <c r="T135" s="55">
        <v>6.4779999999999998</v>
      </c>
      <c r="U135" s="54">
        <f t="shared" si="8"/>
        <v>6.4780000000000004E-2</v>
      </c>
      <c r="V135" s="55">
        <f t="shared" si="9"/>
        <v>2.4911120182258273E-4</v>
      </c>
      <c r="W135" s="49"/>
      <c r="X135" s="49"/>
    </row>
    <row r="136" spans="1:24" ht="14.25" customHeight="1" x14ac:dyDescent="0.25">
      <c r="A136" s="62" t="s">
        <v>90</v>
      </c>
      <c r="B136" s="62">
        <v>487.95</v>
      </c>
      <c r="C136" s="62">
        <v>78.45</v>
      </c>
      <c r="D136" s="53">
        <v>1185.6500000000001</v>
      </c>
      <c r="E136" s="62">
        <v>192.3</v>
      </c>
      <c r="F136" s="53">
        <v>3035.3</v>
      </c>
      <c r="G136" s="62">
        <v>1143.7</v>
      </c>
      <c r="H136" s="62">
        <v>871.15</v>
      </c>
      <c r="I136" s="53">
        <v>1408.6</v>
      </c>
      <c r="L136" s="55">
        <f t="shared" si="18"/>
        <v>-5.6042388424699411E-3</v>
      </c>
      <c r="M136" s="55">
        <f t="shared" si="19"/>
        <v>6.4143681847338031E-3</v>
      </c>
      <c r="N136" s="55">
        <f t="shared" si="20"/>
        <v>-2.985200134544193E-3</v>
      </c>
      <c r="O136" s="55">
        <f t="shared" si="21"/>
        <v>-2.0626432391138188E-2</v>
      </c>
      <c r="P136" s="55">
        <f t="shared" si="22"/>
        <v>-2.7490307904264436E-2</v>
      </c>
      <c r="Q136" s="55">
        <f t="shared" si="23"/>
        <v>-7.0755740764855361E-3</v>
      </c>
      <c r="R136" s="55">
        <f t="shared" si="24"/>
        <v>-3.1468131365144755E-3</v>
      </c>
      <c r="S136" s="55">
        <f t="shared" si="25"/>
        <v>6.1428571428570776E-3</v>
      </c>
      <c r="T136" s="55">
        <v>6.6310000000000002</v>
      </c>
      <c r="U136" s="54">
        <f t="shared" si="8"/>
        <v>6.6310000000000008E-2</v>
      </c>
      <c r="V136" s="55">
        <f t="shared" si="9"/>
        <v>2.5481059450660482E-4</v>
      </c>
      <c r="W136" s="49"/>
      <c r="X136" s="49"/>
    </row>
    <row r="137" spans="1:24" ht="14.25" customHeight="1" x14ac:dyDescent="0.25">
      <c r="A137" s="62" t="s">
        <v>91</v>
      </c>
      <c r="B137" s="62">
        <v>489.85</v>
      </c>
      <c r="C137" s="62">
        <v>77.650000000000006</v>
      </c>
      <c r="D137" s="53">
        <v>1185.9000000000001</v>
      </c>
      <c r="E137" s="62">
        <v>204.45</v>
      </c>
      <c r="F137" s="53">
        <v>3074.35</v>
      </c>
      <c r="G137" s="62">
        <v>1162</v>
      </c>
      <c r="H137" s="62">
        <v>869.65</v>
      </c>
      <c r="I137" s="53">
        <v>1431.75</v>
      </c>
      <c r="L137" s="55">
        <f t="shared" si="18"/>
        <v>3.8938415821293867E-3</v>
      </c>
      <c r="M137" s="55">
        <f t="shared" si="19"/>
        <v>-1.0197578075207102E-2</v>
      </c>
      <c r="N137" s="55">
        <f t="shared" si="20"/>
        <v>2.1085480538101463E-4</v>
      </c>
      <c r="O137" s="55">
        <f t="shared" si="21"/>
        <v>6.3182527301091918E-2</v>
      </c>
      <c r="P137" s="55">
        <f t="shared" si="22"/>
        <v>1.2865285144796141E-2</v>
      </c>
      <c r="Q137" s="55">
        <f t="shared" si="23"/>
        <v>1.6000699484130413E-2</v>
      </c>
      <c r="R137" s="55">
        <f t="shared" si="24"/>
        <v>-1.7218619066750847E-3</v>
      </c>
      <c r="S137" s="55">
        <f t="shared" si="25"/>
        <v>1.6434757915661007E-2</v>
      </c>
      <c r="T137" s="55">
        <v>6.3940000000000001</v>
      </c>
      <c r="U137" s="54">
        <f t="shared" si="8"/>
        <v>6.3939999999999997E-2</v>
      </c>
      <c r="V137" s="55">
        <f t="shared" si="9"/>
        <v>2.4597865394770935E-4</v>
      </c>
      <c r="W137" s="49"/>
      <c r="X137" s="49"/>
    </row>
    <row r="138" spans="1:24" ht="14.25" customHeight="1" x14ac:dyDescent="0.25">
      <c r="A138" s="62" t="s">
        <v>92</v>
      </c>
      <c r="B138" s="62">
        <v>490.35</v>
      </c>
      <c r="C138" s="62">
        <v>78.650000000000006</v>
      </c>
      <c r="D138" s="53">
        <v>1210.4000000000001</v>
      </c>
      <c r="E138" s="62">
        <v>215.55</v>
      </c>
      <c r="F138" s="53">
        <v>3243</v>
      </c>
      <c r="G138" s="62">
        <v>1166.45</v>
      </c>
      <c r="H138" s="62">
        <v>874.95</v>
      </c>
      <c r="I138" s="53">
        <v>1405.9</v>
      </c>
      <c r="L138" s="55">
        <f t="shared" si="18"/>
        <v>1.0207206287639072E-3</v>
      </c>
      <c r="M138" s="55">
        <f t="shared" si="19"/>
        <v>1.28783000643915E-2</v>
      </c>
      <c r="N138" s="55">
        <f t="shared" si="20"/>
        <v>2.0659414790454505E-2</v>
      </c>
      <c r="O138" s="55">
        <f t="shared" si="21"/>
        <v>5.4292002934702974E-2</v>
      </c>
      <c r="P138" s="55">
        <f t="shared" si="22"/>
        <v>5.4857124270170962E-2</v>
      </c>
      <c r="Q138" s="55">
        <f t="shared" si="23"/>
        <v>3.8296041308089894E-3</v>
      </c>
      <c r="R138" s="55">
        <f t="shared" si="24"/>
        <v>6.0944057954350241E-3</v>
      </c>
      <c r="S138" s="55">
        <f t="shared" si="25"/>
        <v>-1.8054828007682842E-2</v>
      </c>
      <c r="T138" s="55">
        <v>6.4340000000000002</v>
      </c>
      <c r="U138" s="54">
        <f t="shared" si="8"/>
        <v>6.4340000000000008E-2</v>
      </c>
      <c r="V138" s="55">
        <f t="shared" si="9"/>
        <v>2.4747065051999861E-4</v>
      </c>
      <c r="W138" s="49"/>
      <c r="X138" s="49"/>
    </row>
    <row r="139" spans="1:24" ht="14.25" customHeight="1" x14ac:dyDescent="0.25">
      <c r="A139" s="62" t="s">
        <v>93</v>
      </c>
      <c r="B139" s="62">
        <v>485.2</v>
      </c>
      <c r="C139" s="62">
        <v>78.75</v>
      </c>
      <c r="D139" s="53">
        <v>1216.95</v>
      </c>
      <c r="E139" s="62">
        <v>217</v>
      </c>
      <c r="F139" s="53">
        <v>3141.7</v>
      </c>
      <c r="G139" s="62">
        <v>1164.25</v>
      </c>
      <c r="H139" s="62">
        <v>875.2</v>
      </c>
      <c r="I139" s="53">
        <v>1407.65</v>
      </c>
      <c r="L139" s="55">
        <f t="shared" si="18"/>
        <v>-1.050270215152449E-2</v>
      </c>
      <c r="M139" s="55">
        <f t="shared" si="19"/>
        <v>1.27145581691029E-3</v>
      </c>
      <c r="N139" s="55">
        <f t="shared" si="20"/>
        <v>5.4114342366159566E-3</v>
      </c>
      <c r="O139" s="55">
        <f t="shared" si="21"/>
        <v>6.7269774994200351E-3</v>
      </c>
      <c r="P139" s="55">
        <f t="shared" si="22"/>
        <v>-3.123650940487209E-2</v>
      </c>
      <c r="Q139" s="55">
        <f t="shared" si="23"/>
        <v>-1.886064554845939E-3</v>
      </c>
      <c r="R139" s="55">
        <f t="shared" si="24"/>
        <v>2.8573061317789587E-4</v>
      </c>
      <c r="S139" s="55">
        <f t="shared" si="25"/>
        <v>1.2447542499466533E-3</v>
      </c>
      <c r="T139" s="55">
        <v>6.2969999999999997</v>
      </c>
      <c r="U139" s="54">
        <f t="shared" si="8"/>
        <v>6.2969999999999998E-2</v>
      </c>
      <c r="V139" s="55">
        <f t="shared" si="9"/>
        <v>2.4235824079354984E-4</v>
      </c>
      <c r="W139" s="49"/>
      <c r="X139" s="49"/>
    </row>
    <row r="140" spans="1:24" ht="14.25" customHeight="1" x14ac:dyDescent="0.25">
      <c r="A140" s="62" t="s">
        <v>94</v>
      </c>
      <c r="B140" s="62">
        <v>488.55</v>
      </c>
      <c r="C140" s="62">
        <v>77.900000000000006</v>
      </c>
      <c r="D140" s="53">
        <v>1210.75</v>
      </c>
      <c r="E140" s="62">
        <v>221.2</v>
      </c>
      <c r="F140" s="53">
        <v>3270.05</v>
      </c>
      <c r="G140" s="62">
        <v>1158.1500000000001</v>
      </c>
      <c r="H140" s="62">
        <v>869.15</v>
      </c>
      <c r="I140" s="53">
        <v>1417.7</v>
      </c>
      <c r="L140" s="55">
        <f t="shared" si="18"/>
        <v>6.9043693322341773E-3</v>
      </c>
      <c r="M140" s="55">
        <f t="shared" si="19"/>
        <v>-1.0793650793650722E-2</v>
      </c>
      <c r="N140" s="55">
        <f t="shared" si="20"/>
        <v>-5.0947039730474099E-3</v>
      </c>
      <c r="O140" s="55">
        <f t="shared" si="21"/>
        <v>1.9354838709677368E-2</v>
      </c>
      <c r="P140" s="55">
        <f t="shared" si="22"/>
        <v>4.0853677945061707E-2</v>
      </c>
      <c r="Q140" s="55">
        <f t="shared" si="23"/>
        <v>-5.2394245222245296E-3</v>
      </c>
      <c r="R140" s="55">
        <f t="shared" si="24"/>
        <v>-6.9127056672761283E-3</v>
      </c>
      <c r="S140" s="55">
        <f t="shared" si="25"/>
        <v>7.1395588392000522E-3</v>
      </c>
      <c r="T140" s="55">
        <v>6.47</v>
      </c>
      <c r="U140" s="54">
        <f t="shared" si="8"/>
        <v>6.4699999999999994E-2</v>
      </c>
      <c r="V140" s="55">
        <f t="shared" si="9"/>
        <v>2.4881296999779146E-4</v>
      </c>
      <c r="W140" s="49"/>
      <c r="X140" s="49"/>
    </row>
    <row r="141" spans="1:24" ht="14.25" customHeight="1" x14ac:dyDescent="0.25">
      <c r="A141" s="62" t="s">
        <v>95</v>
      </c>
      <c r="B141" s="62">
        <v>492.15</v>
      </c>
      <c r="C141" s="62">
        <v>77.900000000000006</v>
      </c>
      <c r="D141" s="53">
        <v>1209.7</v>
      </c>
      <c r="E141" s="62">
        <v>226.2</v>
      </c>
      <c r="F141" s="53">
        <v>3273.7</v>
      </c>
      <c r="G141" s="62">
        <v>1143.5</v>
      </c>
      <c r="H141" s="62">
        <v>865.8</v>
      </c>
      <c r="I141" s="53">
        <v>1420</v>
      </c>
      <c r="L141" s="55">
        <f t="shared" si="18"/>
        <v>7.3687442431684897E-3</v>
      </c>
      <c r="M141" s="55">
        <f t="shared" si="19"/>
        <v>0</v>
      </c>
      <c r="N141" s="55">
        <f t="shared" si="20"/>
        <v>-8.6723105513107949E-4</v>
      </c>
      <c r="O141" s="55">
        <f t="shared" si="21"/>
        <v>2.2603978300180832E-2</v>
      </c>
      <c r="P141" s="55">
        <f t="shared" si="22"/>
        <v>1.116190883931327E-3</v>
      </c>
      <c r="Q141" s="55">
        <f t="shared" si="23"/>
        <v>-1.2649484091007288E-2</v>
      </c>
      <c r="R141" s="55">
        <f t="shared" si="24"/>
        <v>-3.8543404475637377E-3</v>
      </c>
      <c r="S141" s="55">
        <f t="shared" si="25"/>
        <v>1.6223460534668509E-3</v>
      </c>
      <c r="T141" s="55">
        <v>6.3689999999999998</v>
      </c>
      <c r="U141" s="54">
        <f t="shared" si="8"/>
        <v>6.3689999999999997E-2</v>
      </c>
      <c r="V141" s="55">
        <f t="shared" si="9"/>
        <v>2.4504587234530639E-4</v>
      </c>
      <c r="W141" s="49"/>
      <c r="X141" s="49"/>
    </row>
    <row r="142" spans="1:24" ht="14.25" customHeight="1" x14ac:dyDescent="0.25">
      <c r="A142" s="62" t="s">
        <v>96</v>
      </c>
      <c r="B142" s="62">
        <v>495.1</v>
      </c>
      <c r="C142" s="62">
        <v>78.7</v>
      </c>
      <c r="D142" s="53">
        <v>1203.75</v>
      </c>
      <c r="E142" s="62">
        <v>233.85</v>
      </c>
      <c r="F142" s="53">
        <v>3283.95</v>
      </c>
      <c r="G142" s="62">
        <v>1156.75</v>
      </c>
      <c r="H142" s="62">
        <v>866.1</v>
      </c>
      <c r="I142" s="53">
        <v>1428.85</v>
      </c>
      <c r="L142" s="55">
        <f t="shared" si="18"/>
        <v>5.9941074875547E-3</v>
      </c>
      <c r="M142" s="55">
        <f t="shared" si="19"/>
        <v>1.0269576379974289E-2</v>
      </c>
      <c r="N142" s="55">
        <f t="shared" si="20"/>
        <v>-4.9185748532694432E-3</v>
      </c>
      <c r="O142" s="55">
        <f t="shared" si="21"/>
        <v>3.3819628647214883E-2</v>
      </c>
      <c r="P142" s="55">
        <f t="shared" si="22"/>
        <v>3.1310138375538385E-3</v>
      </c>
      <c r="Q142" s="55">
        <f t="shared" si="23"/>
        <v>1.1587232181897682E-2</v>
      </c>
      <c r="R142" s="55">
        <f t="shared" si="24"/>
        <v>3.4650034650042532E-4</v>
      </c>
      <c r="S142" s="55">
        <f t="shared" si="25"/>
        <v>6.2323943661971191E-3</v>
      </c>
      <c r="T142" s="55">
        <v>6.3650000000000002</v>
      </c>
      <c r="U142" s="54">
        <f t="shared" si="8"/>
        <v>6.3649999999999998E-2</v>
      </c>
      <c r="V142" s="55">
        <f t="shared" si="9"/>
        <v>2.4489660702498028E-4</v>
      </c>
      <c r="W142" s="49"/>
      <c r="X142" s="49"/>
    </row>
    <row r="143" spans="1:24" ht="14.25" customHeight="1" x14ac:dyDescent="0.25">
      <c r="A143" s="62" t="s">
        <v>97</v>
      </c>
      <c r="B143" s="62">
        <v>508.8</v>
      </c>
      <c r="C143" s="62">
        <v>77.900000000000006</v>
      </c>
      <c r="D143" s="53">
        <v>1224.7</v>
      </c>
      <c r="E143" s="62">
        <v>233.25</v>
      </c>
      <c r="F143" s="53">
        <v>3188.45</v>
      </c>
      <c r="G143" s="62">
        <v>1180.6500000000001</v>
      </c>
      <c r="H143" s="62">
        <v>867.25</v>
      </c>
      <c r="I143" s="53">
        <v>1438.1</v>
      </c>
      <c r="L143" s="55">
        <f t="shared" si="18"/>
        <v>2.7671177539890908E-2</v>
      </c>
      <c r="M143" s="55">
        <f t="shared" si="19"/>
        <v>-1.0165184243964386E-2</v>
      </c>
      <c r="N143" s="55">
        <f t="shared" si="20"/>
        <v>1.740394600207688E-2</v>
      </c>
      <c r="O143" s="55">
        <f t="shared" si="21"/>
        <v>-2.5657472738934975E-3</v>
      </c>
      <c r="P143" s="55">
        <f t="shared" si="22"/>
        <v>-2.9080832533991078E-2</v>
      </c>
      <c r="Q143" s="55">
        <f t="shared" si="23"/>
        <v>2.0661335638642829E-2</v>
      </c>
      <c r="R143" s="55">
        <f t="shared" si="24"/>
        <v>1.3277912481237468E-3</v>
      </c>
      <c r="S143" s="55">
        <f t="shared" si="25"/>
        <v>6.4737376211638732E-3</v>
      </c>
      <c r="T143" s="55">
        <v>6.3659999999999997</v>
      </c>
      <c r="U143" s="54">
        <f t="shared" si="8"/>
        <v>6.3659999999999994E-2</v>
      </c>
      <c r="V143" s="55">
        <f t="shared" si="9"/>
        <v>2.4493392387925361E-4</v>
      </c>
      <c r="W143" s="49"/>
      <c r="X143" s="49"/>
    </row>
    <row r="144" spans="1:24" ht="14.25" customHeight="1" x14ac:dyDescent="0.25">
      <c r="A144" s="62" t="s">
        <v>98</v>
      </c>
      <c r="B144" s="62">
        <v>508.8</v>
      </c>
      <c r="C144" s="62">
        <v>77.95</v>
      </c>
      <c r="D144" s="53">
        <v>1249.9000000000001</v>
      </c>
      <c r="E144" s="62">
        <v>237.2</v>
      </c>
      <c r="F144" s="53">
        <v>3282.45</v>
      </c>
      <c r="G144" s="62">
        <v>1188.1500000000001</v>
      </c>
      <c r="H144" s="62">
        <v>874.25</v>
      </c>
      <c r="I144" s="53">
        <v>1424.2</v>
      </c>
      <c r="L144" s="55">
        <f t="shared" si="18"/>
        <v>0</v>
      </c>
      <c r="M144" s="55">
        <f t="shared" si="19"/>
        <v>6.4184852374835879E-4</v>
      </c>
      <c r="N144" s="55">
        <f t="shared" si="20"/>
        <v>2.0576467706377107E-2</v>
      </c>
      <c r="O144" s="55">
        <f t="shared" si="21"/>
        <v>1.6934619506966724E-2</v>
      </c>
      <c r="P144" s="55">
        <f t="shared" si="22"/>
        <v>2.948140946227791E-2</v>
      </c>
      <c r="Q144" s="55">
        <f t="shared" si="23"/>
        <v>6.3524329818320409E-3</v>
      </c>
      <c r="R144" s="55">
        <f t="shared" si="24"/>
        <v>8.0714903430383397E-3</v>
      </c>
      <c r="S144" s="55">
        <f t="shared" si="25"/>
        <v>-9.6655309088379566E-3</v>
      </c>
      <c r="T144" s="55">
        <v>6.4009999999999998</v>
      </c>
      <c r="U144" s="54">
        <f t="shared" si="8"/>
        <v>6.4009999999999997E-2</v>
      </c>
      <c r="V144" s="55">
        <f t="shared" si="9"/>
        <v>2.4623979367510707E-4</v>
      </c>
      <c r="W144" s="49"/>
      <c r="X144" s="49"/>
    </row>
    <row r="145" spans="1:24" ht="14.25" customHeight="1" x14ac:dyDescent="0.25">
      <c r="A145" s="62" t="s">
        <v>99</v>
      </c>
      <c r="B145" s="62">
        <v>503.9</v>
      </c>
      <c r="C145" s="62">
        <v>77.150000000000006</v>
      </c>
      <c r="D145" s="53">
        <v>1292.7</v>
      </c>
      <c r="E145" s="62">
        <v>244.6</v>
      </c>
      <c r="F145" s="53">
        <v>3277.95</v>
      </c>
      <c r="G145" s="62">
        <v>1131.95</v>
      </c>
      <c r="H145" s="62">
        <v>871.25</v>
      </c>
      <c r="I145" s="53">
        <v>1417.5</v>
      </c>
      <c r="L145" s="55">
        <f t="shared" si="18"/>
        <v>-9.6305031446541553E-3</v>
      </c>
      <c r="M145" s="55">
        <f t="shared" si="19"/>
        <v>-1.0262989095574049E-2</v>
      </c>
      <c r="N145" s="55">
        <f t="shared" si="20"/>
        <v>3.4242739419153491E-2</v>
      </c>
      <c r="O145" s="55">
        <f t="shared" si="21"/>
        <v>3.119730185497473E-2</v>
      </c>
      <c r="P145" s="55">
        <f t="shared" si="22"/>
        <v>-1.37092720376548E-3</v>
      </c>
      <c r="Q145" s="55">
        <f t="shared" si="23"/>
        <v>-4.730042503050965E-2</v>
      </c>
      <c r="R145" s="55">
        <f t="shared" si="24"/>
        <v>-3.4315127251930227E-3</v>
      </c>
      <c r="S145" s="55">
        <f t="shared" si="25"/>
        <v>-4.7043954500772681E-3</v>
      </c>
      <c r="T145" s="55">
        <v>6.3970000000000002</v>
      </c>
      <c r="U145" s="54">
        <f t="shared" si="8"/>
        <v>6.3969999999999999E-2</v>
      </c>
      <c r="V145" s="55">
        <f t="shared" si="9"/>
        <v>2.4609057306901327E-4</v>
      </c>
      <c r="W145" s="49"/>
      <c r="X145" s="49"/>
    </row>
    <row r="146" spans="1:24" ht="14.25" customHeight="1" x14ac:dyDescent="0.25">
      <c r="A146" s="62" t="s">
        <v>100</v>
      </c>
      <c r="B146" s="62">
        <v>513.04999999999995</v>
      </c>
      <c r="C146" s="62">
        <v>76.75</v>
      </c>
      <c r="D146" s="53">
        <v>1347.9</v>
      </c>
      <c r="E146" s="62">
        <v>253.9</v>
      </c>
      <c r="F146" s="53">
        <v>3348.7</v>
      </c>
      <c r="G146" s="62">
        <v>1132.8</v>
      </c>
      <c r="H146" s="62">
        <v>876.2</v>
      </c>
      <c r="I146" s="53">
        <v>1440.15</v>
      </c>
      <c r="L146" s="55">
        <f t="shared" si="18"/>
        <v>1.8158364754911643E-2</v>
      </c>
      <c r="M146" s="55">
        <f t="shared" si="19"/>
        <v>-5.1847051198963788E-3</v>
      </c>
      <c r="N146" s="55">
        <f t="shared" si="20"/>
        <v>4.2701322812717601E-2</v>
      </c>
      <c r="O146" s="55">
        <f t="shared" si="21"/>
        <v>3.8021259198691787E-2</v>
      </c>
      <c r="P146" s="55">
        <f t="shared" si="22"/>
        <v>2.1583611708537349E-2</v>
      </c>
      <c r="Q146" s="55">
        <f t="shared" si="23"/>
        <v>7.5091655991864391E-4</v>
      </c>
      <c r="R146" s="55">
        <f t="shared" si="24"/>
        <v>5.6814921090387899E-3</v>
      </c>
      <c r="S146" s="55">
        <f t="shared" si="25"/>
        <v>1.5978835978836044E-2</v>
      </c>
      <c r="T146" s="55">
        <v>6.4189999999999996</v>
      </c>
      <c r="U146" s="54">
        <f t="shared" si="8"/>
        <v>6.4189999999999997E-2</v>
      </c>
      <c r="V146" s="55">
        <f t="shared" si="9"/>
        <v>2.4691121726450049E-4</v>
      </c>
      <c r="W146" s="49"/>
      <c r="X146" s="49"/>
    </row>
    <row r="147" spans="1:24" ht="14.25" customHeight="1" x14ac:dyDescent="0.25">
      <c r="A147" s="61">
        <v>44572</v>
      </c>
      <c r="B147" s="62">
        <v>515.29999999999995</v>
      </c>
      <c r="C147" s="62">
        <v>76.2</v>
      </c>
      <c r="D147" s="53">
        <v>1348.2</v>
      </c>
      <c r="E147" s="62">
        <v>249.8</v>
      </c>
      <c r="F147" s="53">
        <v>3342.45</v>
      </c>
      <c r="G147" s="62">
        <v>1142.2</v>
      </c>
      <c r="H147" s="62">
        <v>908.95</v>
      </c>
      <c r="I147" s="53">
        <v>1433.75</v>
      </c>
      <c r="L147" s="55">
        <f t="shared" si="18"/>
        <v>4.3855374719812884E-3</v>
      </c>
      <c r="M147" s="55">
        <f t="shared" si="19"/>
        <v>-7.1661237785015913E-3</v>
      </c>
      <c r="N147" s="55">
        <f t="shared" si="20"/>
        <v>2.2256843979520329E-4</v>
      </c>
      <c r="O147" s="55">
        <f t="shared" si="21"/>
        <v>-1.6148089799133493E-2</v>
      </c>
      <c r="P147" s="55">
        <f t="shared" si="22"/>
        <v>-1.8663959148326216E-3</v>
      </c>
      <c r="Q147" s="55">
        <f t="shared" si="23"/>
        <v>8.2980225988701379E-3</v>
      </c>
      <c r="R147" s="55">
        <f t="shared" si="24"/>
        <v>3.7377311116183518E-2</v>
      </c>
      <c r="S147" s="55">
        <f t="shared" si="25"/>
        <v>-4.4439815297018298E-3</v>
      </c>
      <c r="T147" s="55">
        <v>6.407</v>
      </c>
      <c r="U147" s="54">
        <f t="shared" si="8"/>
        <v>6.4070000000000002E-2</v>
      </c>
      <c r="V147" s="55">
        <f t="shared" si="9"/>
        <v>2.4646361410796125E-4</v>
      </c>
      <c r="W147" s="49"/>
      <c r="X147" s="49"/>
    </row>
    <row r="148" spans="1:24" ht="14.25" customHeight="1" x14ac:dyDescent="0.25">
      <c r="A148" s="61">
        <v>44603</v>
      </c>
      <c r="B148" s="62">
        <v>513.35</v>
      </c>
      <c r="C148" s="62">
        <v>76.8</v>
      </c>
      <c r="D148" s="53">
        <v>1336.05</v>
      </c>
      <c r="E148" s="62">
        <v>244.65</v>
      </c>
      <c r="F148" s="53">
        <v>3308.6</v>
      </c>
      <c r="G148" s="62">
        <v>1132.75</v>
      </c>
      <c r="H148" s="62">
        <v>909.25</v>
      </c>
      <c r="I148" s="53">
        <v>1445.35</v>
      </c>
      <c r="L148" s="55">
        <f t="shared" si="18"/>
        <v>-3.78420337667365E-3</v>
      </c>
      <c r="M148" s="55">
        <f t="shared" si="19"/>
        <v>7.8740157480314214E-3</v>
      </c>
      <c r="N148" s="55">
        <f t="shared" si="20"/>
        <v>-9.0120160213618822E-3</v>
      </c>
      <c r="O148" s="55">
        <f t="shared" si="21"/>
        <v>-2.0616493194555666E-2</v>
      </c>
      <c r="P148" s="55">
        <f t="shared" si="22"/>
        <v>-1.0127301829496302E-2</v>
      </c>
      <c r="Q148" s="55">
        <f t="shared" si="23"/>
        <v>-8.2735072666783802E-3</v>
      </c>
      <c r="R148" s="55">
        <f t="shared" si="24"/>
        <v>3.3005115792942902E-4</v>
      </c>
      <c r="S148" s="55">
        <f t="shared" si="25"/>
        <v>8.0906713164777041E-3</v>
      </c>
      <c r="T148" s="55">
        <v>6.4630000000000001</v>
      </c>
      <c r="U148" s="54">
        <f t="shared" si="8"/>
        <v>6.4630000000000007E-2</v>
      </c>
      <c r="V148" s="55">
        <f t="shared" si="9"/>
        <v>2.4855199884110668E-4</v>
      </c>
      <c r="W148" s="49"/>
      <c r="X148" s="49"/>
    </row>
    <row r="149" spans="1:24" ht="14.25" customHeight="1" x14ac:dyDescent="0.25">
      <c r="A149" s="61">
        <v>44631</v>
      </c>
      <c r="B149" s="62">
        <v>519.75</v>
      </c>
      <c r="C149" s="62">
        <v>76</v>
      </c>
      <c r="D149" s="53">
        <v>1330.9</v>
      </c>
      <c r="E149" s="62">
        <v>251.65</v>
      </c>
      <c r="F149" s="53">
        <v>3292.15</v>
      </c>
      <c r="G149" s="62">
        <v>1131.5</v>
      </c>
      <c r="H149" s="62">
        <v>861.25</v>
      </c>
      <c r="I149" s="53">
        <v>1457.75</v>
      </c>
      <c r="L149" s="55">
        <f t="shared" si="18"/>
        <v>1.2467127690659349E-2</v>
      </c>
      <c r="M149" s="55">
        <f t="shared" si="19"/>
        <v>-1.041666666666663E-2</v>
      </c>
      <c r="N149" s="55">
        <f t="shared" si="20"/>
        <v>-3.8546461584520516E-3</v>
      </c>
      <c r="O149" s="55">
        <f t="shared" si="21"/>
        <v>2.8612303290414878E-2</v>
      </c>
      <c r="P149" s="55">
        <f t="shared" si="22"/>
        <v>-4.9718914344435167E-3</v>
      </c>
      <c r="Q149" s="55">
        <f t="shared" si="23"/>
        <v>-1.1035091591260207E-3</v>
      </c>
      <c r="R149" s="55">
        <f t="shared" si="24"/>
        <v>-5.2790761616717072E-2</v>
      </c>
      <c r="S149" s="55">
        <f t="shared" si="25"/>
        <v>8.5792368630436162E-3</v>
      </c>
      <c r="T149" s="55">
        <v>6.5019999999999998</v>
      </c>
      <c r="U149" s="54">
        <f t="shared" si="8"/>
        <v>6.5019999999999994E-2</v>
      </c>
      <c r="V149" s="55">
        <f t="shared" si="9"/>
        <v>2.5000576340694636E-4</v>
      </c>
      <c r="W149" s="49"/>
      <c r="X149" s="49"/>
    </row>
    <row r="150" spans="1:24" ht="14.25" customHeight="1" x14ac:dyDescent="0.25">
      <c r="A150" s="61">
        <v>44662</v>
      </c>
      <c r="B150" s="62">
        <v>569.4</v>
      </c>
      <c r="C150" s="62">
        <v>75.900000000000006</v>
      </c>
      <c r="D150" s="53">
        <v>1331.9</v>
      </c>
      <c r="E150" s="62">
        <v>249.7</v>
      </c>
      <c r="F150" s="53">
        <v>3319.45</v>
      </c>
      <c r="G150" s="62">
        <v>1123.3499999999999</v>
      </c>
      <c r="H150" s="62">
        <v>845.25</v>
      </c>
      <c r="I150" s="53">
        <v>1468</v>
      </c>
      <c r="L150" s="55">
        <f t="shared" si="18"/>
        <v>9.5526695526695488E-2</v>
      </c>
      <c r="M150" s="55">
        <f t="shared" si="19"/>
        <v>-1.3157894736841357E-3</v>
      </c>
      <c r="N150" s="55">
        <f t="shared" si="20"/>
        <v>7.5137125253587798E-4</v>
      </c>
      <c r="O150" s="55">
        <f t="shared" si="21"/>
        <v>-7.7488575402345199E-3</v>
      </c>
      <c r="P150" s="55">
        <f t="shared" si="22"/>
        <v>8.2924532600275585E-3</v>
      </c>
      <c r="Q150" s="55">
        <f t="shared" si="23"/>
        <v>-7.2028281042864255E-3</v>
      </c>
      <c r="R150" s="55">
        <f t="shared" si="24"/>
        <v>-1.857764876632801E-2</v>
      </c>
      <c r="S150" s="55">
        <f t="shared" si="25"/>
        <v>7.0313839821642939E-3</v>
      </c>
      <c r="T150" s="55">
        <v>6.3259999999999996</v>
      </c>
      <c r="U150" s="54">
        <f t="shared" si="8"/>
        <v>6.3259999999999997E-2</v>
      </c>
      <c r="V150" s="55">
        <f t="shared" si="9"/>
        <v>2.434409770781798E-4</v>
      </c>
      <c r="W150" s="49"/>
      <c r="X150" s="49"/>
    </row>
    <row r="151" spans="1:24" ht="14.25" customHeight="1" x14ac:dyDescent="0.25">
      <c r="A151" s="61">
        <v>44753</v>
      </c>
      <c r="B151" s="62">
        <v>601.85</v>
      </c>
      <c r="C151" s="62">
        <v>75.75</v>
      </c>
      <c r="D151" s="53">
        <v>1335.15</v>
      </c>
      <c r="E151" s="62">
        <v>259.89999999999998</v>
      </c>
      <c r="F151" s="53">
        <v>3332.45</v>
      </c>
      <c r="G151" s="62">
        <v>1122.3499999999999</v>
      </c>
      <c r="H151" s="62">
        <v>834.55</v>
      </c>
      <c r="I151" s="53">
        <v>1470.45</v>
      </c>
      <c r="L151" s="55">
        <f t="shared" si="18"/>
        <v>5.6989813839128989E-2</v>
      </c>
      <c r="M151" s="55">
        <f t="shared" si="19"/>
        <v>-1.976284584980312E-3</v>
      </c>
      <c r="N151" s="55">
        <f t="shared" si="20"/>
        <v>2.4401231323672948E-3</v>
      </c>
      <c r="O151" s="55">
        <f t="shared" si="21"/>
        <v>4.0849018822587062E-2</v>
      </c>
      <c r="P151" s="55">
        <f t="shared" si="22"/>
        <v>3.9163114371356701E-3</v>
      </c>
      <c r="Q151" s="55">
        <f t="shared" si="23"/>
        <v>-8.9019450749988876E-4</v>
      </c>
      <c r="R151" s="55">
        <f t="shared" si="24"/>
        <v>-1.2658976634131968E-2</v>
      </c>
      <c r="S151" s="55">
        <f t="shared" si="25"/>
        <v>1.6689373297003034E-3</v>
      </c>
      <c r="T151" s="55">
        <v>6.391</v>
      </c>
      <c r="U151" s="54">
        <f t="shared" si="8"/>
        <v>6.3909999999999995E-2</v>
      </c>
      <c r="V151" s="55">
        <f t="shared" si="9"/>
        <v>2.4586673168291995E-4</v>
      </c>
      <c r="W151" s="49"/>
      <c r="X151" s="49"/>
    </row>
    <row r="152" spans="1:24" ht="14.25" customHeight="1" x14ac:dyDescent="0.25">
      <c r="A152" s="61">
        <v>44815</v>
      </c>
      <c r="B152" s="62">
        <v>615.45000000000005</v>
      </c>
      <c r="C152" s="62">
        <v>75.05</v>
      </c>
      <c r="D152" s="53">
        <v>1350.8</v>
      </c>
      <c r="E152" s="62">
        <v>267.45</v>
      </c>
      <c r="F152" s="53">
        <v>3290</v>
      </c>
      <c r="G152" s="62">
        <v>1111.95</v>
      </c>
      <c r="H152" s="62">
        <v>836.6</v>
      </c>
      <c r="I152" s="53">
        <v>1477.2</v>
      </c>
      <c r="L152" s="55">
        <f t="shared" si="18"/>
        <v>2.2596992606131131E-2</v>
      </c>
      <c r="M152" s="55">
        <f t="shared" si="19"/>
        <v>-9.2409240924092792E-3</v>
      </c>
      <c r="N152" s="55">
        <f t="shared" si="20"/>
        <v>1.1721529416170365E-2</v>
      </c>
      <c r="O152" s="55">
        <f t="shared" si="21"/>
        <v>2.9049634474798046E-2</v>
      </c>
      <c r="P152" s="55">
        <f t="shared" si="22"/>
        <v>-1.2738375669552377E-2</v>
      </c>
      <c r="Q152" s="55">
        <f t="shared" si="23"/>
        <v>-9.2662716621373584E-3</v>
      </c>
      <c r="R152" s="55">
        <f t="shared" si="24"/>
        <v>2.4564136360913885E-3</v>
      </c>
      <c r="S152" s="55">
        <f t="shared" si="25"/>
        <v>4.5904315005610525E-3</v>
      </c>
      <c r="T152" s="55">
        <v>6.2770000000000001</v>
      </c>
      <c r="U152" s="54">
        <f t="shared" si="8"/>
        <v>6.2770000000000006E-2</v>
      </c>
      <c r="V152" s="55">
        <f t="shared" si="9"/>
        <v>2.4161135467615225E-4</v>
      </c>
      <c r="W152" s="49"/>
      <c r="X152" s="49"/>
    </row>
    <row r="153" spans="1:24" ht="14.25" customHeight="1" x14ac:dyDescent="0.25">
      <c r="A153" s="61">
        <v>44845</v>
      </c>
      <c r="B153" s="62">
        <v>629.15</v>
      </c>
      <c r="C153" s="62">
        <v>75.25</v>
      </c>
      <c r="D153" s="53">
        <v>1340.8</v>
      </c>
      <c r="E153" s="62">
        <v>266.95</v>
      </c>
      <c r="F153" s="53">
        <v>3295.15</v>
      </c>
      <c r="G153" s="62">
        <v>1070.25</v>
      </c>
      <c r="H153" s="62">
        <v>826.1</v>
      </c>
      <c r="I153" s="53">
        <v>1464.95</v>
      </c>
      <c r="L153" s="55">
        <f t="shared" si="18"/>
        <v>2.2260134860670942E-2</v>
      </c>
      <c r="M153" s="55">
        <f t="shared" si="19"/>
        <v>2.6648900732845148E-3</v>
      </c>
      <c r="N153" s="55">
        <f t="shared" si="20"/>
        <v>-7.4030204323363939E-3</v>
      </c>
      <c r="O153" s="55">
        <f t="shared" si="21"/>
        <v>-1.869508319312021E-3</v>
      </c>
      <c r="P153" s="55">
        <f t="shared" si="22"/>
        <v>1.5653495440729761E-3</v>
      </c>
      <c r="Q153" s="55">
        <f t="shared" si="23"/>
        <v>-3.7501686226898728E-2</v>
      </c>
      <c r="R153" s="55">
        <f t="shared" si="24"/>
        <v>-1.2550800860626344E-2</v>
      </c>
      <c r="S153" s="55">
        <f t="shared" si="25"/>
        <v>-8.2927159490928781E-3</v>
      </c>
      <c r="T153" s="55">
        <v>6.3070000000000004</v>
      </c>
      <c r="U153" s="54">
        <f t="shared" si="8"/>
        <v>6.3070000000000001E-2</v>
      </c>
      <c r="V153" s="55">
        <f t="shared" si="9"/>
        <v>2.4273163136467879E-4</v>
      </c>
      <c r="W153" s="49"/>
      <c r="X153" s="49"/>
    </row>
    <row r="154" spans="1:24" ht="14.25" customHeight="1" x14ac:dyDescent="0.25">
      <c r="A154" s="61">
        <v>44876</v>
      </c>
      <c r="B154" s="62">
        <v>625.04999999999995</v>
      </c>
      <c r="C154" s="62">
        <v>75.349999999999994</v>
      </c>
      <c r="D154" s="53">
        <v>1347.85</v>
      </c>
      <c r="E154" s="62">
        <v>260.8</v>
      </c>
      <c r="F154" s="53">
        <v>3292.05</v>
      </c>
      <c r="G154" s="62">
        <v>1067.5</v>
      </c>
      <c r="H154" s="62">
        <v>829.05</v>
      </c>
      <c r="I154" s="53">
        <v>1464.4</v>
      </c>
      <c r="L154" s="55">
        <f t="shared" si="18"/>
        <v>-6.5167289199714266E-3</v>
      </c>
      <c r="M154" s="55">
        <f t="shared" si="19"/>
        <v>1.3289036544849742E-3</v>
      </c>
      <c r="N154" s="55">
        <f t="shared" si="20"/>
        <v>5.258054892601398E-3</v>
      </c>
      <c r="O154" s="55">
        <f t="shared" si="21"/>
        <v>-2.3038022101517053E-2</v>
      </c>
      <c r="P154" s="55">
        <f t="shared" si="22"/>
        <v>-9.4077659590607681E-4</v>
      </c>
      <c r="Q154" s="55">
        <f t="shared" si="23"/>
        <v>-2.569493109086662E-3</v>
      </c>
      <c r="R154" s="55">
        <f t="shared" si="24"/>
        <v>3.5709962474275896E-3</v>
      </c>
      <c r="S154" s="55">
        <f t="shared" si="25"/>
        <v>-3.7543943479296528E-4</v>
      </c>
      <c r="T154" s="55">
        <v>6.3460000000000001</v>
      </c>
      <c r="U154" s="54">
        <f t="shared" si="8"/>
        <v>6.3460000000000003E-2</v>
      </c>
      <c r="V154" s="55">
        <f t="shared" si="9"/>
        <v>2.441875203931243E-4</v>
      </c>
      <c r="W154" s="49"/>
      <c r="X154" s="49"/>
    </row>
    <row r="155" spans="1:24" ht="14.25" customHeight="1" x14ac:dyDescent="0.25">
      <c r="A155" s="62" t="s">
        <v>101</v>
      </c>
      <c r="B155" s="62">
        <v>622.15</v>
      </c>
      <c r="C155" s="62">
        <v>76.150000000000006</v>
      </c>
      <c r="D155" s="53">
        <v>1347.2</v>
      </c>
      <c r="E155" s="62">
        <v>262.55</v>
      </c>
      <c r="F155" s="53">
        <v>3287.65</v>
      </c>
      <c r="G155" s="62">
        <v>1065.25</v>
      </c>
      <c r="H155" s="62">
        <v>822.9</v>
      </c>
      <c r="I155" s="53">
        <v>1455.8</v>
      </c>
      <c r="L155" s="55">
        <f t="shared" si="18"/>
        <v>-4.6396288296935888E-3</v>
      </c>
      <c r="M155" s="55">
        <f t="shared" si="19"/>
        <v>1.0617120106171352E-2</v>
      </c>
      <c r="N155" s="55">
        <f t="shared" si="20"/>
        <v>-4.8224950847636135E-4</v>
      </c>
      <c r="O155" s="55">
        <f t="shared" si="21"/>
        <v>6.7101226993865025E-3</v>
      </c>
      <c r="P155" s="55">
        <f t="shared" si="22"/>
        <v>-1.3365532115247613E-3</v>
      </c>
      <c r="Q155" s="55">
        <f t="shared" si="23"/>
        <v>-2.107728337236534E-3</v>
      </c>
      <c r="R155" s="55">
        <f t="shared" si="24"/>
        <v>-7.4181291840057628E-3</v>
      </c>
      <c r="S155" s="55">
        <f t="shared" si="25"/>
        <v>-5.8727123736684898E-3</v>
      </c>
      <c r="T155" s="55">
        <v>6.258</v>
      </c>
      <c r="U155" s="54">
        <f t="shared" si="8"/>
        <v>6.2579999999999997E-2</v>
      </c>
      <c r="V155" s="55">
        <f t="shared" si="9"/>
        <v>2.4090168318147143E-4</v>
      </c>
      <c r="W155" s="49"/>
      <c r="X155" s="49"/>
    </row>
    <row r="156" spans="1:24" ht="14.25" customHeight="1" x14ac:dyDescent="0.25">
      <c r="A156" s="62" t="s">
        <v>102</v>
      </c>
      <c r="B156" s="62">
        <v>627</v>
      </c>
      <c r="C156" s="62">
        <v>74.5</v>
      </c>
      <c r="D156" s="53">
        <v>1372.75</v>
      </c>
      <c r="E156" s="62">
        <v>270.60000000000002</v>
      </c>
      <c r="F156" s="53">
        <v>3290.3</v>
      </c>
      <c r="G156" s="62">
        <v>1057.2</v>
      </c>
      <c r="H156" s="62">
        <v>818.65</v>
      </c>
      <c r="I156" s="53">
        <v>1473.15</v>
      </c>
      <c r="L156" s="55">
        <f t="shared" si="18"/>
        <v>7.7955476975006396E-3</v>
      </c>
      <c r="M156" s="55">
        <f t="shared" si="19"/>
        <v>-2.1667760998030278E-2</v>
      </c>
      <c r="N156" s="55">
        <f t="shared" si="20"/>
        <v>1.8965261282660299E-2</v>
      </c>
      <c r="O156" s="55">
        <f t="shared" si="21"/>
        <v>3.0660826509236377E-2</v>
      </c>
      <c r="P156" s="55">
        <f t="shared" si="22"/>
        <v>8.0604687238607846E-4</v>
      </c>
      <c r="Q156" s="55">
        <f t="shared" si="23"/>
        <v>-7.5569115231165964E-3</v>
      </c>
      <c r="R156" s="55">
        <f t="shared" si="24"/>
        <v>-5.1646615627658279E-3</v>
      </c>
      <c r="S156" s="55">
        <f t="shared" si="25"/>
        <v>1.1917845857947614E-2</v>
      </c>
      <c r="T156" s="55">
        <v>6.2889999999999997</v>
      </c>
      <c r="U156" s="54">
        <f t="shared" si="8"/>
        <v>6.2890000000000001E-2</v>
      </c>
      <c r="V156" s="55">
        <f t="shared" si="9"/>
        <v>2.4205950314448721E-4</v>
      </c>
      <c r="W156" s="49"/>
      <c r="X156" s="49"/>
    </row>
    <row r="157" spans="1:24" ht="14.25" customHeight="1" x14ac:dyDescent="0.25">
      <c r="A157" s="62" t="s">
        <v>103</v>
      </c>
      <c r="B157" s="62">
        <v>637.25</v>
      </c>
      <c r="C157" s="62">
        <v>74.650000000000006</v>
      </c>
      <c r="D157" s="53">
        <v>1366.7</v>
      </c>
      <c r="E157" s="62">
        <v>268.8</v>
      </c>
      <c r="F157" s="53">
        <v>3271.15</v>
      </c>
      <c r="G157" s="62">
        <v>1049.2</v>
      </c>
      <c r="H157" s="62">
        <v>817.2</v>
      </c>
      <c r="I157" s="53">
        <v>1478.55</v>
      </c>
      <c r="L157" s="55">
        <f t="shared" si="18"/>
        <v>1.6347687400318979E-2</v>
      </c>
      <c r="M157" s="55">
        <f t="shared" si="19"/>
        <v>2.0134228187920224E-3</v>
      </c>
      <c r="N157" s="55">
        <f t="shared" si="20"/>
        <v>-4.407211801129087E-3</v>
      </c>
      <c r="O157" s="55">
        <f t="shared" si="21"/>
        <v>-6.6518847006652301E-3</v>
      </c>
      <c r="P157" s="55">
        <f t="shared" si="22"/>
        <v>-5.8201379813391145E-3</v>
      </c>
      <c r="Q157" s="55">
        <f t="shared" si="23"/>
        <v>-7.5671585319712449E-3</v>
      </c>
      <c r="R157" s="55">
        <f t="shared" si="24"/>
        <v>-1.7712086972453819E-3</v>
      </c>
      <c r="S157" s="55">
        <f t="shared" si="25"/>
        <v>3.6656144995417055E-3</v>
      </c>
      <c r="T157" s="55">
        <v>6.21</v>
      </c>
      <c r="U157" s="54">
        <f t="shared" si="8"/>
        <v>6.2100000000000002E-2</v>
      </c>
      <c r="V157" s="55">
        <f t="shared" si="9"/>
        <v>2.3910826573558808E-4</v>
      </c>
      <c r="W157" s="49"/>
      <c r="X157" s="49"/>
    </row>
    <row r="158" spans="1:24" ht="14.25" customHeight="1" x14ac:dyDescent="0.25">
      <c r="A158" s="62" t="s">
        <v>104</v>
      </c>
      <c r="B158" s="62">
        <v>634.04999999999995</v>
      </c>
      <c r="C158" s="62">
        <v>73.650000000000006</v>
      </c>
      <c r="D158" s="53">
        <v>1380.75</v>
      </c>
      <c r="E158" s="62">
        <v>271.60000000000002</v>
      </c>
      <c r="F158" s="53">
        <v>3117.55</v>
      </c>
      <c r="G158" s="62">
        <v>1036.2</v>
      </c>
      <c r="H158" s="62">
        <v>824.4</v>
      </c>
      <c r="I158" s="53">
        <v>1461.85</v>
      </c>
      <c r="L158" s="55">
        <f t="shared" si="18"/>
        <v>-5.0215770890546024E-3</v>
      </c>
      <c r="M158" s="55">
        <f t="shared" si="19"/>
        <v>-1.3395847287340923E-2</v>
      </c>
      <c r="N158" s="55">
        <f t="shared" si="20"/>
        <v>1.0280237067388566E-2</v>
      </c>
      <c r="O158" s="55">
        <f t="shared" si="21"/>
        <v>1.0416666666666708E-2</v>
      </c>
      <c r="P158" s="55">
        <f t="shared" si="22"/>
        <v>-4.6955963499075222E-2</v>
      </c>
      <c r="Q158" s="55">
        <f t="shared" si="23"/>
        <v>-1.2390392680137247E-2</v>
      </c>
      <c r="R158" s="55">
        <f t="shared" si="24"/>
        <v>8.8105726872245854E-3</v>
      </c>
      <c r="S158" s="55">
        <f t="shared" si="25"/>
        <v>-1.1294849683811874E-2</v>
      </c>
      <c r="T158" s="55">
        <v>6.407</v>
      </c>
      <c r="U158" s="54">
        <f t="shared" si="8"/>
        <v>6.4070000000000002E-2</v>
      </c>
      <c r="V158" s="55">
        <f t="shared" si="9"/>
        <v>2.4646361410796125E-4</v>
      </c>
      <c r="W158" s="49"/>
      <c r="X158" s="49"/>
    </row>
    <row r="159" spans="1:24" ht="14.25" customHeight="1" x14ac:dyDescent="0.25">
      <c r="A159" s="62" t="s">
        <v>105</v>
      </c>
      <c r="B159" s="62">
        <v>638.29999999999995</v>
      </c>
      <c r="C159" s="62">
        <v>72.25</v>
      </c>
      <c r="D159" s="53">
        <v>1349.85</v>
      </c>
      <c r="E159" s="62">
        <v>274.35000000000002</v>
      </c>
      <c r="F159" s="53">
        <v>3116.25</v>
      </c>
      <c r="G159" s="62">
        <v>1015.75</v>
      </c>
      <c r="H159" s="62">
        <v>809.95</v>
      </c>
      <c r="I159" s="53">
        <v>1450</v>
      </c>
      <c r="L159" s="55">
        <f t="shared" si="18"/>
        <v>6.702941408406278E-3</v>
      </c>
      <c r="M159" s="55">
        <f t="shared" si="19"/>
        <v>-1.900882552613721E-2</v>
      </c>
      <c r="N159" s="55">
        <f t="shared" si="20"/>
        <v>-2.2379141770776819E-2</v>
      </c>
      <c r="O159" s="55">
        <f t="shared" si="21"/>
        <v>1.0125184094256258E-2</v>
      </c>
      <c r="P159" s="55">
        <f t="shared" si="22"/>
        <v>-4.1699411396775734E-4</v>
      </c>
      <c r="Q159" s="55">
        <f t="shared" si="23"/>
        <v>-1.9735572283343026E-2</v>
      </c>
      <c r="R159" s="55">
        <f t="shared" si="24"/>
        <v>-1.7527899078117335E-2</v>
      </c>
      <c r="S159" s="55">
        <f t="shared" si="25"/>
        <v>-8.106166843383323E-3</v>
      </c>
      <c r="T159" s="55">
        <v>6.3460000000000001</v>
      </c>
      <c r="U159" s="54">
        <f t="shared" si="8"/>
        <v>6.3460000000000003E-2</v>
      </c>
      <c r="V159" s="55">
        <f t="shared" si="9"/>
        <v>2.441875203931243E-4</v>
      </c>
      <c r="W159" s="49"/>
      <c r="X159" s="49"/>
    </row>
    <row r="160" spans="1:24" ht="14.25" customHeight="1" x14ac:dyDescent="0.25">
      <c r="A160" s="62" t="s">
        <v>106</v>
      </c>
      <c r="B160" s="62">
        <v>630.65</v>
      </c>
      <c r="C160" s="62">
        <v>72.400000000000006</v>
      </c>
      <c r="D160" s="53">
        <v>1322.1</v>
      </c>
      <c r="E160" s="62">
        <v>268.60000000000002</v>
      </c>
      <c r="F160" s="53">
        <v>3018.7</v>
      </c>
      <c r="G160" s="62">
        <v>1036.3</v>
      </c>
      <c r="H160" s="62">
        <v>809.95</v>
      </c>
      <c r="I160" s="53">
        <v>1442.9</v>
      </c>
      <c r="L160" s="55">
        <f t="shared" si="18"/>
        <v>-1.1984960050133131E-2</v>
      </c>
      <c r="M160" s="55">
        <f t="shared" si="19"/>
        <v>2.0761245674741271E-3</v>
      </c>
      <c r="N160" s="55">
        <f t="shared" si="20"/>
        <v>-2.0557839759973332E-2</v>
      </c>
      <c r="O160" s="55">
        <f t="shared" si="21"/>
        <v>-2.0958629487880444E-2</v>
      </c>
      <c r="P160" s="55">
        <f t="shared" si="22"/>
        <v>-3.130365022061779E-2</v>
      </c>
      <c r="Q160" s="55">
        <f t="shared" si="23"/>
        <v>2.0231356140782628E-2</v>
      </c>
      <c r="R160" s="55">
        <f t="shared" si="24"/>
        <v>0</v>
      </c>
      <c r="S160" s="55">
        <f t="shared" si="25"/>
        <v>-4.8965517241378684E-3</v>
      </c>
      <c r="T160" s="55">
        <v>6.4249999999999998</v>
      </c>
      <c r="U160" s="54">
        <f t="shared" si="8"/>
        <v>6.4250000000000002E-2</v>
      </c>
      <c r="V160" s="55">
        <f t="shared" si="9"/>
        <v>2.4713499999085009E-4</v>
      </c>
      <c r="W160" s="49"/>
      <c r="X160" s="49"/>
    </row>
    <row r="161" spans="1:24" ht="14.25" customHeight="1" x14ac:dyDescent="0.25">
      <c r="A161" s="62" t="s">
        <v>107</v>
      </c>
      <c r="B161" s="62">
        <v>642.04999999999995</v>
      </c>
      <c r="C161" s="62">
        <v>72.45</v>
      </c>
      <c r="D161" s="53">
        <v>1330.05</v>
      </c>
      <c r="E161" s="62">
        <v>274.64999999999998</v>
      </c>
      <c r="F161" s="53">
        <v>2875.15</v>
      </c>
      <c r="G161" s="62">
        <v>1039.2</v>
      </c>
      <c r="H161" s="62">
        <v>818</v>
      </c>
      <c r="I161" s="53">
        <v>1445.25</v>
      </c>
      <c r="L161" s="55">
        <f t="shared" si="18"/>
        <v>1.8076587647665072E-2</v>
      </c>
      <c r="M161" s="55">
        <f t="shared" si="19"/>
        <v>6.9060773480659056E-4</v>
      </c>
      <c r="N161" s="55">
        <f t="shared" si="20"/>
        <v>6.0131608804175523E-3</v>
      </c>
      <c r="O161" s="55">
        <f t="shared" si="21"/>
        <v>2.2524199553238845E-2</v>
      </c>
      <c r="P161" s="55">
        <f t="shared" si="22"/>
        <v>-4.7553582668035825E-2</v>
      </c>
      <c r="Q161" s="55">
        <f t="shared" si="23"/>
        <v>2.7984174466854105E-3</v>
      </c>
      <c r="R161" s="55">
        <f t="shared" si="24"/>
        <v>9.9388851163651516E-3</v>
      </c>
      <c r="S161" s="55">
        <f t="shared" si="25"/>
        <v>1.6286644951139435E-3</v>
      </c>
      <c r="T161" s="55">
        <v>6.5039999999999996</v>
      </c>
      <c r="U161" s="54">
        <f t="shared" si="8"/>
        <v>6.5040000000000001E-2</v>
      </c>
      <c r="V161" s="55">
        <f t="shared" si="9"/>
        <v>2.5008030114204161E-4</v>
      </c>
      <c r="W161" s="49"/>
      <c r="X161" s="49"/>
    </row>
    <row r="162" spans="1:24" ht="14.25" customHeight="1" x14ac:dyDescent="0.25">
      <c r="A162" s="62" t="s">
        <v>108</v>
      </c>
      <c r="B162" s="62">
        <v>644.1</v>
      </c>
      <c r="C162" s="62">
        <v>76.3</v>
      </c>
      <c r="D162" s="53">
        <v>1353.5</v>
      </c>
      <c r="E162" s="62">
        <v>275.55</v>
      </c>
      <c r="F162" s="53">
        <v>2856.85</v>
      </c>
      <c r="G162" s="62">
        <v>1028.5</v>
      </c>
      <c r="H162" s="62">
        <v>813.1</v>
      </c>
      <c r="I162" s="53">
        <v>1445.85</v>
      </c>
      <c r="L162" s="55">
        <f t="shared" si="18"/>
        <v>3.1928977493965709E-3</v>
      </c>
      <c r="M162" s="55">
        <f t="shared" si="19"/>
        <v>5.3140096618357405E-2</v>
      </c>
      <c r="N162" s="55">
        <f t="shared" si="20"/>
        <v>1.7630916130972556E-2</v>
      </c>
      <c r="O162" s="55">
        <f t="shared" si="21"/>
        <v>3.2768978700165089E-3</v>
      </c>
      <c r="P162" s="55">
        <f t="shared" si="22"/>
        <v>-6.3648853103316977E-3</v>
      </c>
      <c r="Q162" s="55">
        <f t="shared" si="23"/>
        <v>-1.0296381832178642E-2</v>
      </c>
      <c r="R162" s="55">
        <f t="shared" si="24"/>
        <v>-5.9902200488997281E-3</v>
      </c>
      <c r="S162" s="55">
        <f t="shared" si="25"/>
        <v>4.1515308770102686E-4</v>
      </c>
      <c r="T162" s="55">
        <v>6.3150000000000004</v>
      </c>
      <c r="U162" s="54">
        <f t="shared" si="8"/>
        <v>6.3149999999999998E-2</v>
      </c>
      <c r="V162" s="55">
        <f t="shared" si="9"/>
        <v>2.4303031863381896E-4</v>
      </c>
      <c r="W162" s="49"/>
      <c r="X162" s="49"/>
    </row>
    <row r="163" spans="1:24" ht="14.25" customHeight="1" x14ac:dyDescent="0.25">
      <c r="A163" s="62" t="s">
        <v>109</v>
      </c>
      <c r="B163" s="62">
        <v>640.29999999999995</v>
      </c>
      <c r="C163" s="62">
        <v>74.849999999999994</v>
      </c>
      <c r="D163" s="53">
        <v>1377.55</v>
      </c>
      <c r="E163" s="62">
        <v>275.95</v>
      </c>
      <c r="F163" s="53">
        <v>2790.85</v>
      </c>
      <c r="G163" s="62">
        <v>1023.8</v>
      </c>
      <c r="H163" s="62">
        <v>818.75</v>
      </c>
      <c r="I163" s="53">
        <v>1443.4</v>
      </c>
      <c r="L163" s="55">
        <f t="shared" si="18"/>
        <v>-5.8997050147493683E-3</v>
      </c>
      <c r="M163" s="55">
        <f t="shared" si="19"/>
        <v>-1.9003931847968582E-2</v>
      </c>
      <c r="N163" s="55">
        <f t="shared" si="20"/>
        <v>1.7768747691171004E-2</v>
      </c>
      <c r="O163" s="55">
        <f t="shared" si="21"/>
        <v>1.4516421702049618E-3</v>
      </c>
      <c r="P163" s="55">
        <f t="shared" si="22"/>
        <v>-2.3102367992719256E-2</v>
      </c>
      <c r="Q163" s="55">
        <f t="shared" si="23"/>
        <v>-4.5697617890131702E-3</v>
      </c>
      <c r="R163" s="55">
        <f t="shared" si="24"/>
        <v>6.9487147952281107E-3</v>
      </c>
      <c r="S163" s="55">
        <f t="shared" si="25"/>
        <v>-1.694504962478693E-3</v>
      </c>
      <c r="T163" s="55">
        <v>6.3620000000000001</v>
      </c>
      <c r="U163" s="54">
        <f t="shared" si="8"/>
        <v>6.3619999999999996E-2</v>
      </c>
      <c r="V163" s="55">
        <f t="shared" si="9"/>
        <v>2.4478465436583718E-4</v>
      </c>
      <c r="W163" s="49"/>
      <c r="X163" s="49"/>
    </row>
    <row r="164" spans="1:24" ht="14.25" customHeight="1" x14ac:dyDescent="0.25">
      <c r="A164" s="62" t="s">
        <v>110</v>
      </c>
      <c r="B164" s="62">
        <v>646.5</v>
      </c>
      <c r="C164" s="62">
        <v>74.45</v>
      </c>
      <c r="D164" s="53">
        <v>1379.25</v>
      </c>
      <c r="E164" s="62">
        <v>271.95</v>
      </c>
      <c r="F164" s="53">
        <v>2739.6</v>
      </c>
      <c r="G164" s="62">
        <v>1032.0999999999999</v>
      </c>
      <c r="H164" s="62">
        <v>829.4</v>
      </c>
      <c r="I164" s="53">
        <v>1408.5</v>
      </c>
      <c r="L164" s="55">
        <f t="shared" si="18"/>
        <v>9.6829611119788311E-3</v>
      </c>
      <c r="M164" s="55">
        <f t="shared" si="19"/>
        <v>-5.3440213760853911E-3</v>
      </c>
      <c r="N164" s="55">
        <f t="shared" si="20"/>
        <v>1.234074988203728E-3</v>
      </c>
      <c r="O164" s="55">
        <f t="shared" si="21"/>
        <v>-1.4495379597753216E-2</v>
      </c>
      <c r="P164" s="55">
        <f t="shared" si="22"/>
        <v>-1.8363580987871081E-2</v>
      </c>
      <c r="Q164" s="55">
        <f t="shared" si="23"/>
        <v>8.107052158624688E-3</v>
      </c>
      <c r="R164" s="55">
        <f t="shared" si="24"/>
        <v>1.3007633587786232E-2</v>
      </c>
      <c r="S164" s="55">
        <f t="shared" si="25"/>
        <v>-2.4179021754191555E-2</v>
      </c>
      <c r="T164" s="55">
        <v>6.391</v>
      </c>
      <c r="U164" s="54">
        <f t="shared" si="8"/>
        <v>6.3909999999999995E-2</v>
      </c>
      <c r="V164" s="55">
        <f t="shared" si="9"/>
        <v>2.4586673168291995E-4</v>
      </c>
      <c r="W164" s="49"/>
      <c r="X164" s="49"/>
    </row>
    <row r="165" spans="1:24" ht="14.25" customHeight="1" x14ac:dyDescent="0.25">
      <c r="A165" s="62" t="s">
        <v>111</v>
      </c>
      <c r="B165" s="62">
        <v>644.29999999999995</v>
      </c>
      <c r="C165" s="62">
        <v>74.900000000000006</v>
      </c>
      <c r="D165" s="53">
        <v>1390.4</v>
      </c>
      <c r="E165" s="62">
        <v>272.60000000000002</v>
      </c>
      <c r="F165" s="53">
        <v>2716.15</v>
      </c>
      <c r="G165" s="62">
        <v>1038.8499999999999</v>
      </c>
      <c r="H165" s="62">
        <v>839.4</v>
      </c>
      <c r="I165" s="53">
        <v>1395.65</v>
      </c>
      <c r="L165" s="55">
        <f t="shared" si="18"/>
        <v>-3.4029389017788793E-3</v>
      </c>
      <c r="M165" s="55">
        <f t="shared" si="19"/>
        <v>6.0443250503694132E-3</v>
      </c>
      <c r="N165" s="55">
        <f t="shared" si="20"/>
        <v>8.084103679536046E-3</v>
      </c>
      <c r="O165" s="55">
        <f t="shared" si="21"/>
        <v>2.39014524728823E-3</v>
      </c>
      <c r="P165" s="55">
        <f t="shared" si="22"/>
        <v>-8.5596437436121393E-3</v>
      </c>
      <c r="Q165" s="55">
        <f t="shared" si="23"/>
        <v>6.5400639472919294E-3</v>
      </c>
      <c r="R165" s="55">
        <f t="shared" si="24"/>
        <v>1.2056908608632746E-2</v>
      </c>
      <c r="S165" s="55">
        <f t="shared" si="25"/>
        <v>-9.1231806886758315E-3</v>
      </c>
      <c r="T165" s="55">
        <v>6.2729999999999997</v>
      </c>
      <c r="U165" s="54">
        <f t="shared" si="8"/>
        <v>6.2729999999999994E-2</v>
      </c>
      <c r="V165" s="55">
        <f t="shared" si="9"/>
        <v>2.4146196065322201E-4</v>
      </c>
      <c r="W165" s="49"/>
      <c r="X165" s="49"/>
    </row>
    <row r="166" spans="1:24" ht="14.25" customHeight="1" x14ac:dyDescent="0.25">
      <c r="A166" s="62" t="s">
        <v>112</v>
      </c>
      <c r="B166" s="62">
        <v>646.25</v>
      </c>
      <c r="C166" s="62">
        <v>74.900000000000006</v>
      </c>
      <c r="D166" s="53">
        <v>1371.6</v>
      </c>
      <c r="E166" s="62">
        <v>267.95</v>
      </c>
      <c r="F166" s="53">
        <v>2782.7</v>
      </c>
      <c r="G166" s="62">
        <v>1028.2</v>
      </c>
      <c r="H166" s="62">
        <v>825.85</v>
      </c>
      <c r="I166" s="53">
        <v>1382.6</v>
      </c>
      <c r="L166" s="55">
        <f t="shared" si="18"/>
        <v>3.0265404314760913E-3</v>
      </c>
      <c r="M166" s="55">
        <f t="shared" si="19"/>
        <v>0</v>
      </c>
      <c r="N166" s="55">
        <f t="shared" si="20"/>
        <v>-1.3521288837744665E-2</v>
      </c>
      <c r="O166" s="55">
        <f t="shared" si="21"/>
        <v>-1.7057960381511496E-2</v>
      </c>
      <c r="P166" s="55">
        <f t="shared" si="22"/>
        <v>2.4501592327375043E-2</v>
      </c>
      <c r="Q166" s="55">
        <f t="shared" si="23"/>
        <v>-1.0251720652644621E-2</v>
      </c>
      <c r="R166" s="55">
        <f t="shared" si="24"/>
        <v>-1.6142482725756441E-2</v>
      </c>
      <c r="S166" s="55">
        <f t="shared" si="25"/>
        <v>-9.3504818543332369E-3</v>
      </c>
      <c r="T166" s="55">
        <v>6.383</v>
      </c>
      <c r="U166" s="54">
        <f t="shared" si="8"/>
        <v>6.3829999999999998E-2</v>
      </c>
      <c r="V166" s="55">
        <f t="shared" si="9"/>
        <v>2.4556825694133089E-4</v>
      </c>
      <c r="W166" s="49"/>
      <c r="X166" s="49"/>
    </row>
    <row r="167" spans="1:24" ht="14.25" customHeight="1" x14ac:dyDescent="0.25">
      <c r="A167" s="62" t="s">
        <v>113</v>
      </c>
      <c r="B167" s="62">
        <v>650.15</v>
      </c>
      <c r="C167" s="62">
        <v>74.400000000000006</v>
      </c>
      <c r="D167" s="53">
        <v>1413.5</v>
      </c>
      <c r="E167" s="62">
        <v>266.89999999999998</v>
      </c>
      <c r="F167" s="53">
        <v>2908.5</v>
      </c>
      <c r="G167" s="62">
        <v>1035.5</v>
      </c>
      <c r="H167" s="62">
        <v>819.5</v>
      </c>
      <c r="I167" s="53">
        <v>1415.3</v>
      </c>
      <c r="L167" s="55">
        <f t="shared" si="18"/>
        <v>6.0348162475821702E-3</v>
      </c>
      <c r="M167" s="55">
        <f t="shared" si="19"/>
        <v>-6.675567423230974E-3</v>
      </c>
      <c r="N167" s="55">
        <f t="shared" si="20"/>
        <v>3.0548264800233371E-2</v>
      </c>
      <c r="O167" s="55">
        <f t="shared" si="21"/>
        <v>-3.9186415376003415E-3</v>
      </c>
      <c r="P167" s="55">
        <f t="shared" si="22"/>
        <v>4.5207891616056414E-2</v>
      </c>
      <c r="Q167" s="55">
        <f t="shared" si="23"/>
        <v>7.0997860338455109E-3</v>
      </c>
      <c r="R167" s="55">
        <f t="shared" si="24"/>
        <v>-7.689047647877971E-3</v>
      </c>
      <c r="S167" s="55">
        <f t="shared" si="25"/>
        <v>2.3651092145233654E-2</v>
      </c>
      <c r="T167" s="55">
        <v>6.3879999999999999</v>
      </c>
      <c r="U167" s="54">
        <f t="shared" si="8"/>
        <v>6.3879999999999992E-2</v>
      </c>
      <c r="V167" s="55">
        <f t="shared" si="9"/>
        <v>2.4575480627464508E-4</v>
      </c>
      <c r="W167" s="49"/>
      <c r="X167" s="49"/>
    </row>
    <row r="168" spans="1:24" ht="14.25" customHeight="1" x14ac:dyDescent="0.25">
      <c r="A168" s="61">
        <v>44573</v>
      </c>
      <c r="B168" s="62">
        <v>645.75</v>
      </c>
      <c r="C168" s="62">
        <v>74.900000000000006</v>
      </c>
      <c r="D168" s="53">
        <v>1437.85</v>
      </c>
      <c r="E168" s="62">
        <v>276.05</v>
      </c>
      <c r="F168" s="53">
        <v>2834.25</v>
      </c>
      <c r="G168" s="62">
        <v>1048.7</v>
      </c>
      <c r="H168" s="62">
        <v>842.35</v>
      </c>
      <c r="I168" s="53">
        <v>1424.2</v>
      </c>
      <c r="L168" s="55">
        <f t="shared" si="18"/>
        <v>-6.7676689994616282E-3</v>
      </c>
      <c r="M168" s="55">
        <f t="shared" si="19"/>
        <v>6.720430107526881E-3</v>
      </c>
      <c r="N168" s="55">
        <f t="shared" si="20"/>
        <v>1.7226742129465799E-2</v>
      </c>
      <c r="O168" s="55">
        <f t="shared" si="21"/>
        <v>3.4282502810041346E-2</v>
      </c>
      <c r="P168" s="55">
        <f t="shared" si="22"/>
        <v>-2.552862300154719E-2</v>
      </c>
      <c r="Q168" s="55">
        <f t="shared" si="23"/>
        <v>1.2747464992757166E-2</v>
      </c>
      <c r="R168" s="55">
        <f t="shared" si="24"/>
        <v>2.7882855399633952E-2</v>
      </c>
      <c r="S168" s="55">
        <f t="shared" si="25"/>
        <v>6.2884194163782174E-3</v>
      </c>
      <c r="T168" s="55">
        <v>6.3</v>
      </c>
      <c r="U168" s="54">
        <f t="shared" si="8"/>
        <v>6.3E-2</v>
      </c>
      <c r="V168" s="55">
        <f t="shared" si="9"/>
        <v>2.4247026163837226E-4</v>
      </c>
      <c r="W168" s="49"/>
      <c r="X168" s="49"/>
    </row>
    <row r="169" spans="1:24" ht="14.25" customHeight="1" x14ac:dyDescent="0.25">
      <c r="A169" s="61">
        <v>44604</v>
      </c>
      <c r="B169" s="62">
        <v>653.1</v>
      </c>
      <c r="C169" s="62">
        <v>75.55</v>
      </c>
      <c r="D169" s="53">
        <v>1442.1</v>
      </c>
      <c r="E169" s="62">
        <v>282.35000000000002</v>
      </c>
      <c r="F169" s="53">
        <v>2745.7</v>
      </c>
      <c r="G169" s="62">
        <v>1039.3499999999999</v>
      </c>
      <c r="H169" s="62">
        <v>855.25</v>
      </c>
      <c r="I169" s="53">
        <v>1406.3</v>
      </c>
      <c r="L169" s="55">
        <f t="shared" si="18"/>
        <v>1.1382113821138247E-2</v>
      </c>
      <c r="M169" s="55">
        <f t="shared" si="19"/>
        <v>8.6782376502001525E-3</v>
      </c>
      <c r="N169" s="55">
        <f t="shared" si="20"/>
        <v>2.9558020655840317E-3</v>
      </c>
      <c r="O169" s="55">
        <f t="shared" si="21"/>
        <v>2.2821952544828876E-2</v>
      </c>
      <c r="P169" s="55">
        <f t="shared" si="22"/>
        <v>-3.1242833201023262E-2</v>
      </c>
      <c r="Q169" s="55">
        <f t="shared" si="23"/>
        <v>-8.9158005149233676E-3</v>
      </c>
      <c r="R169" s="55">
        <f t="shared" si="24"/>
        <v>1.5314299281771207E-2</v>
      </c>
      <c r="S169" s="55">
        <f t="shared" si="25"/>
        <v>-1.2568459486027308E-2</v>
      </c>
      <c r="T169" s="55">
        <v>6.3769999999999998</v>
      </c>
      <c r="U169" s="54">
        <f t="shared" si="8"/>
        <v>6.3769999999999993E-2</v>
      </c>
      <c r="V169" s="55">
        <f t="shared" si="9"/>
        <v>2.4534438621359733E-4</v>
      </c>
      <c r="W169" s="49"/>
      <c r="X169" s="49"/>
    </row>
    <row r="170" spans="1:24" ht="14.25" customHeight="1" x14ac:dyDescent="0.25">
      <c r="A170" s="61">
        <v>44693</v>
      </c>
      <c r="B170" s="62">
        <v>659.1</v>
      </c>
      <c r="C170" s="62">
        <v>75.900000000000006</v>
      </c>
      <c r="D170" s="53">
        <v>1445</v>
      </c>
      <c r="E170" s="62">
        <v>284.5</v>
      </c>
      <c r="F170" s="53">
        <v>2716.15</v>
      </c>
      <c r="G170" s="62">
        <v>1056.7</v>
      </c>
      <c r="H170" s="62">
        <v>858.45</v>
      </c>
      <c r="I170" s="53">
        <v>1399.2</v>
      </c>
      <c r="L170" s="55">
        <f t="shared" si="18"/>
        <v>9.1869545245751028E-3</v>
      </c>
      <c r="M170" s="55">
        <f t="shared" si="19"/>
        <v>4.632693580410437E-3</v>
      </c>
      <c r="N170" s="55">
        <f t="shared" si="20"/>
        <v>2.0109562443659185E-3</v>
      </c>
      <c r="O170" s="55">
        <f t="shared" si="21"/>
        <v>7.6146626527358848E-3</v>
      </c>
      <c r="P170" s="55">
        <f t="shared" si="22"/>
        <v>-1.0762282842262348E-2</v>
      </c>
      <c r="Q170" s="55">
        <f t="shared" si="23"/>
        <v>1.66931255111369E-2</v>
      </c>
      <c r="R170" s="55">
        <f t="shared" si="24"/>
        <v>3.7415960245542773E-3</v>
      </c>
      <c r="S170" s="55">
        <f t="shared" si="25"/>
        <v>-5.0487093792220073E-3</v>
      </c>
      <c r="T170" s="55">
        <v>6.4539999999999997</v>
      </c>
      <c r="U170" s="54">
        <f t="shared" si="8"/>
        <v>6.454E-2</v>
      </c>
      <c r="V170" s="55">
        <f t="shared" si="9"/>
        <v>2.4821643938288673E-4</v>
      </c>
      <c r="W170" s="49"/>
      <c r="X170" s="49"/>
    </row>
    <row r="171" spans="1:24" ht="14.25" customHeight="1" x14ac:dyDescent="0.25">
      <c r="A171" s="61">
        <v>44724</v>
      </c>
      <c r="B171" s="62">
        <v>660.05</v>
      </c>
      <c r="C171" s="62">
        <v>75.45</v>
      </c>
      <c r="D171" s="53">
        <v>1449.05</v>
      </c>
      <c r="E171" s="62">
        <v>292.85000000000002</v>
      </c>
      <c r="F171" s="53">
        <v>2773</v>
      </c>
      <c r="G171" s="62">
        <v>1043.2</v>
      </c>
      <c r="H171" s="62">
        <v>851.15</v>
      </c>
      <c r="I171" s="53">
        <v>1451.4</v>
      </c>
      <c r="L171" s="55">
        <f t="shared" si="18"/>
        <v>1.4413594295250064E-3</v>
      </c>
      <c r="M171" s="55">
        <f t="shared" si="19"/>
        <v>-5.9288537549407484E-3</v>
      </c>
      <c r="N171" s="55">
        <f t="shared" si="20"/>
        <v>2.8027681660899341E-3</v>
      </c>
      <c r="O171" s="55">
        <f t="shared" si="21"/>
        <v>2.9349736379613436E-2</v>
      </c>
      <c r="P171" s="55">
        <f t="shared" si="22"/>
        <v>2.0930360988899697E-2</v>
      </c>
      <c r="Q171" s="55">
        <f t="shared" si="23"/>
        <v>-1.2775622220119239E-2</v>
      </c>
      <c r="R171" s="55">
        <f t="shared" si="24"/>
        <v>-8.503698526413965E-3</v>
      </c>
      <c r="S171" s="55">
        <f t="shared" si="25"/>
        <v>3.7307032590051491E-2</v>
      </c>
      <c r="T171" s="55">
        <v>6.306</v>
      </c>
      <c r="U171" s="54">
        <f t="shared" si="8"/>
        <v>6.3060000000000005E-2</v>
      </c>
      <c r="V171" s="55">
        <f t="shared" si="9"/>
        <v>2.4269429388201758E-4</v>
      </c>
      <c r="W171" s="49"/>
      <c r="X171" s="49"/>
    </row>
    <row r="172" spans="1:24" ht="14.25" customHeight="1" x14ac:dyDescent="0.25">
      <c r="A172" s="61">
        <v>44754</v>
      </c>
      <c r="B172" s="62">
        <v>648.20000000000005</v>
      </c>
      <c r="C172" s="62">
        <v>76.05</v>
      </c>
      <c r="D172" s="53">
        <v>1460.75</v>
      </c>
      <c r="E172" s="62">
        <v>292.3</v>
      </c>
      <c r="F172" s="53">
        <v>2741.55</v>
      </c>
      <c r="G172" s="62">
        <v>1029.5</v>
      </c>
      <c r="H172" s="62">
        <v>847.9</v>
      </c>
      <c r="I172" s="53">
        <v>1461.45</v>
      </c>
      <c r="L172" s="55">
        <f t="shared" si="18"/>
        <v>-1.795318536474496E-2</v>
      </c>
      <c r="M172" s="55">
        <f t="shared" si="19"/>
        <v>7.9522862823060876E-3</v>
      </c>
      <c r="N172" s="55">
        <f t="shared" si="20"/>
        <v>8.07425554673755E-3</v>
      </c>
      <c r="O172" s="55">
        <f t="shared" si="21"/>
        <v>-1.8780945876729087E-3</v>
      </c>
      <c r="P172" s="55">
        <f t="shared" si="22"/>
        <v>-1.1341507392715404E-2</v>
      </c>
      <c r="Q172" s="55">
        <f t="shared" si="23"/>
        <v>-1.3132668711656486E-2</v>
      </c>
      <c r="R172" s="55">
        <f t="shared" si="24"/>
        <v>-3.8183633907066909E-3</v>
      </c>
      <c r="S172" s="55">
        <f t="shared" si="25"/>
        <v>6.9243489045059626E-3</v>
      </c>
      <c r="T172" s="55">
        <v>6.3179999999999996</v>
      </c>
      <c r="U172" s="54">
        <f t="shared" si="8"/>
        <v>6.318E-2</v>
      </c>
      <c r="V172" s="55">
        <f t="shared" si="9"/>
        <v>2.4314232058841867E-4</v>
      </c>
      <c r="W172" s="49"/>
      <c r="X172" s="49"/>
    </row>
    <row r="173" spans="1:24" ht="14.25" customHeight="1" x14ac:dyDescent="0.25">
      <c r="A173" s="61">
        <v>44785</v>
      </c>
      <c r="B173" s="62">
        <v>663.6</v>
      </c>
      <c r="C173" s="62">
        <v>76.45</v>
      </c>
      <c r="D173" s="53">
        <v>1469</v>
      </c>
      <c r="E173" s="62">
        <v>294.95</v>
      </c>
      <c r="F173" s="53">
        <v>2691.4</v>
      </c>
      <c r="G173" s="62">
        <v>1046.25</v>
      </c>
      <c r="H173" s="62">
        <v>847.9</v>
      </c>
      <c r="I173" s="53">
        <v>1495.7</v>
      </c>
      <c r="L173" s="55">
        <f t="shared" si="18"/>
        <v>2.3758099352051799E-2</v>
      </c>
      <c r="M173" s="55">
        <f t="shared" si="19"/>
        <v>5.2596975673899499E-3</v>
      </c>
      <c r="N173" s="55">
        <f t="shared" si="20"/>
        <v>5.6477836727708373E-3</v>
      </c>
      <c r="O173" s="55">
        <f t="shared" si="21"/>
        <v>9.0660280533697481E-3</v>
      </c>
      <c r="P173" s="55">
        <f t="shared" si="22"/>
        <v>-1.8292571720377192E-2</v>
      </c>
      <c r="Q173" s="55">
        <f t="shared" si="23"/>
        <v>1.6270033997085966E-2</v>
      </c>
      <c r="R173" s="55">
        <f t="shared" si="24"/>
        <v>0</v>
      </c>
      <c r="S173" s="55">
        <f t="shared" si="25"/>
        <v>2.3435628998597281E-2</v>
      </c>
      <c r="T173" s="55">
        <v>6.3390000000000004</v>
      </c>
      <c r="U173" s="54">
        <f t="shared" si="8"/>
        <v>6.3390000000000002E-2</v>
      </c>
      <c r="V173" s="55">
        <f t="shared" si="9"/>
        <v>2.4392624614111291E-4</v>
      </c>
      <c r="W173" s="49"/>
      <c r="X173" s="49"/>
    </row>
    <row r="174" spans="1:24" ht="14.25" customHeight="1" x14ac:dyDescent="0.25">
      <c r="A174" s="61">
        <v>44816</v>
      </c>
      <c r="B174" s="62">
        <v>658.95</v>
      </c>
      <c r="C174" s="62">
        <v>76.349999999999994</v>
      </c>
      <c r="D174" s="53">
        <v>1523</v>
      </c>
      <c r="E174" s="62">
        <v>272.64999999999998</v>
      </c>
      <c r="F174" s="53">
        <v>2646.4</v>
      </c>
      <c r="G174" s="62">
        <v>1033.75</v>
      </c>
      <c r="H174" s="62">
        <v>833.6</v>
      </c>
      <c r="I174" s="53">
        <v>1505.2</v>
      </c>
      <c r="L174" s="55">
        <f t="shared" si="18"/>
        <v>-7.007233273056023E-3</v>
      </c>
      <c r="M174" s="55">
        <f t="shared" si="19"/>
        <v>-1.308044473512211E-3</v>
      </c>
      <c r="N174" s="55">
        <f t="shared" si="20"/>
        <v>3.6759700476514633E-2</v>
      </c>
      <c r="O174" s="55">
        <f t="shared" si="21"/>
        <v>-7.5606034921173126E-2</v>
      </c>
      <c r="P174" s="55">
        <f t="shared" si="22"/>
        <v>-1.6719922716801665E-2</v>
      </c>
      <c r="Q174" s="55">
        <f t="shared" si="23"/>
        <v>-1.1947431302270013E-2</v>
      </c>
      <c r="R174" s="55">
        <f t="shared" si="24"/>
        <v>-1.6865196367496112E-2</v>
      </c>
      <c r="S174" s="55">
        <f t="shared" si="25"/>
        <v>6.3515410844420667E-3</v>
      </c>
      <c r="T174" s="55">
        <v>6.3120000000000003</v>
      </c>
      <c r="U174" s="54">
        <f t="shared" si="8"/>
        <v>6.3120000000000009E-2</v>
      </c>
      <c r="V174" s="55">
        <f t="shared" si="9"/>
        <v>2.4291831353151494E-4</v>
      </c>
      <c r="W174" s="49"/>
      <c r="X174" s="49"/>
    </row>
    <row r="175" spans="1:24" ht="14.25" customHeight="1" x14ac:dyDescent="0.25">
      <c r="A175" s="61">
        <v>44907</v>
      </c>
      <c r="B175" s="62">
        <v>664</v>
      </c>
      <c r="C175" s="62">
        <v>76.650000000000006</v>
      </c>
      <c r="D175" s="53">
        <v>1482</v>
      </c>
      <c r="E175" s="62">
        <v>269.3</v>
      </c>
      <c r="F175" s="53">
        <v>2687.85</v>
      </c>
      <c r="G175" s="62">
        <v>1034.1500000000001</v>
      </c>
      <c r="H175" s="62">
        <v>841.15</v>
      </c>
      <c r="I175" s="53">
        <v>1499.05</v>
      </c>
      <c r="L175" s="55">
        <f t="shared" si="18"/>
        <v>7.663707413308983E-3</v>
      </c>
      <c r="M175" s="55">
        <f t="shared" si="19"/>
        <v>3.9292730844795202E-3</v>
      </c>
      <c r="N175" s="55">
        <f t="shared" si="20"/>
        <v>-2.6920551543007223E-2</v>
      </c>
      <c r="O175" s="55">
        <f t="shared" si="21"/>
        <v>-1.2286814597469159E-2</v>
      </c>
      <c r="P175" s="55">
        <f t="shared" si="22"/>
        <v>1.5662787182587595E-2</v>
      </c>
      <c r="Q175" s="55">
        <f t="shared" si="23"/>
        <v>3.8694074969779051E-4</v>
      </c>
      <c r="R175" s="55">
        <f t="shared" si="24"/>
        <v>9.0571017274471612E-3</v>
      </c>
      <c r="S175" s="55">
        <f t="shared" si="25"/>
        <v>-4.0858357693330394E-3</v>
      </c>
      <c r="T175" s="55">
        <v>6.2610000000000001</v>
      </c>
      <c r="U175" s="54">
        <f t="shared" si="8"/>
        <v>6.2609999999999999E-2</v>
      </c>
      <c r="V175" s="55">
        <f t="shared" si="9"/>
        <v>2.4101374497775829E-4</v>
      </c>
      <c r="W175" s="49"/>
      <c r="X175" s="49"/>
    </row>
    <row r="176" spans="1:24" ht="14.25" customHeight="1" x14ac:dyDescent="0.25">
      <c r="A176" s="62" t="s">
        <v>114</v>
      </c>
      <c r="B176" s="62">
        <v>654.20000000000005</v>
      </c>
      <c r="C176" s="62">
        <v>78.849999999999994</v>
      </c>
      <c r="D176" s="53">
        <v>1493.55</v>
      </c>
      <c r="E176" s="62">
        <v>294</v>
      </c>
      <c r="F176" s="53">
        <v>2652.8</v>
      </c>
      <c r="G176" s="62">
        <v>1033.7</v>
      </c>
      <c r="H176" s="62">
        <v>839.9</v>
      </c>
      <c r="I176" s="53">
        <v>1494.85</v>
      </c>
      <c r="L176" s="55">
        <f t="shared" si="18"/>
        <v>-1.4759036144578245E-2</v>
      </c>
      <c r="M176" s="55">
        <f t="shared" si="19"/>
        <v>2.8701891715590195E-2</v>
      </c>
      <c r="N176" s="55">
        <f t="shared" si="20"/>
        <v>7.7935222672064468E-3</v>
      </c>
      <c r="O176" s="55">
        <f t="shared" si="21"/>
        <v>9.1719272187151826E-2</v>
      </c>
      <c r="P176" s="55">
        <f t="shared" si="22"/>
        <v>-1.3040162211432829E-2</v>
      </c>
      <c r="Q176" s="55">
        <f t="shared" si="23"/>
        <v>-4.3513997002373486E-4</v>
      </c>
      <c r="R176" s="55">
        <f t="shared" si="24"/>
        <v>-1.4860607501634667E-3</v>
      </c>
      <c r="S176" s="55">
        <f t="shared" si="25"/>
        <v>-2.8017744571562295E-3</v>
      </c>
      <c r="T176" s="55">
        <v>6.3049999999999997</v>
      </c>
      <c r="U176" s="54">
        <f t="shared" si="8"/>
        <v>6.3049999999999995E-2</v>
      </c>
      <c r="V176" s="55">
        <f t="shared" si="9"/>
        <v>2.4265695604941406E-4</v>
      </c>
      <c r="W176" s="49"/>
      <c r="X176" s="49"/>
    </row>
    <row r="177" spans="1:24" ht="14.25" customHeight="1" x14ac:dyDescent="0.25">
      <c r="A177" s="62" t="s">
        <v>115</v>
      </c>
      <c r="B177" s="62">
        <v>653.75</v>
      </c>
      <c r="C177" s="62">
        <v>80.3</v>
      </c>
      <c r="D177" s="53">
        <v>1494.65</v>
      </c>
      <c r="E177" s="62">
        <v>299.7</v>
      </c>
      <c r="F177" s="53">
        <v>2672.45</v>
      </c>
      <c r="G177" s="62">
        <v>1036.5</v>
      </c>
      <c r="H177" s="62">
        <v>850.8</v>
      </c>
      <c r="I177" s="53">
        <v>1512.55</v>
      </c>
      <c r="L177" s="55">
        <f t="shared" si="18"/>
        <v>-6.8786303882611651E-4</v>
      </c>
      <c r="M177" s="55">
        <f t="shared" si="19"/>
        <v>1.8389346861128763E-2</v>
      </c>
      <c r="N177" s="55">
        <f t="shared" si="20"/>
        <v>7.3650028455701951E-4</v>
      </c>
      <c r="O177" s="55">
        <f t="shared" si="21"/>
        <v>1.9387755102040778E-2</v>
      </c>
      <c r="P177" s="55">
        <f t="shared" si="22"/>
        <v>7.407267792520972E-3</v>
      </c>
      <c r="Q177" s="55">
        <f t="shared" si="23"/>
        <v>2.7087162619715143E-3</v>
      </c>
      <c r="R177" s="55">
        <f t="shared" si="24"/>
        <v>1.297773544469577E-2</v>
      </c>
      <c r="S177" s="55">
        <f t="shared" si="25"/>
        <v>1.1840652908318592E-2</v>
      </c>
      <c r="T177" s="55">
        <v>6.3710000000000004</v>
      </c>
      <c r="U177" s="54">
        <f t="shared" si="8"/>
        <v>6.3710000000000003E-2</v>
      </c>
      <c r="V177" s="55">
        <f t="shared" si="9"/>
        <v>2.4512050290881326E-4</v>
      </c>
      <c r="W177" s="49"/>
      <c r="X177" s="49"/>
    </row>
    <row r="178" spans="1:24" ht="14.25" customHeight="1" x14ac:dyDescent="0.25">
      <c r="A178" s="62" t="s">
        <v>116</v>
      </c>
      <c r="B178" s="62">
        <v>651.54999999999995</v>
      </c>
      <c r="C178" s="62">
        <v>81.2</v>
      </c>
      <c r="D178" s="53">
        <v>1447.35</v>
      </c>
      <c r="E178" s="62">
        <v>299.5</v>
      </c>
      <c r="F178" s="53">
        <v>2657</v>
      </c>
      <c r="G178" s="62">
        <v>1026.7</v>
      </c>
      <c r="H178" s="62">
        <v>850.4</v>
      </c>
      <c r="I178" s="53">
        <v>1512.4</v>
      </c>
      <c r="L178" s="55">
        <f t="shared" si="18"/>
        <v>-3.3652007648184252E-3</v>
      </c>
      <c r="M178" s="55">
        <f t="shared" si="19"/>
        <v>1.1207970112079772E-2</v>
      </c>
      <c r="N178" s="55">
        <f t="shared" si="20"/>
        <v>-3.1646204797109813E-2</v>
      </c>
      <c r="O178" s="55">
        <f t="shared" si="21"/>
        <v>-6.6733400066729608E-4</v>
      </c>
      <c r="P178" s="55">
        <f t="shared" si="22"/>
        <v>-5.781211996482561E-3</v>
      </c>
      <c r="Q178" s="55">
        <f t="shared" si="23"/>
        <v>-9.4548962855764158E-3</v>
      </c>
      <c r="R178" s="55">
        <f t="shared" si="24"/>
        <v>-4.7014574518097941E-4</v>
      </c>
      <c r="S178" s="55">
        <f t="shared" si="25"/>
        <v>-9.9170275362707734E-5</v>
      </c>
      <c r="T178" s="55">
        <v>6.2530000000000001</v>
      </c>
      <c r="U178" s="54">
        <f t="shared" si="8"/>
        <v>6.2530000000000002E-2</v>
      </c>
      <c r="V178" s="55">
        <f t="shared" si="9"/>
        <v>2.4071490651778049E-4</v>
      </c>
      <c r="W178" s="49"/>
      <c r="X178" s="49"/>
    </row>
    <row r="179" spans="1:24" ht="14.25" customHeight="1" x14ac:dyDescent="0.25">
      <c r="A179" s="62" t="s">
        <v>117</v>
      </c>
      <c r="B179" s="62">
        <v>639</v>
      </c>
      <c r="C179" s="62">
        <v>80.25</v>
      </c>
      <c r="D179" s="53">
        <v>1424.8</v>
      </c>
      <c r="E179" s="62">
        <v>294.14999999999998</v>
      </c>
      <c r="F179" s="53">
        <v>2643.5</v>
      </c>
      <c r="G179" s="62">
        <v>991.5</v>
      </c>
      <c r="H179" s="62">
        <v>835.1</v>
      </c>
      <c r="I179" s="53">
        <v>1509.85</v>
      </c>
      <c r="L179" s="55">
        <f t="shared" si="18"/>
        <v>-1.9261760417465974E-2</v>
      </c>
      <c r="M179" s="55">
        <f t="shared" si="19"/>
        <v>-1.1699507389162596E-2</v>
      </c>
      <c r="N179" s="55">
        <f t="shared" si="20"/>
        <v>-1.5580198293432795E-2</v>
      </c>
      <c r="O179" s="55">
        <f t="shared" si="21"/>
        <v>-1.7863105175292229E-2</v>
      </c>
      <c r="P179" s="55">
        <f t="shared" si="22"/>
        <v>-5.0809183289424161E-3</v>
      </c>
      <c r="Q179" s="55">
        <f t="shared" si="23"/>
        <v>-3.4284601149313379E-2</v>
      </c>
      <c r="R179" s="55">
        <f t="shared" si="24"/>
        <v>-1.7991533396048864E-2</v>
      </c>
      <c r="S179" s="55">
        <f t="shared" si="25"/>
        <v>-1.6860618883894351E-3</v>
      </c>
      <c r="T179" s="55">
        <v>6.2489999999999997</v>
      </c>
      <c r="U179" s="54">
        <f t="shared" si="8"/>
        <v>6.2489999999999997E-2</v>
      </c>
      <c r="V179" s="55">
        <f t="shared" si="9"/>
        <v>2.4056547888351432E-4</v>
      </c>
      <c r="W179" s="49"/>
      <c r="X179" s="49"/>
    </row>
    <row r="180" spans="1:24" ht="14.25" customHeight="1" x14ac:dyDescent="0.25">
      <c r="A180" s="62" t="s">
        <v>118</v>
      </c>
      <c r="B180" s="62">
        <v>648.1</v>
      </c>
      <c r="C180" s="62">
        <v>78.95</v>
      </c>
      <c r="D180" s="53">
        <v>1463.5</v>
      </c>
      <c r="E180" s="62">
        <v>291</v>
      </c>
      <c r="F180" s="53">
        <v>2679.3</v>
      </c>
      <c r="G180" s="62">
        <v>988.65</v>
      </c>
      <c r="H180" s="62">
        <v>836.3</v>
      </c>
      <c r="I180" s="53">
        <v>1502.9</v>
      </c>
      <c r="L180" s="55">
        <f t="shared" si="18"/>
        <v>1.4241001564945262E-2</v>
      </c>
      <c r="M180" s="55">
        <f t="shared" si="19"/>
        <v>-1.6199376947040461E-2</v>
      </c>
      <c r="N180" s="55">
        <f t="shared" si="20"/>
        <v>2.7161706906232486E-2</v>
      </c>
      <c r="O180" s="55">
        <f t="shared" si="21"/>
        <v>-1.0708822029576671E-2</v>
      </c>
      <c r="P180" s="55">
        <f t="shared" si="22"/>
        <v>1.3542651787403133E-2</v>
      </c>
      <c r="Q180" s="55">
        <f t="shared" si="23"/>
        <v>-2.8744326777609911E-3</v>
      </c>
      <c r="R180" s="55">
        <f t="shared" si="24"/>
        <v>1.4369536582444398E-3</v>
      </c>
      <c r="S180" s="55">
        <f t="shared" si="25"/>
        <v>-4.6031062688345319E-3</v>
      </c>
      <c r="T180" s="55">
        <v>6.2850000000000001</v>
      </c>
      <c r="U180" s="54">
        <f t="shared" si="8"/>
        <v>6.2850000000000003E-2</v>
      </c>
      <c r="V180" s="55">
        <f t="shared" si="9"/>
        <v>2.4191012592145178E-4</v>
      </c>
      <c r="W180" s="49"/>
      <c r="X180" s="49"/>
    </row>
    <row r="181" spans="1:24" ht="14.25" customHeight="1" x14ac:dyDescent="0.25">
      <c r="A181" s="62" t="s">
        <v>119</v>
      </c>
      <c r="B181" s="62">
        <v>645.79999999999995</v>
      </c>
      <c r="C181" s="62">
        <v>78.95</v>
      </c>
      <c r="D181" s="53">
        <v>1489.8</v>
      </c>
      <c r="E181" s="62">
        <v>297.8</v>
      </c>
      <c r="F181" s="53">
        <v>2688.35</v>
      </c>
      <c r="G181" s="62">
        <v>979</v>
      </c>
      <c r="H181" s="62">
        <v>827.9</v>
      </c>
      <c r="I181" s="53">
        <v>1496.5</v>
      </c>
      <c r="L181" s="55">
        <f t="shared" si="18"/>
        <v>-3.5488350563185746E-3</v>
      </c>
      <c r="M181" s="55">
        <f t="shared" si="19"/>
        <v>0</v>
      </c>
      <c r="N181" s="55">
        <f t="shared" si="20"/>
        <v>1.7970618380594435E-2</v>
      </c>
      <c r="O181" s="55">
        <f t="shared" si="21"/>
        <v>2.3367697594501757E-2</v>
      </c>
      <c r="P181" s="55">
        <f t="shared" si="22"/>
        <v>3.3777479192325334E-3</v>
      </c>
      <c r="Q181" s="55">
        <f t="shared" si="23"/>
        <v>-9.76078490871388E-3</v>
      </c>
      <c r="R181" s="55">
        <f t="shared" si="24"/>
        <v>-1.0044242496711679E-2</v>
      </c>
      <c r="S181" s="55">
        <f t="shared" si="25"/>
        <v>-4.2584336948566712E-3</v>
      </c>
      <c r="T181" s="55">
        <v>6.3369999999999997</v>
      </c>
      <c r="U181" s="54">
        <f t="shared" si="8"/>
        <v>6.3369999999999996E-2</v>
      </c>
      <c r="V181" s="55">
        <f t="shared" si="9"/>
        <v>2.4385159320816641E-4</v>
      </c>
      <c r="W181" s="49"/>
      <c r="X181" s="49"/>
    </row>
    <row r="182" spans="1:24" ht="14.25" customHeight="1" x14ac:dyDescent="0.25">
      <c r="A182" s="62" t="s">
        <v>120</v>
      </c>
      <c r="B182" s="62">
        <v>642.9</v>
      </c>
      <c r="C182" s="62">
        <v>78.95</v>
      </c>
      <c r="D182" s="53">
        <v>1455</v>
      </c>
      <c r="E182" s="62">
        <v>285.75</v>
      </c>
      <c r="F182" s="53">
        <v>2615.75</v>
      </c>
      <c r="G182" s="62">
        <v>965.6</v>
      </c>
      <c r="H182" s="62">
        <v>813.7</v>
      </c>
      <c r="I182" s="53">
        <v>1500.1</v>
      </c>
      <c r="L182" s="55">
        <f t="shared" si="18"/>
        <v>-4.4905543511922844E-3</v>
      </c>
      <c r="M182" s="55">
        <f t="shared" si="19"/>
        <v>0</v>
      </c>
      <c r="N182" s="55">
        <f t="shared" si="20"/>
        <v>-2.3358840112766784E-2</v>
      </c>
      <c r="O182" s="55">
        <f t="shared" si="21"/>
        <v>-4.0463398253861686E-2</v>
      </c>
      <c r="P182" s="55">
        <f t="shared" si="22"/>
        <v>-2.7005412241709565E-2</v>
      </c>
      <c r="Q182" s="55">
        <f t="shared" si="23"/>
        <v>-1.3687436159346249E-2</v>
      </c>
      <c r="R182" s="55">
        <f t="shared" si="24"/>
        <v>-1.7151829931151025E-2</v>
      </c>
      <c r="S182" s="55">
        <f t="shared" si="25"/>
        <v>2.4056130972268017E-3</v>
      </c>
      <c r="T182" s="55">
        <v>6.3959999999999999</v>
      </c>
      <c r="U182" s="54">
        <f t="shared" si="8"/>
        <v>6.3960000000000003E-2</v>
      </c>
      <c r="V182" s="55">
        <f t="shared" si="9"/>
        <v>2.4605326704452146E-4</v>
      </c>
      <c r="W182" s="49"/>
      <c r="X182" s="49"/>
    </row>
    <row r="183" spans="1:24" ht="14.25" customHeight="1" x14ac:dyDescent="0.25">
      <c r="A183" s="62" t="s">
        <v>121</v>
      </c>
      <c r="B183" s="62">
        <v>645.9</v>
      </c>
      <c r="C183" s="62">
        <v>76.400000000000006</v>
      </c>
      <c r="D183" s="53">
        <v>1450.15</v>
      </c>
      <c r="E183" s="62">
        <v>280.45</v>
      </c>
      <c r="F183" s="53">
        <v>2518</v>
      </c>
      <c r="G183" s="62">
        <v>940.25</v>
      </c>
      <c r="H183" s="62">
        <v>807.35</v>
      </c>
      <c r="I183" s="53">
        <v>1499.5</v>
      </c>
      <c r="L183" s="55">
        <f t="shared" si="18"/>
        <v>4.6663555762949142E-3</v>
      </c>
      <c r="M183" s="55">
        <f t="shared" si="19"/>
        <v>-3.2298923369220987E-2</v>
      </c>
      <c r="N183" s="55">
        <f t="shared" si="20"/>
        <v>-3.3333333333332707E-3</v>
      </c>
      <c r="O183" s="55">
        <f t="shared" si="21"/>
        <v>-1.8547681539807563E-2</v>
      </c>
      <c r="P183" s="55">
        <f t="shared" si="22"/>
        <v>-3.7369779222020456E-2</v>
      </c>
      <c r="Q183" s="55">
        <f t="shared" si="23"/>
        <v>-2.625310687655346E-2</v>
      </c>
      <c r="R183" s="55">
        <f t="shared" si="24"/>
        <v>-7.803858916062458E-3</v>
      </c>
      <c r="S183" s="55">
        <f t="shared" si="25"/>
        <v>-3.9997333511093198E-4</v>
      </c>
      <c r="T183" s="55">
        <v>6.2069999999999999</v>
      </c>
      <c r="U183" s="54">
        <f t="shared" si="8"/>
        <v>6.207E-2</v>
      </c>
      <c r="V183" s="55">
        <f t="shared" si="9"/>
        <v>2.3899615034195243E-4</v>
      </c>
      <c r="W183" s="49"/>
      <c r="X183" s="49"/>
    </row>
    <row r="184" spans="1:24" ht="14.25" customHeight="1" x14ac:dyDescent="0.25">
      <c r="A184" s="62" t="s">
        <v>122</v>
      </c>
      <c r="B184" s="62">
        <v>603.4</v>
      </c>
      <c r="C184" s="62">
        <v>75.2</v>
      </c>
      <c r="D184" s="53">
        <v>1388.05</v>
      </c>
      <c r="E184" s="62">
        <v>271.55</v>
      </c>
      <c r="F184" s="53">
        <v>2270.1999999999998</v>
      </c>
      <c r="G184" s="62">
        <v>891.7</v>
      </c>
      <c r="H184" s="62">
        <v>777.75</v>
      </c>
      <c r="I184" s="53">
        <v>1494.55</v>
      </c>
      <c r="L184" s="55">
        <f t="shared" si="18"/>
        <v>-6.5799659389998461E-2</v>
      </c>
      <c r="M184" s="55">
        <f t="shared" si="19"/>
        <v>-1.570680628272255E-2</v>
      </c>
      <c r="N184" s="55">
        <f t="shared" si="20"/>
        <v>-4.2823156225218172E-2</v>
      </c>
      <c r="O184" s="55">
        <f t="shared" si="21"/>
        <v>-3.1734712069887601E-2</v>
      </c>
      <c r="P184" s="55">
        <f t="shared" si="22"/>
        <v>-9.8411437648927791E-2</v>
      </c>
      <c r="Q184" s="55">
        <f t="shared" si="23"/>
        <v>-5.1635203403350122E-2</v>
      </c>
      <c r="R184" s="55">
        <f t="shared" si="24"/>
        <v>-3.6663157242831514E-2</v>
      </c>
      <c r="S184" s="55">
        <f t="shared" si="25"/>
        <v>-3.3011003667889598E-3</v>
      </c>
      <c r="T184" s="55">
        <v>6.1890000000000001</v>
      </c>
      <c r="U184" s="54">
        <f t="shared" si="8"/>
        <v>6.1890000000000001E-2</v>
      </c>
      <c r="V184" s="55">
        <f t="shared" si="9"/>
        <v>2.3832339173335271E-4</v>
      </c>
      <c r="W184" s="49"/>
      <c r="X184" s="49"/>
    </row>
    <row r="185" spans="1:24" ht="14.25" customHeight="1" x14ac:dyDescent="0.25">
      <c r="A185" s="62" t="s">
        <v>123</v>
      </c>
      <c r="B185" s="62">
        <v>615.65</v>
      </c>
      <c r="C185" s="62">
        <v>76.900000000000006</v>
      </c>
      <c r="D185" s="53">
        <v>1380.95</v>
      </c>
      <c r="E185" s="62">
        <v>289.2</v>
      </c>
      <c r="F185" s="53">
        <v>2466.15</v>
      </c>
      <c r="G185" s="62">
        <v>906.8</v>
      </c>
      <c r="H185" s="62">
        <v>786.5</v>
      </c>
      <c r="I185" s="53">
        <v>1504.45</v>
      </c>
      <c r="L185" s="55">
        <f t="shared" si="18"/>
        <v>2.0301624129930394E-2</v>
      </c>
      <c r="M185" s="55">
        <f t="shared" si="19"/>
        <v>2.260638297872344E-2</v>
      </c>
      <c r="N185" s="55">
        <f t="shared" si="20"/>
        <v>-5.1150895140664307E-3</v>
      </c>
      <c r="O185" s="55">
        <f t="shared" si="21"/>
        <v>6.4997238077701996E-2</v>
      </c>
      <c r="P185" s="55">
        <f t="shared" si="22"/>
        <v>8.6313981147035632E-2</v>
      </c>
      <c r="Q185" s="55">
        <f t="shared" si="23"/>
        <v>1.6933946394527204E-2</v>
      </c>
      <c r="R185" s="55">
        <f t="shared" si="24"/>
        <v>1.1250401800064288E-2</v>
      </c>
      <c r="S185" s="55">
        <f t="shared" si="25"/>
        <v>6.6240674450504106E-3</v>
      </c>
      <c r="T185" s="55">
        <v>6.34</v>
      </c>
      <c r="U185" s="54">
        <f t="shared" si="8"/>
        <v>6.3399999999999998E-2</v>
      </c>
      <c r="V185" s="55">
        <f t="shared" si="9"/>
        <v>2.4396357208300579E-4</v>
      </c>
      <c r="W185" s="49"/>
      <c r="X185" s="49"/>
    </row>
    <row r="186" spans="1:24" ht="14.25" customHeight="1" x14ac:dyDescent="0.25">
      <c r="A186" s="62" t="s">
        <v>124</v>
      </c>
      <c r="B186" s="62">
        <v>588.9</v>
      </c>
      <c r="C186" s="62">
        <v>77.05</v>
      </c>
      <c r="D186" s="53">
        <v>1373.05</v>
      </c>
      <c r="E186" s="62">
        <v>288.55</v>
      </c>
      <c r="F186" s="53">
        <v>2501.8000000000002</v>
      </c>
      <c r="G186" s="62">
        <v>918.4</v>
      </c>
      <c r="H186" s="62">
        <v>797.75</v>
      </c>
      <c r="I186" s="53">
        <v>1547.4</v>
      </c>
      <c r="L186" s="55">
        <f t="shared" si="18"/>
        <v>-4.3450012182246409E-2</v>
      </c>
      <c r="M186" s="55">
        <f t="shared" si="19"/>
        <v>1.9505851755525548E-3</v>
      </c>
      <c r="N186" s="55">
        <f t="shared" si="20"/>
        <v>-5.7206995184475116E-3</v>
      </c>
      <c r="O186" s="55">
        <f t="shared" si="21"/>
        <v>-2.2475795297371274E-3</v>
      </c>
      <c r="P186" s="55">
        <f t="shared" si="22"/>
        <v>1.4455730592218677E-2</v>
      </c>
      <c r="Q186" s="55">
        <f t="shared" si="23"/>
        <v>1.2792236435818288E-2</v>
      </c>
      <c r="R186" s="55">
        <f t="shared" si="24"/>
        <v>1.4303877940241577E-2</v>
      </c>
      <c r="S186" s="55">
        <f t="shared" si="25"/>
        <v>2.8548639037522049E-2</v>
      </c>
      <c r="T186" s="55">
        <v>6.49</v>
      </c>
      <c r="U186" s="54">
        <f t="shared" si="8"/>
        <v>6.4899999999999999E-2</v>
      </c>
      <c r="V186" s="55">
        <f t="shared" si="9"/>
        <v>2.4955850771601895E-4</v>
      </c>
      <c r="W186" s="49"/>
      <c r="X186" s="49"/>
    </row>
    <row r="187" spans="1:24" ht="14.25" customHeight="1" x14ac:dyDescent="0.25">
      <c r="A187" s="62" t="s">
        <v>125</v>
      </c>
      <c r="B187" s="62">
        <v>569.79999999999995</v>
      </c>
      <c r="C187" s="62">
        <v>77.099999999999994</v>
      </c>
      <c r="D187" s="53">
        <v>1388.1</v>
      </c>
      <c r="E187" s="62">
        <v>279.39999999999998</v>
      </c>
      <c r="F187" s="53">
        <v>2564.4499999999998</v>
      </c>
      <c r="G187" s="62">
        <v>933.2</v>
      </c>
      <c r="H187" s="62">
        <v>797.75</v>
      </c>
      <c r="I187" s="53">
        <v>1543.7</v>
      </c>
      <c r="L187" s="55">
        <f t="shared" si="18"/>
        <v>-3.2433350314145057E-2</v>
      </c>
      <c r="M187" s="55">
        <f t="shared" si="19"/>
        <v>6.4892926670989171E-4</v>
      </c>
      <c r="N187" s="55">
        <f t="shared" si="20"/>
        <v>1.096099923527909E-2</v>
      </c>
      <c r="O187" s="55">
        <f t="shared" si="21"/>
        <v>-3.1710275515508694E-2</v>
      </c>
      <c r="P187" s="55">
        <f t="shared" si="22"/>
        <v>2.5041969781756986E-2</v>
      </c>
      <c r="Q187" s="55">
        <f t="shared" si="23"/>
        <v>1.6114982578397288E-2</v>
      </c>
      <c r="R187" s="55">
        <f t="shared" si="24"/>
        <v>0</v>
      </c>
      <c r="S187" s="55">
        <f t="shared" si="25"/>
        <v>-2.391107664469462E-3</v>
      </c>
      <c r="T187" s="55">
        <v>6.41</v>
      </c>
      <c r="U187" s="54">
        <f t="shared" si="8"/>
        <v>6.4100000000000004E-2</v>
      </c>
      <c r="V187" s="55">
        <f t="shared" si="9"/>
        <v>2.4657551961038138E-4</v>
      </c>
      <c r="W187" s="49"/>
      <c r="X187" s="49"/>
    </row>
    <row r="188" spans="1:24" ht="14.25" customHeight="1" x14ac:dyDescent="0.25">
      <c r="A188" s="62" t="s">
        <v>126</v>
      </c>
      <c r="B188" s="62">
        <v>550.25</v>
      </c>
      <c r="C188" s="62">
        <v>76.95</v>
      </c>
      <c r="D188" s="53">
        <v>1397.35</v>
      </c>
      <c r="E188" s="62">
        <v>277.64999999999998</v>
      </c>
      <c r="F188" s="53">
        <v>2669.5</v>
      </c>
      <c r="G188" s="62">
        <v>928.55</v>
      </c>
      <c r="H188" s="62">
        <v>800.45</v>
      </c>
      <c r="I188" s="53">
        <v>1531.75</v>
      </c>
      <c r="L188" s="55">
        <f t="shared" si="18"/>
        <v>-3.4310284310284232E-2</v>
      </c>
      <c r="M188" s="55">
        <f t="shared" si="19"/>
        <v>-1.9455252918286834E-3</v>
      </c>
      <c r="N188" s="55">
        <f t="shared" si="20"/>
        <v>6.6637850298969818E-3</v>
      </c>
      <c r="O188" s="55">
        <f t="shared" si="21"/>
        <v>-6.2634216177523266E-3</v>
      </c>
      <c r="P188" s="55">
        <f t="shared" si="22"/>
        <v>4.0963949384858422E-2</v>
      </c>
      <c r="Q188" s="55">
        <f t="shared" si="23"/>
        <v>-4.982854693527744E-3</v>
      </c>
      <c r="R188" s="55">
        <f t="shared" si="24"/>
        <v>3.3845189595738583E-3</v>
      </c>
      <c r="S188" s="55">
        <f t="shared" si="25"/>
        <v>-7.7411414134871057E-3</v>
      </c>
      <c r="T188" s="55">
        <v>6.2649999999999997</v>
      </c>
      <c r="U188" s="54">
        <f t="shared" si="8"/>
        <v>6.2649999999999997E-2</v>
      </c>
      <c r="V188" s="55">
        <f t="shared" si="9"/>
        <v>2.4116315580458014E-4</v>
      </c>
      <c r="W188" s="49"/>
      <c r="X188" s="49"/>
    </row>
    <row r="189" spans="1:24" ht="14.25" customHeight="1" x14ac:dyDescent="0.25">
      <c r="A189" s="62" t="s">
        <v>127</v>
      </c>
      <c r="B189" s="62">
        <v>571.75</v>
      </c>
      <c r="C189" s="62">
        <v>76.400000000000006</v>
      </c>
      <c r="D189" s="53">
        <v>1380.4</v>
      </c>
      <c r="E189" s="62">
        <v>285.35000000000002</v>
      </c>
      <c r="F189" s="53">
        <v>2589.25</v>
      </c>
      <c r="G189" s="62">
        <v>937.15</v>
      </c>
      <c r="H189" s="62">
        <v>799.85</v>
      </c>
      <c r="I189" s="53">
        <v>1501.5</v>
      </c>
      <c r="L189" s="55">
        <f t="shared" si="18"/>
        <v>3.9073148568832351E-2</v>
      </c>
      <c r="M189" s="55">
        <f t="shared" si="19"/>
        <v>-7.1474983755685142E-3</v>
      </c>
      <c r="N189" s="55">
        <f t="shared" si="20"/>
        <v>-1.2130103410025992E-2</v>
      </c>
      <c r="O189" s="55">
        <f t="shared" si="21"/>
        <v>2.7732757068251561E-2</v>
      </c>
      <c r="P189" s="55">
        <f t="shared" si="22"/>
        <v>-3.0061809327589437E-2</v>
      </c>
      <c r="Q189" s="55">
        <f t="shared" si="23"/>
        <v>9.2617521942814311E-3</v>
      </c>
      <c r="R189" s="55">
        <f t="shared" si="24"/>
        <v>-7.4957836217130704E-4</v>
      </c>
      <c r="S189" s="55">
        <f t="shared" si="25"/>
        <v>-1.9748653500897665E-2</v>
      </c>
      <c r="T189" s="55">
        <v>6.3259999999999996</v>
      </c>
      <c r="U189" s="54">
        <f t="shared" si="8"/>
        <v>6.3259999999999997E-2</v>
      </c>
      <c r="V189" s="55">
        <f t="shared" si="9"/>
        <v>2.434409770781798E-4</v>
      </c>
      <c r="W189" s="49"/>
      <c r="X189" s="49"/>
    </row>
    <row r="190" spans="1:24" ht="14.25" customHeight="1" x14ac:dyDescent="0.25">
      <c r="A190" s="61">
        <v>44958</v>
      </c>
      <c r="B190" s="62">
        <v>574.79999999999995</v>
      </c>
      <c r="C190" s="62">
        <v>77.650000000000006</v>
      </c>
      <c r="D190" s="53">
        <v>1385.65</v>
      </c>
      <c r="E190" s="62">
        <v>295.75</v>
      </c>
      <c r="F190" s="53">
        <v>2549.5</v>
      </c>
      <c r="G190" s="62">
        <v>941.35</v>
      </c>
      <c r="H190" s="62">
        <v>802.65</v>
      </c>
      <c r="I190" s="53">
        <v>1499.6</v>
      </c>
      <c r="L190" s="55">
        <f t="shared" si="18"/>
        <v>5.3344993441188536E-3</v>
      </c>
      <c r="M190" s="55">
        <f t="shared" si="19"/>
        <v>1.6361256544502618E-2</v>
      </c>
      <c r="N190" s="55">
        <f t="shared" si="20"/>
        <v>3.8032454361054766E-3</v>
      </c>
      <c r="O190" s="55">
        <f t="shared" si="21"/>
        <v>3.6446469248291487E-2</v>
      </c>
      <c r="P190" s="55">
        <f t="shared" si="22"/>
        <v>-1.535193588877088E-2</v>
      </c>
      <c r="Q190" s="55">
        <f t="shared" si="23"/>
        <v>4.4816731579790277E-3</v>
      </c>
      <c r="R190" s="55">
        <f t="shared" si="24"/>
        <v>3.5006563730698935E-3</v>
      </c>
      <c r="S190" s="55">
        <f t="shared" si="25"/>
        <v>-1.2654012654013259E-3</v>
      </c>
      <c r="T190" s="55">
        <v>6.2009999999999996</v>
      </c>
      <c r="U190" s="54">
        <f t="shared" si="8"/>
        <v>6.2009999999999996E-2</v>
      </c>
      <c r="V190" s="55">
        <f t="shared" si="9"/>
        <v>2.3877191009180621E-4</v>
      </c>
      <c r="W190" s="49"/>
      <c r="X190" s="49"/>
    </row>
    <row r="191" spans="1:24" ht="14.25" customHeight="1" x14ac:dyDescent="0.25">
      <c r="A191" s="61">
        <v>44986</v>
      </c>
      <c r="B191" s="62">
        <v>575.79999999999995</v>
      </c>
      <c r="C191" s="62">
        <v>77.349999999999994</v>
      </c>
      <c r="D191" s="53">
        <v>1395.85</v>
      </c>
      <c r="E191" s="62">
        <v>296.8</v>
      </c>
      <c r="F191" s="53">
        <v>2576.5500000000002</v>
      </c>
      <c r="G191" s="62">
        <v>941.7</v>
      </c>
      <c r="H191" s="62">
        <v>808.3</v>
      </c>
      <c r="I191" s="53">
        <v>1497.95</v>
      </c>
      <c r="L191" s="55">
        <f t="shared" si="18"/>
        <v>1.7397355601948504E-3</v>
      </c>
      <c r="M191" s="55">
        <f t="shared" si="19"/>
        <v>-3.8634900193175964E-3</v>
      </c>
      <c r="N191" s="55">
        <f t="shared" si="20"/>
        <v>7.3611662396707812E-3</v>
      </c>
      <c r="O191" s="55">
        <f t="shared" si="21"/>
        <v>3.5502958579882041E-3</v>
      </c>
      <c r="P191" s="55">
        <f t="shared" si="22"/>
        <v>1.0609923514414662E-2</v>
      </c>
      <c r="Q191" s="55">
        <f t="shared" si="23"/>
        <v>3.7180644818613981E-4</v>
      </c>
      <c r="R191" s="55">
        <f t="shared" si="24"/>
        <v>7.0391827072820998E-3</v>
      </c>
      <c r="S191" s="55">
        <f t="shared" si="25"/>
        <v>-1.1002934115763295E-3</v>
      </c>
      <c r="T191" s="55">
        <v>6.3319999999999999</v>
      </c>
      <c r="U191" s="54">
        <f t="shared" si="8"/>
        <v>6.3320000000000001E-2</v>
      </c>
      <c r="V191" s="55">
        <f t="shared" si="9"/>
        <v>2.4366495475769412E-4</v>
      </c>
      <c r="W191" s="49"/>
      <c r="X191" s="49"/>
    </row>
    <row r="192" spans="1:24" ht="14.25" customHeight="1" x14ac:dyDescent="0.25">
      <c r="A192" s="61">
        <v>45017</v>
      </c>
      <c r="B192" s="62">
        <v>573.15</v>
      </c>
      <c r="C192" s="62">
        <v>77</v>
      </c>
      <c r="D192" s="53">
        <v>1392.85</v>
      </c>
      <c r="E192" s="62">
        <v>295.45</v>
      </c>
      <c r="F192" s="53">
        <v>2512.6999999999998</v>
      </c>
      <c r="G192" s="62">
        <v>931.65</v>
      </c>
      <c r="H192" s="62">
        <v>805.85</v>
      </c>
      <c r="I192" s="53">
        <v>1498</v>
      </c>
      <c r="L192" s="55">
        <f t="shared" si="18"/>
        <v>-4.6022924626606069E-3</v>
      </c>
      <c r="M192" s="55">
        <f t="shared" si="19"/>
        <v>-4.524886877827981E-3</v>
      </c>
      <c r="N192" s="55">
        <f t="shared" si="20"/>
        <v>-2.14922806891858E-3</v>
      </c>
      <c r="O192" s="55">
        <f t="shared" si="21"/>
        <v>-4.5485175202157101E-3</v>
      </c>
      <c r="P192" s="55">
        <f t="shared" si="22"/>
        <v>-2.4781199666220471E-2</v>
      </c>
      <c r="Q192" s="55">
        <f t="shared" si="23"/>
        <v>-1.0672188595094051E-2</v>
      </c>
      <c r="R192" s="55">
        <f t="shared" si="24"/>
        <v>-3.0310528269206134E-3</v>
      </c>
      <c r="S192" s="55">
        <f t="shared" si="25"/>
        <v>3.3378951233321886E-5</v>
      </c>
      <c r="T192" s="55">
        <v>6.3920000000000003</v>
      </c>
      <c r="U192" s="54">
        <f t="shared" si="8"/>
        <v>6.3920000000000005E-2</v>
      </c>
      <c r="V192" s="55">
        <f t="shared" si="9"/>
        <v>2.4590403945379258E-4</v>
      </c>
      <c r="W192" s="49"/>
      <c r="X192" s="49"/>
    </row>
    <row r="193" spans="1:24" ht="14.25" customHeight="1" x14ac:dyDescent="0.25">
      <c r="A193" s="61">
        <v>45047</v>
      </c>
      <c r="B193" s="62">
        <v>575.45000000000005</v>
      </c>
      <c r="C193" s="62">
        <v>76.95</v>
      </c>
      <c r="D193" s="53">
        <v>1413.6</v>
      </c>
      <c r="E193" s="62">
        <v>294.7</v>
      </c>
      <c r="F193" s="53">
        <v>2554.15</v>
      </c>
      <c r="G193" s="62">
        <v>942.15</v>
      </c>
      <c r="H193" s="62">
        <v>809.45</v>
      </c>
      <c r="I193" s="53">
        <v>1499</v>
      </c>
      <c r="L193" s="55">
        <f t="shared" si="18"/>
        <v>4.0129111052954174E-3</v>
      </c>
      <c r="M193" s="55">
        <f t="shared" si="19"/>
        <v>-6.4935064935061249E-4</v>
      </c>
      <c r="N193" s="55">
        <f t="shared" si="20"/>
        <v>1.4897512294934847E-2</v>
      </c>
      <c r="O193" s="55">
        <f t="shared" si="21"/>
        <v>-2.5385005923168049E-3</v>
      </c>
      <c r="P193" s="55">
        <f t="shared" si="22"/>
        <v>1.649619930751792E-2</v>
      </c>
      <c r="Q193" s="55">
        <f t="shared" si="23"/>
        <v>1.1270326839478345E-2</v>
      </c>
      <c r="R193" s="55">
        <f t="shared" si="24"/>
        <v>4.4673326301421139E-3</v>
      </c>
      <c r="S193" s="55">
        <f t="shared" si="25"/>
        <v>6.6755674232309744E-4</v>
      </c>
      <c r="T193" s="55">
        <v>6.3369999999999997</v>
      </c>
      <c r="U193" s="54">
        <f t="shared" si="8"/>
        <v>6.3369999999999996E-2</v>
      </c>
      <c r="V193" s="55">
        <f t="shared" si="9"/>
        <v>2.4385159320816641E-4</v>
      </c>
      <c r="W193" s="49"/>
      <c r="X193" s="49"/>
    </row>
    <row r="194" spans="1:24" ht="14.25" customHeight="1" x14ac:dyDescent="0.25">
      <c r="A194" s="61">
        <v>45078</v>
      </c>
      <c r="B194" s="62">
        <v>585.9</v>
      </c>
      <c r="C194" s="62">
        <v>75.849999999999994</v>
      </c>
      <c r="D194" s="53">
        <v>1431.35</v>
      </c>
      <c r="E194" s="62">
        <v>293.45</v>
      </c>
      <c r="F194" s="53">
        <v>2523.35</v>
      </c>
      <c r="G194" s="62">
        <v>948.3</v>
      </c>
      <c r="H194" s="62">
        <v>814.55</v>
      </c>
      <c r="I194" s="53">
        <v>1499.8</v>
      </c>
      <c r="L194" s="55">
        <f t="shared" si="18"/>
        <v>1.815970110348411E-2</v>
      </c>
      <c r="M194" s="55">
        <f t="shared" si="19"/>
        <v>-1.4294996751137212E-2</v>
      </c>
      <c r="N194" s="55">
        <f t="shared" si="20"/>
        <v>1.2556593095642332E-2</v>
      </c>
      <c r="O194" s="55">
        <f t="shared" si="21"/>
        <v>-4.2416016287750253E-3</v>
      </c>
      <c r="P194" s="55">
        <f t="shared" si="22"/>
        <v>-1.2058806256484615E-2</v>
      </c>
      <c r="Q194" s="55">
        <f t="shared" si="23"/>
        <v>6.5276229899697263E-3</v>
      </c>
      <c r="R194" s="55">
        <f t="shared" si="24"/>
        <v>6.3005744641422062E-3</v>
      </c>
      <c r="S194" s="55">
        <f t="shared" si="25"/>
        <v>5.3368912608402566E-4</v>
      </c>
      <c r="T194" s="55">
        <v>6.2880000000000003</v>
      </c>
      <c r="U194" s="54">
        <f t="shared" si="8"/>
        <v>6.2880000000000005E-2</v>
      </c>
      <c r="V194" s="55">
        <f t="shared" si="9"/>
        <v>2.4202215936353078E-4</v>
      </c>
      <c r="W194" s="49"/>
      <c r="X194" s="49"/>
    </row>
    <row r="195" spans="1:24" ht="14.25" customHeight="1" x14ac:dyDescent="0.25">
      <c r="A195" s="61">
        <v>45170</v>
      </c>
      <c r="B195" s="62">
        <v>580.20000000000005</v>
      </c>
      <c r="C195" s="62">
        <v>75.400000000000006</v>
      </c>
      <c r="D195" s="53">
        <v>1453.5</v>
      </c>
      <c r="E195" s="62">
        <v>296.75</v>
      </c>
      <c r="F195" s="53">
        <v>2614.5</v>
      </c>
      <c r="G195" s="62">
        <v>958.3</v>
      </c>
      <c r="H195" s="62">
        <v>820.1</v>
      </c>
      <c r="I195" s="53">
        <v>1499.75</v>
      </c>
      <c r="L195" s="55">
        <f t="shared" si="18"/>
        <v>-9.7286226318483229E-3</v>
      </c>
      <c r="M195" s="55">
        <f t="shared" si="19"/>
        <v>-5.9327620303228565E-3</v>
      </c>
      <c r="N195" s="55">
        <f t="shared" si="20"/>
        <v>1.5474901316938619E-2</v>
      </c>
      <c r="O195" s="55">
        <f t="shared" si="21"/>
        <v>1.1245527347077906E-2</v>
      </c>
      <c r="P195" s="55">
        <f t="shared" si="22"/>
        <v>3.6122614777973766E-2</v>
      </c>
      <c r="Q195" s="55">
        <f t="shared" si="23"/>
        <v>1.0545186122535063E-2</v>
      </c>
      <c r="R195" s="55">
        <f t="shared" si="24"/>
        <v>6.8135780492297199E-3</v>
      </c>
      <c r="S195" s="55">
        <f t="shared" si="25"/>
        <v>-3.3337778370419073E-5</v>
      </c>
      <c r="T195" s="55">
        <v>6.2910000000000004</v>
      </c>
      <c r="U195" s="54">
        <f t="shared" si="8"/>
        <v>6.2910000000000008E-2</v>
      </c>
      <c r="V195" s="55">
        <f t="shared" si="9"/>
        <v>2.421341896561291E-4</v>
      </c>
      <c r="W195" s="49"/>
      <c r="X195" s="49"/>
    </row>
    <row r="196" spans="1:24" ht="14.25" customHeight="1" x14ac:dyDescent="0.25">
      <c r="A196" s="61">
        <v>45200</v>
      </c>
      <c r="B196" s="62">
        <v>579.9</v>
      </c>
      <c r="C196" s="62">
        <v>74.8</v>
      </c>
      <c r="D196" s="53">
        <v>1448.75</v>
      </c>
      <c r="E196" s="62">
        <v>289</v>
      </c>
      <c r="F196" s="53">
        <v>2652</v>
      </c>
      <c r="G196" s="62">
        <v>968.55</v>
      </c>
      <c r="H196" s="62">
        <v>825.95</v>
      </c>
      <c r="I196" s="53">
        <v>1507.3</v>
      </c>
      <c r="L196" s="55">
        <f t="shared" ref="L196:L251" si="26">(B196-B195)/B195</f>
        <v>-5.1706308169608447E-4</v>
      </c>
      <c r="M196" s="55">
        <f t="shared" ref="M196:M251" si="27">(C196-C195)/C195</f>
        <v>-7.9575596816977255E-3</v>
      </c>
      <c r="N196" s="55">
        <f t="shared" ref="N196:N251" si="28">(D196-D195)/D195</f>
        <v>-3.2679738562091504E-3</v>
      </c>
      <c r="O196" s="55">
        <f t="shared" ref="O196:O251" si="29">(E196-E195)/E195</f>
        <v>-2.6116259477674809E-2</v>
      </c>
      <c r="P196" s="55">
        <f t="shared" ref="P196:P251" si="30">(F196-F195)/F195</f>
        <v>1.4343086632243259E-2</v>
      </c>
      <c r="Q196" s="55">
        <f t="shared" ref="Q196:Q251" si="31">(G196-G195)/G195</f>
        <v>1.0696024209537724E-2</v>
      </c>
      <c r="R196" s="55">
        <f t="shared" ref="R196:R251" si="32">(H196-H195)/H195</f>
        <v>7.1332764297037223E-3</v>
      </c>
      <c r="S196" s="55">
        <f t="shared" ref="S196:S251" si="33">(I196-I195)/I195</f>
        <v>5.0341723620603131E-3</v>
      </c>
      <c r="T196" s="55">
        <v>6.2370000000000001</v>
      </c>
      <c r="U196" s="54">
        <f t="shared" si="8"/>
        <v>6.2370000000000002E-2</v>
      </c>
      <c r="V196" s="55">
        <f t="shared" si="9"/>
        <v>2.401171623591658E-4</v>
      </c>
      <c r="W196" s="49"/>
      <c r="X196" s="49"/>
    </row>
    <row r="197" spans="1:24" ht="14.25" customHeight="1" x14ac:dyDescent="0.25">
      <c r="A197" s="61">
        <v>45231</v>
      </c>
      <c r="B197" s="62">
        <v>585.54999999999995</v>
      </c>
      <c r="C197" s="62">
        <v>75.05</v>
      </c>
      <c r="D197" s="53">
        <v>1449.15</v>
      </c>
      <c r="E197" s="62">
        <v>287.89999999999998</v>
      </c>
      <c r="F197" s="53">
        <v>2585.35</v>
      </c>
      <c r="G197" s="62">
        <v>967.75</v>
      </c>
      <c r="H197" s="62">
        <v>830.95</v>
      </c>
      <c r="I197" s="53">
        <v>1514.15</v>
      </c>
      <c r="L197" s="55">
        <f t="shared" si="26"/>
        <v>9.7430591481289484E-3</v>
      </c>
      <c r="M197" s="55">
        <f t="shared" si="27"/>
        <v>3.3422459893048127E-3</v>
      </c>
      <c r="N197" s="55">
        <f t="shared" si="28"/>
        <v>2.7610008628133976E-4</v>
      </c>
      <c r="O197" s="55">
        <f t="shared" si="29"/>
        <v>-3.8062283737025008E-3</v>
      </c>
      <c r="P197" s="55">
        <f t="shared" si="30"/>
        <v>-2.5131975867270021E-2</v>
      </c>
      <c r="Q197" s="55">
        <f t="shared" si="31"/>
        <v>-8.2597697589175008E-4</v>
      </c>
      <c r="R197" s="55">
        <f t="shared" si="32"/>
        <v>6.053635207942369E-3</v>
      </c>
      <c r="S197" s="55">
        <f t="shared" si="33"/>
        <v>4.5445498573609341E-3</v>
      </c>
      <c r="T197" s="55">
        <v>6.3529999999999998</v>
      </c>
      <c r="U197" s="54">
        <f t="shared" si="8"/>
        <v>6.3530000000000003E-2</v>
      </c>
      <c r="V197" s="55">
        <f t="shared" si="9"/>
        <v>2.4444877751594873E-4</v>
      </c>
      <c r="W197" s="49"/>
      <c r="X197" s="49"/>
    </row>
    <row r="198" spans="1:24" ht="14.25" customHeight="1" x14ac:dyDescent="0.25">
      <c r="A198" s="61">
        <v>45261</v>
      </c>
      <c r="B198" s="62">
        <v>590.95000000000005</v>
      </c>
      <c r="C198" s="62">
        <v>75.099999999999994</v>
      </c>
      <c r="D198" s="53">
        <v>1480.8</v>
      </c>
      <c r="E198" s="62">
        <v>285.75</v>
      </c>
      <c r="F198" s="53">
        <v>2624</v>
      </c>
      <c r="G198" s="62">
        <v>973.25</v>
      </c>
      <c r="H198" s="62">
        <v>809.25</v>
      </c>
      <c r="I198" s="53">
        <v>1508.25</v>
      </c>
      <c r="L198" s="55">
        <f t="shared" si="26"/>
        <v>9.2220988813937182E-3</v>
      </c>
      <c r="M198" s="55">
        <f t="shared" si="27"/>
        <v>6.6622251832108143E-4</v>
      </c>
      <c r="N198" s="55">
        <f t="shared" si="28"/>
        <v>2.1840389193665155E-2</v>
      </c>
      <c r="O198" s="55">
        <f t="shared" si="29"/>
        <v>-7.4678707884681395E-3</v>
      </c>
      <c r="P198" s="55">
        <f t="shared" si="30"/>
        <v>1.4949619974084782E-2</v>
      </c>
      <c r="Q198" s="55">
        <f t="shared" si="31"/>
        <v>5.6832859726168947E-3</v>
      </c>
      <c r="R198" s="55">
        <f t="shared" si="32"/>
        <v>-2.6114688007702083E-2</v>
      </c>
      <c r="S198" s="55">
        <f t="shared" si="33"/>
        <v>-3.8965756364957834E-3</v>
      </c>
      <c r="T198" s="55">
        <v>6.3049999999999997</v>
      </c>
      <c r="U198" s="54">
        <f t="shared" si="8"/>
        <v>6.3049999999999995E-2</v>
      </c>
      <c r="V198" s="55">
        <f t="shared" si="9"/>
        <v>2.4265695604941406E-4</v>
      </c>
      <c r="W198" s="49"/>
      <c r="X198" s="49"/>
    </row>
    <row r="199" spans="1:24" ht="14.25" customHeight="1" x14ac:dyDescent="0.25">
      <c r="A199" s="62" t="s">
        <v>128</v>
      </c>
      <c r="B199" s="62">
        <v>575.29999999999995</v>
      </c>
      <c r="C199" s="62">
        <v>73.95</v>
      </c>
      <c r="D199" s="53">
        <v>1462.75</v>
      </c>
      <c r="E199" s="62">
        <v>285.35000000000002</v>
      </c>
      <c r="F199" s="53">
        <v>2689.05</v>
      </c>
      <c r="G199" s="62">
        <v>974.6</v>
      </c>
      <c r="H199" s="62">
        <v>806.35</v>
      </c>
      <c r="I199" s="53">
        <v>1520.85</v>
      </c>
      <c r="L199" s="55">
        <f t="shared" si="26"/>
        <v>-2.6482781961248987E-2</v>
      </c>
      <c r="M199" s="55">
        <f t="shared" si="27"/>
        <v>-1.5312916111850754E-2</v>
      </c>
      <c r="N199" s="55">
        <f t="shared" si="28"/>
        <v>-1.2189357104267932E-2</v>
      </c>
      <c r="O199" s="55">
        <f t="shared" si="29"/>
        <v>-1.3998250218721863E-3</v>
      </c>
      <c r="P199" s="55">
        <f t="shared" si="30"/>
        <v>2.4790396341463485E-2</v>
      </c>
      <c r="Q199" s="55">
        <f t="shared" si="31"/>
        <v>1.3871050603647807E-3</v>
      </c>
      <c r="R199" s="55">
        <f t="shared" si="32"/>
        <v>-3.5835650293481337E-3</v>
      </c>
      <c r="S199" s="55">
        <f t="shared" si="33"/>
        <v>8.3540527100944197E-3</v>
      </c>
      <c r="T199" s="55">
        <v>6.3630000000000004</v>
      </c>
      <c r="U199" s="54">
        <f t="shared" si="8"/>
        <v>6.3630000000000006E-2</v>
      </c>
      <c r="V199" s="55">
        <f t="shared" si="9"/>
        <v>2.4482197226838309E-4</v>
      </c>
      <c r="W199" s="49"/>
      <c r="X199" s="49"/>
    </row>
    <row r="200" spans="1:24" ht="14.25" customHeight="1" x14ac:dyDescent="0.25">
      <c r="A200" s="62" t="s">
        <v>129</v>
      </c>
      <c r="B200" s="62">
        <v>568.20000000000005</v>
      </c>
      <c r="C200" s="62">
        <v>73.900000000000006</v>
      </c>
      <c r="D200" s="53">
        <v>1453.65</v>
      </c>
      <c r="E200" s="62">
        <v>288.3</v>
      </c>
      <c r="F200" s="53">
        <v>2703.1</v>
      </c>
      <c r="G200" s="62">
        <v>970.35</v>
      </c>
      <c r="H200" s="62">
        <v>805.5</v>
      </c>
      <c r="I200" s="53">
        <v>1500.15</v>
      </c>
      <c r="L200" s="55">
        <f t="shared" si="26"/>
        <v>-1.234138710238121E-2</v>
      </c>
      <c r="M200" s="55">
        <f t="shared" si="27"/>
        <v>-6.7613252197426847E-4</v>
      </c>
      <c r="N200" s="55">
        <f t="shared" si="28"/>
        <v>-6.2211587762774972E-3</v>
      </c>
      <c r="O200" s="55">
        <f t="shared" si="29"/>
        <v>1.0338181181005742E-2</v>
      </c>
      <c r="P200" s="55">
        <f t="shared" si="30"/>
        <v>5.2248935497665443E-3</v>
      </c>
      <c r="Q200" s="55">
        <f t="shared" si="31"/>
        <v>-4.3607633901087623E-3</v>
      </c>
      <c r="R200" s="55">
        <f t="shared" si="32"/>
        <v>-1.0541328207354409E-3</v>
      </c>
      <c r="S200" s="55">
        <f t="shared" si="33"/>
        <v>-1.3610809744550626E-2</v>
      </c>
      <c r="T200" s="55">
        <v>6.3659999999999997</v>
      </c>
      <c r="U200" s="54">
        <f t="shared" si="8"/>
        <v>6.3659999999999994E-2</v>
      </c>
      <c r="V200" s="55">
        <f t="shared" si="9"/>
        <v>2.4493392387925361E-4</v>
      </c>
      <c r="W200" s="49"/>
      <c r="X200" s="49"/>
    </row>
    <row r="201" spans="1:24" ht="14.25" customHeight="1" x14ac:dyDescent="0.25">
      <c r="A201" s="62" t="s">
        <v>130</v>
      </c>
      <c r="B201" s="62">
        <v>572.15</v>
      </c>
      <c r="C201" s="62">
        <v>73.2</v>
      </c>
      <c r="D201" s="53">
        <v>1483.2</v>
      </c>
      <c r="E201" s="62">
        <v>287.64999999999998</v>
      </c>
      <c r="F201" s="53">
        <v>2725.05</v>
      </c>
      <c r="G201" s="62">
        <v>987.2</v>
      </c>
      <c r="H201" s="62">
        <v>809.95</v>
      </c>
      <c r="I201" s="53">
        <v>1537.65</v>
      </c>
      <c r="L201" s="55">
        <f t="shared" si="26"/>
        <v>6.9517775431185E-3</v>
      </c>
      <c r="M201" s="55">
        <f t="shared" si="27"/>
        <v>-9.4722598105548422E-3</v>
      </c>
      <c r="N201" s="55">
        <f t="shared" si="28"/>
        <v>2.0328139510886356E-2</v>
      </c>
      <c r="O201" s="55">
        <f t="shared" si="29"/>
        <v>-2.2545959070413945E-3</v>
      </c>
      <c r="P201" s="55">
        <f t="shared" si="30"/>
        <v>8.1203063149718011E-3</v>
      </c>
      <c r="Q201" s="55">
        <f t="shared" si="31"/>
        <v>1.7364868346472946E-2</v>
      </c>
      <c r="R201" s="55">
        <f t="shared" si="32"/>
        <v>5.524518932340218E-3</v>
      </c>
      <c r="S201" s="55">
        <f t="shared" si="33"/>
        <v>2.4997500249975001E-2</v>
      </c>
      <c r="T201" s="55">
        <v>6.3129999999999997</v>
      </c>
      <c r="U201" s="54">
        <f t="shared" si="8"/>
        <v>6.3129999999999992E-2</v>
      </c>
      <c r="V201" s="55">
        <f t="shared" si="9"/>
        <v>2.4295564891541055E-4</v>
      </c>
      <c r="W201" s="49"/>
      <c r="X201" s="49"/>
    </row>
    <row r="202" spans="1:24" ht="14.25" customHeight="1" x14ac:dyDescent="0.25">
      <c r="A202" s="62" t="s">
        <v>131</v>
      </c>
      <c r="B202" s="62">
        <v>582.35</v>
      </c>
      <c r="C202" s="62">
        <v>74.7</v>
      </c>
      <c r="D202" s="53">
        <v>1487.95</v>
      </c>
      <c r="E202" s="62">
        <v>280.60000000000002</v>
      </c>
      <c r="F202" s="53">
        <v>2710.75</v>
      </c>
      <c r="G202" s="62">
        <v>998.95</v>
      </c>
      <c r="H202" s="62">
        <v>802.2</v>
      </c>
      <c r="I202" s="53">
        <v>1535.25</v>
      </c>
      <c r="L202" s="55">
        <f t="shared" si="26"/>
        <v>1.782749279035226E-2</v>
      </c>
      <c r="M202" s="55">
        <f t="shared" si="27"/>
        <v>2.0491803278688523E-2</v>
      </c>
      <c r="N202" s="55">
        <f t="shared" si="28"/>
        <v>3.2025350593311757E-3</v>
      </c>
      <c r="O202" s="55">
        <f t="shared" si="29"/>
        <v>-2.4508951851207911E-2</v>
      </c>
      <c r="P202" s="55">
        <f t="shared" si="30"/>
        <v>-5.2476101355939091E-3</v>
      </c>
      <c r="Q202" s="55">
        <f t="shared" si="31"/>
        <v>1.1902350081037277E-2</v>
      </c>
      <c r="R202" s="55">
        <f t="shared" si="32"/>
        <v>-9.5684918822149505E-3</v>
      </c>
      <c r="S202" s="55">
        <f t="shared" si="33"/>
        <v>-1.560823334308907E-3</v>
      </c>
      <c r="T202" s="55">
        <v>6.149</v>
      </c>
      <c r="U202" s="54">
        <f t="shared" si="8"/>
        <v>6.1490000000000003E-2</v>
      </c>
      <c r="V202" s="55">
        <f t="shared" si="9"/>
        <v>2.3682796584600929E-4</v>
      </c>
      <c r="W202" s="49"/>
      <c r="X202" s="49"/>
    </row>
    <row r="203" spans="1:24" ht="14.25" customHeight="1" x14ac:dyDescent="0.25">
      <c r="A203" s="62" t="s">
        <v>132</v>
      </c>
      <c r="B203" s="62">
        <v>571.4</v>
      </c>
      <c r="C203" s="62">
        <v>74.8</v>
      </c>
      <c r="D203" s="53">
        <v>1459.15</v>
      </c>
      <c r="E203" s="62">
        <v>287.60000000000002</v>
      </c>
      <c r="F203" s="53">
        <v>2734.1</v>
      </c>
      <c r="G203" s="62">
        <v>980.45</v>
      </c>
      <c r="H203" s="62">
        <v>789.6</v>
      </c>
      <c r="I203" s="53">
        <v>1532.55</v>
      </c>
      <c r="L203" s="55">
        <f t="shared" si="26"/>
        <v>-1.8803125268309514E-2</v>
      </c>
      <c r="M203" s="55">
        <f t="shared" si="27"/>
        <v>1.3386880856759613E-3</v>
      </c>
      <c r="N203" s="55">
        <f t="shared" si="28"/>
        <v>-1.9355489095735711E-2</v>
      </c>
      <c r="O203" s="55">
        <f t="shared" si="29"/>
        <v>2.494654312188168E-2</v>
      </c>
      <c r="P203" s="55">
        <f t="shared" si="30"/>
        <v>8.613852254910969E-3</v>
      </c>
      <c r="Q203" s="55">
        <f t="shared" si="31"/>
        <v>-1.8519445417688574E-2</v>
      </c>
      <c r="R203" s="55">
        <f t="shared" si="32"/>
        <v>-1.570680628272254E-2</v>
      </c>
      <c r="S203" s="55">
        <f t="shared" si="33"/>
        <v>-1.7586712261846902E-3</v>
      </c>
      <c r="T203" s="55">
        <v>6.202</v>
      </c>
      <c r="U203" s="54">
        <f t="shared" si="8"/>
        <v>6.2019999999999999E-2</v>
      </c>
      <c r="V203" s="55">
        <f t="shared" si="9"/>
        <v>2.3880928434327764E-4</v>
      </c>
      <c r="W203" s="49"/>
      <c r="X203" s="49"/>
    </row>
    <row r="204" spans="1:24" ht="14.25" customHeight="1" x14ac:dyDescent="0.25">
      <c r="A204" s="62" t="s">
        <v>133</v>
      </c>
      <c r="B204" s="62">
        <v>574.4</v>
      </c>
      <c r="C204" s="62">
        <v>73.8</v>
      </c>
      <c r="D204" s="53">
        <v>1447.25</v>
      </c>
      <c r="E204" s="62">
        <v>286.89999999999998</v>
      </c>
      <c r="F204" s="53">
        <v>2737.95</v>
      </c>
      <c r="G204" s="62">
        <v>975.85</v>
      </c>
      <c r="H204" s="62">
        <v>780.05</v>
      </c>
      <c r="I204" s="53">
        <v>1547.25</v>
      </c>
      <c r="L204" s="55">
        <f t="shared" si="26"/>
        <v>5.2502625131256569E-3</v>
      </c>
      <c r="M204" s="55">
        <f t="shared" si="27"/>
        <v>-1.3368983957219251E-2</v>
      </c>
      <c r="N204" s="55">
        <f t="shared" si="28"/>
        <v>-8.1554329575438365E-3</v>
      </c>
      <c r="O204" s="55">
        <f t="shared" si="29"/>
        <v>-2.4339360222532871E-3</v>
      </c>
      <c r="P204" s="55">
        <f t="shared" si="30"/>
        <v>1.4081416188142018E-3</v>
      </c>
      <c r="Q204" s="55">
        <f t="shared" si="31"/>
        <v>-4.6917231883319118E-3</v>
      </c>
      <c r="R204" s="55">
        <f t="shared" si="32"/>
        <v>-1.2094731509625213E-2</v>
      </c>
      <c r="S204" s="55">
        <f t="shared" si="33"/>
        <v>9.5918567094059222E-3</v>
      </c>
      <c r="T204" s="55">
        <v>6.3259999999999996</v>
      </c>
      <c r="U204" s="54">
        <f t="shared" si="8"/>
        <v>6.3259999999999997E-2</v>
      </c>
      <c r="V204" s="55">
        <f t="shared" si="9"/>
        <v>2.434409770781798E-4</v>
      </c>
      <c r="W204" s="49"/>
      <c r="X204" s="49"/>
    </row>
    <row r="205" spans="1:24" ht="14.25" customHeight="1" x14ac:dyDescent="0.25">
      <c r="A205" s="62" t="s">
        <v>134</v>
      </c>
      <c r="B205" s="62">
        <v>574.29999999999995</v>
      </c>
      <c r="C205" s="62">
        <v>74.2</v>
      </c>
      <c r="D205" s="53">
        <v>1427.05</v>
      </c>
      <c r="E205" s="62">
        <v>287.89999999999998</v>
      </c>
      <c r="F205" s="53">
        <v>2784.1</v>
      </c>
      <c r="G205" s="62">
        <v>977.15</v>
      </c>
      <c r="H205" s="62">
        <v>776.75</v>
      </c>
      <c r="I205" s="53">
        <v>1539.4</v>
      </c>
      <c r="L205" s="55">
        <f t="shared" si="26"/>
        <v>-1.7409470752093097E-4</v>
      </c>
      <c r="M205" s="55">
        <f t="shared" si="27"/>
        <v>5.4200542005420826E-3</v>
      </c>
      <c r="N205" s="55">
        <f t="shared" si="28"/>
        <v>-1.3957505614095729E-2</v>
      </c>
      <c r="O205" s="55">
        <f t="shared" si="29"/>
        <v>3.4855350296270479E-3</v>
      </c>
      <c r="P205" s="55">
        <f t="shared" si="30"/>
        <v>1.6855676692415892E-2</v>
      </c>
      <c r="Q205" s="55">
        <f t="shared" si="31"/>
        <v>1.3321719526566116E-3</v>
      </c>
      <c r="R205" s="55">
        <f t="shared" si="32"/>
        <v>-4.2304980449970574E-3</v>
      </c>
      <c r="S205" s="55">
        <f t="shared" si="33"/>
        <v>-5.0735175311035123E-3</v>
      </c>
      <c r="T205" s="55">
        <v>6.2850000000000001</v>
      </c>
      <c r="U205" s="54">
        <f t="shared" si="8"/>
        <v>6.2850000000000003E-2</v>
      </c>
      <c r="V205" s="55">
        <f t="shared" si="9"/>
        <v>2.4191012592145178E-4</v>
      </c>
      <c r="W205" s="49"/>
      <c r="X205" s="49"/>
    </row>
    <row r="206" spans="1:24" ht="14.25" customHeight="1" x14ac:dyDescent="0.25">
      <c r="A206" s="62" t="s">
        <v>135</v>
      </c>
      <c r="B206" s="62">
        <v>572.79999999999995</v>
      </c>
      <c r="C206" s="62">
        <v>73.95</v>
      </c>
      <c r="D206" s="53">
        <v>1409.1</v>
      </c>
      <c r="E206" s="62">
        <v>290.14999999999998</v>
      </c>
      <c r="F206" s="53">
        <v>2762.15</v>
      </c>
      <c r="G206" s="62">
        <v>971.8</v>
      </c>
      <c r="H206" s="62">
        <v>778</v>
      </c>
      <c r="I206" s="53">
        <v>1521.45</v>
      </c>
      <c r="L206" s="55">
        <f t="shared" si="26"/>
        <v>-2.6118753264844159E-3</v>
      </c>
      <c r="M206" s="55">
        <f t="shared" si="27"/>
        <v>-3.3692722371967652E-3</v>
      </c>
      <c r="N206" s="55">
        <f t="shared" si="28"/>
        <v>-1.2578395991731226E-2</v>
      </c>
      <c r="O206" s="55">
        <f t="shared" si="29"/>
        <v>7.8152136158388327E-3</v>
      </c>
      <c r="P206" s="55">
        <f t="shared" si="30"/>
        <v>-7.8840558887970334E-3</v>
      </c>
      <c r="Q206" s="55">
        <f t="shared" si="31"/>
        <v>-5.475106176124467E-3</v>
      </c>
      <c r="R206" s="55">
        <f t="shared" si="32"/>
        <v>1.6092693916961698E-3</v>
      </c>
      <c r="S206" s="55">
        <f t="shared" si="33"/>
        <v>-1.1660387163830093E-2</v>
      </c>
      <c r="T206" s="55">
        <v>6.2770000000000001</v>
      </c>
      <c r="U206" s="54">
        <f t="shared" si="8"/>
        <v>6.2770000000000006E-2</v>
      </c>
      <c r="V206" s="55">
        <f t="shared" si="9"/>
        <v>2.4161135467615225E-4</v>
      </c>
      <c r="W206" s="49"/>
      <c r="X206" s="49"/>
    </row>
    <row r="207" spans="1:24" ht="14.25" customHeight="1" x14ac:dyDescent="0.25">
      <c r="A207" s="62" t="s">
        <v>136</v>
      </c>
      <c r="B207" s="62">
        <v>564.79999999999995</v>
      </c>
      <c r="C207" s="62">
        <v>73.8</v>
      </c>
      <c r="D207" s="53">
        <v>1384</v>
      </c>
      <c r="E207" s="62">
        <v>292.14999999999998</v>
      </c>
      <c r="F207" s="53">
        <v>2517.75</v>
      </c>
      <c r="G207" s="62">
        <v>950.4</v>
      </c>
      <c r="H207" s="62">
        <v>756.55</v>
      </c>
      <c r="I207" s="53">
        <v>1511.7</v>
      </c>
      <c r="L207" s="55">
        <f t="shared" si="26"/>
        <v>-1.3966480446927375E-2</v>
      </c>
      <c r="M207" s="55">
        <f t="shared" si="27"/>
        <v>-2.0283975659229976E-3</v>
      </c>
      <c r="N207" s="55">
        <f t="shared" si="28"/>
        <v>-1.7812788304591518E-2</v>
      </c>
      <c r="O207" s="55">
        <f t="shared" si="29"/>
        <v>6.8929863863518874E-3</v>
      </c>
      <c r="P207" s="55">
        <f t="shared" si="30"/>
        <v>-8.8481798598917541E-2</v>
      </c>
      <c r="Q207" s="55">
        <f t="shared" si="31"/>
        <v>-2.202099197365711E-2</v>
      </c>
      <c r="R207" s="55">
        <f t="shared" si="32"/>
        <v>-2.7570694087403657E-2</v>
      </c>
      <c r="S207" s="55">
        <f t="shared" si="33"/>
        <v>-6.4083604456275263E-3</v>
      </c>
      <c r="T207" s="55">
        <v>6.28</v>
      </c>
      <c r="U207" s="54">
        <f t="shared" si="8"/>
        <v>6.2800000000000009E-2</v>
      </c>
      <c r="V207" s="55">
        <f t="shared" si="9"/>
        <v>2.4172339651817865E-4</v>
      </c>
      <c r="W207" s="49"/>
      <c r="X207" s="49"/>
    </row>
    <row r="208" spans="1:24" ht="14.25" customHeight="1" x14ac:dyDescent="0.25">
      <c r="A208" s="62" t="s">
        <v>137</v>
      </c>
      <c r="B208" s="62">
        <v>579.54999999999995</v>
      </c>
      <c r="C208" s="62">
        <v>72.5</v>
      </c>
      <c r="D208" s="53">
        <v>1382.15</v>
      </c>
      <c r="E208" s="62">
        <v>282.35000000000002</v>
      </c>
      <c r="F208" s="53">
        <v>2014.2</v>
      </c>
      <c r="G208" s="62">
        <v>945</v>
      </c>
      <c r="H208" s="62">
        <v>744.95</v>
      </c>
      <c r="I208" s="53">
        <v>1507.9</v>
      </c>
      <c r="L208" s="55">
        <f t="shared" si="26"/>
        <v>2.6115439093484422E-2</v>
      </c>
      <c r="M208" s="55">
        <f t="shared" si="27"/>
        <v>-1.7615176151761478E-2</v>
      </c>
      <c r="N208" s="55">
        <f t="shared" si="28"/>
        <v>-1.336705202312073E-3</v>
      </c>
      <c r="O208" s="55">
        <f t="shared" si="29"/>
        <v>-3.3544412117063001E-2</v>
      </c>
      <c r="P208" s="55">
        <f t="shared" si="30"/>
        <v>-0.19999999999999998</v>
      </c>
      <c r="Q208" s="55">
        <f t="shared" si="31"/>
        <v>-5.6818181818181577E-3</v>
      </c>
      <c r="R208" s="55">
        <f t="shared" si="32"/>
        <v>-1.5332760557795136E-2</v>
      </c>
      <c r="S208" s="55">
        <f t="shared" si="33"/>
        <v>-2.5137262684394751E-3</v>
      </c>
      <c r="T208" s="55">
        <v>6.18</v>
      </c>
      <c r="U208" s="54">
        <f t="shared" si="8"/>
        <v>6.1799999999999994E-2</v>
      </c>
      <c r="V208" s="55">
        <f t="shared" si="9"/>
        <v>2.3798696983301504E-4</v>
      </c>
      <c r="W208" s="49"/>
      <c r="X208" s="49"/>
    </row>
    <row r="209" spans="1:24" ht="14.25" customHeight="1" x14ac:dyDescent="0.25">
      <c r="A209" s="62" t="s">
        <v>138</v>
      </c>
      <c r="B209" s="62">
        <v>569.95000000000005</v>
      </c>
      <c r="C209" s="62">
        <v>72.349999999999994</v>
      </c>
      <c r="D209" s="53">
        <v>1390.2</v>
      </c>
      <c r="E209" s="62">
        <v>296.85000000000002</v>
      </c>
      <c r="F209" s="53">
        <v>1708.2</v>
      </c>
      <c r="G209" s="62">
        <v>955.35</v>
      </c>
      <c r="H209" s="62">
        <v>774.95</v>
      </c>
      <c r="I209" s="53">
        <v>1500.3</v>
      </c>
      <c r="L209" s="55">
        <f t="shared" si="26"/>
        <v>-1.6564575964109929E-2</v>
      </c>
      <c r="M209" s="55">
        <f t="shared" si="27"/>
        <v>-2.0689655172414579E-3</v>
      </c>
      <c r="N209" s="55">
        <f t="shared" si="28"/>
        <v>5.824259306153423E-3</v>
      </c>
      <c r="O209" s="55">
        <f t="shared" si="29"/>
        <v>5.1354701611475116E-2</v>
      </c>
      <c r="P209" s="55">
        <f t="shared" si="30"/>
        <v>-0.15192135835567472</v>
      </c>
      <c r="Q209" s="55">
        <f t="shared" si="31"/>
        <v>1.0952380952380977E-2</v>
      </c>
      <c r="R209" s="55">
        <f t="shared" si="32"/>
        <v>4.0271159138197191E-2</v>
      </c>
      <c r="S209" s="55">
        <f t="shared" si="33"/>
        <v>-5.0401220240069875E-3</v>
      </c>
      <c r="T209" s="55">
        <v>6.0860000000000003</v>
      </c>
      <c r="U209" s="54">
        <f t="shared" si="8"/>
        <v>6.0860000000000004E-2</v>
      </c>
      <c r="V209" s="55">
        <f t="shared" si="9"/>
        <v>2.3447153151812117E-4</v>
      </c>
      <c r="W209" s="49"/>
      <c r="X209" s="49"/>
    </row>
    <row r="210" spans="1:24" ht="14.25" customHeight="1" x14ac:dyDescent="0.25">
      <c r="A210" s="62" t="s">
        <v>139</v>
      </c>
      <c r="B210" s="62">
        <v>566.54999999999995</v>
      </c>
      <c r="C210" s="62">
        <v>72.45</v>
      </c>
      <c r="D210" s="53">
        <v>1435.8</v>
      </c>
      <c r="E210" s="62">
        <v>304.75</v>
      </c>
      <c r="F210" s="53">
        <v>1774</v>
      </c>
      <c r="G210" s="62">
        <v>973.4</v>
      </c>
      <c r="H210" s="62">
        <v>802.65</v>
      </c>
      <c r="I210" s="53">
        <v>1507.1</v>
      </c>
      <c r="L210" s="55">
        <f t="shared" si="26"/>
        <v>-5.9654355645233628E-3</v>
      </c>
      <c r="M210" s="55">
        <f t="shared" si="27"/>
        <v>1.3821700069109679E-3</v>
      </c>
      <c r="N210" s="55">
        <f t="shared" si="28"/>
        <v>3.2801035822183792E-2</v>
      </c>
      <c r="O210" s="55">
        <f t="shared" si="29"/>
        <v>2.6612767390938107E-2</v>
      </c>
      <c r="P210" s="55">
        <f t="shared" si="30"/>
        <v>3.8520079615969996E-2</v>
      </c>
      <c r="Q210" s="55">
        <f t="shared" si="31"/>
        <v>1.8893599204479986E-2</v>
      </c>
      <c r="R210" s="55">
        <f t="shared" si="32"/>
        <v>3.5744241563971782E-2</v>
      </c>
      <c r="S210" s="55">
        <f t="shared" si="33"/>
        <v>4.5324268479637105E-3</v>
      </c>
      <c r="T210" s="55">
        <v>6.048</v>
      </c>
      <c r="U210" s="54">
        <f t="shared" si="8"/>
        <v>6.0479999999999999E-2</v>
      </c>
      <c r="V210" s="55">
        <f t="shared" si="9"/>
        <v>2.3304951616931469E-4</v>
      </c>
      <c r="W210" s="49"/>
      <c r="X210" s="49"/>
    </row>
    <row r="211" spans="1:24" ht="14.25" customHeight="1" x14ac:dyDescent="0.25">
      <c r="A211" s="61">
        <v>44928</v>
      </c>
      <c r="B211" s="62">
        <v>593.70000000000005</v>
      </c>
      <c r="C211" s="62">
        <v>72.05</v>
      </c>
      <c r="D211" s="53">
        <v>1426.5</v>
      </c>
      <c r="E211" s="62">
        <v>292.75</v>
      </c>
      <c r="F211" s="53">
        <v>1723.5</v>
      </c>
      <c r="G211" s="62">
        <v>956.15</v>
      </c>
      <c r="H211" s="62">
        <v>794.6</v>
      </c>
      <c r="I211" s="53">
        <v>1525.2</v>
      </c>
      <c r="L211" s="55">
        <f t="shared" si="26"/>
        <v>4.7921630924013935E-2</v>
      </c>
      <c r="M211" s="55">
        <f t="shared" si="27"/>
        <v>-5.521048999309947E-3</v>
      </c>
      <c r="N211" s="55">
        <f t="shared" si="28"/>
        <v>-6.4772252402841308E-3</v>
      </c>
      <c r="O211" s="55">
        <f t="shared" si="29"/>
        <v>-3.937653814602133E-2</v>
      </c>
      <c r="P211" s="55">
        <f t="shared" si="30"/>
        <v>-2.8466741826381061E-2</v>
      </c>
      <c r="Q211" s="55">
        <f t="shared" si="31"/>
        <v>-1.7721388945962604E-2</v>
      </c>
      <c r="R211" s="55">
        <f t="shared" si="32"/>
        <v>-1.0029278016570055E-2</v>
      </c>
      <c r="S211" s="55">
        <f t="shared" si="33"/>
        <v>1.2009820184460313E-2</v>
      </c>
      <c r="T211" s="55">
        <v>6.0519999999999996</v>
      </c>
      <c r="U211" s="54">
        <f t="shared" si="8"/>
        <v>6.0519999999999997E-2</v>
      </c>
      <c r="V211" s="55">
        <f t="shared" si="9"/>
        <v>2.3319922589370989E-4</v>
      </c>
      <c r="W211" s="49"/>
      <c r="X211" s="49"/>
    </row>
    <row r="212" spans="1:24" ht="14.25" customHeight="1" x14ac:dyDescent="0.25">
      <c r="A212" s="61">
        <v>44959</v>
      </c>
      <c r="B212" s="62">
        <v>615.54999999999995</v>
      </c>
      <c r="C212" s="62">
        <v>71.8</v>
      </c>
      <c r="D212" s="53">
        <v>1449.65</v>
      </c>
      <c r="E212" s="62">
        <v>292.25</v>
      </c>
      <c r="F212" s="53">
        <v>1551.15</v>
      </c>
      <c r="G212" s="62">
        <v>967.25</v>
      </c>
      <c r="H212" s="62">
        <v>821.55</v>
      </c>
      <c r="I212" s="53">
        <v>1511.75</v>
      </c>
      <c r="L212" s="55">
        <f t="shared" si="26"/>
        <v>3.6803099208354229E-2</v>
      </c>
      <c r="M212" s="55">
        <f t="shared" si="27"/>
        <v>-3.4698126301179739E-3</v>
      </c>
      <c r="N212" s="55">
        <f t="shared" si="28"/>
        <v>1.622853137048727E-2</v>
      </c>
      <c r="O212" s="55">
        <f t="shared" si="29"/>
        <v>-1.7079419299743809E-3</v>
      </c>
      <c r="P212" s="55">
        <f t="shared" si="30"/>
        <v>-9.999999999999995E-2</v>
      </c>
      <c r="Q212" s="55">
        <f t="shared" si="31"/>
        <v>1.1609057156303951E-2</v>
      </c>
      <c r="R212" s="55">
        <f t="shared" si="32"/>
        <v>3.3916435942612545E-2</v>
      </c>
      <c r="S212" s="55">
        <f t="shared" si="33"/>
        <v>-8.8185156045109125E-3</v>
      </c>
      <c r="T212" s="55">
        <v>5.9119999999999999</v>
      </c>
      <c r="U212" s="54">
        <f t="shared" si="8"/>
        <v>5.9119999999999999E-2</v>
      </c>
      <c r="V212" s="55">
        <f t="shared" si="9"/>
        <v>2.2795603615355375E-4</v>
      </c>
      <c r="W212" s="49"/>
      <c r="X212" s="49"/>
    </row>
    <row r="213" spans="1:24" ht="14.25" customHeight="1" x14ac:dyDescent="0.25">
      <c r="A213" s="61">
        <v>44987</v>
      </c>
      <c r="B213" s="62">
        <v>605.04999999999995</v>
      </c>
      <c r="C213" s="62">
        <v>72.650000000000006</v>
      </c>
      <c r="D213" s="53">
        <v>1445.5</v>
      </c>
      <c r="E213" s="62">
        <v>294.8</v>
      </c>
      <c r="F213" s="53">
        <v>1396.05</v>
      </c>
      <c r="G213" s="62">
        <v>969.95</v>
      </c>
      <c r="H213" s="62">
        <v>813</v>
      </c>
      <c r="I213" s="53">
        <v>1518.5</v>
      </c>
      <c r="L213" s="55">
        <f t="shared" si="26"/>
        <v>-1.7057915685159613E-2</v>
      </c>
      <c r="M213" s="55">
        <f t="shared" si="27"/>
        <v>1.1838440111420732E-2</v>
      </c>
      <c r="N213" s="55">
        <f t="shared" si="28"/>
        <v>-2.8627599765461255E-3</v>
      </c>
      <c r="O213" s="55">
        <f t="shared" si="29"/>
        <v>8.7254063301967881E-3</v>
      </c>
      <c r="P213" s="55">
        <f t="shared" si="30"/>
        <v>-9.9990329755342888E-2</v>
      </c>
      <c r="Q213" s="55">
        <f t="shared" si="31"/>
        <v>2.791418971310463E-3</v>
      </c>
      <c r="R213" s="55">
        <f t="shared" si="32"/>
        <v>-1.0407157202848219E-2</v>
      </c>
      <c r="S213" s="55">
        <f t="shared" si="33"/>
        <v>4.4650239788324789E-3</v>
      </c>
      <c r="T213" s="55">
        <v>5.867</v>
      </c>
      <c r="U213" s="54">
        <f t="shared" si="8"/>
        <v>5.867E-2</v>
      </c>
      <c r="V213" s="55">
        <f t="shared" si="9"/>
        <v>2.2626925902180517E-4</v>
      </c>
      <c r="W213" s="49"/>
      <c r="X213" s="49"/>
    </row>
    <row r="214" spans="1:24" ht="14.25" customHeight="1" x14ac:dyDescent="0.25">
      <c r="A214" s="61">
        <v>45079</v>
      </c>
      <c r="B214" s="62">
        <v>597.79999999999995</v>
      </c>
      <c r="C214" s="62">
        <v>72.55</v>
      </c>
      <c r="D214" s="53">
        <v>1446.4</v>
      </c>
      <c r="E214" s="62">
        <v>292.25</v>
      </c>
      <c r="F214" s="53">
        <v>1256.45</v>
      </c>
      <c r="G214" s="62">
        <v>1006.7</v>
      </c>
      <c r="H214" s="62">
        <v>826.7</v>
      </c>
      <c r="I214" s="53">
        <v>1517.2</v>
      </c>
      <c r="L214" s="55">
        <f t="shared" si="26"/>
        <v>-1.1982480786711843E-2</v>
      </c>
      <c r="M214" s="55">
        <f t="shared" si="27"/>
        <v>-1.3764624913972267E-3</v>
      </c>
      <c r="N214" s="55">
        <f t="shared" si="28"/>
        <v>6.2262193012804627E-4</v>
      </c>
      <c r="O214" s="55">
        <f t="shared" si="29"/>
        <v>-8.6499321573948827E-3</v>
      </c>
      <c r="P214" s="55">
        <f t="shared" si="30"/>
        <v>-9.9996418466387252E-2</v>
      </c>
      <c r="Q214" s="55">
        <f t="shared" si="31"/>
        <v>3.7888550956234855E-2</v>
      </c>
      <c r="R214" s="55">
        <f t="shared" si="32"/>
        <v>1.6851168511685173E-2</v>
      </c>
      <c r="S214" s="55">
        <f t="shared" si="33"/>
        <v>-8.5610800131705926E-4</v>
      </c>
      <c r="T214" s="55">
        <v>5.8490000000000002</v>
      </c>
      <c r="U214" s="54">
        <f t="shared" si="8"/>
        <v>5.849E-2</v>
      </c>
      <c r="V214" s="55">
        <f t="shared" si="9"/>
        <v>2.2559434820168534E-4</v>
      </c>
      <c r="W214" s="49"/>
      <c r="X214" s="49"/>
    </row>
    <row r="215" spans="1:24" ht="14.25" customHeight="1" x14ac:dyDescent="0.25">
      <c r="A215" s="61">
        <v>45109</v>
      </c>
      <c r="B215" s="62">
        <v>588.29999999999995</v>
      </c>
      <c r="C215" s="62">
        <v>73.099999999999994</v>
      </c>
      <c r="D215" s="53">
        <v>1446.65</v>
      </c>
      <c r="E215" s="62">
        <v>287.45</v>
      </c>
      <c r="F215" s="53">
        <v>1252.2</v>
      </c>
      <c r="G215" s="62">
        <v>1030.95</v>
      </c>
      <c r="H215" s="62">
        <v>815.2</v>
      </c>
      <c r="I215" s="53">
        <v>1511</v>
      </c>
      <c r="L215" s="55">
        <f t="shared" si="26"/>
        <v>-1.5891602542656407E-2</v>
      </c>
      <c r="M215" s="55">
        <f t="shared" si="27"/>
        <v>7.5809786354238068E-3</v>
      </c>
      <c r="N215" s="55">
        <f t="shared" si="28"/>
        <v>1.728429203539823E-4</v>
      </c>
      <c r="O215" s="55">
        <f t="shared" si="29"/>
        <v>-1.6424294268605685E-2</v>
      </c>
      <c r="P215" s="55">
        <f t="shared" si="30"/>
        <v>-3.3825460623184366E-3</v>
      </c>
      <c r="Q215" s="55">
        <f t="shared" si="31"/>
        <v>2.4088606337538492E-2</v>
      </c>
      <c r="R215" s="55">
        <f t="shared" si="32"/>
        <v>-1.3910729406072336E-2</v>
      </c>
      <c r="S215" s="55">
        <f t="shared" si="33"/>
        <v>-4.0864750856841846E-3</v>
      </c>
      <c r="T215" s="55">
        <v>5.8419999999999996</v>
      </c>
      <c r="U215" s="54">
        <f t="shared" si="8"/>
        <v>5.842E-2</v>
      </c>
      <c r="V215" s="55">
        <f t="shared" si="9"/>
        <v>2.2533185201001338E-4</v>
      </c>
      <c r="W215" s="49"/>
      <c r="X215" s="49"/>
    </row>
    <row r="216" spans="1:24" ht="14.25" customHeight="1" x14ac:dyDescent="0.25">
      <c r="A216" s="61">
        <v>45140</v>
      </c>
      <c r="B216" s="62">
        <v>591.5</v>
      </c>
      <c r="C216" s="62">
        <v>73.099999999999994</v>
      </c>
      <c r="D216" s="53">
        <v>1474.3</v>
      </c>
      <c r="E216" s="62">
        <v>287.5</v>
      </c>
      <c r="F216" s="53">
        <v>1314.8</v>
      </c>
      <c r="G216" s="62">
        <v>1029.4000000000001</v>
      </c>
      <c r="H216" s="62">
        <v>827.4</v>
      </c>
      <c r="I216" s="53">
        <v>1520.7</v>
      </c>
      <c r="L216" s="55">
        <f t="shared" si="26"/>
        <v>5.4394016658168383E-3</v>
      </c>
      <c r="M216" s="55">
        <f t="shared" si="27"/>
        <v>0</v>
      </c>
      <c r="N216" s="55">
        <f t="shared" si="28"/>
        <v>1.9113123423080816E-2</v>
      </c>
      <c r="O216" s="55">
        <f t="shared" si="29"/>
        <v>1.7394329448603712E-4</v>
      </c>
      <c r="P216" s="55">
        <f t="shared" si="30"/>
        <v>4.9992014055262664E-2</v>
      </c>
      <c r="Q216" s="55">
        <f t="shared" si="31"/>
        <v>-1.5034676754449338E-3</v>
      </c>
      <c r="R216" s="55">
        <f t="shared" si="32"/>
        <v>1.4965652600588727E-2</v>
      </c>
      <c r="S216" s="55">
        <f t="shared" si="33"/>
        <v>6.4195896757114797E-3</v>
      </c>
      <c r="T216" s="55">
        <v>5.8470000000000004</v>
      </c>
      <c r="U216" s="54">
        <f t="shared" si="8"/>
        <v>5.8470000000000001E-2</v>
      </c>
      <c r="V216" s="55">
        <f t="shared" si="9"/>
        <v>2.2551935105408205E-4</v>
      </c>
      <c r="W216" s="49"/>
      <c r="X216" s="49"/>
    </row>
    <row r="217" spans="1:24" ht="14.25" customHeight="1" x14ac:dyDescent="0.25">
      <c r="A217" s="61">
        <v>45171</v>
      </c>
      <c r="B217" s="62">
        <v>611.95000000000005</v>
      </c>
      <c r="C217" s="62">
        <v>72.8</v>
      </c>
      <c r="D217" s="53">
        <v>1578.35</v>
      </c>
      <c r="E217" s="62">
        <v>287</v>
      </c>
      <c r="F217" s="53">
        <v>1249.0999999999999</v>
      </c>
      <c r="G217" s="62">
        <v>1012.55</v>
      </c>
      <c r="H217" s="62">
        <v>824.55</v>
      </c>
      <c r="I217" s="53">
        <v>1554.15</v>
      </c>
      <c r="L217" s="55">
        <f t="shared" si="26"/>
        <v>3.4573119188503879E-2</v>
      </c>
      <c r="M217" s="55">
        <f t="shared" si="27"/>
        <v>-4.1039671682626157E-3</v>
      </c>
      <c r="N217" s="55">
        <f t="shared" si="28"/>
        <v>7.0575866512921359E-2</v>
      </c>
      <c r="O217" s="55">
        <f t="shared" si="29"/>
        <v>-1.7391304347826088E-3</v>
      </c>
      <c r="P217" s="55">
        <f t="shared" si="30"/>
        <v>-4.9969577121995776E-2</v>
      </c>
      <c r="Q217" s="55">
        <f t="shared" si="31"/>
        <v>-1.6368758500097277E-2</v>
      </c>
      <c r="R217" s="55">
        <f t="shared" si="32"/>
        <v>-3.4445250181291067E-3</v>
      </c>
      <c r="S217" s="55">
        <f t="shared" si="33"/>
        <v>2.1996449003748302E-2</v>
      </c>
      <c r="T217" s="55">
        <v>5.7709999999999999</v>
      </c>
      <c r="U217" s="54">
        <f t="shared" si="8"/>
        <v>5.7709999999999997E-2</v>
      </c>
      <c r="V217" s="55">
        <f t="shared" si="9"/>
        <v>2.2266841305818019E-4</v>
      </c>
      <c r="W217" s="49"/>
      <c r="X217" s="49"/>
    </row>
    <row r="218" spans="1:24" ht="14.25" customHeight="1" x14ac:dyDescent="0.25">
      <c r="A218" s="61">
        <v>45201</v>
      </c>
      <c r="B218" s="62">
        <v>606.5</v>
      </c>
      <c r="C218" s="62">
        <v>73.45</v>
      </c>
      <c r="D218" s="53">
        <v>1600.8</v>
      </c>
      <c r="E218" s="62">
        <v>289.85000000000002</v>
      </c>
      <c r="F218" s="53">
        <v>1186.6500000000001</v>
      </c>
      <c r="G218" s="62">
        <v>1020.3</v>
      </c>
      <c r="H218" s="62">
        <v>849.85</v>
      </c>
      <c r="I218" s="53">
        <v>1554.55</v>
      </c>
      <c r="L218" s="55">
        <f t="shared" si="26"/>
        <v>-8.9059563689844676E-3</v>
      </c>
      <c r="M218" s="55">
        <f t="shared" si="27"/>
        <v>8.9285714285715061E-3</v>
      </c>
      <c r="N218" s="55">
        <f t="shared" si="28"/>
        <v>1.4223714638705006E-2</v>
      </c>
      <c r="O218" s="55">
        <f t="shared" si="29"/>
        <v>9.9303135888502529E-3</v>
      </c>
      <c r="P218" s="55">
        <f t="shared" si="30"/>
        <v>-4.9995997117924761E-2</v>
      </c>
      <c r="Q218" s="55">
        <f t="shared" si="31"/>
        <v>7.6539430151597457E-3</v>
      </c>
      <c r="R218" s="55">
        <f t="shared" si="32"/>
        <v>3.068340306834039E-2</v>
      </c>
      <c r="S218" s="55">
        <f t="shared" si="33"/>
        <v>2.5737541421346947E-4</v>
      </c>
      <c r="T218" s="55">
        <v>6.0019999999999998</v>
      </c>
      <c r="U218" s="54">
        <f t="shared" si="8"/>
        <v>6.0019999999999997E-2</v>
      </c>
      <c r="V218" s="55">
        <f t="shared" si="9"/>
        <v>2.3132744996789967E-4</v>
      </c>
      <c r="W218" s="49"/>
      <c r="X218" s="49"/>
    </row>
    <row r="219" spans="1:24" ht="14.25" customHeight="1" x14ac:dyDescent="0.25">
      <c r="A219" s="62" t="s">
        <v>140</v>
      </c>
      <c r="B219" s="62">
        <v>601.65</v>
      </c>
      <c r="C219" s="62">
        <v>74.3</v>
      </c>
      <c r="D219" s="53">
        <v>1595.25</v>
      </c>
      <c r="E219" s="62">
        <v>282.35000000000002</v>
      </c>
      <c r="F219" s="53">
        <v>1127.3499999999999</v>
      </c>
      <c r="G219" s="62">
        <v>1017.3</v>
      </c>
      <c r="H219" s="62">
        <v>848.55</v>
      </c>
      <c r="I219" s="53">
        <v>1542.3</v>
      </c>
      <c r="L219" s="55">
        <f t="shared" si="26"/>
        <v>-7.9967023907667311E-3</v>
      </c>
      <c r="M219" s="55">
        <f t="shared" si="27"/>
        <v>1.1572498298161937E-2</v>
      </c>
      <c r="N219" s="55">
        <f t="shared" si="28"/>
        <v>-3.4670164917540948E-3</v>
      </c>
      <c r="O219" s="55">
        <f t="shared" si="29"/>
        <v>-2.5875452820424357E-2</v>
      </c>
      <c r="P219" s="55">
        <f t="shared" si="30"/>
        <v>-4.9972611974887435E-2</v>
      </c>
      <c r="Q219" s="55">
        <f t="shared" si="31"/>
        <v>-2.9403116730373421E-3</v>
      </c>
      <c r="R219" s="55">
        <f t="shared" si="32"/>
        <v>-1.5296817085368808E-3</v>
      </c>
      <c r="S219" s="55">
        <f t="shared" si="33"/>
        <v>-7.8800939178540422E-3</v>
      </c>
      <c r="T219" s="55">
        <v>6.0410000000000004</v>
      </c>
      <c r="U219" s="54">
        <f t="shared" si="8"/>
        <v>6.0410000000000005E-2</v>
      </c>
      <c r="V219" s="55">
        <f t="shared" si="9"/>
        <v>2.3278751061739378E-4</v>
      </c>
      <c r="W219" s="49"/>
      <c r="X219" s="49"/>
    </row>
    <row r="220" spans="1:24" ht="14.25" customHeight="1" x14ac:dyDescent="0.25">
      <c r="A220" s="62" t="s">
        <v>141</v>
      </c>
      <c r="B220" s="62">
        <v>603.4</v>
      </c>
      <c r="C220" s="62">
        <v>75</v>
      </c>
      <c r="D220" s="53">
        <v>1599.75</v>
      </c>
      <c r="E220" s="62">
        <v>289.89999999999998</v>
      </c>
      <c r="F220" s="53">
        <v>1071</v>
      </c>
      <c r="G220" s="62">
        <v>1009.95</v>
      </c>
      <c r="H220" s="62">
        <v>856.8</v>
      </c>
      <c r="I220" s="53">
        <v>1524.85</v>
      </c>
      <c r="L220" s="55">
        <f t="shared" si="26"/>
        <v>2.9086678301337987E-3</v>
      </c>
      <c r="M220" s="55">
        <f t="shared" si="27"/>
        <v>9.4212651413190154E-3</v>
      </c>
      <c r="N220" s="55">
        <f t="shared" si="28"/>
        <v>2.8208744710860366E-3</v>
      </c>
      <c r="O220" s="55">
        <f t="shared" si="29"/>
        <v>2.6739861873561019E-2</v>
      </c>
      <c r="P220" s="55">
        <f t="shared" si="30"/>
        <v>-4.9984476870537024E-2</v>
      </c>
      <c r="Q220" s="55">
        <f t="shared" si="31"/>
        <v>-7.2250073724564132E-3</v>
      </c>
      <c r="R220" s="55">
        <f t="shared" si="32"/>
        <v>9.72246773908432E-3</v>
      </c>
      <c r="S220" s="55">
        <f t="shared" si="33"/>
        <v>-1.1314270894119202E-2</v>
      </c>
      <c r="T220" s="55">
        <v>5.7619999999999996</v>
      </c>
      <c r="U220" s="54">
        <f t="shared" si="8"/>
        <v>5.7619999999999998E-2</v>
      </c>
      <c r="V220" s="55">
        <f t="shared" si="9"/>
        <v>2.2233066687049607E-4</v>
      </c>
      <c r="W220" s="49"/>
      <c r="X220" s="49"/>
    </row>
    <row r="221" spans="1:24" ht="14.25" customHeight="1" x14ac:dyDescent="0.25">
      <c r="A221" s="62" t="s">
        <v>142</v>
      </c>
      <c r="B221" s="62">
        <v>607.65</v>
      </c>
      <c r="C221" s="62">
        <v>77.400000000000006</v>
      </c>
      <c r="D221" s="53">
        <v>1628.8</v>
      </c>
      <c r="E221" s="62">
        <v>288.55</v>
      </c>
      <c r="F221" s="53">
        <v>1017.45</v>
      </c>
      <c r="G221" s="62">
        <v>1010.65</v>
      </c>
      <c r="H221" s="62">
        <v>858.75</v>
      </c>
      <c r="I221" s="53">
        <v>1525</v>
      </c>
      <c r="L221" s="55">
        <f t="shared" si="26"/>
        <v>7.0434206165064638E-3</v>
      </c>
      <c r="M221" s="55">
        <f t="shared" si="27"/>
        <v>3.2000000000000077E-2</v>
      </c>
      <c r="N221" s="55">
        <f t="shared" si="28"/>
        <v>1.8159087357399566E-2</v>
      </c>
      <c r="O221" s="55">
        <f t="shared" si="29"/>
        <v>-4.6567781993789789E-3</v>
      </c>
      <c r="P221" s="55">
        <f t="shared" si="30"/>
        <v>-4.9999999999999954E-2</v>
      </c>
      <c r="Q221" s="55">
        <f t="shared" si="31"/>
        <v>6.9310361899097158E-4</v>
      </c>
      <c r="R221" s="55">
        <f t="shared" si="32"/>
        <v>2.2759103641457113E-3</v>
      </c>
      <c r="S221" s="55">
        <f t="shared" si="33"/>
        <v>9.837033150807683E-5</v>
      </c>
      <c r="T221" s="55">
        <v>5.7110000000000003</v>
      </c>
      <c r="U221" s="54">
        <f t="shared" si="8"/>
        <v>5.7110000000000001E-2</v>
      </c>
      <c r="V221" s="55">
        <f t="shared" si="9"/>
        <v>2.2041623090873763E-4</v>
      </c>
      <c r="W221" s="49"/>
      <c r="X221" s="49"/>
    </row>
    <row r="222" spans="1:24" ht="14.25" customHeight="1" x14ac:dyDescent="0.25">
      <c r="A222" s="62" t="s">
        <v>143</v>
      </c>
      <c r="B222" s="62">
        <v>601.95000000000005</v>
      </c>
      <c r="C222" s="62">
        <v>77.45</v>
      </c>
      <c r="D222" s="53">
        <v>1644.3</v>
      </c>
      <c r="E222" s="62">
        <v>288.75</v>
      </c>
      <c r="F222" s="55">
        <v>968.55</v>
      </c>
      <c r="G222" s="62">
        <v>1024.9000000000001</v>
      </c>
      <c r="H222" s="62">
        <v>862.85</v>
      </c>
      <c r="I222" s="53">
        <v>1520.75</v>
      </c>
      <c r="L222" s="55">
        <f t="shared" si="26"/>
        <v>-9.380399901258836E-3</v>
      </c>
      <c r="M222" s="55">
        <f t="shared" si="27"/>
        <v>6.4599483204130694E-4</v>
      </c>
      <c r="N222" s="55">
        <f t="shared" si="28"/>
        <v>9.5162082514734774E-3</v>
      </c>
      <c r="O222" s="55">
        <f t="shared" si="29"/>
        <v>6.9312077629523001E-4</v>
      </c>
      <c r="P222" s="55">
        <f t="shared" si="30"/>
        <v>-4.8061329795076012E-2</v>
      </c>
      <c r="Q222" s="55">
        <f t="shared" si="31"/>
        <v>1.4099836738732613E-2</v>
      </c>
      <c r="R222" s="55">
        <f t="shared" si="32"/>
        <v>4.7743813682678575E-3</v>
      </c>
      <c r="S222" s="55">
        <f t="shared" si="33"/>
        <v>-2.7868852459016396E-3</v>
      </c>
      <c r="T222" s="55">
        <v>5.476</v>
      </c>
      <c r="U222" s="54">
        <f t="shared" si="8"/>
        <v>5.4760000000000003E-2</v>
      </c>
      <c r="V222" s="55">
        <f t="shared" si="9"/>
        <v>2.1158290787570699E-4</v>
      </c>
      <c r="W222" s="49"/>
      <c r="X222" s="49"/>
    </row>
    <row r="223" spans="1:24" ht="14.25" customHeight="1" x14ac:dyDescent="0.25">
      <c r="A223" s="62" t="s">
        <v>144</v>
      </c>
      <c r="B223" s="62">
        <v>605</v>
      </c>
      <c r="C223" s="62">
        <v>76.95</v>
      </c>
      <c r="D223" s="53">
        <v>1618.7</v>
      </c>
      <c r="E223" s="62">
        <v>288.64999999999998</v>
      </c>
      <c r="F223" s="55">
        <v>920.4</v>
      </c>
      <c r="G223" s="62">
        <v>1018.85</v>
      </c>
      <c r="H223" s="62">
        <v>855.1</v>
      </c>
      <c r="I223" s="53">
        <v>1514.9</v>
      </c>
      <c r="L223" s="55">
        <f t="shared" si="26"/>
        <v>5.0668660187722474E-3</v>
      </c>
      <c r="M223" s="55">
        <f t="shared" si="27"/>
        <v>-6.4557779212395094E-3</v>
      </c>
      <c r="N223" s="55">
        <f t="shared" si="28"/>
        <v>-1.556893510916494E-2</v>
      </c>
      <c r="O223" s="55">
        <f t="shared" si="29"/>
        <v>-3.4632034632042509E-4</v>
      </c>
      <c r="P223" s="55">
        <f t="shared" si="30"/>
        <v>-4.971348923648751E-2</v>
      </c>
      <c r="Q223" s="55">
        <f t="shared" si="31"/>
        <v>-5.9030149282857528E-3</v>
      </c>
      <c r="R223" s="55">
        <f t="shared" si="32"/>
        <v>-8.9818624326360313E-3</v>
      </c>
      <c r="S223" s="55">
        <f t="shared" si="33"/>
        <v>-3.846786125267078E-3</v>
      </c>
      <c r="T223" s="55">
        <v>5.9020000000000001</v>
      </c>
      <c r="U223" s="54">
        <f t="shared" si="8"/>
        <v>5.9020000000000003E-2</v>
      </c>
      <c r="V223" s="55">
        <f t="shared" si="9"/>
        <v>2.2758125848865163E-4</v>
      </c>
      <c r="W223" s="49"/>
      <c r="X223" s="49"/>
    </row>
    <row r="224" spans="1:24" ht="14.25" customHeight="1" x14ac:dyDescent="0.25">
      <c r="A224" s="62" t="s">
        <v>145</v>
      </c>
      <c r="B224" s="62">
        <v>600.95000000000005</v>
      </c>
      <c r="C224" s="62">
        <v>77.45</v>
      </c>
      <c r="D224" s="53">
        <v>1614</v>
      </c>
      <c r="E224" s="62">
        <v>286.95</v>
      </c>
      <c r="F224" s="55">
        <v>874.4</v>
      </c>
      <c r="G224" s="62">
        <v>1010.95</v>
      </c>
      <c r="H224" s="62">
        <v>873.05</v>
      </c>
      <c r="I224" s="53">
        <v>1493.3</v>
      </c>
      <c r="L224" s="55">
        <f t="shared" si="26"/>
        <v>-6.6942148760329827E-3</v>
      </c>
      <c r="M224" s="55">
        <f t="shared" si="27"/>
        <v>6.4977257959714096E-3</v>
      </c>
      <c r="N224" s="55">
        <f t="shared" si="28"/>
        <v>-2.9035645888676378E-3</v>
      </c>
      <c r="O224" s="55">
        <f t="shared" si="29"/>
        <v>-5.8894855361163647E-3</v>
      </c>
      <c r="P224" s="55">
        <f t="shared" si="30"/>
        <v>-4.9978270317253368E-2</v>
      </c>
      <c r="Q224" s="55">
        <f t="shared" si="31"/>
        <v>-7.7538401138538323E-3</v>
      </c>
      <c r="R224" s="55">
        <f t="shared" si="32"/>
        <v>2.09916968775581E-2</v>
      </c>
      <c r="S224" s="55">
        <f t="shared" si="33"/>
        <v>-1.4258366888903647E-2</v>
      </c>
      <c r="T224" s="55">
        <v>5.4649999999999999</v>
      </c>
      <c r="U224" s="54">
        <f t="shared" si="8"/>
        <v>5.4649999999999997E-2</v>
      </c>
      <c r="V224" s="55">
        <f t="shared" si="9"/>
        <v>2.1116895306927397E-4</v>
      </c>
      <c r="W224" s="49"/>
      <c r="X224" s="49"/>
    </row>
    <row r="225" spans="1:24" ht="14.25" customHeight="1" x14ac:dyDescent="0.25">
      <c r="A225" s="62" t="s">
        <v>146</v>
      </c>
      <c r="B225" s="62">
        <v>585.6</v>
      </c>
      <c r="C225" s="62">
        <v>77.45</v>
      </c>
      <c r="D225" s="53">
        <v>1578.35</v>
      </c>
      <c r="E225" s="62">
        <v>285.35000000000002</v>
      </c>
      <c r="F225" s="55">
        <v>830.7</v>
      </c>
      <c r="G225" s="62">
        <v>1000.25</v>
      </c>
      <c r="H225" s="62">
        <v>895.8</v>
      </c>
      <c r="I225" s="53">
        <v>1482.7</v>
      </c>
      <c r="L225" s="55">
        <f t="shared" si="26"/>
        <v>-2.5542890423496167E-2</v>
      </c>
      <c r="M225" s="55">
        <f t="shared" si="27"/>
        <v>0</v>
      </c>
      <c r="N225" s="55">
        <f t="shared" si="28"/>
        <v>-2.208798017348209E-2</v>
      </c>
      <c r="O225" s="55">
        <f t="shared" si="29"/>
        <v>-5.5758843004006476E-3</v>
      </c>
      <c r="P225" s="55">
        <f t="shared" si="30"/>
        <v>-4.9977127172918495E-2</v>
      </c>
      <c r="Q225" s="55">
        <f t="shared" si="31"/>
        <v>-1.0584104060537163E-2</v>
      </c>
      <c r="R225" s="55">
        <f t="shared" si="32"/>
        <v>2.605807227535651E-2</v>
      </c>
      <c r="S225" s="55">
        <f t="shared" si="33"/>
        <v>-7.0983727315341253E-3</v>
      </c>
      <c r="T225" s="55">
        <v>5.47</v>
      </c>
      <c r="U225" s="54">
        <f t="shared" si="8"/>
        <v>5.4699999999999999E-2</v>
      </c>
      <c r="V225" s="55">
        <f t="shared" si="9"/>
        <v>2.113571196757924E-4</v>
      </c>
      <c r="W225" s="49"/>
      <c r="X225" s="49"/>
    </row>
    <row r="226" spans="1:24" ht="14.25" customHeight="1" x14ac:dyDescent="0.25">
      <c r="A226" s="62" t="s">
        <v>147</v>
      </c>
      <c r="B226" s="62">
        <v>565.95000000000005</v>
      </c>
      <c r="C226" s="62">
        <v>77.2</v>
      </c>
      <c r="D226" s="53">
        <v>1579.35</v>
      </c>
      <c r="E226" s="62">
        <v>273.2</v>
      </c>
      <c r="F226" s="55">
        <v>789.2</v>
      </c>
      <c r="G226" s="62">
        <v>965.2</v>
      </c>
      <c r="H226" s="62">
        <v>914.2</v>
      </c>
      <c r="I226" s="53">
        <v>1477.65</v>
      </c>
      <c r="L226" s="55">
        <f t="shared" si="26"/>
        <v>-3.3555327868852416E-2</v>
      </c>
      <c r="M226" s="55">
        <f t="shared" si="27"/>
        <v>-3.2278889606197547E-3</v>
      </c>
      <c r="N226" s="55">
        <f t="shared" si="28"/>
        <v>6.3357303513162484E-4</v>
      </c>
      <c r="O226" s="55">
        <f t="shared" si="29"/>
        <v>-4.2579288592956135E-2</v>
      </c>
      <c r="P226" s="55">
        <f t="shared" si="30"/>
        <v>-4.9957866859275307E-2</v>
      </c>
      <c r="Q226" s="55">
        <f t="shared" si="31"/>
        <v>-3.5041239690077434E-2</v>
      </c>
      <c r="R226" s="55">
        <f t="shared" si="32"/>
        <v>2.0540299173922853E-2</v>
      </c>
      <c r="S226" s="55">
        <f t="shared" si="33"/>
        <v>-3.4059486072704893E-3</v>
      </c>
      <c r="T226" s="55">
        <v>5.5</v>
      </c>
      <c r="U226" s="54">
        <f t="shared" si="8"/>
        <v>5.5E-2</v>
      </c>
      <c r="V226" s="55">
        <f t="shared" si="9"/>
        <v>2.1248593276390615E-4</v>
      </c>
      <c r="W226" s="49"/>
      <c r="X226" s="49"/>
    </row>
    <row r="227" spans="1:24" ht="14.25" customHeight="1" x14ac:dyDescent="0.25">
      <c r="A227" s="62" t="s">
        <v>148</v>
      </c>
      <c r="B227" s="62">
        <v>570.79999999999995</v>
      </c>
      <c r="C227" s="62">
        <v>77.5</v>
      </c>
      <c r="D227" s="53">
        <v>1596.65</v>
      </c>
      <c r="E227" s="62">
        <v>278.39999999999998</v>
      </c>
      <c r="F227" s="55">
        <v>749.75</v>
      </c>
      <c r="G227" s="62">
        <v>972.85</v>
      </c>
      <c r="H227" s="62">
        <v>900.6</v>
      </c>
      <c r="I227" s="53">
        <v>1497.3</v>
      </c>
      <c r="L227" s="55">
        <f t="shared" si="26"/>
        <v>8.569661630885959E-3</v>
      </c>
      <c r="M227" s="55">
        <f t="shared" si="27"/>
        <v>3.8860103626942636E-3</v>
      </c>
      <c r="N227" s="55">
        <f t="shared" si="28"/>
        <v>1.0953873428942402E-2</v>
      </c>
      <c r="O227" s="55">
        <f t="shared" si="29"/>
        <v>1.9033674963396738E-2</v>
      </c>
      <c r="P227" s="55">
        <f t="shared" si="30"/>
        <v>-4.9987328940699495E-2</v>
      </c>
      <c r="Q227" s="55">
        <f t="shared" si="31"/>
        <v>7.9258184832158903E-3</v>
      </c>
      <c r="R227" s="55">
        <f t="shared" si="32"/>
        <v>-1.4876394661999586E-2</v>
      </c>
      <c r="S227" s="55">
        <f t="shared" si="33"/>
        <v>1.3298142320576498E-2</v>
      </c>
      <c r="T227" s="55">
        <v>5.2759999999999998</v>
      </c>
      <c r="U227" s="54">
        <f t="shared" si="8"/>
        <v>5.2760000000000001E-2</v>
      </c>
      <c r="V227" s="55">
        <f t="shared" si="9"/>
        <v>2.0404973176790797E-4</v>
      </c>
      <c r="W227" s="49"/>
      <c r="X227" s="49"/>
    </row>
    <row r="228" spans="1:24" ht="14.25" customHeight="1" x14ac:dyDescent="0.25">
      <c r="A228" s="62" t="s">
        <v>149</v>
      </c>
      <c r="B228" s="62">
        <v>572.45000000000005</v>
      </c>
      <c r="C228" s="62">
        <v>72.2</v>
      </c>
      <c r="D228" s="53">
        <v>1571.2</v>
      </c>
      <c r="E228" s="62">
        <v>272.55</v>
      </c>
      <c r="F228" s="55">
        <v>712.3</v>
      </c>
      <c r="G228" s="62">
        <v>972.1</v>
      </c>
      <c r="H228" s="62">
        <v>895.2</v>
      </c>
      <c r="I228" s="53">
        <v>1528.05</v>
      </c>
      <c r="L228" s="55">
        <f t="shared" si="26"/>
        <v>2.8906797477226544E-3</v>
      </c>
      <c r="M228" s="55">
        <f t="shared" si="27"/>
        <v>-6.8387096774193509E-2</v>
      </c>
      <c r="N228" s="55">
        <f t="shared" si="28"/>
        <v>-1.5939623586885068E-2</v>
      </c>
      <c r="O228" s="55">
        <f t="shared" si="29"/>
        <v>-2.1012931034482638E-2</v>
      </c>
      <c r="P228" s="55">
        <f t="shared" si="30"/>
        <v>-4.9949983327775983E-2</v>
      </c>
      <c r="Q228" s="55">
        <f t="shared" si="31"/>
        <v>-7.7093077041681657E-4</v>
      </c>
      <c r="R228" s="55">
        <f t="shared" si="32"/>
        <v>-5.9960026648900478E-3</v>
      </c>
      <c r="S228" s="55">
        <f t="shared" si="33"/>
        <v>2.0536966539771589E-2</v>
      </c>
      <c r="T228" s="55">
        <v>5.0449999999999999</v>
      </c>
      <c r="U228" s="54">
        <f t="shared" si="8"/>
        <v>5.0450000000000002E-2</v>
      </c>
      <c r="V228" s="55">
        <f t="shared" si="9"/>
        <v>1.9533115316772154E-4</v>
      </c>
      <c r="W228" s="49"/>
      <c r="X228" s="49"/>
    </row>
    <row r="229" spans="1:24" ht="14.25" customHeight="1" x14ac:dyDescent="0.25">
      <c r="A229" s="62" t="s">
        <v>150</v>
      </c>
      <c r="B229" s="62">
        <v>559.4</v>
      </c>
      <c r="C229" s="62">
        <v>69.75</v>
      </c>
      <c r="D229" s="53">
        <v>1568.35</v>
      </c>
      <c r="E229" s="62">
        <v>259.8</v>
      </c>
      <c r="F229" s="55">
        <v>676.7</v>
      </c>
      <c r="G229" s="62">
        <v>974.85</v>
      </c>
      <c r="H229" s="62">
        <v>887.3</v>
      </c>
      <c r="I229" s="53">
        <v>1526.25</v>
      </c>
      <c r="L229" s="55">
        <f t="shared" si="26"/>
        <v>-2.2796750807930942E-2</v>
      </c>
      <c r="M229" s="55">
        <f t="shared" si="27"/>
        <v>-3.3933518005540203E-2</v>
      </c>
      <c r="N229" s="55">
        <f t="shared" si="28"/>
        <v>-1.8139002036660745E-3</v>
      </c>
      <c r="O229" s="55">
        <f t="shared" si="29"/>
        <v>-4.6780407264722067E-2</v>
      </c>
      <c r="P229" s="55">
        <f t="shared" si="30"/>
        <v>-4.9978941457251035E-2</v>
      </c>
      <c r="Q229" s="55">
        <f t="shared" si="31"/>
        <v>2.8289270651167576E-3</v>
      </c>
      <c r="R229" s="55">
        <f t="shared" si="32"/>
        <v>-8.8248436103664993E-3</v>
      </c>
      <c r="S229" s="55">
        <f t="shared" si="33"/>
        <v>-1.1779719250024244E-3</v>
      </c>
      <c r="T229" s="55">
        <v>5.0199999999999996</v>
      </c>
      <c r="U229" s="54">
        <f t="shared" si="8"/>
        <v>5.0199999999999995E-2</v>
      </c>
      <c r="V229" s="55">
        <f t="shared" si="9"/>
        <v>1.9438643909430731E-4</v>
      </c>
      <c r="W229" s="49"/>
      <c r="X229" s="49"/>
    </row>
    <row r="230" spans="1:24" ht="14.25" customHeight="1" x14ac:dyDescent="0.25">
      <c r="A230" s="62" t="s">
        <v>151</v>
      </c>
      <c r="B230" s="62">
        <v>554.95000000000005</v>
      </c>
      <c r="C230" s="62">
        <v>69.349999999999994</v>
      </c>
      <c r="D230" s="53">
        <v>1570.1</v>
      </c>
      <c r="E230" s="62">
        <v>257.10000000000002</v>
      </c>
      <c r="F230" s="55">
        <v>642.9</v>
      </c>
      <c r="G230" s="62">
        <v>975</v>
      </c>
      <c r="H230" s="62">
        <v>892</v>
      </c>
      <c r="I230" s="53">
        <v>1549.7</v>
      </c>
      <c r="L230" s="55">
        <f t="shared" si="26"/>
        <v>-7.954951734000593E-3</v>
      </c>
      <c r="M230" s="55">
        <f t="shared" si="27"/>
        <v>-5.7347670250896873E-3</v>
      </c>
      <c r="N230" s="55">
        <f t="shared" si="28"/>
        <v>1.1158223610801161E-3</v>
      </c>
      <c r="O230" s="55">
        <f t="shared" si="29"/>
        <v>-1.0392609699769009E-2</v>
      </c>
      <c r="P230" s="55">
        <f t="shared" si="30"/>
        <v>-4.9948278409930644E-2</v>
      </c>
      <c r="Q230" s="55">
        <f t="shared" si="31"/>
        <v>1.5386982612707314E-4</v>
      </c>
      <c r="R230" s="55">
        <f t="shared" si="32"/>
        <v>5.2969683308915199E-3</v>
      </c>
      <c r="S230" s="55">
        <f t="shared" si="33"/>
        <v>1.5364455364455394E-2</v>
      </c>
      <c r="T230" s="55">
        <v>5.1740000000000004</v>
      </c>
      <c r="U230" s="54">
        <f t="shared" si="8"/>
        <v>5.1740000000000001E-2</v>
      </c>
      <c r="V230" s="55">
        <f t="shared" si="9"/>
        <v>2.0020232146267247E-4</v>
      </c>
      <c r="W230" s="49"/>
      <c r="X230" s="49"/>
    </row>
    <row r="231" spans="1:24" ht="14.25" customHeight="1" x14ac:dyDescent="0.25">
      <c r="A231" s="61">
        <v>44929</v>
      </c>
      <c r="B231" s="62">
        <v>568.25</v>
      </c>
      <c r="C231" s="62">
        <v>69.55</v>
      </c>
      <c r="D231" s="53">
        <v>1602.5</v>
      </c>
      <c r="E231" s="62">
        <v>266.45</v>
      </c>
      <c r="F231" s="55">
        <v>675</v>
      </c>
      <c r="G231" s="62">
        <v>994.5</v>
      </c>
      <c r="H231" s="62">
        <v>899.15</v>
      </c>
      <c r="I231" s="53">
        <v>1526.55</v>
      </c>
      <c r="L231" s="55">
        <f t="shared" si="26"/>
        <v>2.396612307415074E-2</v>
      </c>
      <c r="M231" s="55">
        <f t="shared" si="27"/>
        <v>2.8839221341024203E-3</v>
      </c>
      <c r="N231" s="55">
        <f t="shared" si="28"/>
        <v>2.0635628303929746E-2</v>
      </c>
      <c r="O231" s="55">
        <f t="shared" si="29"/>
        <v>3.6367172306495388E-2</v>
      </c>
      <c r="P231" s="55">
        <f t="shared" si="30"/>
        <v>4.9930004666355617E-2</v>
      </c>
      <c r="Q231" s="55">
        <f t="shared" si="31"/>
        <v>0.02</v>
      </c>
      <c r="R231" s="55">
        <f t="shared" si="32"/>
        <v>8.0156950672645479E-3</v>
      </c>
      <c r="S231" s="55">
        <f t="shared" si="33"/>
        <v>-1.4938375169387681E-2</v>
      </c>
      <c r="T231" s="55">
        <v>5.1890000000000001</v>
      </c>
      <c r="U231" s="54">
        <f t="shared" si="8"/>
        <v>5.1889999999999999E-2</v>
      </c>
      <c r="V231" s="55">
        <f t="shared" si="9"/>
        <v>2.00768350120617E-4</v>
      </c>
      <c r="W231" s="49"/>
      <c r="X231" s="49"/>
    </row>
    <row r="232" spans="1:24" ht="14.25" customHeight="1" x14ac:dyDescent="0.25">
      <c r="A232" s="61">
        <v>44960</v>
      </c>
      <c r="B232" s="62">
        <v>573.70000000000005</v>
      </c>
      <c r="C232" s="62">
        <v>69.900000000000006</v>
      </c>
      <c r="D232" s="53">
        <v>1595.95</v>
      </c>
      <c r="E232" s="62">
        <v>274.5</v>
      </c>
      <c r="F232" s="55">
        <v>708.75</v>
      </c>
      <c r="G232" s="62">
        <v>989.1</v>
      </c>
      <c r="H232" s="62">
        <v>918.8</v>
      </c>
      <c r="I232" s="53">
        <v>1552.05</v>
      </c>
      <c r="L232" s="55">
        <f t="shared" si="26"/>
        <v>9.5908490981083065E-3</v>
      </c>
      <c r="M232" s="55">
        <f t="shared" si="27"/>
        <v>5.0323508267434728E-3</v>
      </c>
      <c r="N232" s="55">
        <f t="shared" si="28"/>
        <v>-4.087363494539753E-3</v>
      </c>
      <c r="O232" s="55">
        <f t="shared" si="29"/>
        <v>3.0212047288421886E-2</v>
      </c>
      <c r="P232" s="55">
        <f t="shared" si="30"/>
        <v>0.05</v>
      </c>
      <c r="Q232" s="55">
        <f t="shared" si="31"/>
        <v>-5.4298642533936424E-3</v>
      </c>
      <c r="R232" s="55">
        <f t="shared" si="32"/>
        <v>2.1853973196908166E-2</v>
      </c>
      <c r="S232" s="55">
        <f t="shared" si="33"/>
        <v>1.670433330057974E-2</v>
      </c>
      <c r="T232" s="55">
        <v>5.0679999999999996</v>
      </c>
      <c r="U232" s="54">
        <f t="shared" si="8"/>
        <v>5.0679999999999996E-2</v>
      </c>
      <c r="V232" s="55">
        <f t="shared" si="9"/>
        <v>1.9620009234921909E-4</v>
      </c>
      <c r="W232" s="49"/>
      <c r="X232" s="49"/>
    </row>
    <row r="233" spans="1:24" ht="14.25" customHeight="1" x14ac:dyDescent="0.25">
      <c r="A233" s="61">
        <v>44988</v>
      </c>
      <c r="B233" s="62">
        <v>572.1</v>
      </c>
      <c r="C233" s="62">
        <v>70</v>
      </c>
      <c r="D233" s="53">
        <v>1599.75</v>
      </c>
      <c r="E233" s="62">
        <v>292.2</v>
      </c>
      <c r="F233" s="55">
        <v>744.15</v>
      </c>
      <c r="G233" s="62">
        <v>1007.95</v>
      </c>
      <c r="H233" s="62">
        <v>912.85</v>
      </c>
      <c r="I233" s="53">
        <v>1571.05</v>
      </c>
      <c r="L233" s="55">
        <f t="shared" si="26"/>
        <v>-2.7889140665853626E-3</v>
      </c>
      <c r="M233" s="55">
        <f t="shared" si="27"/>
        <v>1.4306151645206624E-3</v>
      </c>
      <c r="N233" s="55">
        <f t="shared" si="28"/>
        <v>2.3810269745292486E-3</v>
      </c>
      <c r="O233" s="55">
        <f t="shared" si="29"/>
        <v>6.4480874316939843E-2</v>
      </c>
      <c r="P233" s="55">
        <f t="shared" si="30"/>
        <v>4.9947089947089914E-2</v>
      </c>
      <c r="Q233" s="55">
        <f t="shared" si="31"/>
        <v>1.9057729248812074E-2</v>
      </c>
      <c r="R233" s="55">
        <f t="shared" si="32"/>
        <v>-6.4758380496298786E-3</v>
      </c>
      <c r="S233" s="55">
        <f t="shared" si="33"/>
        <v>1.2241873650977739E-2</v>
      </c>
      <c r="T233" s="55">
        <v>5.1020000000000003</v>
      </c>
      <c r="U233" s="54">
        <f t="shared" si="8"/>
        <v>5.1020000000000003E-2</v>
      </c>
      <c r="V233" s="55">
        <f t="shared" si="9"/>
        <v>1.9748426415455711E-4</v>
      </c>
      <c r="W233" s="49"/>
      <c r="X233" s="49"/>
    </row>
    <row r="234" spans="1:24" ht="14.25" customHeight="1" x14ac:dyDescent="0.25">
      <c r="A234" s="61">
        <v>45080</v>
      </c>
      <c r="B234" s="62">
        <v>574.5</v>
      </c>
      <c r="C234" s="62">
        <v>69.849999999999994</v>
      </c>
      <c r="D234" s="53">
        <v>1629.35</v>
      </c>
      <c r="E234" s="62">
        <v>286.8</v>
      </c>
      <c r="F234" s="55">
        <v>781.35</v>
      </c>
      <c r="G234" s="62">
        <v>1002.05</v>
      </c>
      <c r="H234" s="62">
        <v>913.2</v>
      </c>
      <c r="I234" s="53">
        <v>1586.85</v>
      </c>
      <c r="L234" s="55">
        <f t="shared" si="26"/>
        <v>4.1950707918195721E-3</v>
      </c>
      <c r="M234" s="55">
        <f t="shared" si="27"/>
        <v>-2.1428571428572241E-3</v>
      </c>
      <c r="N234" s="55">
        <f t="shared" si="28"/>
        <v>1.8502891076730681E-2</v>
      </c>
      <c r="O234" s="55">
        <f t="shared" si="29"/>
        <v>-1.8480492813141607E-2</v>
      </c>
      <c r="P234" s="55">
        <f t="shared" si="30"/>
        <v>4.9989921386817238E-2</v>
      </c>
      <c r="Q234" s="55">
        <f t="shared" si="31"/>
        <v>-5.8534649536188211E-3</v>
      </c>
      <c r="R234" s="55">
        <f t="shared" si="32"/>
        <v>3.8341458070879415E-4</v>
      </c>
      <c r="S234" s="55">
        <f t="shared" si="33"/>
        <v>1.0056968269628564E-2</v>
      </c>
      <c r="T234" s="55">
        <v>5.2030000000000003</v>
      </c>
      <c r="U234" s="54">
        <f t="shared" si="8"/>
        <v>5.203E-2</v>
      </c>
      <c r="V234" s="55">
        <f t="shared" si="9"/>
        <v>2.012965710045389E-4</v>
      </c>
      <c r="W234" s="49"/>
      <c r="X234" s="49"/>
    </row>
    <row r="235" spans="1:24" ht="14.25" customHeight="1" x14ac:dyDescent="0.25">
      <c r="A235" s="61">
        <v>45141</v>
      </c>
      <c r="B235" s="62">
        <v>566.85</v>
      </c>
      <c r="C235" s="62">
        <v>69.95</v>
      </c>
      <c r="D235" s="53">
        <v>1669</v>
      </c>
      <c r="E235" s="62">
        <v>291.39999999999998</v>
      </c>
      <c r="F235" s="55">
        <v>820.4</v>
      </c>
      <c r="G235" s="62">
        <v>1010.8</v>
      </c>
      <c r="H235" s="62">
        <v>909.7</v>
      </c>
      <c r="I235" s="53">
        <v>1591.05</v>
      </c>
      <c r="L235" s="55">
        <f t="shared" si="26"/>
        <v>-1.3315926892950351E-2</v>
      </c>
      <c r="M235" s="55">
        <f t="shared" si="27"/>
        <v>1.4316392269149397E-3</v>
      </c>
      <c r="N235" s="55">
        <f t="shared" si="28"/>
        <v>2.4334857458495777E-2</v>
      </c>
      <c r="O235" s="55">
        <f t="shared" si="29"/>
        <v>1.6039051603905039E-2</v>
      </c>
      <c r="P235" s="55">
        <f t="shared" si="30"/>
        <v>4.9977602866832983E-2</v>
      </c>
      <c r="Q235" s="55">
        <f t="shared" si="31"/>
        <v>8.7320991966468742E-3</v>
      </c>
      <c r="R235" s="55">
        <f t="shared" si="32"/>
        <v>-3.8326763031099427E-3</v>
      </c>
      <c r="S235" s="55">
        <f t="shared" si="33"/>
        <v>2.6467530012288785E-3</v>
      </c>
      <c r="T235" s="55">
        <v>5.0739999999999998</v>
      </c>
      <c r="U235" s="54">
        <f t="shared" si="8"/>
        <v>5.074E-2</v>
      </c>
      <c r="V235" s="55">
        <f t="shared" si="9"/>
        <v>1.9642674097686275E-4</v>
      </c>
      <c r="W235" s="49"/>
      <c r="X235" s="49"/>
    </row>
    <row r="236" spans="1:24" ht="14.25" customHeight="1" x14ac:dyDescent="0.25">
      <c r="A236" s="61">
        <v>45172</v>
      </c>
      <c r="B236" s="62">
        <v>573.65</v>
      </c>
      <c r="C236" s="62">
        <v>71.3</v>
      </c>
      <c r="D236" s="53">
        <v>1685.1</v>
      </c>
      <c r="E236" s="62">
        <v>285.35000000000002</v>
      </c>
      <c r="F236" s="55">
        <v>861.4</v>
      </c>
      <c r="G236" s="62">
        <v>993.25</v>
      </c>
      <c r="H236" s="62">
        <v>891.1</v>
      </c>
      <c r="I236" s="53">
        <v>1592.65</v>
      </c>
      <c r="L236" s="55">
        <f t="shared" si="26"/>
        <v>1.1996118902707867E-2</v>
      </c>
      <c r="M236" s="55">
        <f t="shared" si="27"/>
        <v>1.9299499642601775E-2</v>
      </c>
      <c r="N236" s="55">
        <f t="shared" si="28"/>
        <v>9.6464949071299634E-3</v>
      </c>
      <c r="O236" s="55">
        <f t="shared" si="29"/>
        <v>-2.0761839396019062E-2</v>
      </c>
      <c r="P236" s="55">
        <f t="shared" si="30"/>
        <v>4.9975621647976601E-2</v>
      </c>
      <c r="Q236" s="55">
        <f t="shared" si="31"/>
        <v>-1.7362485160269048E-2</v>
      </c>
      <c r="R236" s="55">
        <f t="shared" si="32"/>
        <v>-2.0446300978344534E-2</v>
      </c>
      <c r="S236" s="55">
        <f t="shared" si="33"/>
        <v>1.0056252160523783E-3</v>
      </c>
      <c r="T236" s="55">
        <v>5.2220000000000004</v>
      </c>
      <c r="U236" s="54">
        <f t="shared" si="8"/>
        <v>5.2220000000000003E-2</v>
      </c>
      <c r="V236" s="55">
        <f t="shared" si="9"/>
        <v>2.0201333022740187E-4</v>
      </c>
      <c r="W236" s="49"/>
      <c r="X236" s="49"/>
    </row>
    <row r="237" spans="1:24" ht="14.25" customHeight="1" x14ac:dyDescent="0.25">
      <c r="A237" s="61">
        <v>45202</v>
      </c>
      <c r="B237" s="62">
        <v>573.29999999999995</v>
      </c>
      <c r="C237" s="62">
        <v>70.900000000000006</v>
      </c>
      <c r="D237" s="53">
        <v>1680.95</v>
      </c>
      <c r="E237" s="62">
        <v>289.05</v>
      </c>
      <c r="F237" s="55">
        <v>904.45</v>
      </c>
      <c r="G237" s="62">
        <v>980.75</v>
      </c>
      <c r="H237" s="62">
        <v>893.6</v>
      </c>
      <c r="I237" s="53">
        <v>1585.5</v>
      </c>
      <c r="L237" s="55">
        <f t="shared" si="26"/>
        <v>-6.1012812690669006E-4</v>
      </c>
      <c r="M237" s="55">
        <f t="shared" si="27"/>
        <v>-5.6100981767179736E-3</v>
      </c>
      <c r="N237" s="55">
        <f t="shared" si="28"/>
        <v>-2.4627618538958303E-3</v>
      </c>
      <c r="O237" s="55">
        <f t="shared" si="29"/>
        <v>1.2966532328719076E-2</v>
      </c>
      <c r="P237" s="55">
        <f t="shared" si="30"/>
        <v>4.9976781982818748E-2</v>
      </c>
      <c r="Q237" s="55">
        <f t="shared" si="31"/>
        <v>-1.2584948401711553E-2</v>
      </c>
      <c r="R237" s="55">
        <f t="shared" si="32"/>
        <v>2.8055212658511953E-3</v>
      </c>
      <c r="S237" s="55">
        <f t="shared" si="33"/>
        <v>-4.4893730574828688E-3</v>
      </c>
      <c r="T237" s="55">
        <v>5.226</v>
      </c>
      <c r="U237" s="54">
        <f t="shared" si="8"/>
        <v>5.2260000000000001E-2</v>
      </c>
      <c r="V237" s="55">
        <f t="shared" si="9"/>
        <v>2.0216421047947186E-4</v>
      </c>
      <c r="W237" s="49"/>
      <c r="X237" s="49"/>
    </row>
    <row r="238" spans="1:24" ht="14.25" customHeight="1" x14ac:dyDescent="0.25">
      <c r="A238" s="62" t="s">
        <v>152</v>
      </c>
      <c r="B238" s="62">
        <v>572.9</v>
      </c>
      <c r="C238" s="62">
        <v>69.95</v>
      </c>
      <c r="D238" s="53">
        <v>1668.1</v>
      </c>
      <c r="E238" s="62">
        <v>282.39999999999998</v>
      </c>
      <c r="F238" s="55">
        <v>949.65</v>
      </c>
      <c r="G238" s="62">
        <v>965.15</v>
      </c>
      <c r="H238" s="62">
        <v>883.9</v>
      </c>
      <c r="I238" s="53">
        <v>1599.5</v>
      </c>
      <c r="L238" s="55">
        <f t="shared" si="26"/>
        <v>-6.9771498342922954E-4</v>
      </c>
      <c r="M238" s="55">
        <f t="shared" si="27"/>
        <v>-1.3399153737658712E-2</v>
      </c>
      <c r="N238" s="55">
        <f t="shared" si="28"/>
        <v>-7.6444867485648809E-3</v>
      </c>
      <c r="O238" s="55">
        <f t="shared" si="29"/>
        <v>-2.3006400276768844E-2</v>
      </c>
      <c r="P238" s="55">
        <f t="shared" si="30"/>
        <v>4.9975123002929882E-2</v>
      </c>
      <c r="Q238" s="55">
        <f t="shared" si="31"/>
        <v>-1.590619423910275E-2</v>
      </c>
      <c r="R238" s="55">
        <f t="shared" si="32"/>
        <v>-1.0854968666069881E-2</v>
      </c>
      <c r="S238" s="55">
        <f t="shared" si="33"/>
        <v>8.8300220750551876E-3</v>
      </c>
      <c r="T238" s="55">
        <v>5.2309999999999999</v>
      </c>
      <c r="U238" s="54">
        <f t="shared" si="8"/>
        <v>5.2309999999999995E-2</v>
      </c>
      <c r="V238" s="55">
        <f t="shared" si="9"/>
        <v>2.0235280276104106E-4</v>
      </c>
      <c r="W238" s="49"/>
      <c r="X238" s="49"/>
    </row>
    <row r="239" spans="1:24" ht="14.25" customHeight="1" x14ac:dyDescent="0.25">
      <c r="A239" s="62" t="s">
        <v>153</v>
      </c>
      <c r="B239" s="62">
        <v>573.79999999999995</v>
      </c>
      <c r="C239" s="62">
        <v>70</v>
      </c>
      <c r="D239" s="53">
        <v>1682.85</v>
      </c>
      <c r="E239" s="62">
        <v>258.5</v>
      </c>
      <c r="F239" s="55">
        <v>902.2</v>
      </c>
      <c r="G239" s="62">
        <v>966.5</v>
      </c>
      <c r="H239" s="62">
        <v>863.5</v>
      </c>
      <c r="I239" s="53">
        <v>1621.3</v>
      </c>
      <c r="L239" s="55">
        <f t="shared" si="26"/>
        <v>1.5709547914120742E-3</v>
      </c>
      <c r="M239" s="55">
        <f t="shared" si="27"/>
        <v>7.1479628305928745E-4</v>
      </c>
      <c r="N239" s="55">
        <f t="shared" si="28"/>
        <v>8.8423955398357415E-3</v>
      </c>
      <c r="O239" s="55">
        <f t="shared" si="29"/>
        <v>-8.4631728045325705E-2</v>
      </c>
      <c r="P239" s="55">
        <f t="shared" si="30"/>
        <v>-4.996577686516078E-2</v>
      </c>
      <c r="Q239" s="55">
        <f t="shared" si="31"/>
        <v>1.3987463088639307E-3</v>
      </c>
      <c r="R239" s="55">
        <f t="shared" si="32"/>
        <v>-2.3079533883923496E-2</v>
      </c>
      <c r="S239" s="55">
        <f t="shared" si="33"/>
        <v>1.3629259143482311E-2</v>
      </c>
      <c r="T239" s="55">
        <v>5.33</v>
      </c>
      <c r="U239" s="54">
        <f t="shared" si="8"/>
        <v>5.33E-2</v>
      </c>
      <c r="V239" s="55">
        <f t="shared" si="9"/>
        <v>2.0608509317265877E-4</v>
      </c>
      <c r="W239" s="49"/>
      <c r="X239" s="49"/>
    </row>
    <row r="240" spans="1:24" ht="14.25" customHeight="1" x14ac:dyDescent="0.25">
      <c r="A240" s="62" t="s">
        <v>154</v>
      </c>
      <c r="B240" s="62">
        <v>573.1</v>
      </c>
      <c r="C240" s="62">
        <v>69.8</v>
      </c>
      <c r="D240" s="53">
        <v>1697.6</v>
      </c>
      <c r="E240" s="62">
        <v>263.7</v>
      </c>
      <c r="F240" s="55">
        <v>928.35</v>
      </c>
      <c r="G240" s="62">
        <v>963.3</v>
      </c>
      <c r="H240" s="62">
        <v>873.8</v>
      </c>
      <c r="I240" s="53">
        <v>1638.2</v>
      </c>
      <c r="L240" s="55">
        <f t="shared" si="26"/>
        <v>-1.219937260369348E-3</v>
      </c>
      <c r="M240" s="55">
        <f t="shared" si="27"/>
        <v>-2.8571428571428979E-3</v>
      </c>
      <c r="N240" s="55">
        <f t="shared" si="28"/>
        <v>8.7648928900377343E-3</v>
      </c>
      <c r="O240" s="55">
        <f t="shared" si="29"/>
        <v>2.0116054158607306E-2</v>
      </c>
      <c r="P240" s="55">
        <f t="shared" si="30"/>
        <v>2.8984704056750139E-2</v>
      </c>
      <c r="Q240" s="55">
        <f t="shared" si="31"/>
        <v>-3.3109156751164465E-3</v>
      </c>
      <c r="R240" s="55">
        <f t="shared" si="32"/>
        <v>1.1928199189345633E-2</v>
      </c>
      <c r="S240" s="55">
        <f t="shared" si="33"/>
        <v>1.0423734040584772E-2</v>
      </c>
      <c r="T240" s="55">
        <v>5.1929999999999996</v>
      </c>
      <c r="U240" s="54">
        <f t="shared" si="8"/>
        <v>5.1929999999999997E-2</v>
      </c>
      <c r="V240" s="55">
        <f t="shared" si="9"/>
        <v>2.0091927751808569E-4</v>
      </c>
      <c r="W240" s="49"/>
      <c r="X240" s="49"/>
    </row>
    <row r="241" spans="1:32" ht="14.25" customHeight="1" x14ac:dyDescent="0.25">
      <c r="A241" s="62" t="s">
        <v>155</v>
      </c>
      <c r="B241" s="62">
        <v>572.6</v>
      </c>
      <c r="C241" s="62">
        <v>68.900000000000006</v>
      </c>
      <c r="D241" s="53">
        <v>1657.7</v>
      </c>
      <c r="E241" s="62">
        <v>261.35000000000002</v>
      </c>
      <c r="F241" s="55">
        <v>973.7</v>
      </c>
      <c r="G241" s="62">
        <v>958.5</v>
      </c>
      <c r="H241" s="62">
        <v>880.55</v>
      </c>
      <c r="I241" s="53">
        <v>1624.8</v>
      </c>
      <c r="L241" s="55">
        <f t="shared" si="26"/>
        <v>-8.724480893386843E-4</v>
      </c>
      <c r="M241" s="55">
        <f t="shared" si="27"/>
        <v>-1.2893982808022801E-2</v>
      </c>
      <c r="N241" s="55">
        <f t="shared" si="28"/>
        <v>-2.3503770028275132E-2</v>
      </c>
      <c r="O241" s="55">
        <f t="shared" si="29"/>
        <v>-8.9116420174439361E-3</v>
      </c>
      <c r="P241" s="55">
        <f t="shared" si="30"/>
        <v>4.885011041094417E-2</v>
      </c>
      <c r="Q241" s="55">
        <f t="shared" si="31"/>
        <v>-4.9828713796324659E-3</v>
      </c>
      <c r="R241" s="55">
        <f t="shared" si="32"/>
        <v>7.7248798352025638E-3</v>
      </c>
      <c r="S241" s="55">
        <f t="shared" si="33"/>
        <v>-8.1797094371872121E-3</v>
      </c>
      <c r="T241" s="55">
        <v>4.891</v>
      </c>
      <c r="U241" s="54">
        <f t="shared" si="8"/>
        <v>4.8910000000000002E-2</v>
      </c>
      <c r="V241" s="55">
        <f t="shared" si="9"/>
        <v>1.8950815177176672E-4</v>
      </c>
      <c r="W241" s="49"/>
      <c r="X241" s="49"/>
    </row>
    <row r="242" spans="1:32" ht="14.25" customHeight="1" x14ac:dyDescent="0.25">
      <c r="A242" s="62" t="s">
        <v>156</v>
      </c>
      <c r="B242" s="62">
        <v>568.9</v>
      </c>
      <c r="C242" s="62">
        <v>68.8</v>
      </c>
      <c r="D242" s="53">
        <v>1679.15</v>
      </c>
      <c r="E242" s="62">
        <v>272.89999999999998</v>
      </c>
      <c r="F242" s="53">
        <v>1022.35</v>
      </c>
      <c r="G242" s="62">
        <v>963.1</v>
      </c>
      <c r="H242" s="62">
        <v>880.55</v>
      </c>
      <c r="I242" s="53">
        <v>1629.25</v>
      </c>
      <c r="L242" s="55">
        <f t="shared" si="26"/>
        <v>-6.4617534055187659E-3</v>
      </c>
      <c r="M242" s="55">
        <f t="shared" si="27"/>
        <v>-1.4513788098694995E-3</v>
      </c>
      <c r="N242" s="55">
        <f t="shared" si="28"/>
        <v>1.2939615129396178E-2</v>
      </c>
      <c r="O242" s="55">
        <f t="shared" si="29"/>
        <v>4.4193610101396413E-2</v>
      </c>
      <c r="P242" s="55">
        <f t="shared" si="30"/>
        <v>4.9964054636951805E-2</v>
      </c>
      <c r="Q242" s="55">
        <f t="shared" si="31"/>
        <v>4.7991653625456682E-3</v>
      </c>
      <c r="R242" s="55">
        <f t="shared" si="32"/>
        <v>0</v>
      </c>
      <c r="S242" s="55">
        <f t="shared" si="33"/>
        <v>2.7387986213688121E-3</v>
      </c>
      <c r="T242" s="55">
        <v>5.0810000000000004</v>
      </c>
      <c r="U242" s="54">
        <f t="shared" si="8"/>
        <v>5.0810000000000001E-2</v>
      </c>
      <c r="V242" s="55">
        <f t="shared" si="9"/>
        <v>1.9669114808351651E-4</v>
      </c>
      <c r="W242" s="49"/>
      <c r="X242" s="49"/>
    </row>
    <row r="243" spans="1:32" ht="14.25" customHeight="1" x14ac:dyDescent="0.25">
      <c r="A243" s="62" t="s">
        <v>157</v>
      </c>
      <c r="B243" s="62">
        <v>570.79999999999995</v>
      </c>
      <c r="C243" s="62">
        <v>68.25</v>
      </c>
      <c r="D243" s="53">
        <v>1652.8</v>
      </c>
      <c r="E243" s="62">
        <v>266.05</v>
      </c>
      <c r="F243" s="53">
        <v>1009.1</v>
      </c>
      <c r="G243" s="62">
        <v>950.4</v>
      </c>
      <c r="H243" s="62">
        <v>850.95</v>
      </c>
      <c r="I243" s="53">
        <v>1648.45</v>
      </c>
      <c r="L243" s="55">
        <f t="shared" si="26"/>
        <v>3.3397785199507425E-3</v>
      </c>
      <c r="M243" s="55">
        <f t="shared" si="27"/>
        <v>-7.9941860465115866E-3</v>
      </c>
      <c r="N243" s="55">
        <f t="shared" si="28"/>
        <v>-1.5692463448768804E-2</v>
      </c>
      <c r="O243" s="55">
        <f t="shared" si="29"/>
        <v>-2.5100769512641872E-2</v>
      </c>
      <c r="P243" s="55">
        <f t="shared" si="30"/>
        <v>-1.2960336479679171E-2</v>
      </c>
      <c r="Q243" s="55">
        <f t="shared" si="31"/>
        <v>-1.318658498598281E-2</v>
      </c>
      <c r="R243" s="55">
        <f t="shared" si="32"/>
        <v>-3.3615354040088481E-2</v>
      </c>
      <c r="S243" s="55">
        <f t="shared" si="33"/>
        <v>1.1784563449439954E-2</v>
      </c>
      <c r="T243" s="55">
        <v>5.0860000000000003</v>
      </c>
      <c r="U243" s="54">
        <f t="shared" si="8"/>
        <v>5.0860000000000002E-2</v>
      </c>
      <c r="V243" s="55">
        <f t="shared" si="9"/>
        <v>1.9687999956174984E-4</v>
      </c>
      <c r="W243" s="49"/>
      <c r="X243" s="49"/>
    </row>
    <row r="244" spans="1:32" ht="14.25" customHeight="1" x14ac:dyDescent="0.25">
      <c r="A244" s="62" t="s">
        <v>158</v>
      </c>
      <c r="B244" s="62">
        <v>577.29999999999995</v>
      </c>
      <c r="C244" s="62">
        <v>68.400000000000006</v>
      </c>
      <c r="D244" s="53">
        <v>1635.25</v>
      </c>
      <c r="E244" s="62">
        <v>272.8</v>
      </c>
      <c r="F244" s="53">
        <v>1006.1</v>
      </c>
      <c r="G244" s="62">
        <v>953.2</v>
      </c>
      <c r="H244" s="62">
        <v>836.65</v>
      </c>
      <c r="I244" s="53">
        <v>1641.75</v>
      </c>
      <c r="L244" s="55">
        <f t="shared" si="26"/>
        <v>1.1387526278906799E-2</v>
      </c>
      <c r="M244" s="55">
        <f t="shared" si="27"/>
        <v>2.1978021978022811E-3</v>
      </c>
      <c r="N244" s="55">
        <f t="shared" si="28"/>
        <v>-1.0618344627299102E-2</v>
      </c>
      <c r="O244" s="55">
        <f t="shared" si="29"/>
        <v>2.537117083255027E-2</v>
      </c>
      <c r="P244" s="55">
        <f t="shared" si="30"/>
        <v>-2.9729461896739668E-3</v>
      </c>
      <c r="Q244" s="55">
        <f t="shared" si="31"/>
        <v>2.9461279461280182E-3</v>
      </c>
      <c r="R244" s="55">
        <f t="shared" si="32"/>
        <v>-1.6804747634996259E-2</v>
      </c>
      <c r="S244" s="55">
        <f t="shared" si="33"/>
        <v>-4.064424156025385E-3</v>
      </c>
      <c r="T244" s="55">
        <v>4.7350000000000003</v>
      </c>
      <c r="U244" s="54">
        <f t="shared" si="8"/>
        <v>4.7350000000000003E-2</v>
      </c>
      <c r="V244" s="55">
        <f t="shared" si="9"/>
        <v>1.8360083856183707E-4</v>
      </c>
      <c r="W244" s="49"/>
      <c r="X244" s="49"/>
    </row>
    <row r="245" spans="1:32" ht="14.25" customHeight="1" x14ac:dyDescent="0.25">
      <c r="A245" s="62" t="s">
        <v>159</v>
      </c>
      <c r="B245" s="62">
        <v>581.70000000000005</v>
      </c>
      <c r="C245" s="62">
        <v>68.599999999999994</v>
      </c>
      <c r="D245" s="53">
        <v>1612.6</v>
      </c>
      <c r="E245" s="62">
        <v>274.64999999999998</v>
      </c>
      <c r="F245" s="53">
        <v>1032.8</v>
      </c>
      <c r="G245" s="62">
        <v>961.5</v>
      </c>
      <c r="H245" s="62">
        <v>845.1</v>
      </c>
      <c r="I245" s="53">
        <v>1655.25</v>
      </c>
      <c r="L245" s="55">
        <f t="shared" si="26"/>
        <v>7.6216871643860927E-3</v>
      </c>
      <c r="M245" s="55">
        <f t="shared" si="27"/>
        <v>2.9239766081869682E-3</v>
      </c>
      <c r="N245" s="55">
        <f t="shared" si="28"/>
        <v>-1.3851093105029867E-2</v>
      </c>
      <c r="O245" s="55">
        <f t="shared" si="29"/>
        <v>6.7815249266860913E-3</v>
      </c>
      <c r="P245" s="55">
        <f t="shared" si="30"/>
        <v>2.6538117483351487E-2</v>
      </c>
      <c r="Q245" s="55">
        <f t="shared" si="31"/>
        <v>8.7075115400754872E-3</v>
      </c>
      <c r="R245" s="55">
        <f t="shared" si="32"/>
        <v>1.0099802784916088E-2</v>
      </c>
      <c r="S245" s="55">
        <f t="shared" si="33"/>
        <v>8.2229328460484245E-3</v>
      </c>
      <c r="T245" s="55">
        <v>4.7140000000000004</v>
      </c>
      <c r="U245" s="54">
        <f t="shared" si="8"/>
        <v>4.7140000000000001E-2</v>
      </c>
      <c r="V245" s="55">
        <f t="shared" si="9"/>
        <v>1.8280495411726605E-4</v>
      </c>
      <c r="W245" s="49"/>
      <c r="X245" s="49"/>
    </row>
    <row r="246" spans="1:32" ht="14.25" customHeight="1" x14ac:dyDescent="0.25">
      <c r="A246" s="62" t="s">
        <v>160</v>
      </c>
      <c r="B246" s="62">
        <v>572.29999999999995</v>
      </c>
      <c r="C246" s="62">
        <v>67.95</v>
      </c>
      <c r="D246" s="53">
        <v>1630.5</v>
      </c>
      <c r="E246" s="62">
        <v>276.89999999999998</v>
      </c>
      <c r="F246" s="53">
        <v>1084.4000000000001</v>
      </c>
      <c r="G246" s="62">
        <v>968.1</v>
      </c>
      <c r="H246" s="62">
        <v>833.05</v>
      </c>
      <c r="I246" s="53">
        <v>1616.05</v>
      </c>
      <c r="L246" s="55">
        <f t="shared" si="26"/>
        <v>-1.6159532405019925E-2</v>
      </c>
      <c r="M246" s="55">
        <f t="shared" si="27"/>
        <v>-9.475218658892004E-3</v>
      </c>
      <c r="N246" s="55">
        <f t="shared" si="28"/>
        <v>1.1100086816321526E-2</v>
      </c>
      <c r="O246" s="55">
        <f t="shared" si="29"/>
        <v>8.1922446750409619E-3</v>
      </c>
      <c r="P246" s="55">
        <f t="shared" si="30"/>
        <v>4.9961270333075271E-2</v>
      </c>
      <c r="Q246" s="55">
        <f t="shared" si="31"/>
        <v>6.8642745709828626E-3</v>
      </c>
      <c r="R246" s="55">
        <f t="shared" si="32"/>
        <v>-1.4258667613300281E-2</v>
      </c>
      <c r="S246" s="55">
        <f t="shared" si="33"/>
        <v>-2.3682223229119496E-2</v>
      </c>
      <c r="T246" s="55">
        <v>4.7460000000000004</v>
      </c>
      <c r="U246" s="54">
        <f t="shared" si="8"/>
        <v>4.7460000000000002E-2</v>
      </c>
      <c r="V246" s="55">
        <f t="shared" si="9"/>
        <v>1.8401766698161737E-4</v>
      </c>
      <c r="W246" s="49"/>
      <c r="X246" s="49"/>
    </row>
    <row r="247" spans="1:32" ht="14.25" customHeight="1" x14ac:dyDescent="0.25">
      <c r="A247" s="62" t="s">
        <v>161</v>
      </c>
      <c r="B247" s="62">
        <v>563</v>
      </c>
      <c r="C247" s="62">
        <v>66.8</v>
      </c>
      <c r="D247" s="53">
        <v>1622.15</v>
      </c>
      <c r="E247" s="62">
        <v>269.95</v>
      </c>
      <c r="F247" s="53">
        <v>1124.55</v>
      </c>
      <c r="G247" s="62">
        <v>953.95</v>
      </c>
      <c r="H247" s="62">
        <v>821.7</v>
      </c>
      <c r="I247" s="53">
        <v>1614.8</v>
      </c>
      <c r="L247" s="55">
        <f t="shared" si="26"/>
        <v>-1.6250218416914129E-2</v>
      </c>
      <c r="M247" s="55">
        <f t="shared" si="27"/>
        <v>-1.6924208977189194E-2</v>
      </c>
      <c r="N247" s="55">
        <f t="shared" si="28"/>
        <v>-5.1211284881937501E-3</v>
      </c>
      <c r="O247" s="55">
        <f t="shared" si="29"/>
        <v>-2.5099313831708159E-2</v>
      </c>
      <c r="P247" s="55">
        <f t="shared" si="30"/>
        <v>3.7025082995204593E-2</v>
      </c>
      <c r="Q247" s="55">
        <f t="shared" si="31"/>
        <v>-1.4616258650965785E-2</v>
      </c>
      <c r="R247" s="55">
        <f t="shared" si="32"/>
        <v>-1.3624632375007394E-2</v>
      </c>
      <c r="S247" s="55">
        <f t="shared" si="33"/>
        <v>-7.7349091921660837E-4</v>
      </c>
      <c r="T247" s="55">
        <v>4.7969999999999997</v>
      </c>
      <c r="U247" s="54">
        <f t="shared" si="8"/>
        <v>4.7969999999999999E-2</v>
      </c>
      <c r="V247" s="55">
        <f t="shared" si="9"/>
        <v>1.859496656029247E-4</v>
      </c>
      <c r="W247" s="49"/>
      <c r="X247" s="49"/>
    </row>
    <row r="248" spans="1:32" ht="14.25" customHeight="1" x14ac:dyDescent="0.25">
      <c r="A248" s="62" t="s">
        <v>162</v>
      </c>
      <c r="B248" s="62">
        <v>557.75</v>
      </c>
      <c r="C248" s="62">
        <v>64.650000000000006</v>
      </c>
      <c r="D248" s="53">
        <v>1585.55</v>
      </c>
      <c r="E248" s="62">
        <v>270.89999999999998</v>
      </c>
      <c r="F248" s="53">
        <v>1068.4000000000001</v>
      </c>
      <c r="G248" s="62">
        <v>955.05</v>
      </c>
      <c r="H248" s="62">
        <v>823.05</v>
      </c>
      <c r="I248" s="53">
        <v>1631.15</v>
      </c>
      <c r="L248" s="55">
        <f t="shared" si="26"/>
        <v>-9.3250444049733563E-3</v>
      </c>
      <c r="M248" s="55">
        <f t="shared" si="27"/>
        <v>-3.2185628742514842E-2</v>
      </c>
      <c r="N248" s="55">
        <f t="shared" si="28"/>
        <v>-2.2562648337083584E-2</v>
      </c>
      <c r="O248" s="55">
        <f t="shared" si="29"/>
        <v>3.5191702167067557E-3</v>
      </c>
      <c r="P248" s="55">
        <f t="shared" si="30"/>
        <v>-4.9931083544528805E-2</v>
      </c>
      <c r="Q248" s="55">
        <f t="shared" si="31"/>
        <v>1.153100267309512E-3</v>
      </c>
      <c r="R248" s="55">
        <f t="shared" si="32"/>
        <v>1.6429353778750261E-3</v>
      </c>
      <c r="S248" s="55">
        <f t="shared" si="33"/>
        <v>1.0125092890760551E-2</v>
      </c>
      <c r="T248" s="55">
        <v>4.6900000000000004</v>
      </c>
      <c r="U248" s="54">
        <f t="shared" si="8"/>
        <v>4.6900000000000004E-2</v>
      </c>
      <c r="V248" s="55">
        <f t="shared" si="9"/>
        <v>1.8189517720434978E-4</v>
      </c>
      <c r="W248" s="49"/>
      <c r="X248" s="49"/>
    </row>
    <row r="249" spans="1:32" ht="14.25" customHeight="1" x14ac:dyDescent="0.25">
      <c r="A249" s="62" t="s">
        <v>163</v>
      </c>
      <c r="B249" s="62">
        <v>565.5</v>
      </c>
      <c r="C249" s="62">
        <v>63.2</v>
      </c>
      <c r="D249" s="53">
        <v>1612.25</v>
      </c>
      <c r="E249" s="62">
        <v>280.25</v>
      </c>
      <c r="F249" s="53">
        <v>1015</v>
      </c>
      <c r="G249" s="62">
        <v>953.8</v>
      </c>
      <c r="H249" s="62">
        <v>812.35</v>
      </c>
      <c r="I249" s="53">
        <v>1627.55</v>
      </c>
      <c r="L249" s="55">
        <f t="shared" si="26"/>
        <v>1.3895114298520844E-2</v>
      </c>
      <c r="M249" s="55">
        <f t="shared" si="27"/>
        <v>-2.2428460943542193E-2</v>
      </c>
      <c r="N249" s="55">
        <f t="shared" si="28"/>
        <v>1.68395824792659E-2</v>
      </c>
      <c r="O249" s="55">
        <f t="shared" si="29"/>
        <v>3.4514581026209017E-2</v>
      </c>
      <c r="P249" s="55">
        <f t="shared" si="30"/>
        <v>-4.9981280419318687E-2</v>
      </c>
      <c r="Q249" s="55">
        <f t="shared" si="31"/>
        <v>-1.3088319983246951E-3</v>
      </c>
      <c r="R249" s="55">
        <f t="shared" si="32"/>
        <v>-1.3000425247554744E-2</v>
      </c>
      <c r="S249" s="55">
        <f t="shared" si="33"/>
        <v>-2.2070318486957889E-3</v>
      </c>
      <c r="T249" s="55">
        <v>4.6859999999999999</v>
      </c>
      <c r="U249" s="54">
        <f t="shared" si="8"/>
        <v>4.6859999999999999E-2</v>
      </c>
      <c r="V249" s="55">
        <f t="shared" si="9"/>
        <v>1.8174352752242662E-4</v>
      </c>
      <c r="W249" s="49"/>
      <c r="X249" s="49"/>
    </row>
    <row r="250" spans="1:32" ht="14.25" customHeight="1" x14ac:dyDescent="0.25">
      <c r="A250" s="62" t="s">
        <v>164</v>
      </c>
      <c r="B250" s="62">
        <v>570.79999999999995</v>
      </c>
      <c r="C250" s="62">
        <v>65.8</v>
      </c>
      <c r="D250" s="53">
        <v>1639.85</v>
      </c>
      <c r="E250" s="62">
        <v>291.10000000000002</v>
      </c>
      <c r="F250" s="53">
        <v>1003.45</v>
      </c>
      <c r="G250" s="62">
        <v>954.75</v>
      </c>
      <c r="H250" s="62">
        <v>811.55</v>
      </c>
      <c r="I250" s="53">
        <v>1625.75</v>
      </c>
      <c r="L250" s="55">
        <f t="shared" si="26"/>
        <v>9.3722369584437748E-3</v>
      </c>
      <c r="M250" s="55">
        <f t="shared" si="27"/>
        <v>4.1139240506329021E-2</v>
      </c>
      <c r="N250" s="55">
        <f t="shared" si="28"/>
        <v>1.7118933167932955E-2</v>
      </c>
      <c r="O250" s="55">
        <f t="shared" si="29"/>
        <v>3.8715432649420241E-2</v>
      </c>
      <c r="P250" s="55">
        <f t="shared" si="30"/>
        <v>-1.1379310344827542E-2</v>
      </c>
      <c r="Q250" s="55">
        <f t="shared" si="31"/>
        <v>9.9601593625502777E-4</v>
      </c>
      <c r="R250" s="55">
        <f t="shared" si="32"/>
        <v>-9.8479719332808286E-4</v>
      </c>
      <c r="S250" s="55">
        <f t="shared" si="33"/>
        <v>-1.1059568062424838E-3</v>
      </c>
      <c r="T250" s="55">
        <v>4.7009999999999996</v>
      </c>
      <c r="U250" s="54">
        <f t="shared" si="8"/>
        <v>4.7009999999999996E-2</v>
      </c>
      <c r="V250" s="55">
        <f t="shared" si="9"/>
        <v>1.8231218407338545E-4</v>
      </c>
      <c r="W250" s="49"/>
      <c r="X250" s="49"/>
    </row>
    <row r="251" spans="1:32" ht="14.25" customHeight="1" x14ac:dyDescent="0.25">
      <c r="A251" s="62" t="s">
        <v>165</v>
      </c>
      <c r="B251" s="62">
        <v>579.1</v>
      </c>
      <c r="C251" s="62">
        <v>66.650000000000006</v>
      </c>
      <c r="D251" s="53">
        <v>1629.6</v>
      </c>
      <c r="E251" s="62">
        <v>288.55</v>
      </c>
      <c r="F251" s="55">
        <v>993.05</v>
      </c>
      <c r="G251" s="62">
        <v>972.45</v>
      </c>
      <c r="H251" s="55">
        <v>818.25</v>
      </c>
      <c r="I251" s="53">
        <v>1658.25</v>
      </c>
      <c r="L251" s="55">
        <f t="shared" si="26"/>
        <v>1.4540995094604185E-2</v>
      </c>
      <c r="M251" s="55">
        <f t="shared" si="27"/>
        <v>1.2917933130699218E-2</v>
      </c>
      <c r="N251" s="55">
        <f t="shared" si="28"/>
        <v>-6.2505716986309724E-3</v>
      </c>
      <c r="O251" s="55">
        <f t="shared" si="29"/>
        <v>-8.7598763311577156E-3</v>
      </c>
      <c r="P251" s="55">
        <f t="shared" si="30"/>
        <v>-1.0364243360406688E-2</v>
      </c>
      <c r="Q251" s="55">
        <f t="shared" si="31"/>
        <v>1.8538884524744746E-2</v>
      </c>
      <c r="R251" s="55">
        <f t="shared" si="32"/>
        <v>8.255806789476983E-3</v>
      </c>
      <c r="S251" s="55">
        <f t="shared" si="33"/>
        <v>1.9990773489158849E-2</v>
      </c>
      <c r="T251" s="55">
        <v>4.7160000000000002</v>
      </c>
      <c r="U251" s="54">
        <f t="shared" si="8"/>
        <v>4.7160000000000001E-2</v>
      </c>
      <c r="V251" s="55">
        <f t="shared" si="9"/>
        <v>1.8288075948480476E-4</v>
      </c>
      <c r="W251" s="49"/>
      <c r="X251" s="49"/>
      <c r="AF251" s="56" t="s">
        <v>166</v>
      </c>
    </row>
    <row r="252" spans="1:32" ht="14.25" customHeight="1" x14ac:dyDescent="0.25">
      <c r="A252" s="62"/>
      <c r="B252" s="62"/>
      <c r="C252" s="62"/>
      <c r="D252" s="53"/>
      <c r="E252" s="62"/>
      <c r="G252" s="62"/>
      <c r="I252" s="53"/>
      <c r="U252" s="54"/>
      <c r="W252" s="49"/>
      <c r="X252" s="49"/>
      <c r="AF252" s="56"/>
    </row>
    <row r="253" spans="1:32" ht="14.25" customHeight="1" x14ac:dyDescent="0.25">
      <c r="A253" s="62"/>
      <c r="B253" s="62"/>
      <c r="C253" s="62"/>
      <c r="D253" s="53"/>
      <c r="E253" s="62"/>
      <c r="G253" s="62"/>
      <c r="K253" s="63" t="s">
        <v>176</v>
      </c>
      <c r="L253" s="55">
        <f>AVERAGE(L4:L251)</f>
        <v>3.0518284447720234E-4</v>
      </c>
      <c r="M253" s="55">
        <f t="shared" ref="M253:S253" si="34">AVERAGE(M4:M251)</f>
        <v>-5.536744670234132E-4</v>
      </c>
      <c r="N253" s="55">
        <f t="shared" si="34"/>
        <v>1.5903187504959001E-3</v>
      </c>
      <c r="O253" s="55">
        <f t="shared" si="34"/>
        <v>2.681574117017642E-3</v>
      </c>
      <c r="P253" s="55">
        <f t="shared" si="34"/>
        <v>-2.8467788954742086E-3</v>
      </c>
      <c r="Q253" s="55">
        <f t="shared" si="34"/>
        <v>1.4974015109676321E-4</v>
      </c>
      <c r="R253" s="55">
        <f t="shared" si="34"/>
        <v>-1.575302100427404E-3</v>
      </c>
      <c r="S253" s="55">
        <f t="shared" si="34"/>
        <v>9.5633615874340982E-4</v>
      </c>
      <c r="W253" s="49"/>
      <c r="X253" s="49"/>
      <c r="AF253" s="56"/>
    </row>
    <row r="254" spans="1:32" ht="14.25" customHeight="1" x14ac:dyDescent="0.25">
      <c r="A254" s="62"/>
      <c r="B254" s="62"/>
      <c r="C254" s="62"/>
      <c r="D254" s="53"/>
      <c r="E254" s="62"/>
      <c r="G254" s="62"/>
      <c r="K254" s="63" t="s">
        <v>177</v>
      </c>
      <c r="L254" s="55">
        <f>((1+L253)^252)-1</f>
        <v>7.9927969481761396E-2</v>
      </c>
      <c r="M254" s="55">
        <f t="shared" ref="M254:R254" si="35">((1+M253)^252)-1</f>
        <v>-0.13026316877249289</v>
      </c>
      <c r="N254" s="55">
        <f t="shared" si="35"/>
        <v>0.49248422132013103</v>
      </c>
      <c r="O254" s="55">
        <f t="shared" si="35"/>
        <v>0.96374280796513334</v>
      </c>
      <c r="P254" s="55">
        <f t="shared" si="35"/>
        <v>-0.51247384887879377</v>
      </c>
      <c r="Q254" s="55">
        <f t="shared" si="35"/>
        <v>3.8452571581476969E-2</v>
      </c>
      <c r="R254" s="55">
        <f t="shared" si="35"/>
        <v>-0.32786034273275311</v>
      </c>
      <c r="S254" s="55">
        <f>((1+S253)^252)-1</f>
        <v>0.27237031219179197</v>
      </c>
      <c r="AF254" s="56"/>
    </row>
    <row r="255" spans="1:32" ht="14.25" customHeight="1" x14ac:dyDescent="0.25">
      <c r="T255" s="51" t="s">
        <v>167</v>
      </c>
      <c r="U255" s="54">
        <f>AVERAGE(U4:U251)</f>
        <v>6.4848145161290269E-2</v>
      </c>
      <c r="AF255" s="56"/>
    </row>
    <row r="256" spans="1:32" ht="14.25" customHeight="1" x14ac:dyDescent="0.25">
      <c r="AF256" s="56"/>
    </row>
    <row r="257" spans="32:32" ht="14.25" customHeight="1" x14ac:dyDescent="0.25">
      <c r="AF257" s="56"/>
    </row>
    <row r="258" spans="32:32" ht="14.25" customHeight="1" x14ac:dyDescent="0.25"/>
    <row r="259" spans="32:32" ht="14.25" customHeight="1" x14ac:dyDescent="0.25"/>
    <row r="260" spans="32:32" ht="14.25" customHeight="1" x14ac:dyDescent="0.25"/>
    <row r="261" spans="32:32" ht="14.25" customHeight="1" x14ac:dyDescent="0.25"/>
    <row r="262" spans="32:32" ht="14.25" customHeight="1" x14ac:dyDescent="0.25"/>
    <row r="263" spans="32:32" ht="14.25" customHeight="1" x14ac:dyDescent="0.25"/>
    <row r="264" spans="32:32" ht="14.25" customHeight="1" x14ac:dyDescent="0.25"/>
    <row r="265" spans="32:32" ht="14.25" customHeight="1" x14ac:dyDescent="0.25"/>
    <row r="266" spans="32:32" ht="14.25" customHeight="1" x14ac:dyDescent="0.25"/>
    <row r="267" spans="32:32" ht="14.25" customHeight="1" x14ac:dyDescent="0.25"/>
    <row r="268" spans="32:32" ht="14.25" customHeight="1" x14ac:dyDescent="0.25"/>
    <row r="269" spans="32:32" ht="14.25" customHeight="1" x14ac:dyDescent="0.25"/>
    <row r="270" spans="32:32" ht="14.25" customHeight="1" x14ac:dyDescent="0.25"/>
    <row r="271" spans="32:32" ht="14.25" customHeight="1" x14ac:dyDescent="0.25"/>
    <row r="272" spans="32:3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</sheetData>
  <mergeCells count="4">
    <mergeCell ref="AF251:AF257"/>
    <mergeCell ref="B2:H2"/>
    <mergeCell ref="L2:R2"/>
    <mergeCell ref="Y2:AE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E4E36-13F2-4724-A04A-B1B475CD551E}">
  <dimension ref="A1:Z255"/>
  <sheetViews>
    <sheetView topLeftCell="C1" zoomScale="92" zoomScaleNormal="112" workbookViewId="0">
      <pane ySplit="1" topLeftCell="A32" activePane="bottomLeft" state="frozen"/>
      <selection pane="bottomLeft" activeCell="T262" sqref="T262"/>
    </sheetView>
  </sheetViews>
  <sheetFormatPr defaultRowHeight="13.8" x14ac:dyDescent="0.25"/>
  <cols>
    <col min="1" max="1" width="10.09765625" style="38" bestFit="1" customWidth="1"/>
    <col min="2" max="2" width="9.8984375" style="38" bestFit="1" customWidth="1"/>
    <col min="3" max="3" width="6.3984375" style="38" bestFit="1" customWidth="1"/>
    <col min="4" max="4" width="9.296875" style="38" bestFit="1" customWidth="1"/>
    <col min="5" max="5" width="11.09765625" style="38" bestFit="1" customWidth="1"/>
    <col min="6" max="6" width="12.69921875" style="38" bestFit="1" customWidth="1"/>
    <col min="7" max="7" width="10.296875" style="38" bestFit="1" customWidth="1"/>
    <col min="8" max="9" width="7.8984375" style="38" bestFit="1" customWidth="1"/>
    <col min="10" max="10" width="9.8984375" style="38" bestFit="1" customWidth="1"/>
    <col min="11" max="11" width="11.8984375" style="38" bestFit="1" customWidth="1"/>
    <col min="12" max="12" width="15.59765625" style="50" customWidth="1"/>
    <col min="13" max="13" width="17.19921875" style="50" bestFit="1" customWidth="1"/>
    <col min="14" max="17" width="12.5" style="38" bestFit="1" customWidth="1"/>
    <col min="18" max="18" width="12.796875" style="38" bestFit="1" customWidth="1"/>
    <col min="19" max="20" width="12.5" style="38" bestFit="1" customWidth="1"/>
    <col min="21" max="21" width="12.796875" style="38" bestFit="1" customWidth="1"/>
    <col min="22" max="22" width="12.5" style="38" bestFit="1" customWidth="1"/>
    <col min="23" max="23" width="12.796875" style="38" bestFit="1" customWidth="1"/>
    <col min="24" max="24" width="13.09765625" style="38" bestFit="1" customWidth="1"/>
    <col min="25" max="25" width="7.3984375" style="38" bestFit="1" customWidth="1"/>
    <col min="26" max="26" width="12.09765625" style="38" bestFit="1" customWidth="1"/>
    <col min="27" max="16384" width="8.796875" style="38"/>
  </cols>
  <sheetData>
    <row r="1" spans="1:26" s="35" customFormat="1" x14ac:dyDescent="0.25">
      <c r="A1" s="39"/>
      <c r="B1" s="40" t="s">
        <v>0</v>
      </c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  <c r="H1" s="40" t="s">
        <v>6</v>
      </c>
      <c r="I1" s="40" t="s">
        <v>187</v>
      </c>
      <c r="J1" s="40" t="s">
        <v>188</v>
      </c>
      <c r="K1" s="40" t="s">
        <v>168</v>
      </c>
      <c r="L1" s="48"/>
      <c r="M1" s="48"/>
      <c r="N1" s="40" t="s">
        <v>0</v>
      </c>
      <c r="O1" s="40" t="s">
        <v>1</v>
      </c>
      <c r="P1" s="40" t="s">
        <v>2</v>
      </c>
      <c r="Q1" s="40" t="s">
        <v>3</v>
      </c>
      <c r="R1" s="40" t="s">
        <v>4</v>
      </c>
      <c r="S1" s="40" t="s">
        <v>5</v>
      </c>
      <c r="T1" s="40" t="s">
        <v>6</v>
      </c>
      <c r="U1" s="40" t="s">
        <v>187</v>
      </c>
      <c r="V1" s="40" t="s">
        <v>188</v>
      </c>
      <c r="W1" s="40" t="s">
        <v>168</v>
      </c>
      <c r="X1" s="40" t="s">
        <v>7</v>
      </c>
      <c r="Y1" s="40" t="s">
        <v>8</v>
      </c>
      <c r="Z1" s="40" t="s">
        <v>9</v>
      </c>
    </row>
    <row r="2" spans="1:26" s="36" customFormat="1" x14ac:dyDescent="0.25">
      <c r="A2" s="70" t="s">
        <v>10</v>
      </c>
      <c r="B2" s="64" t="s">
        <v>11</v>
      </c>
      <c r="C2" s="65"/>
      <c r="D2" s="65"/>
      <c r="E2" s="65"/>
      <c r="F2" s="65"/>
      <c r="G2" s="65"/>
      <c r="H2" s="65"/>
      <c r="I2" s="65"/>
      <c r="J2" s="65"/>
      <c r="K2" s="66"/>
      <c r="L2" s="50"/>
      <c r="M2" s="50"/>
      <c r="N2" s="67" t="s">
        <v>12</v>
      </c>
      <c r="O2" s="68"/>
      <c r="P2" s="68"/>
      <c r="Q2" s="68"/>
      <c r="R2" s="68"/>
      <c r="S2" s="68"/>
      <c r="T2" s="68"/>
      <c r="U2" s="68"/>
      <c r="V2" s="68"/>
      <c r="W2" s="69"/>
      <c r="X2" s="70"/>
      <c r="Y2" s="70"/>
      <c r="Z2" s="70"/>
    </row>
    <row r="3" spans="1:26" x14ac:dyDescent="0.25">
      <c r="A3" s="42">
        <v>44565</v>
      </c>
      <c r="B3" s="43">
        <v>558.35</v>
      </c>
      <c r="C3" s="43">
        <v>78.75</v>
      </c>
      <c r="D3" s="44">
        <v>1136.7</v>
      </c>
      <c r="E3" s="43">
        <v>160.1</v>
      </c>
      <c r="F3" s="44">
        <v>2421.4499999999998</v>
      </c>
      <c r="G3" s="43">
        <v>987.2</v>
      </c>
      <c r="H3" s="43">
        <v>1260.8499999999999</v>
      </c>
      <c r="I3" s="37">
        <v>1324.75</v>
      </c>
      <c r="J3" s="38">
        <v>63.490001999999997</v>
      </c>
      <c r="K3" s="38">
        <v>3449.5522460000002</v>
      </c>
      <c r="X3" s="45"/>
      <c r="Y3" s="45"/>
    </row>
    <row r="4" spans="1:26" x14ac:dyDescent="0.25">
      <c r="A4" s="42">
        <v>44655</v>
      </c>
      <c r="B4" s="43">
        <v>565.79999999999995</v>
      </c>
      <c r="C4" s="43">
        <v>78.900000000000006</v>
      </c>
      <c r="D4" s="44">
        <v>1128.25</v>
      </c>
      <c r="E4" s="43">
        <v>161.44999999999999</v>
      </c>
      <c r="F4" s="44">
        <v>2453.5</v>
      </c>
      <c r="G4" s="43">
        <v>1001.95</v>
      </c>
      <c r="H4" s="43">
        <v>1276.75</v>
      </c>
      <c r="I4" s="37">
        <v>1275.7</v>
      </c>
      <c r="J4" s="38">
        <v>64.260002</v>
      </c>
      <c r="K4" s="38">
        <v>3445.0593260000001</v>
      </c>
      <c r="N4" s="46">
        <f t="shared" ref="N4:U4" si="0">(B4-B3)/B3</f>
        <v>1.3342885287006235E-2</v>
      </c>
      <c r="O4" s="46">
        <f t="shared" si="0"/>
        <v>1.904761904761977E-3</v>
      </c>
      <c r="P4" s="46">
        <f t="shared" si="0"/>
        <v>-7.4337995953198252E-3</v>
      </c>
      <c r="Q4" s="46">
        <f t="shared" si="0"/>
        <v>8.432229856339752E-3</v>
      </c>
      <c r="R4" s="46">
        <f t="shared" si="0"/>
        <v>1.3235871068987666E-2</v>
      </c>
      <c r="S4" s="46">
        <f t="shared" si="0"/>
        <v>1.4941247974068071E-2</v>
      </c>
      <c r="T4" s="46">
        <f t="shared" si="0"/>
        <v>1.2610540508387271E-2</v>
      </c>
      <c r="U4" s="46">
        <f t="shared" si="0"/>
        <v>-3.7025853934704624E-2</v>
      </c>
      <c r="V4" s="46">
        <f t="shared" ref="V4:W19" si="1">(J4-J3)/J3</f>
        <v>1.2127893774519068E-2</v>
      </c>
      <c r="W4" s="46">
        <f t="shared" si="1"/>
        <v>-1.3024646909493829E-3</v>
      </c>
      <c r="X4" s="38">
        <v>7.194</v>
      </c>
      <c r="Y4" s="45">
        <f t="shared" ref="Y4:Y251" si="2">X4/100</f>
        <v>7.1940000000000004E-2</v>
      </c>
      <c r="Z4" s="46">
        <f t="shared" ref="Z4:Z251" si="3">((1+Y4)^(1/252))-1</f>
        <v>2.7571296585460203E-4</v>
      </c>
    </row>
    <row r="5" spans="1:26" x14ac:dyDescent="0.25">
      <c r="A5" s="42">
        <v>44685</v>
      </c>
      <c r="B5" s="43">
        <v>577.15</v>
      </c>
      <c r="C5" s="43">
        <v>82.15</v>
      </c>
      <c r="D5" s="44">
        <v>1126.8499999999999</v>
      </c>
      <c r="E5" s="43">
        <v>162.35</v>
      </c>
      <c r="F5" s="44">
        <v>2443.85</v>
      </c>
      <c r="G5" s="43">
        <v>1003.75</v>
      </c>
      <c r="H5" s="43">
        <v>1315</v>
      </c>
      <c r="I5" s="37">
        <v>1274.75</v>
      </c>
      <c r="J5" s="38">
        <v>62.959999000000003</v>
      </c>
      <c r="K5" s="38">
        <v>3522.8334960000002</v>
      </c>
      <c r="N5" s="46">
        <f t="shared" ref="N5:N68" si="4">(B5-B4)/B4</f>
        <v>2.0060091905266919E-2</v>
      </c>
      <c r="O5" s="46">
        <f t="shared" ref="O5:O68" si="5">(C5-C4)/C4</f>
        <v>4.1191381495563999E-2</v>
      </c>
      <c r="P5" s="46">
        <f t="shared" ref="P5:P68" si="6">(D5-D4)/D4</f>
        <v>-1.2408597385332072E-3</v>
      </c>
      <c r="Q5" s="46">
        <f t="shared" ref="Q5:Q68" si="7">(E5-E4)/E4</f>
        <v>5.5744812635491218E-3</v>
      </c>
      <c r="R5" s="46">
        <f t="shared" ref="R5:R68" si="8">(F5-F4)/F4</f>
        <v>-3.9331567148971226E-3</v>
      </c>
      <c r="S5" s="46">
        <f t="shared" ref="S5:S68" si="9">(G5-G4)/G4</f>
        <v>1.7964968311791551E-3</v>
      </c>
      <c r="T5" s="46">
        <f t="shared" ref="T5:T68" si="10">(H5-H4)/H4</f>
        <v>2.9958879968670454E-2</v>
      </c>
      <c r="U5" s="46">
        <f t="shared" ref="U5:W68" si="11">(I5-I4)/I4</f>
        <v>-7.4468919024852666E-4</v>
      </c>
      <c r="V5" s="46">
        <f t="shared" si="1"/>
        <v>-2.0230360403661312E-2</v>
      </c>
      <c r="W5" s="46">
        <f t="shared" si="1"/>
        <v>2.2575567687045439E-2</v>
      </c>
      <c r="X5" s="38">
        <v>7.23</v>
      </c>
      <c r="Y5" s="45">
        <f t="shared" si="2"/>
        <v>7.2300000000000003E-2</v>
      </c>
      <c r="Z5" s="46">
        <f t="shared" si="3"/>
        <v>2.7704580757914599E-4</v>
      </c>
    </row>
    <row r="6" spans="1:26" x14ac:dyDescent="0.25">
      <c r="A6" s="42">
        <v>44716</v>
      </c>
      <c r="B6" s="43">
        <v>574.29999999999995</v>
      </c>
      <c r="C6" s="43">
        <v>84.35</v>
      </c>
      <c r="D6" s="44">
        <v>1119.25</v>
      </c>
      <c r="E6" s="43">
        <v>168.4</v>
      </c>
      <c r="F6" s="44">
        <v>2484.0500000000002</v>
      </c>
      <c r="G6" s="43">
        <v>1000.55</v>
      </c>
      <c r="H6" s="43">
        <v>1322</v>
      </c>
      <c r="I6" s="37">
        <v>1268.5</v>
      </c>
      <c r="J6" s="38">
        <v>62.23</v>
      </c>
      <c r="K6" s="38">
        <v>3521.241211</v>
      </c>
      <c r="N6" s="46">
        <f t="shared" si="4"/>
        <v>-4.9380576973057661E-3</v>
      </c>
      <c r="O6" s="46">
        <f t="shared" si="5"/>
        <v>2.6780279975654152E-2</v>
      </c>
      <c r="P6" s="46">
        <f t="shared" si="6"/>
        <v>-6.7444646581176814E-3</v>
      </c>
      <c r="Q6" s="46">
        <f t="shared" si="7"/>
        <v>3.726516784724368E-2</v>
      </c>
      <c r="R6" s="46">
        <f t="shared" si="8"/>
        <v>1.6449454753769778E-2</v>
      </c>
      <c r="S6" s="46">
        <f t="shared" si="9"/>
        <v>-3.1880448318804934E-3</v>
      </c>
      <c r="T6" s="46">
        <f t="shared" si="10"/>
        <v>5.3231939163498098E-3</v>
      </c>
      <c r="U6" s="46">
        <f t="shared" si="11"/>
        <v>-4.9029221415963914E-3</v>
      </c>
      <c r="V6" s="46">
        <f t="shared" si="1"/>
        <v>-1.1594647579330592E-2</v>
      </c>
      <c r="W6" s="46">
        <f t="shared" si="1"/>
        <v>-4.5198985470307744E-4</v>
      </c>
      <c r="X6" s="38">
        <v>7.19</v>
      </c>
      <c r="Y6" s="45">
        <f t="shared" si="2"/>
        <v>7.1900000000000006E-2</v>
      </c>
      <c r="Z6" s="46">
        <f t="shared" si="3"/>
        <v>2.7556484480917298E-4</v>
      </c>
    </row>
    <row r="7" spans="1:26" x14ac:dyDescent="0.25">
      <c r="A7" s="42">
        <v>44746</v>
      </c>
      <c r="B7" s="43">
        <v>571.15</v>
      </c>
      <c r="C7" s="43">
        <v>86</v>
      </c>
      <c r="D7" s="44">
        <v>1112.9000000000001</v>
      </c>
      <c r="E7" s="43">
        <v>169.7</v>
      </c>
      <c r="F7" s="44">
        <v>2449.65</v>
      </c>
      <c r="G7" s="43">
        <v>981</v>
      </c>
      <c r="H7" s="43">
        <v>1301.2</v>
      </c>
      <c r="I7" s="37">
        <v>1288.45</v>
      </c>
      <c r="J7" s="38">
        <v>62.279998999999997</v>
      </c>
      <c r="K7" s="38">
        <v>3411.7924800000001</v>
      </c>
      <c r="N7" s="46">
        <f t="shared" si="4"/>
        <v>-5.4849381856172342E-3</v>
      </c>
      <c r="O7" s="46">
        <f t="shared" si="5"/>
        <v>1.956135151155905E-2</v>
      </c>
      <c r="P7" s="46">
        <f t="shared" si="6"/>
        <v>-5.6734420370783195E-3</v>
      </c>
      <c r="Q7" s="46">
        <f t="shared" si="7"/>
        <v>7.7197149643704445E-3</v>
      </c>
      <c r="R7" s="46">
        <f t="shared" si="8"/>
        <v>-1.3848352488879084E-2</v>
      </c>
      <c r="S7" s="46">
        <f t="shared" si="9"/>
        <v>-1.9539253410624111E-2</v>
      </c>
      <c r="T7" s="46">
        <f t="shared" si="10"/>
        <v>-1.5733736762481056E-2</v>
      </c>
      <c r="U7" s="46">
        <f t="shared" si="11"/>
        <v>1.572723689396929E-2</v>
      </c>
      <c r="V7" s="46">
        <f t="shared" si="1"/>
        <v>8.0345492527719243E-4</v>
      </c>
      <c r="W7" s="46">
        <f t="shared" si="1"/>
        <v>-3.1082429303080184E-2</v>
      </c>
      <c r="X7" s="38">
        <v>7.1890000000000001</v>
      </c>
      <c r="Y7" s="45">
        <f t="shared" si="2"/>
        <v>7.1889999999999996E-2</v>
      </c>
      <c r="Z7" s="46">
        <f t="shared" si="3"/>
        <v>2.7552781368767043E-4</v>
      </c>
    </row>
    <row r="8" spans="1:26" x14ac:dyDescent="0.25">
      <c r="A8" s="42">
        <v>44777</v>
      </c>
      <c r="B8" s="43">
        <v>573.85</v>
      </c>
      <c r="C8" s="43">
        <v>85.9</v>
      </c>
      <c r="D8" s="44">
        <v>1130.9000000000001</v>
      </c>
      <c r="E8" s="43">
        <v>170.15</v>
      </c>
      <c r="F8" s="44">
        <v>2540.25</v>
      </c>
      <c r="G8" s="43">
        <v>999.6</v>
      </c>
      <c r="H8" s="43">
        <v>1317.6</v>
      </c>
      <c r="I8" s="37">
        <v>1295.55</v>
      </c>
      <c r="J8" s="38">
        <v>63.220001000000003</v>
      </c>
      <c r="K8" s="38">
        <v>3171.6918949999999</v>
      </c>
      <c r="N8" s="46">
        <f t="shared" si="4"/>
        <v>4.7273045609735539E-3</v>
      </c>
      <c r="O8" s="46">
        <f t="shared" si="5"/>
        <v>-1.1627906976743525E-3</v>
      </c>
      <c r="P8" s="46">
        <f t="shared" si="6"/>
        <v>1.617395992452152E-2</v>
      </c>
      <c r="Q8" s="46">
        <f t="shared" si="7"/>
        <v>2.6517383618150682E-3</v>
      </c>
      <c r="R8" s="46">
        <f t="shared" si="8"/>
        <v>3.6984875390361847E-2</v>
      </c>
      <c r="S8" s="46">
        <f t="shared" si="9"/>
        <v>1.8960244648318067E-2</v>
      </c>
      <c r="T8" s="46">
        <f t="shared" si="10"/>
        <v>1.2603750384260577E-2</v>
      </c>
      <c r="U8" s="46">
        <f t="shared" si="11"/>
        <v>5.5104971089292628E-3</v>
      </c>
      <c r="V8" s="46">
        <f t="shared" si="1"/>
        <v>1.5093160165272432E-2</v>
      </c>
      <c r="W8" s="46">
        <f t="shared" si="1"/>
        <v>-7.0373736505802989E-2</v>
      </c>
      <c r="X8" s="38">
        <v>7.1879999999999997</v>
      </c>
      <c r="Y8" s="45">
        <f t="shared" si="2"/>
        <v>7.1879999999999999E-2</v>
      </c>
      <c r="Z8" s="46">
        <f t="shared" si="3"/>
        <v>2.7549078222199874E-4</v>
      </c>
    </row>
    <row r="9" spans="1:26" x14ac:dyDescent="0.25">
      <c r="A9" s="42">
        <v>44869</v>
      </c>
      <c r="B9" s="43">
        <v>575.5</v>
      </c>
      <c r="C9" s="43">
        <v>84.3</v>
      </c>
      <c r="D9" s="44">
        <v>1121.8499999999999</v>
      </c>
      <c r="E9" s="43">
        <v>171.2</v>
      </c>
      <c r="F9" s="44">
        <v>2756.5</v>
      </c>
      <c r="G9" s="43">
        <v>1006.65</v>
      </c>
      <c r="H9" s="43">
        <v>1303.05</v>
      </c>
      <c r="I9" s="37">
        <v>1283.1500000000001</v>
      </c>
      <c r="J9" s="38">
        <v>62.389999000000003</v>
      </c>
      <c r="K9" s="38">
        <v>3233.2746579999998</v>
      </c>
      <c r="N9" s="46">
        <f t="shared" si="4"/>
        <v>2.8753158490894435E-3</v>
      </c>
      <c r="O9" s="46">
        <f t="shared" si="5"/>
        <v>-1.8626309662398234E-2</v>
      </c>
      <c r="P9" s="46">
        <f t="shared" si="6"/>
        <v>-8.0024759041472989E-3</v>
      </c>
      <c r="Q9" s="46">
        <f t="shared" si="7"/>
        <v>6.171025565677243E-3</v>
      </c>
      <c r="R9" s="46">
        <f t="shared" si="8"/>
        <v>8.5129416396024019E-2</v>
      </c>
      <c r="S9" s="46">
        <f t="shared" si="9"/>
        <v>7.0528211284513346E-3</v>
      </c>
      <c r="T9" s="46">
        <f t="shared" si="10"/>
        <v>-1.1042805100182115E-2</v>
      </c>
      <c r="U9" s="46">
        <f t="shared" si="11"/>
        <v>-9.5712245764346133E-3</v>
      </c>
      <c r="V9" s="46">
        <f t="shared" si="1"/>
        <v>-1.3128788150446253E-2</v>
      </c>
      <c r="W9" s="46">
        <f t="shared" si="1"/>
        <v>1.9416376192492646E-2</v>
      </c>
      <c r="X9" s="38">
        <v>7.2190000000000003</v>
      </c>
      <c r="Y9" s="45">
        <f t="shared" si="2"/>
        <v>7.2190000000000004E-2</v>
      </c>
      <c r="Z9" s="46">
        <f t="shared" si="3"/>
        <v>2.7663859767779186E-4</v>
      </c>
    </row>
    <row r="10" spans="1:26" x14ac:dyDescent="0.25">
      <c r="A10" s="42">
        <v>44899</v>
      </c>
      <c r="B10" s="43">
        <v>568.5</v>
      </c>
      <c r="C10" s="43">
        <v>83.25</v>
      </c>
      <c r="D10" s="44">
        <v>1095.25</v>
      </c>
      <c r="E10" s="43">
        <v>167.1</v>
      </c>
      <c r="F10" s="44">
        <v>2680.55</v>
      </c>
      <c r="G10" s="43">
        <v>974.65</v>
      </c>
      <c r="H10" s="43">
        <v>1302.8</v>
      </c>
      <c r="I10" s="37">
        <v>1300.8</v>
      </c>
      <c r="J10" s="38">
        <v>62.5</v>
      </c>
      <c r="K10" s="38">
        <v>3192.0739749999998</v>
      </c>
      <c r="N10" s="46">
        <f t="shared" si="4"/>
        <v>-1.216333622936577E-2</v>
      </c>
      <c r="O10" s="46">
        <f t="shared" si="5"/>
        <v>-1.2455516014234842E-2</v>
      </c>
      <c r="P10" s="46">
        <f t="shared" si="6"/>
        <v>-2.3710834781833501E-2</v>
      </c>
      <c r="Q10" s="46">
        <f t="shared" si="7"/>
        <v>-2.3948598130841089E-2</v>
      </c>
      <c r="R10" s="46">
        <f t="shared" si="8"/>
        <v>-2.755305641211675E-2</v>
      </c>
      <c r="S10" s="46">
        <f t="shared" si="9"/>
        <v>-3.1788605771618739E-2</v>
      </c>
      <c r="T10" s="46">
        <f t="shared" si="10"/>
        <v>-1.9185756494378574E-4</v>
      </c>
      <c r="U10" s="46">
        <f t="shared" si="11"/>
        <v>1.3755211783501432E-2</v>
      </c>
      <c r="V10" s="46">
        <f t="shared" si="1"/>
        <v>1.7631191178572852E-3</v>
      </c>
      <c r="W10" s="46">
        <f t="shared" si="1"/>
        <v>-1.2742710520449707E-2</v>
      </c>
      <c r="X10" s="38">
        <v>7.2009999999999996</v>
      </c>
      <c r="Y10" s="45">
        <f t="shared" si="2"/>
        <v>7.2009999999999991E-2</v>
      </c>
      <c r="Z10" s="46">
        <f t="shared" si="3"/>
        <v>2.7597216443742134E-4</v>
      </c>
    </row>
    <row r="11" spans="1:26" x14ac:dyDescent="0.25">
      <c r="A11" s="43" t="s">
        <v>13</v>
      </c>
      <c r="B11" s="43">
        <v>569.70000000000005</v>
      </c>
      <c r="C11" s="43">
        <v>84.2</v>
      </c>
      <c r="D11" s="44">
        <v>1084.95</v>
      </c>
      <c r="E11" s="43">
        <v>167.35</v>
      </c>
      <c r="F11" s="44">
        <v>2690.75</v>
      </c>
      <c r="G11" s="43">
        <v>976.95</v>
      </c>
      <c r="H11" s="43">
        <v>1304.3</v>
      </c>
      <c r="I11" s="37">
        <v>1282.5999999999999</v>
      </c>
      <c r="J11" s="38">
        <v>62.860000999999997</v>
      </c>
      <c r="K11" s="38">
        <v>3261.91626</v>
      </c>
      <c r="N11" s="46">
        <f t="shared" si="4"/>
        <v>2.1108179419525868E-3</v>
      </c>
      <c r="O11" s="46">
        <f t="shared" si="5"/>
        <v>1.1411411411411446E-2</v>
      </c>
      <c r="P11" s="46">
        <f t="shared" si="6"/>
        <v>-9.4042456060259797E-3</v>
      </c>
      <c r="Q11" s="46">
        <f t="shared" si="7"/>
        <v>1.4961101137043688E-3</v>
      </c>
      <c r="R11" s="46">
        <f t="shared" si="8"/>
        <v>3.8051892335527475E-3</v>
      </c>
      <c r="S11" s="46">
        <f t="shared" si="9"/>
        <v>2.359821474375487E-3</v>
      </c>
      <c r="T11" s="46">
        <f t="shared" si="10"/>
        <v>1.1513662879950877E-3</v>
      </c>
      <c r="U11" s="46">
        <f t="shared" si="11"/>
        <v>-1.3991389913899175E-2</v>
      </c>
      <c r="V11" s="46">
        <f t="shared" si="1"/>
        <v>5.7600159999999503E-3</v>
      </c>
      <c r="W11" s="46">
        <f t="shared" si="1"/>
        <v>2.187990803064023E-2</v>
      </c>
      <c r="X11" s="38">
        <v>7.2409999999999997</v>
      </c>
      <c r="Y11" s="45">
        <f t="shared" si="2"/>
        <v>7.2410000000000002E-2</v>
      </c>
      <c r="Z11" s="46">
        <f t="shared" si="3"/>
        <v>2.7745297587555839E-4</v>
      </c>
    </row>
    <row r="12" spans="1:26" x14ac:dyDescent="0.25">
      <c r="A12" s="43" t="s">
        <v>14</v>
      </c>
      <c r="B12" s="43">
        <v>568.45000000000005</v>
      </c>
      <c r="C12" s="43">
        <v>86.05</v>
      </c>
      <c r="D12" s="44">
        <v>1080.8</v>
      </c>
      <c r="E12" s="43">
        <v>163.4</v>
      </c>
      <c r="F12" s="44">
        <v>2728.3</v>
      </c>
      <c r="G12" s="43">
        <v>988.05</v>
      </c>
      <c r="H12" s="43">
        <v>1247.25</v>
      </c>
      <c r="I12" s="37">
        <v>1287.4000000000001</v>
      </c>
      <c r="J12" s="38">
        <v>63.32</v>
      </c>
      <c r="K12" s="38">
        <v>3211.866943</v>
      </c>
      <c r="N12" s="46">
        <f t="shared" si="4"/>
        <v>-2.1941372652273124E-3</v>
      </c>
      <c r="O12" s="46">
        <f t="shared" si="5"/>
        <v>2.1971496437054563E-2</v>
      </c>
      <c r="P12" s="46">
        <f t="shared" si="6"/>
        <v>-3.8250610627218679E-3</v>
      </c>
      <c r="Q12" s="46">
        <f t="shared" si="7"/>
        <v>-2.3603226770241941E-2</v>
      </c>
      <c r="R12" s="46">
        <f t="shared" si="8"/>
        <v>1.3955216946947945E-2</v>
      </c>
      <c r="S12" s="46">
        <f t="shared" si="9"/>
        <v>1.1361891601412466E-2</v>
      </c>
      <c r="T12" s="46">
        <f t="shared" si="10"/>
        <v>-4.3739937131028105E-2</v>
      </c>
      <c r="U12" s="46">
        <f t="shared" si="11"/>
        <v>3.7423982535476239E-3</v>
      </c>
      <c r="V12" s="46">
        <f t="shared" si="1"/>
        <v>7.3178331638907137E-3</v>
      </c>
      <c r="W12" s="46">
        <f t="shared" si="1"/>
        <v>-1.5343532148185795E-2</v>
      </c>
      <c r="X12" s="38">
        <v>7.3319999999999999</v>
      </c>
      <c r="Y12" s="45">
        <f t="shared" si="2"/>
        <v>7.3319999999999996E-2</v>
      </c>
      <c r="Z12" s="46">
        <f t="shared" si="3"/>
        <v>2.8081977348759501E-4</v>
      </c>
    </row>
    <row r="13" spans="1:26" x14ac:dyDescent="0.25">
      <c r="A13" s="43" t="s">
        <v>15</v>
      </c>
      <c r="B13" s="43">
        <v>559.35</v>
      </c>
      <c r="C13" s="43">
        <v>84.65</v>
      </c>
      <c r="D13" s="44">
        <v>1067.7</v>
      </c>
      <c r="E13" s="43">
        <v>161.30000000000001</v>
      </c>
      <c r="F13" s="44">
        <v>2598.0500000000002</v>
      </c>
      <c r="G13" s="43">
        <v>968.55</v>
      </c>
      <c r="H13" s="43">
        <v>1245.45</v>
      </c>
      <c r="I13" s="37">
        <v>1259.95</v>
      </c>
      <c r="J13" s="38">
        <v>64.279999000000004</v>
      </c>
      <c r="K13" s="38">
        <v>2981.0522460000002</v>
      </c>
      <c r="N13" s="46">
        <f t="shared" si="4"/>
        <v>-1.6008444014425229E-2</v>
      </c>
      <c r="O13" s="46">
        <f t="shared" si="5"/>
        <v>-1.6269610691458356E-2</v>
      </c>
      <c r="P13" s="46">
        <f t="shared" si="6"/>
        <v>-1.2120651369355948E-2</v>
      </c>
      <c r="Q13" s="46">
        <f t="shared" si="7"/>
        <v>-1.2851897184822486E-2</v>
      </c>
      <c r="R13" s="46">
        <f t="shared" si="8"/>
        <v>-4.7740351134406035E-2</v>
      </c>
      <c r="S13" s="46">
        <f t="shared" si="9"/>
        <v>-1.9735843327766813E-2</v>
      </c>
      <c r="T13" s="46">
        <f t="shared" si="10"/>
        <v>-1.4431749849668908E-3</v>
      </c>
      <c r="U13" s="46">
        <f t="shared" si="11"/>
        <v>-2.1322044430635421E-2</v>
      </c>
      <c r="V13" s="46">
        <f t="shared" si="1"/>
        <v>1.5161070751737261E-2</v>
      </c>
      <c r="W13" s="46">
        <f t="shared" si="1"/>
        <v>-7.18630942987976E-2</v>
      </c>
      <c r="X13" s="38">
        <v>7.2610000000000001</v>
      </c>
      <c r="Y13" s="45">
        <f t="shared" si="2"/>
        <v>7.2610000000000008E-2</v>
      </c>
      <c r="Z13" s="46">
        <f t="shared" si="3"/>
        <v>2.7819317530530796E-4</v>
      </c>
    </row>
    <row r="14" spans="1:26" x14ac:dyDescent="0.25">
      <c r="A14" s="43" t="s">
        <v>16</v>
      </c>
      <c r="B14" s="43">
        <v>561.54999999999995</v>
      </c>
      <c r="C14" s="43">
        <v>84.35</v>
      </c>
      <c r="D14" s="44">
        <v>1102.25</v>
      </c>
      <c r="E14" s="43">
        <v>164.75</v>
      </c>
      <c r="F14" s="44">
        <v>2687.55</v>
      </c>
      <c r="G14" s="43">
        <v>970.35</v>
      </c>
      <c r="H14" s="43">
        <v>1250.5999999999999</v>
      </c>
      <c r="I14" s="37">
        <v>1278.4000000000001</v>
      </c>
      <c r="J14" s="38">
        <v>65.349997999999999</v>
      </c>
      <c r="K14" s="38">
        <v>3030.3764649999998</v>
      </c>
      <c r="N14" s="46">
        <f t="shared" si="4"/>
        <v>3.9331366764993863E-3</v>
      </c>
      <c r="O14" s="46">
        <f t="shared" si="5"/>
        <v>-3.5440047253397678E-3</v>
      </c>
      <c r="P14" s="46">
        <f t="shared" si="6"/>
        <v>3.2359276950454201E-2</v>
      </c>
      <c r="Q14" s="46">
        <f t="shared" si="7"/>
        <v>2.1388716676999309E-2</v>
      </c>
      <c r="R14" s="46">
        <f t="shared" si="8"/>
        <v>3.444891360828313E-2</v>
      </c>
      <c r="S14" s="46">
        <f t="shared" si="9"/>
        <v>1.8584481957566138E-3</v>
      </c>
      <c r="T14" s="46">
        <f t="shared" si="10"/>
        <v>4.1350515877794074E-3</v>
      </c>
      <c r="U14" s="46">
        <f t="shared" si="11"/>
        <v>1.4643438231675895E-2</v>
      </c>
      <c r="V14" s="46">
        <f t="shared" si="1"/>
        <v>1.6645908784161549E-2</v>
      </c>
      <c r="W14" s="46">
        <f t="shared" si="1"/>
        <v>1.6545908937417406E-2</v>
      </c>
      <c r="X14" s="38">
        <v>7.26</v>
      </c>
      <c r="Y14" s="45">
        <f t="shared" si="2"/>
        <v>7.2599999999999998E-2</v>
      </c>
      <c r="Z14" s="46">
        <f t="shared" si="3"/>
        <v>2.7815616859894199E-4</v>
      </c>
    </row>
    <row r="15" spans="1:26" x14ac:dyDescent="0.25">
      <c r="A15" s="43" t="s">
        <v>17</v>
      </c>
      <c r="B15" s="43">
        <v>570.79999999999995</v>
      </c>
      <c r="C15" s="43">
        <v>84.15</v>
      </c>
      <c r="D15" s="44">
        <v>1090.75</v>
      </c>
      <c r="E15" s="43">
        <v>166</v>
      </c>
      <c r="F15" s="44">
        <v>2699.6</v>
      </c>
      <c r="G15" s="43">
        <v>983.05</v>
      </c>
      <c r="H15" s="43">
        <v>1265.95</v>
      </c>
      <c r="I15" s="37">
        <v>1292.1500000000001</v>
      </c>
      <c r="J15" s="38">
        <v>65.349997999999999</v>
      </c>
      <c r="K15" s="38">
        <v>3118.3442380000001</v>
      </c>
      <c r="N15" s="46">
        <f t="shared" si="4"/>
        <v>1.6472264268542428E-2</v>
      </c>
      <c r="O15" s="46">
        <f t="shared" si="5"/>
        <v>-2.371072910491863E-3</v>
      </c>
      <c r="P15" s="46">
        <f t="shared" si="6"/>
        <v>-1.0433204808346563E-2</v>
      </c>
      <c r="Q15" s="46">
        <f t="shared" si="7"/>
        <v>7.5872534142640367E-3</v>
      </c>
      <c r="R15" s="46">
        <f t="shared" si="8"/>
        <v>4.4836375137205734E-3</v>
      </c>
      <c r="S15" s="46">
        <f t="shared" si="9"/>
        <v>1.3088061008914239E-2</v>
      </c>
      <c r="T15" s="46">
        <f t="shared" si="10"/>
        <v>1.2274108427954691E-2</v>
      </c>
      <c r="U15" s="46">
        <f t="shared" si="11"/>
        <v>1.0755632040050062E-2</v>
      </c>
      <c r="V15" s="46">
        <f t="shared" si="1"/>
        <v>0</v>
      </c>
      <c r="W15" s="46">
        <f t="shared" si="1"/>
        <v>2.9028661625380037E-2</v>
      </c>
      <c r="X15" s="38">
        <v>7.2590000000000003</v>
      </c>
      <c r="Y15" s="45">
        <f t="shared" si="2"/>
        <v>7.2590000000000002E-2</v>
      </c>
      <c r="Z15" s="46">
        <f t="shared" si="3"/>
        <v>2.7811916154885097E-4</v>
      </c>
    </row>
    <row r="16" spans="1:26" x14ac:dyDescent="0.25">
      <c r="A16" s="43" t="s">
        <v>18</v>
      </c>
      <c r="B16" s="43">
        <v>569.70000000000005</v>
      </c>
      <c r="C16" s="43">
        <v>84.2</v>
      </c>
      <c r="D16" s="44">
        <v>1060.7</v>
      </c>
      <c r="E16" s="43">
        <v>161.6</v>
      </c>
      <c r="F16" s="44">
        <v>2658.55</v>
      </c>
      <c r="G16" s="43">
        <v>973.2</v>
      </c>
      <c r="H16" s="43">
        <v>1252.0999999999999</v>
      </c>
      <c r="I16" s="37">
        <v>1297.9000000000001</v>
      </c>
      <c r="J16" s="38">
        <v>64.730002999999996</v>
      </c>
      <c r="K16" s="38">
        <v>3019.9094239999999</v>
      </c>
      <c r="N16" s="46">
        <f t="shared" si="4"/>
        <v>-1.9271198318148374E-3</v>
      </c>
      <c r="O16" s="46">
        <f t="shared" si="5"/>
        <v>5.9417706476526627E-4</v>
      </c>
      <c r="P16" s="46">
        <f t="shared" si="6"/>
        <v>-2.7549851019940366E-2</v>
      </c>
      <c r="Q16" s="46">
        <f t="shared" si="7"/>
        <v>-2.6506024096385576E-2</v>
      </c>
      <c r="R16" s="46">
        <f t="shared" si="8"/>
        <v>-1.5205956437990713E-2</v>
      </c>
      <c r="S16" s="46">
        <f t="shared" si="9"/>
        <v>-1.0019836223996654E-2</v>
      </c>
      <c r="T16" s="46">
        <f t="shared" si="10"/>
        <v>-1.0940400489750887E-2</v>
      </c>
      <c r="U16" s="46">
        <f t="shared" si="11"/>
        <v>4.4499477614827997E-3</v>
      </c>
      <c r="V16" s="46">
        <f t="shared" si="1"/>
        <v>-9.487299448731475E-3</v>
      </c>
      <c r="W16" s="46">
        <f t="shared" si="1"/>
        <v>-3.1566371922790964E-2</v>
      </c>
      <c r="X16" s="38">
        <v>7.3330000000000002</v>
      </c>
      <c r="Y16" s="45">
        <f t="shared" si="2"/>
        <v>7.3330000000000006E-2</v>
      </c>
      <c r="Z16" s="46">
        <f t="shared" si="3"/>
        <v>2.8085675546796196E-4</v>
      </c>
    </row>
    <row r="17" spans="1:26" x14ac:dyDescent="0.25">
      <c r="A17" s="43" t="s">
        <v>19</v>
      </c>
      <c r="B17" s="43">
        <v>556.6</v>
      </c>
      <c r="C17" s="43">
        <v>83.95</v>
      </c>
      <c r="D17" s="46">
        <v>998.95</v>
      </c>
      <c r="E17" s="43">
        <v>159.5</v>
      </c>
      <c r="F17" s="44">
        <v>2615.9</v>
      </c>
      <c r="G17" s="43">
        <v>936.45</v>
      </c>
      <c r="H17" s="43">
        <v>1242.3499999999999</v>
      </c>
      <c r="I17" s="37">
        <v>1297.55</v>
      </c>
      <c r="J17" s="38">
        <v>63.830002</v>
      </c>
      <c r="K17" s="38">
        <v>3040.9165039999998</v>
      </c>
      <c r="N17" s="46">
        <f t="shared" si="4"/>
        <v>-2.2994558539582273E-2</v>
      </c>
      <c r="O17" s="46">
        <f t="shared" si="5"/>
        <v>-2.9691211401425177E-3</v>
      </c>
      <c r="P17" s="46">
        <f t="shared" si="6"/>
        <v>-5.8216272273027246E-2</v>
      </c>
      <c r="Q17" s="46">
        <f t="shared" si="7"/>
        <v>-1.299504950495046E-2</v>
      </c>
      <c r="R17" s="46">
        <f t="shared" si="8"/>
        <v>-1.6042579601662593E-2</v>
      </c>
      <c r="S17" s="46">
        <f t="shared" si="9"/>
        <v>-3.7762022194821207E-2</v>
      </c>
      <c r="T17" s="46">
        <f t="shared" si="10"/>
        <v>-7.7869179777973014E-3</v>
      </c>
      <c r="U17" s="46">
        <f t="shared" si="11"/>
        <v>-2.6966638415913121E-4</v>
      </c>
      <c r="V17" s="46">
        <f t="shared" si="1"/>
        <v>-1.3903923347570308E-2</v>
      </c>
      <c r="W17" s="46">
        <f t="shared" si="1"/>
        <v>6.9561953855473849E-3</v>
      </c>
      <c r="X17" s="38">
        <v>7.423</v>
      </c>
      <c r="Y17" s="45">
        <f t="shared" si="2"/>
        <v>7.4230000000000004E-2</v>
      </c>
      <c r="Z17" s="46">
        <f t="shared" si="3"/>
        <v>2.841837291323035E-4</v>
      </c>
    </row>
    <row r="18" spans="1:26" x14ac:dyDescent="0.25">
      <c r="A18" s="43" t="s">
        <v>20</v>
      </c>
      <c r="B18" s="43">
        <v>563.9</v>
      </c>
      <c r="C18" s="43">
        <v>83.85</v>
      </c>
      <c r="D18" s="44">
        <v>1023.4</v>
      </c>
      <c r="E18" s="43">
        <v>162.05000000000001</v>
      </c>
      <c r="F18" s="44">
        <v>2812.55</v>
      </c>
      <c r="G18" s="43">
        <v>962.25</v>
      </c>
      <c r="H18" s="43">
        <v>1262.55</v>
      </c>
      <c r="I18" s="37">
        <v>1296.55</v>
      </c>
      <c r="J18" s="38">
        <v>62.91</v>
      </c>
      <c r="K18" s="38">
        <v>3062.3103030000002</v>
      </c>
      <c r="N18" s="46">
        <f t="shared" si="4"/>
        <v>1.3115343154868765E-2</v>
      </c>
      <c r="O18" s="46">
        <f t="shared" si="5"/>
        <v>-1.1911852293032582E-3</v>
      </c>
      <c r="P18" s="46">
        <f t="shared" si="6"/>
        <v>2.4475699484458612E-2</v>
      </c>
      <c r="Q18" s="46">
        <f t="shared" si="7"/>
        <v>1.5987460815047094E-2</v>
      </c>
      <c r="R18" s="46">
        <f t="shared" si="8"/>
        <v>7.5174892006575206E-2</v>
      </c>
      <c r="S18" s="46">
        <f t="shared" si="9"/>
        <v>2.7550856959794919E-2</v>
      </c>
      <c r="T18" s="46">
        <f t="shared" si="10"/>
        <v>1.6259508190123593E-2</v>
      </c>
      <c r="U18" s="46">
        <f t="shared" si="11"/>
        <v>-7.7068321066625569E-4</v>
      </c>
      <c r="V18" s="46">
        <f t="shared" si="1"/>
        <v>-1.4413316170662251E-2</v>
      </c>
      <c r="W18" s="46">
        <f t="shared" si="1"/>
        <v>7.0353128643483465E-3</v>
      </c>
      <c r="X18" s="38">
        <v>7.46</v>
      </c>
      <c r="Y18" s="45">
        <f t="shared" si="2"/>
        <v>7.46E-2</v>
      </c>
      <c r="Z18" s="46">
        <f t="shared" si="3"/>
        <v>2.8555067974300741E-4</v>
      </c>
    </row>
    <row r="19" spans="1:26" x14ac:dyDescent="0.25">
      <c r="A19" s="43" t="s">
        <v>21</v>
      </c>
      <c r="B19" s="43">
        <v>555.45000000000005</v>
      </c>
      <c r="C19" s="43">
        <v>84.05</v>
      </c>
      <c r="D19" s="44">
        <v>1028.5999999999999</v>
      </c>
      <c r="E19" s="43">
        <v>163.19999999999999</v>
      </c>
      <c r="F19" s="44">
        <v>2712.2</v>
      </c>
      <c r="G19" s="43">
        <v>961.85</v>
      </c>
      <c r="H19" s="43">
        <v>1266.4000000000001</v>
      </c>
      <c r="I19" s="37">
        <v>1283.3</v>
      </c>
      <c r="J19" s="38">
        <v>62.91</v>
      </c>
      <c r="K19" s="38">
        <v>2993.4033199999999</v>
      </c>
      <c r="N19" s="46">
        <f t="shared" si="4"/>
        <v>-1.4984926405390906E-2</v>
      </c>
      <c r="O19" s="46">
        <f t="shared" si="5"/>
        <v>2.3852116875373031E-3</v>
      </c>
      <c r="P19" s="46">
        <f t="shared" si="6"/>
        <v>5.0811022083251242E-3</v>
      </c>
      <c r="Q19" s="46">
        <f t="shared" si="7"/>
        <v>7.0965751311322257E-3</v>
      </c>
      <c r="R19" s="46">
        <f t="shared" si="8"/>
        <v>-3.5679365700165458E-2</v>
      </c>
      <c r="S19" s="46">
        <f t="shared" si="9"/>
        <v>-4.1569238763312786E-4</v>
      </c>
      <c r="T19" s="46">
        <f t="shared" si="10"/>
        <v>3.0493841828047497E-3</v>
      </c>
      <c r="U19" s="46">
        <f t="shared" si="11"/>
        <v>-1.0219428483282557E-2</v>
      </c>
      <c r="V19" s="46">
        <f t="shared" si="1"/>
        <v>0</v>
      </c>
      <c r="W19" s="46">
        <f t="shared" si="1"/>
        <v>-2.2501633140343553E-2</v>
      </c>
      <c r="X19" s="38">
        <v>7.4169999999999998</v>
      </c>
      <c r="Y19" s="45">
        <f t="shared" si="2"/>
        <v>7.417E-2</v>
      </c>
      <c r="Z19" s="46">
        <f t="shared" si="3"/>
        <v>2.839620172774282E-4</v>
      </c>
    </row>
    <row r="20" spans="1:26" x14ac:dyDescent="0.25">
      <c r="A20" s="43" t="s">
        <v>22</v>
      </c>
      <c r="B20" s="43">
        <v>561.1</v>
      </c>
      <c r="C20" s="43">
        <v>85.8</v>
      </c>
      <c r="D20" s="44">
        <v>1032.3</v>
      </c>
      <c r="E20" s="43">
        <v>161.4</v>
      </c>
      <c r="F20" s="44">
        <v>2796.65</v>
      </c>
      <c r="G20" s="43">
        <v>959.35</v>
      </c>
      <c r="H20" s="43">
        <v>1285.6500000000001</v>
      </c>
      <c r="I20" s="37">
        <v>1295.5</v>
      </c>
      <c r="J20" s="38">
        <v>66.510002</v>
      </c>
      <c r="K20" s="38">
        <v>3057.6066890000002</v>
      </c>
      <c r="N20" s="46">
        <f t="shared" si="4"/>
        <v>1.0171932667206727E-2</v>
      </c>
      <c r="O20" s="46">
        <f t="shared" si="5"/>
        <v>2.0820939916716241E-2</v>
      </c>
      <c r="P20" s="46">
        <f t="shared" si="6"/>
        <v>3.5971223021583178E-3</v>
      </c>
      <c r="Q20" s="46">
        <f t="shared" si="7"/>
        <v>-1.1029411764705779E-2</v>
      </c>
      <c r="R20" s="46">
        <f t="shared" si="8"/>
        <v>3.1137084285819731E-2</v>
      </c>
      <c r="S20" s="46">
        <f t="shared" si="9"/>
        <v>-2.5991578728491969E-3</v>
      </c>
      <c r="T20" s="46">
        <f t="shared" si="10"/>
        <v>1.5200568540745418E-2</v>
      </c>
      <c r="U20" s="46">
        <f t="shared" si="11"/>
        <v>9.5067404348165244E-3</v>
      </c>
      <c r="V20" s="46">
        <f t="shared" si="11"/>
        <v>5.7224638372277918E-2</v>
      </c>
      <c r="W20" s="46">
        <f t="shared" si="11"/>
        <v>2.1448285491979843E-2</v>
      </c>
      <c r="X20" s="38">
        <v>7.35</v>
      </c>
      <c r="Y20" s="45">
        <f t="shared" si="2"/>
        <v>7.3499999999999996E-2</v>
      </c>
      <c r="Z20" s="46">
        <f t="shared" si="3"/>
        <v>2.814853966317532E-4</v>
      </c>
    </row>
    <row r="21" spans="1:26" x14ac:dyDescent="0.25">
      <c r="A21" s="43" t="s">
        <v>23</v>
      </c>
      <c r="B21" s="43">
        <v>562.5</v>
      </c>
      <c r="C21" s="43">
        <v>85.65</v>
      </c>
      <c r="D21" s="44">
        <v>1030.45</v>
      </c>
      <c r="E21" s="43">
        <v>163.5</v>
      </c>
      <c r="F21" s="44">
        <v>2789.5</v>
      </c>
      <c r="G21" s="43">
        <v>940.15</v>
      </c>
      <c r="H21" s="43">
        <v>1261.55</v>
      </c>
      <c r="I21" s="37">
        <v>1324.75</v>
      </c>
      <c r="J21" s="38">
        <v>67.099997999999999</v>
      </c>
      <c r="K21" s="38">
        <v>3104.1064449999999</v>
      </c>
      <c r="N21" s="46">
        <f t="shared" si="4"/>
        <v>2.4950989128497188E-3</v>
      </c>
      <c r="O21" s="46">
        <f t="shared" si="5"/>
        <v>-1.7482517482516489E-3</v>
      </c>
      <c r="P21" s="46">
        <f t="shared" si="6"/>
        <v>-1.7921146953404138E-3</v>
      </c>
      <c r="Q21" s="46">
        <f t="shared" si="7"/>
        <v>1.3011152416356841E-2</v>
      </c>
      <c r="R21" s="46">
        <f t="shared" si="8"/>
        <v>-2.5566302540539899E-3</v>
      </c>
      <c r="S21" s="46">
        <f t="shared" si="9"/>
        <v>-2.0013550841715792E-2</v>
      </c>
      <c r="T21" s="46">
        <f t="shared" si="10"/>
        <v>-1.8745381713530226E-2</v>
      </c>
      <c r="U21" s="46">
        <f t="shared" si="11"/>
        <v>2.2578155152450791E-2</v>
      </c>
      <c r="V21" s="46">
        <f t="shared" si="11"/>
        <v>8.8707860811671497E-3</v>
      </c>
      <c r="W21" s="46">
        <f t="shared" si="11"/>
        <v>1.520789320853023E-2</v>
      </c>
      <c r="X21" s="38">
        <v>7.3879999999999999</v>
      </c>
      <c r="Y21" s="45">
        <f t="shared" si="2"/>
        <v>7.3880000000000001E-2</v>
      </c>
      <c r="Z21" s="46">
        <f t="shared" si="3"/>
        <v>2.8289023605942987E-4</v>
      </c>
    </row>
    <row r="22" spans="1:26" x14ac:dyDescent="0.25">
      <c r="A22" s="42">
        <v>44597</v>
      </c>
      <c r="B22" s="43">
        <v>554.04999999999995</v>
      </c>
      <c r="C22" s="43">
        <v>84.3</v>
      </c>
      <c r="D22" s="44">
        <v>1031</v>
      </c>
      <c r="E22" s="43">
        <v>160.9</v>
      </c>
      <c r="F22" s="44">
        <v>2804.45</v>
      </c>
      <c r="G22" s="43">
        <v>1033</v>
      </c>
      <c r="H22" s="43">
        <v>1230.95</v>
      </c>
      <c r="I22" s="37">
        <v>1325.75</v>
      </c>
      <c r="J22" s="38">
        <v>62.220001000000003</v>
      </c>
      <c r="K22" s="38">
        <v>3077.7458499999998</v>
      </c>
      <c r="N22" s="46">
        <f t="shared" si="4"/>
        <v>-1.5022222222222303E-2</v>
      </c>
      <c r="O22" s="46">
        <f t="shared" si="5"/>
        <v>-1.5761821366024616E-2</v>
      </c>
      <c r="P22" s="46">
        <f t="shared" si="6"/>
        <v>5.3374739191610894E-4</v>
      </c>
      <c r="Q22" s="46">
        <f t="shared" si="7"/>
        <v>-1.5902140672782838E-2</v>
      </c>
      <c r="R22" s="46">
        <f t="shared" si="8"/>
        <v>5.3593834020433115E-3</v>
      </c>
      <c r="S22" s="46">
        <f t="shared" si="9"/>
        <v>9.8760836036802663E-2</v>
      </c>
      <c r="T22" s="46">
        <f t="shared" si="10"/>
        <v>-2.4255875708453816E-2</v>
      </c>
      <c r="U22" s="46">
        <f t="shared" si="11"/>
        <v>7.5485940743536515E-4</v>
      </c>
      <c r="V22" s="46">
        <f t="shared" si="11"/>
        <v>-7.2727230185610378E-2</v>
      </c>
      <c r="W22" s="46">
        <f t="shared" si="11"/>
        <v>-8.4921685087381415E-3</v>
      </c>
      <c r="X22" s="38">
        <v>7.4089999999999998</v>
      </c>
      <c r="Y22" s="45">
        <f t="shared" si="2"/>
        <v>7.4090000000000003E-2</v>
      </c>
      <c r="Z22" s="46">
        <f t="shared" si="3"/>
        <v>2.8366638228227714E-4</v>
      </c>
    </row>
    <row r="23" spans="1:26" x14ac:dyDescent="0.25">
      <c r="A23" s="42">
        <v>44656</v>
      </c>
      <c r="B23" s="43">
        <v>542.6</v>
      </c>
      <c r="C23" s="43">
        <v>83.7</v>
      </c>
      <c r="D23" s="44">
        <v>1013.75</v>
      </c>
      <c r="E23" s="43">
        <v>155.1</v>
      </c>
      <c r="F23" s="44">
        <v>2783.3</v>
      </c>
      <c r="G23" s="43">
        <v>1034.55</v>
      </c>
      <c r="H23" s="43">
        <v>1144.6500000000001</v>
      </c>
      <c r="I23" s="37">
        <v>1336.5</v>
      </c>
      <c r="J23" s="38">
        <v>62.880001</v>
      </c>
      <c r="K23" s="38">
        <v>2987.4807129999999</v>
      </c>
      <c r="N23" s="46">
        <f t="shared" si="4"/>
        <v>-2.0666004873206269E-2</v>
      </c>
      <c r="O23" s="46">
        <f t="shared" si="5"/>
        <v>-7.1174377224198617E-3</v>
      </c>
      <c r="P23" s="46">
        <f t="shared" si="6"/>
        <v>-1.6731328806983511E-2</v>
      </c>
      <c r="Q23" s="46">
        <f t="shared" si="7"/>
        <v>-3.6047234307023064E-2</v>
      </c>
      <c r="R23" s="46">
        <f t="shared" si="8"/>
        <v>-7.5415856941645019E-3</v>
      </c>
      <c r="S23" s="46">
        <f t="shared" si="9"/>
        <v>1.500484027105474E-3</v>
      </c>
      <c r="T23" s="46">
        <f t="shared" si="10"/>
        <v>-7.0108452820991873E-2</v>
      </c>
      <c r="U23" s="46">
        <f t="shared" si="11"/>
        <v>8.108617763530078E-3</v>
      </c>
      <c r="V23" s="46">
        <f t="shared" si="11"/>
        <v>1.0607521526719304E-2</v>
      </c>
      <c r="W23" s="46">
        <f t="shared" si="11"/>
        <v>-2.9328327093674701E-2</v>
      </c>
      <c r="X23" s="38">
        <v>7.3259999999999996</v>
      </c>
      <c r="Y23" s="45">
        <f t="shared" si="2"/>
        <v>7.3259999999999992E-2</v>
      </c>
      <c r="Z23" s="46">
        <f t="shared" si="3"/>
        <v>2.8059787439826955E-4</v>
      </c>
    </row>
    <row r="24" spans="1:26" x14ac:dyDescent="0.25">
      <c r="A24" s="42">
        <v>44686</v>
      </c>
      <c r="B24" s="43">
        <v>543.75</v>
      </c>
      <c r="C24" s="43">
        <v>84.2</v>
      </c>
      <c r="D24" s="44">
        <v>1017.35</v>
      </c>
      <c r="E24" s="43">
        <v>150.94999999999999</v>
      </c>
      <c r="F24" s="44">
        <v>2801.65</v>
      </c>
      <c r="G24" s="43">
        <v>1046.3</v>
      </c>
      <c r="H24" s="43">
        <v>1157.45</v>
      </c>
      <c r="I24" s="37">
        <v>1336.25</v>
      </c>
      <c r="J24" s="38">
        <v>62.330002</v>
      </c>
      <c r="K24" s="38">
        <v>2964.835693</v>
      </c>
      <c r="N24" s="46">
        <f t="shared" si="4"/>
        <v>2.1194249907850668E-3</v>
      </c>
      <c r="O24" s="46">
        <f t="shared" si="5"/>
        <v>5.9737156511350054E-3</v>
      </c>
      <c r="P24" s="46">
        <f t="shared" si="6"/>
        <v>3.551171393341576E-3</v>
      </c>
      <c r="Q24" s="46">
        <f t="shared" si="7"/>
        <v>-2.6756931012250199E-2</v>
      </c>
      <c r="R24" s="46">
        <f t="shared" si="8"/>
        <v>6.5928933280637756E-3</v>
      </c>
      <c r="S24" s="46">
        <f t="shared" si="9"/>
        <v>1.1357595089652506E-2</v>
      </c>
      <c r="T24" s="46">
        <f t="shared" si="10"/>
        <v>1.1182457519765827E-2</v>
      </c>
      <c r="U24" s="46">
        <f t="shared" si="11"/>
        <v>-1.8705574261129816E-4</v>
      </c>
      <c r="V24" s="46">
        <f t="shared" si="11"/>
        <v>-8.7468032960113934E-3</v>
      </c>
      <c r="W24" s="46">
        <f t="shared" si="11"/>
        <v>-7.5799719480900063E-3</v>
      </c>
      <c r="X24" s="38">
        <v>7.3</v>
      </c>
      <c r="Y24" s="45">
        <f t="shared" si="2"/>
        <v>7.2999999999999995E-2</v>
      </c>
      <c r="Z24" s="46">
        <f t="shared" si="3"/>
        <v>2.7963616887660692E-4</v>
      </c>
    </row>
    <row r="25" spans="1:26" x14ac:dyDescent="0.25">
      <c r="A25" s="42">
        <v>44717</v>
      </c>
      <c r="B25" s="43">
        <v>530.4</v>
      </c>
      <c r="C25" s="43">
        <v>83.5</v>
      </c>
      <c r="D25" s="44">
        <v>1008.6</v>
      </c>
      <c r="E25" s="43">
        <v>153.25</v>
      </c>
      <c r="F25" s="44">
        <v>2816.5</v>
      </c>
      <c r="G25" s="43">
        <v>1032.5</v>
      </c>
      <c r="H25" s="43">
        <v>1069.3</v>
      </c>
      <c r="I25" s="37">
        <v>1319.45</v>
      </c>
      <c r="J25" s="38">
        <v>61</v>
      </c>
      <c r="K25" s="38">
        <v>2938.1140140000002</v>
      </c>
      <c r="N25" s="46">
        <f t="shared" si="4"/>
        <v>-2.4551724137931077E-2</v>
      </c>
      <c r="O25" s="46">
        <f t="shared" si="5"/>
        <v>-8.3135391923990828E-3</v>
      </c>
      <c r="P25" s="46">
        <f t="shared" si="6"/>
        <v>-8.6007765272521752E-3</v>
      </c>
      <c r="Q25" s="46">
        <f t="shared" si="7"/>
        <v>1.5236833388539327E-2</v>
      </c>
      <c r="R25" s="46">
        <f t="shared" si="8"/>
        <v>5.3004479503149602E-3</v>
      </c>
      <c r="S25" s="46">
        <f t="shared" si="9"/>
        <v>-1.3189333843066E-2</v>
      </c>
      <c r="T25" s="46">
        <f t="shared" si="10"/>
        <v>-7.6158797356257371E-2</v>
      </c>
      <c r="U25" s="46">
        <f t="shared" si="11"/>
        <v>-1.2572497661365728E-2</v>
      </c>
      <c r="V25" s="46">
        <f t="shared" si="11"/>
        <v>-2.1338070869947996E-2</v>
      </c>
      <c r="W25" s="46">
        <f t="shared" si="11"/>
        <v>-9.0128701105055692E-3</v>
      </c>
      <c r="X25" s="38">
        <v>7.3209999999999997</v>
      </c>
      <c r="Y25" s="45">
        <f t="shared" si="2"/>
        <v>7.3209999999999997E-2</v>
      </c>
      <c r="Z25" s="46">
        <f t="shared" si="3"/>
        <v>2.8041294905167824E-4</v>
      </c>
    </row>
    <row r="26" spans="1:26" x14ac:dyDescent="0.25">
      <c r="A26" s="42">
        <v>44809</v>
      </c>
      <c r="B26" s="43">
        <v>520.70000000000005</v>
      </c>
      <c r="C26" s="43">
        <v>82.4</v>
      </c>
      <c r="D26" s="46">
        <v>988.75</v>
      </c>
      <c r="E26" s="43">
        <v>150.44999999999999</v>
      </c>
      <c r="F26" s="44">
        <v>2703.45</v>
      </c>
      <c r="G26" s="43">
        <v>1007.1</v>
      </c>
      <c r="H26" s="43">
        <v>1046.6500000000001</v>
      </c>
      <c r="I26" s="37">
        <v>1312.4</v>
      </c>
      <c r="J26" s="38">
        <v>61</v>
      </c>
      <c r="K26" s="38">
        <v>2922.7326659999999</v>
      </c>
      <c r="N26" s="46">
        <f t="shared" si="4"/>
        <v>-1.8288084464554925E-2</v>
      </c>
      <c r="O26" s="46">
        <f t="shared" si="5"/>
        <v>-1.317365269461071E-2</v>
      </c>
      <c r="P26" s="46">
        <f t="shared" si="6"/>
        <v>-1.9680745587943707E-2</v>
      </c>
      <c r="Q26" s="46">
        <f t="shared" si="7"/>
        <v>-1.8270799347471525E-2</v>
      </c>
      <c r="R26" s="46">
        <f t="shared" si="8"/>
        <v>-4.0138469731936868E-2</v>
      </c>
      <c r="S26" s="46">
        <f t="shared" si="9"/>
        <v>-2.4600484261501188E-2</v>
      </c>
      <c r="T26" s="46">
        <f t="shared" si="10"/>
        <v>-2.1182081735714828E-2</v>
      </c>
      <c r="U26" s="46">
        <f t="shared" si="11"/>
        <v>-5.3431353973246078E-3</v>
      </c>
      <c r="V26" s="46">
        <f t="shared" si="11"/>
        <v>0</v>
      </c>
      <c r="W26" s="46">
        <f t="shared" si="11"/>
        <v>-5.2351093002888293E-3</v>
      </c>
      <c r="X26" s="38">
        <v>7.3040000000000003</v>
      </c>
      <c r="Y26" s="45">
        <f t="shared" si="2"/>
        <v>7.3040000000000008E-2</v>
      </c>
      <c r="Z26" s="46">
        <f t="shared" si="3"/>
        <v>2.7978413867879581E-4</v>
      </c>
    </row>
    <row r="27" spans="1:26" x14ac:dyDescent="0.25">
      <c r="A27" s="42">
        <v>44839</v>
      </c>
      <c r="B27" s="43">
        <v>513.45000000000005</v>
      </c>
      <c r="C27" s="43">
        <v>82.35</v>
      </c>
      <c r="D27" s="46">
        <v>981.25</v>
      </c>
      <c r="E27" s="43">
        <v>148.69999999999999</v>
      </c>
      <c r="F27" s="44">
        <v>2482.5500000000002</v>
      </c>
      <c r="G27" s="43">
        <v>967.35</v>
      </c>
      <c r="H27" s="43">
        <v>988.7</v>
      </c>
      <c r="I27" s="37">
        <v>1299.2</v>
      </c>
      <c r="J27" s="38">
        <v>60.560001</v>
      </c>
      <c r="K27" s="38">
        <v>3009.3935550000001</v>
      </c>
      <c r="N27" s="46">
        <f t="shared" si="4"/>
        <v>-1.3923564432494718E-2</v>
      </c>
      <c r="O27" s="46">
        <f t="shared" si="5"/>
        <v>-6.0679611650499234E-4</v>
      </c>
      <c r="P27" s="46">
        <f t="shared" si="6"/>
        <v>-7.5853350189633373E-3</v>
      </c>
      <c r="Q27" s="46">
        <f t="shared" si="7"/>
        <v>-1.1631771352608841E-2</v>
      </c>
      <c r="R27" s="46">
        <f t="shared" si="8"/>
        <v>-8.1710407072444341E-2</v>
      </c>
      <c r="S27" s="46">
        <f t="shared" si="9"/>
        <v>-3.9469764670837057E-2</v>
      </c>
      <c r="T27" s="46">
        <f t="shared" si="10"/>
        <v>-5.5367123680313421E-2</v>
      </c>
      <c r="U27" s="46">
        <f t="shared" si="11"/>
        <v>-1.0057909174032341E-2</v>
      </c>
      <c r="V27" s="46">
        <f t="shared" si="11"/>
        <v>-7.2130983606557416E-3</v>
      </c>
      <c r="W27" s="46">
        <f t="shared" si="11"/>
        <v>2.9650638256492608E-2</v>
      </c>
      <c r="X27" s="38">
        <v>7.2770000000000001</v>
      </c>
      <c r="Y27" s="45">
        <f t="shared" si="2"/>
        <v>7.2770000000000001E-2</v>
      </c>
      <c r="Z27" s="46">
        <f t="shared" si="3"/>
        <v>2.7878523587698822E-4</v>
      </c>
    </row>
    <row r="28" spans="1:26" x14ac:dyDescent="0.25">
      <c r="A28" s="42">
        <v>44870</v>
      </c>
      <c r="B28" s="43">
        <v>510.25</v>
      </c>
      <c r="C28" s="43">
        <v>78.05</v>
      </c>
      <c r="D28" s="46">
        <v>978.75</v>
      </c>
      <c r="E28" s="43">
        <v>144.25</v>
      </c>
      <c r="F28" s="44">
        <v>2296</v>
      </c>
      <c r="G28" s="43">
        <v>988.35</v>
      </c>
      <c r="H28" s="43">
        <v>977.85</v>
      </c>
      <c r="I28" s="37">
        <v>1291.0999999999999</v>
      </c>
      <c r="J28" s="38">
        <v>61.130001</v>
      </c>
      <c r="K28" s="38">
        <v>2808.2983399999998</v>
      </c>
      <c r="N28" s="46">
        <f t="shared" si="4"/>
        <v>-6.2323497906320875E-3</v>
      </c>
      <c r="O28" s="46">
        <f t="shared" si="5"/>
        <v>-5.2216150576806286E-2</v>
      </c>
      <c r="P28" s="46">
        <f t="shared" si="6"/>
        <v>-2.5477707006369425E-3</v>
      </c>
      <c r="Q28" s="46">
        <f t="shared" si="7"/>
        <v>-2.9926025554808264E-2</v>
      </c>
      <c r="R28" s="46">
        <f t="shared" si="8"/>
        <v>-7.5144508670520305E-2</v>
      </c>
      <c r="S28" s="46">
        <f t="shared" si="9"/>
        <v>2.1708792060784618E-2</v>
      </c>
      <c r="T28" s="46">
        <f t="shared" si="10"/>
        <v>-1.0974006270860748E-2</v>
      </c>
      <c r="U28" s="46">
        <f t="shared" si="11"/>
        <v>-6.2346059113301544E-3</v>
      </c>
      <c r="V28" s="46">
        <f t="shared" si="11"/>
        <v>9.4121530810410709E-3</v>
      </c>
      <c r="W28" s="46">
        <f t="shared" si="11"/>
        <v>-6.6822504708926408E-2</v>
      </c>
      <c r="X28" s="38">
        <v>7.2750000000000004</v>
      </c>
      <c r="Y28" s="45">
        <f t="shared" si="2"/>
        <v>7.2750000000000009E-2</v>
      </c>
      <c r="Z28" s="46">
        <f t="shared" si="3"/>
        <v>2.7871123311573598E-4</v>
      </c>
    </row>
    <row r="29" spans="1:26" x14ac:dyDescent="0.25">
      <c r="A29" s="42">
        <v>44900</v>
      </c>
      <c r="B29" s="43">
        <v>500.1</v>
      </c>
      <c r="C29" s="43">
        <v>79.8</v>
      </c>
      <c r="D29" s="46">
        <v>957.8</v>
      </c>
      <c r="E29" s="43">
        <v>137.75</v>
      </c>
      <c r="F29" s="44">
        <v>2187.0500000000002</v>
      </c>
      <c r="G29" s="43">
        <v>935.4</v>
      </c>
      <c r="H29" s="43">
        <v>949.4</v>
      </c>
      <c r="I29" s="37">
        <v>1295.45</v>
      </c>
      <c r="J29" s="38">
        <v>63.860000999999997</v>
      </c>
      <c r="K29" s="38">
        <v>2888.9296880000002</v>
      </c>
      <c r="N29" s="46">
        <f t="shared" si="4"/>
        <v>-1.9892209701126855E-2</v>
      </c>
      <c r="O29" s="46">
        <f t="shared" si="5"/>
        <v>2.2421524663677132E-2</v>
      </c>
      <c r="P29" s="46">
        <f t="shared" si="6"/>
        <v>-2.1404853128991107E-2</v>
      </c>
      <c r="Q29" s="46">
        <f t="shared" si="7"/>
        <v>-4.5060658578856154E-2</v>
      </c>
      <c r="R29" s="46">
        <f t="shared" si="8"/>
        <v>-4.7452090592334413E-2</v>
      </c>
      <c r="S29" s="46">
        <f t="shared" si="9"/>
        <v>-5.3574138716041934E-2</v>
      </c>
      <c r="T29" s="46">
        <f t="shared" si="10"/>
        <v>-2.909444188781515E-2</v>
      </c>
      <c r="U29" s="46">
        <f t="shared" si="11"/>
        <v>3.3692200449230397E-3</v>
      </c>
      <c r="V29" s="46">
        <f t="shared" si="11"/>
        <v>4.4658922874874434E-2</v>
      </c>
      <c r="W29" s="46">
        <f t="shared" si="11"/>
        <v>2.8711816993062193E-2</v>
      </c>
      <c r="X29" s="38">
        <v>7.2110000000000003</v>
      </c>
      <c r="Y29" s="45">
        <f t="shared" si="2"/>
        <v>7.2110000000000007E-2</v>
      </c>
      <c r="Z29" s="46">
        <f t="shared" si="3"/>
        <v>2.7634241888518929E-4</v>
      </c>
    </row>
    <row r="30" spans="1:26" x14ac:dyDescent="0.25">
      <c r="A30" s="43" t="s">
        <v>24</v>
      </c>
      <c r="B30" s="43">
        <v>506.7</v>
      </c>
      <c r="C30" s="43">
        <v>78.55</v>
      </c>
      <c r="D30" s="44">
        <v>1000.3</v>
      </c>
      <c r="E30" s="43">
        <v>145.55000000000001</v>
      </c>
      <c r="F30" s="44">
        <v>2190.6</v>
      </c>
      <c r="G30" s="43">
        <v>919.25</v>
      </c>
      <c r="H30" s="43">
        <v>931.4</v>
      </c>
      <c r="I30" s="37">
        <v>1278.45</v>
      </c>
      <c r="J30" s="38">
        <v>63.509998000000003</v>
      </c>
      <c r="K30" s="38">
        <v>2936.9409179999998</v>
      </c>
      <c r="N30" s="46">
        <f t="shared" si="4"/>
        <v>1.3197360527894351E-2</v>
      </c>
      <c r="O30" s="46">
        <f t="shared" si="5"/>
        <v>-1.5664160401002505E-2</v>
      </c>
      <c r="P30" s="46">
        <f t="shared" si="6"/>
        <v>4.4372520359156405E-2</v>
      </c>
      <c r="Q30" s="46">
        <f t="shared" si="7"/>
        <v>5.6624319419237831E-2</v>
      </c>
      <c r="R30" s="46">
        <f t="shared" si="8"/>
        <v>1.6231910564457725E-3</v>
      </c>
      <c r="S30" s="46">
        <f t="shared" si="9"/>
        <v>-1.7265341030575133E-2</v>
      </c>
      <c r="T30" s="46">
        <f t="shared" si="10"/>
        <v>-1.8959342742784917E-2</v>
      </c>
      <c r="U30" s="46">
        <f t="shared" si="11"/>
        <v>-1.3122853062642324E-2</v>
      </c>
      <c r="V30" s="46">
        <f t="shared" si="11"/>
        <v>-5.4807860087567779E-3</v>
      </c>
      <c r="W30" s="46">
        <f t="shared" si="11"/>
        <v>1.6619037216249345E-2</v>
      </c>
      <c r="X30" s="38">
        <v>7.1859999999999999</v>
      </c>
      <c r="Y30" s="45">
        <f t="shared" si="2"/>
        <v>7.1859999999999993E-2</v>
      </c>
      <c r="Z30" s="46">
        <f t="shared" si="3"/>
        <v>2.7541671825814795E-4</v>
      </c>
    </row>
    <row r="31" spans="1:26" x14ac:dyDescent="0.25">
      <c r="A31" s="43" t="s">
        <v>25</v>
      </c>
      <c r="B31" s="43">
        <v>515.95000000000005</v>
      </c>
      <c r="C31" s="43">
        <v>78.55</v>
      </c>
      <c r="D31" s="46">
        <v>992.5</v>
      </c>
      <c r="E31" s="43">
        <v>154.65</v>
      </c>
      <c r="F31" s="44">
        <v>2249.9</v>
      </c>
      <c r="G31" s="43">
        <v>921.6</v>
      </c>
      <c r="H31" s="43">
        <v>951.5</v>
      </c>
      <c r="I31" s="37">
        <v>1242.0999999999999</v>
      </c>
      <c r="J31" s="38">
        <v>63.509998000000003</v>
      </c>
      <c r="K31" s="38">
        <v>2815.601807</v>
      </c>
      <c r="N31" s="46">
        <f t="shared" si="4"/>
        <v>1.8255377935662238E-2</v>
      </c>
      <c r="O31" s="46">
        <f t="shared" si="5"/>
        <v>0</v>
      </c>
      <c r="P31" s="46">
        <f t="shared" si="6"/>
        <v>-7.7976607017894179E-3</v>
      </c>
      <c r="Q31" s="46">
        <f t="shared" si="7"/>
        <v>6.2521470285125336E-2</v>
      </c>
      <c r="R31" s="46">
        <f t="shared" si="8"/>
        <v>2.7070209075139316E-2</v>
      </c>
      <c r="S31" s="46">
        <f t="shared" si="9"/>
        <v>2.5564318738101961E-3</v>
      </c>
      <c r="T31" s="46">
        <f t="shared" si="10"/>
        <v>2.1580416577195644E-2</v>
      </c>
      <c r="U31" s="46">
        <f t="shared" si="11"/>
        <v>-2.8432867926004253E-2</v>
      </c>
      <c r="V31" s="46">
        <f t="shared" si="11"/>
        <v>0</v>
      </c>
      <c r="W31" s="46">
        <f t="shared" si="11"/>
        <v>-4.1314794675076191E-2</v>
      </c>
      <c r="X31" s="38">
        <v>7.2329999999999997</v>
      </c>
      <c r="Y31" s="45">
        <f t="shared" si="2"/>
        <v>7.2329999999999992E-2</v>
      </c>
      <c r="Z31" s="46">
        <f t="shared" si="3"/>
        <v>2.7715685760387743E-4</v>
      </c>
    </row>
    <row r="32" spans="1:26" x14ac:dyDescent="0.25">
      <c r="A32" s="43" t="s">
        <v>26</v>
      </c>
      <c r="B32" s="43">
        <v>522.04999999999995</v>
      </c>
      <c r="C32" s="43">
        <v>80.2</v>
      </c>
      <c r="D32" s="44">
        <v>1008.1</v>
      </c>
      <c r="E32" s="43">
        <v>154.15</v>
      </c>
      <c r="F32" s="44">
        <v>2333.4</v>
      </c>
      <c r="G32" s="43">
        <v>971.8</v>
      </c>
      <c r="H32" s="43">
        <v>988</v>
      </c>
      <c r="I32" s="37">
        <v>1239.0999999999999</v>
      </c>
      <c r="J32" s="38">
        <v>63.560001</v>
      </c>
      <c r="K32" s="38">
        <v>2730.186768</v>
      </c>
      <c r="N32" s="46">
        <f t="shared" si="4"/>
        <v>1.1822851051458296E-2</v>
      </c>
      <c r="O32" s="46">
        <f t="shared" si="5"/>
        <v>2.100572883513693E-2</v>
      </c>
      <c r="P32" s="46">
        <f t="shared" si="6"/>
        <v>1.571788413098239E-2</v>
      </c>
      <c r="Q32" s="46">
        <f t="shared" si="7"/>
        <v>-3.2331070158422241E-3</v>
      </c>
      <c r="R32" s="46">
        <f t="shared" si="8"/>
        <v>3.7112760567136319E-2</v>
      </c>
      <c r="S32" s="46">
        <f t="shared" si="9"/>
        <v>5.4470486111111036E-2</v>
      </c>
      <c r="T32" s="46">
        <f t="shared" si="10"/>
        <v>3.8360483447188648E-2</v>
      </c>
      <c r="U32" s="46">
        <f t="shared" si="11"/>
        <v>-2.4152644714596251E-3</v>
      </c>
      <c r="V32" s="46">
        <f t="shared" si="11"/>
        <v>7.8732485552899384E-4</v>
      </c>
      <c r="W32" s="46">
        <f t="shared" si="11"/>
        <v>-3.0336334771360648E-2</v>
      </c>
      <c r="X32" s="38">
        <v>7.2060000000000004</v>
      </c>
      <c r="Y32" s="45">
        <f t="shared" si="2"/>
        <v>7.2059999999999999E-2</v>
      </c>
      <c r="Z32" s="46">
        <f t="shared" si="3"/>
        <v>2.7615729596131011E-4</v>
      </c>
    </row>
    <row r="33" spans="1:26" x14ac:dyDescent="0.25">
      <c r="A33" s="43" t="s">
        <v>27</v>
      </c>
      <c r="B33" s="43">
        <v>520.4</v>
      </c>
      <c r="C33" s="43">
        <v>79.650000000000006</v>
      </c>
      <c r="D33" s="44">
        <v>1001.35</v>
      </c>
      <c r="E33" s="43">
        <v>153.75</v>
      </c>
      <c r="F33" s="44">
        <v>2316</v>
      </c>
      <c r="G33" s="43">
        <v>980.35</v>
      </c>
      <c r="H33" s="43">
        <v>985.6</v>
      </c>
      <c r="I33" s="37">
        <v>1249.75</v>
      </c>
      <c r="J33" s="38">
        <v>65.139999000000003</v>
      </c>
      <c r="K33" s="38">
        <v>2827.7561040000001</v>
      </c>
      <c r="N33" s="46">
        <f t="shared" si="4"/>
        <v>-3.1606167991571257E-3</v>
      </c>
      <c r="O33" s="46">
        <f t="shared" si="5"/>
        <v>-6.857855361595974E-3</v>
      </c>
      <c r="P33" s="46">
        <f t="shared" si="6"/>
        <v>-6.6957643090963196E-3</v>
      </c>
      <c r="Q33" s="46">
        <f t="shared" si="7"/>
        <v>-2.5948751216348081E-3</v>
      </c>
      <c r="R33" s="46">
        <f t="shared" si="8"/>
        <v>-7.4569298020056955E-3</v>
      </c>
      <c r="S33" s="46">
        <f t="shared" si="9"/>
        <v>8.7981066062976631E-3</v>
      </c>
      <c r="T33" s="46">
        <f t="shared" si="10"/>
        <v>-2.4291497975708273E-3</v>
      </c>
      <c r="U33" s="46">
        <f t="shared" si="11"/>
        <v>8.5949479460899775E-3</v>
      </c>
      <c r="V33" s="46">
        <f t="shared" si="11"/>
        <v>2.4858369652952073E-2</v>
      </c>
      <c r="W33" s="46">
        <f t="shared" si="11"/>
        <v>3.5737238618101755E-2</v>
      </c>
      <c r="X33" s="38">
        <v>7.2290000000000001</v>
      </c>
      <c r="Y33" s="45">
        <f t="shared" si="2"/>
        <v>7.2290000000000007E-2</v>
      </c>
      <c r="Z33" s="46">
        <f t="shared" si="3"/>
        <v>2.7700879021641533E-4</v>
      </c>
    </row>
    <row r="34" spans="1:26" x14ac:dyDescent="0.25">
      <c r="A34" s="43" t="s">
        <v>28</v>
      </c>
      <c r="B34" s="43">
        <v>514.04999999999995</v>
      </c>
      <c r="C34" s="43">
        <v>79.75</v>
      </c>
      <c r="D34" s="46">
        <v>991.45</v>
      </c>
      <c r="E34" s="43">
        <v>151.94999999999999</v>
      </c>
      <c r="F34" s="44">
        <v>2265</v>
      </c>
      <c r="G34" s="43">
        <v>952.1</v>
      </c>
      <c r="H34" s="43">
        <v>945.45</v>
      </c>
      <c r="I34" s="37">
        <v>1244.45</v>
      </c>
      <c r="J34" s="38">
        <v>64.760002</v>
      </c>
      <c r="K34" s="38">
        <v>2857.4104000000002</v>
      </c>
      <c r="N34" s="46">
        <f t="shared" si="4"/>
        <v>-1.2202152190622642E-2</v>
      </c>
      <c r="O34" s="46">
        <f t="shared" si="5"/>
        <v>1.2554927809164383E-3</v>
      </c>
      <c r="P34" s="46">
        <f t="shared" si="6"/>
        <v>-9.8866530184251039E-3</v>
      </c>
      <c r="Q34" s="46">
        <f t="shared" si="7"/>
        <v>-1.1707317073170806E-2</v>
      </c>
      <c r="R34" s="46">
        <f t="shared" si="8"/>
        <v>-2.2020725388601035E-2</v>
      </c>
      <c r="S34" s="46">
        <f t="shared" si="9"/>
        <v>-2.8816239098281224E-2</v>
      </c>
      <c r="T34" s="46">
        <f t="shared" si="10"/>
        <v>-4.0736607142857116E-2</v>
      </c>
      <c r="U34" s="46">
        <f t="shared" si="11"/>
        <v>-4.2408481696338905E-3</v>
      </c>
      <c r="V34" s="46">
        <f t="shared" si="11"/>
        <v>-5.8335432274109035E-3</v>
      </c>
      <c r="W34" s="46">
        <f t="shared" si="11"/>
        <v>1.0486864817673879E-2</v>
      </c>
      <c r="X34" s="38">
        <v>7.3849999999999998</v>
      </c>
      <c r="Y34" s="45">
        <f t="shared" si="2"/>
        <v>7.3849999999999999E-2</v>
      </c>
      <c r="Z34" s="46">
        <f t="shared" si="3"/>
        <v>2.8277934568698981E-4</v>
      </c>
    </row>
    <row r="35" spans="1:26" x14ac:dyDescent="0.25">
      <c r="A35" s="43" t="s">
        <v>29</v>
      </c>
      <c r="B35" s="43">
        <v>529.15</v>
      </c>
      <c r="C35" s="43">
        <v>79.05</v>
      </c>
      <c r="D35" s="44">
        <v>1008.7</v>
      </c>
      <c r="E35" s="43">
        <v>157.35</v>
      </c>
      <c r="F35" s="44">
        <v>2310.9499999999998</v>
      </c>
      <c r="G35" s="43">
        <v>989.15</v>
      </c>
      <c r="H35" s="43">
        <v>975.15</v>
      </c>
      <c r="I35" s="37">
        <v>1258.8</v>
      </c>
      <c r="J35" s="38">
        <v>63.279998999999997</v>
      </c>
      <c r="K35" s="38">
        <v>2783.476318</v>
      </c>
      <c r="N35" s="46">
        <f t="shared" si="4"/>
        <v>2.9374574457737623E-2</v>
      </c>
      <c r="O35" s="46">
        <f t="shared" si="5"/>
        <v>-8.7774294670846745E-3</v>
      </c>
      <c r="P35" s="46">
        <f t="shared" si="6"/>
        <v>1.7398759392808511E-2</v>
      </c>
      <c r="Q35" s="46">
        <f t="shared" si="7"/>
        <v>3.5538005923001027E-2</v>
      </c>
      <c r="R35" s="46">
        <f t="shared" si="8"/>
        <v>2.0286975717439214E-2</v>
      </c>
      <c r="S35" s="46">
        <f t="shared" si="9"/>
        <v>3.8913979623989028E-2</v>
      </c>
      <c r="T35" s="46">
        <f t="shared" si="10"/>
        <v>3.1413612565444955E-2</v>
      </c>
      <c r="U35" s="46">
        <f t="shared" si="11"/>
        <v>1.1531198521435099E-2</v>
      </c>
      <c r="V35" s="46">
        <f t="shared" si="11"/>
        <v>-2.285365896066531E-2</v>
      </c>
      <c r="W35" s="46">
        <f t="shared" si="11"/>
        <v>-2.5874505811275907E-2</v>
      </c>
      <c r="X35" s="38">
        <v>7.266</v>
      </c>
      <c r="Y35" s="45">
        <f t="shared" si="2"/>
        <v>7.2660000000000002E-2</v>
      </c>
      <c r="Z35" s="46">
        <f t="shared" si="3"/>
        <v>2.7837820368281641E-4</v>
      </c>
    </row>
    <row r="36" spans="1:26" x14ac:dyDescent="0.25">
      <c r="A36" s="43" t="s">
        <v>30</v>
      </c>
      <c r="B36" s="43">
        <v>498.2</v>
      </c>
      <c r="C36" s="43">
        <v>78.25</v>
      </c>
      <c r="D36" s="44">
        <v>1014.7</v>
      </c>
      <c r="E36" s="43">
        <v>156.69999999999999</v>
      </c>
      <c r="F36" s="44">
        <v>2199.1999999999998</v>
      </c>
      <c r="G36" s="43">
        <v>970.2</v>
      </c>
      <c r="H36" s="43">
        <v>995.65</v>
      </c>
      <c r="I36" s="37">
        <v>1252.5999999999999</v>
      </c>
      <c r="J36" s="38">
        <v>63.299999</v>
      </c>
      <c r="K36" s="38">
        <v>2940.6447750000002</v>
      </c>
      <c r="N36" s="46">
        <f t="shared" si="4"/>
        <v>-5.8490031182084457E-2</v>
      </c>
      <c r="O36" s="46">
        <f t="shared" si="5"/>
        <v>-1.0120177103099268E-2</v>
      </c>
      <c r="P36" s="46">
        <f t="shared" si="6"/>
        <v>5.948250223059383E-3</v>
      </c>
      <c r="Q36" s="46">
        <f t="shared" si="7"/>
        <v>-4.1309183349221845E-3</v>
      </c>
      <c r="R36" s="46">
        <f t="shared" si="8"/>
        <v>-4.8356736407105305E-2</v>
      </c>
      <c r="S36" s="46">
        <f t="shared" si="9"/>
        <v>-1.915786281150476E-2</v>
      </c>
      <c r="T36" s="46">
        <f t="shared" si="10"/>
        <v>2.1022406809208839E-2</v>
      </c>
      <c r="U36" s="46">
        <f t="shared" si="11"/>
        <v>-4.9253257070225971E-3</v>
      </c>
      <c r="V36" s="46">
        <f t="shared" si="11"/>
        <v>3.1605563078474652E-4</v>
      </c>
      <c r="W36" s="46">
        <f t="shared" si="11"/>
        <v>5.6464808406535977E-2</v>
      </c>
      <c r="X36" s="38">
        <v>7.226</v>
      </c>
      <c r="Y36" s="45">
        <f t="shared" si="2"/>
        <v>7.2260000000000005E-2</v>
      </c>
      <c r="Z36" s="46">
        <f t="shared" si="3"/>
        <v>2.7689773606565105E-4</v>
      </c>
    </row>
    <row r="37" spans="1:26" x14ac:dyDescent="0.25">
      <c r="A37" s="43" t="s">
        <v>31</v>
      </c>
      <c r="B37" s="43">
        <v>489.8</v>
      </c>
      <c r="C37" s="43">
        <v>78.7</v>
      </c>
      <c r="D37" s="44">
        <v>1015.85</v>
      </c>
      <c r="E37" s="43">
        <v>159.30000000000001</v>
      </c>
      <c r="F37" s="44">
        <v>2196.5</v>
      </c>
      <c r="G37" s="43">
        <v>964.35</v>
      </c>
      <c r="H37" s="43">
        <v>1011.6</v>
      </c>
      <c r="I37" s="37">
        <v>1266.1500000000001</v>
      </c>
      <c r="J37" s="38">
        <v>64.559997999999993</v>
      </c>
      <c r="K37" s="38">
        <v>2749.213135</v>
      </c>
      <c r="N37" s="46">
        <f t="shared" si="4"/>
        <v>-1.6860698514652706E-2</v>
      </c>
      <c r="O37" s="46">
        <f t="shared" si="5"/>
        <v>5.7507987220447648E-3</v>
      </c>
      <c r="P37" s="46">
        <f t="shared" si="6"/>
        <v>1.1333399034197075E-3</v>
      </c>
      <c r="Q37" s="46">
        <f t="shared" si="7"/>
        <v>1.6592214422463451E-2</v>
      </c>
      <c r="R37" s="46">
        <f t="shared" si="8"/>
        <v>-1.227719170607411E-3</v>
      </c>
      <c r="S37" s="46">
        <f t="shared" si="9"/>
        <v>-6.0296846011131961E-3</v>
      </c>
      <c r="T37" s="46">
        <f t="shared" si="10"/>
        <v>1.6019685632501428E-2</v>
      </c>
      <c r="U37" s="46">
        <f t="shared" si="11"/>
        <v>1.081749960083042E-2</v>
      </c>
      <c r="V37" s="46">
        <f t="shared" si="11"/>
        <v>1.9905197786811869E-2</v>
      </c>
      <c r="W37" s="46">
        <f t="shared" si="11"/>
        <v>-6.5098525883664493E-2</v>
      </c>
      <c r="X37" s="38">
        <v>7.1070000000000002</v>
      </c>
      <c r="Y37" s="45">
        <f t="shared" si="2"/>
        <v>7.1070000000000008E-2</v>
      </c>
      <c r="Z37" s="46">
        <f t="shared" si="3"/>
        <v>2.724900901376337E-4</v>
      </c>
    </row>
    <row r="38" spans="1:26" x14ac:dyDescent="0.25">
      <c r="A38" s="43" t="s">
        <v>32</v>
      </c>
      <c r="B38" s="43">
        <v>485.1</v>
      </c>
      <c r="C38" s="43">
        <v>77.55</v>
      </c>
      <c r="D38" s="44">
        <v>1011.6</v>
      </c>
      <c r="E38" s="43">
        <v>159.55000000000001</v>
      </c>
      <c r="F38" s="44">
        <v>2087.9499999999998</v>
      </c>
      <c r="G38" s="43">
        <v>920.6</v>
      </c>
      <c r="H38" s="43">
        <v>995.4</v>
      </c>
      <c r="I38" s="37">
        <v>1279</v>
      </c>
      <c r="J38" s="38">
        <v>63.709999000000003</v>
      </c>
      <c r="K38" s="38">
        <v>2694.9797359999998</v>
      </c>
      <c r="N38" s="46">
        <f t="shared" si="4"/>
        <v>-9.595753368721904E-3</v>
      </c>
      <c r="O38" s="46">
        <f t="shared" si="5"/>
        <v>-1.4612452350698928E-2</v>
      </c>
      <c r="P38" s="46">
        <f t="shared" si="6"/>
        <v>-4.183688536693409E-3</v>
      </c>
      <c r="Q38" s="46">
        <f t="shared" si="7"/>
        <v>1.5693659761456371E-3</v>
      </c>
      <c r="R38" s="46">
        <f t="shared" si="8"/>
        <v>-4.9419531072160336E-2</v>
      </c>
      <c r="S38" s="46">
        <f t="shared" si="9"/>
        <v>-4.5367345880644991E-2</v>
      </c>
      <c r="T38" s="46">
        <f t="shared" si="10"/>
        <v>-1.6014234875444885E-2</v>
      </c>
      <c r="U38" s="46">
        <f t="shared" si="11"/>
        <v>1.0148876515420692E-2</v>
      </c>
      <c r="V38" s="46">
        <f t="shared" si="11"/>
        <v>-1.3166032006382495E-2</v>
      </c>
      <c r="W38" s="46">
        <f t="shared" si="11"/>
        <v>-1.972688050611987E-2</v>
      </c>
      <c r="X38" s="38">
        <v>6.9710000000000001</v>
      </c>
      <c r="Y38" s="45">
        <f t="shared" si="2"/>
        <v>6.9709999999999994E-2</v>
      </c>
      <c r="Z38" s="46">
        <f t="shared" si="3"/>
        <v>2.6744680395651699E-4</v>
      </c>
    </row>
    <row r="39" spans="1:26" x14ac:dyDescent="0.25">
      <c r="A39" s="43" t="s">
        <v>33</v>
      </c>
      <c r="B39" s="43">
        <v>492.15</v>
      </c>
      <c r="C39" s="43">
        <v>77.75</v>
      </c>
      <c r="D39" s="44">
        <v>1028.25</v>
      </c>
      <c r="E39" s="43">
        <v>160.25</v>
      </c>
      <c r="F39" s="44">
        <v>2148.1</v>
      </c>
      <c r="G39" s="43">
        <v>932.25</v>
      </c>
      <c r="H39" s="43">
        <v>995.85</v>
      </c>
      <c r="I39" s="37">
        <v>1240.1500000000001</v>
      </c>
      <c r="J39" s="38">
        <v>63.709999000000003</v>
      </c>
      <c r="K39" s="38">
        <v>2636.093018</v>
      </c>
      <c r="N39" s="46">
        <f t="shared" si="4"/>
        <v>1.4533085961657297E-2</v>
      </c>
      <c r="O39" s="46">
        <f t="shared" si="5"/>
        <v>2.5789813023855946E-3</v>
      </c>
      <c r="P39" s="46">
        <f t="shared" si="6"/>
        <v>1.6459074733096064E-2</v>
      </c>
      <c r="Q39" s="46">
        <f t="shared" si="7"/>
        <v>4.3873393920400416E-3</v>
      </c>
      <c r="R39" s="46">
        <f t="shared" si="8"/>
        <v>2.8808161114969276E-2</v>
      </c>
      <c r="S39" s="46">
        <f t="shared" si="9"/>
        <v>1.2654790354116855E-2</v>
      </c>
      <c r="T39" s="46">
        <f t="shared" si="10"/>
        <v>4.5207956600366232E-4</v>
      </c>
      <c r="U39" s="46">
        <f t="shared" si="11"/>
        <v>-3.0375293197810717E-2</v>
      </c>
      <c r="V39" s="46">
        <f t="shared" si="11"/>
        <v>0</v>
      </c>
      <c r="W39" s="46">
        <f t="shared" si="11"/>
        <v>-2.1850523480151225E-2</v>
      </c>
      <c r="X39" s="38">
        <v>6.9509999999999996</v>
      </c>
      <c r="Y39" s="45">
        <f t="shared" si="2"/>
        <v>6.9510000000000002E-2</v>
      </c>
      <c r="Z39" s="46">
        <f t="shared" si="3"/>
        <v>2.6670460562172593E-4</v>
      </c>
    </row>
    <row r="40" spans="1:26" x14ac:dyDescent="0.25">
      <c r="A40" s="43" t="s">
        <v>34</v>
      </c>
      <c r="B40" s="43">
        <v>495.9</v>
      </c>
      <c r="C40" s="43">
        <v>78.900000000000006</v>
      </c>
      <c r="D40" s="44">
        <v>1015.25</v>
      </c>
      <c r="E40" s="43">
        <v>163.25</v>
      </c>
      <c r="F40" s="44">
        <v>2186.25</v>
      </c>
      <c r="G40" s="43">
        <v>934.25</v>
      </c>
      <c r="H40" s="43">
        <v>1008.45</v>
      </c>
      <c r="I40" s="37">
        <v>1237.8499999999999</v>
      </c>
      <c r="J40" s="38">
        <v>65.199996999999996</v>
      </c>
      <c r="K40" s="38">
        <v>2517.459961</v>
      </c>
      <c r="N40" s="46">
        <f t="shared" si="4"/>
        <v>7.6196281621456873E-3</v>
      </c>
      <c r="O40" s="46">
        <f t="shared" si="5"/>
        <v>1.4790996784565989E-2</v>
      </c>
      <c r="P40" s="46">
        <f t="shared" si="6"/>
        <v>-1.2642839776318988E-2</v>
      </c>
      <c r="Q40" s="46">
        <f t="shared" si="7"/>
        <v>1.8720748829953199E-2</v>
      </c>
      <c r="R40" s="46">
        <f t="shared" si="8"/>
        <v>1.7759880824915083E-2</v>
      </c>
      <c r="S40" s="46">
        <f t="shared" si="9"/>
        <v>2.1453472780906409E-3</v>
      </c>
      <c r="T40" s="46">
        <f t="shared" si="10"/>
        <v>1.2652507907817466E-2</v>
      </c>
      <c r="U40" s="46">
        <f t="shared" si="11"/>
        <v>-1.8546143611661346E-3</v>
      </c>
      <c r="V40" s="46">
        <f t="shared" si="11"/>
        <v>2.3387192330673129E-2</v>
      </c>
      <c r="W40" s="46">
        <f t="shared" si="11"/>
        <v>-4.5003365279578315E-2</v>
      </c>
      <c r="X40" s="38">
        <v>7.0010000000000003</v>
      </c>
      <c r="Y40" s="45">
        <f t="shared" si="2"/>
        <v>7.0010000000000003E-2</v>
      </c>
      <c r="Z40" s="46">
        <f t="shared" si="3"/>
        <v>2.6855984234441799E-4</v>
      </c>
    </row>
    <row r="41" spans="1:26" x14ac:dyDescent="0.25">
      <c r="A41" s="43" t="s">
        <v>35</v>
      </c>
      <c r="B41" s="43">
        <v>504.1</v>
      </c>
      <c r="C41" s="43">
        <v>77.7</v>
      </c>
      <c r="D41" s="44">
        <v>1030.4000000000001</v>
      </c>
      <c r="E41" s="43">
        <v>167.55</v>
      </c>
      <c r="F41" s="44">
        <v>2162</v>
      </c>
      <c r="G41" s="43">
        <v>949.95</v>
      </c>
      <c r="H41" s="43">
        <v>1039.45</v>
      </c>
      <c r="I41" s="37">
        <v>1245.0999999999999</v>
      </c>
      <c r="J41" s="38">
        <v>65.199996999999996</v>
      </c>
      <c r="K41" s="38">
        <v>2245.4304200000001</v>
      </c>
      <c r="N41" s="46">
        <f t="shared" si="4"/>
        <v>1.6535591853196301E-2</v>
      </c>
      <c r="O41" s="46">
        <f t="shared" si="5"/>
        <v>-1.5209125475285206E-2</v>
      </c>
      <c r="P41" s="46">
        <f t="shared" si="6"/>
        <v>1.4922432898301001E-2</v>
      </c>
      <c r="Q41" s="46">
        <f t="shared" si="7"/>
        <v>2.6339969372128708E-2</v>
      </c>
      <c r="R41" s="46">
        <f t="shared" si="8"/>
        <v>-1.1092052601486563E-2</v>
      </c>
      <c r="S41" s="46">
        <f t="shared" si="9"/>
        <v>1.6804923735616855E-2</v>
      </c>
      <c r="T41" s="46">
        <f t="shared" si="10"/>
        <v>3.0740244930338636E-2</v>
      </c>
      <c r="U41" s="46">
        <f t="shared" si="11"/>
        <v>5.856929353314215E-3</v>
      </c>
      <c r="V41" s="46">
        <f t="shared" si="11"/>
        <v>0</v>
      </c>
      <c r="W41" s="46">
        <f t="shared" si="11"/>
        <v>-0.10805714697124427</v>
      </c>
      <c r="X41" s="38">
        <v>6.9580000000000002</v>
      </c>
      <c r="Y41" s="45">
        <f t="shared" si="2"/>
        <v>6.9580000000000003E-2</v>
      </c>
      <c r="Z41" s="46">
        <f t="shared" si="3"/>
        <v>2.6696439076268064E-4</v>
      </c>
    </row>
    <row r="42" spans="1:26" x14ac:dyDescent="0.25">
      <c r="A42" s="43" t="s">
        <v>36</v>
      </c>
      <c r="B42" s="43">
        <v>502.35</v>
      </c>
      <c r="C42" s="43">
        <v>78</v>
      </c>
      <c r="D42" s="44">
        <v>1025.95</v>
      </c>
      <c r="E42" s="43">
        <v>169.45</v>
      </c>
      <c r="F42" s="44">
        <v>2055</v>
      </c>
      <c r="G42" s="43">
        <v>948.5</v>
      </c>
      <c r="H42" s="43">
        <v>1018.05</v>
      </c>
      <c r="I42" s="37">
        <v>1235.25</v>
      </c>
      <c r="J42" s="38">
        <v>65.199996999999996</v>
      </c>
      <c r="K42" s="38">
        <v>2343.5109859999998</v>
      </c>
      <c r="N42" s="46">
        <f t="shared" si="4"/>
        <v>-3.4715334259075577E-3</v>
      </c>
      <c r="O42" s="46">
        <f t="shared" si="5"/>
        <v>3.8610038610038242E-3</v>
      </c>
      <c r="P42" s="46">
        <f t="shared" si="6"/>
        <v>-4.3187111801242673E-3</v>
      </c>
      <c r="Q42" s="46">
        <f t="shared" si="7"/>
        <v>1.1339898537749788E-2</v>
      </c>
      <c r="R42" s="46">
        <f t="shared" si="8"/>
        <v>-4.9491211840888068E-2</v>
      </c>
      <c r="S42" s="46">
        <f t="shared" si="9"/>
        <v>-1.5263961261119483E-3</v>
      </c>
      <c r="T42" s="46">
        <f t="shared" si="10"/>
        <v>-2.0587810861513386E-2</v>
      </c>
      <c r="U42" s="46">
        <f t="shared" si="11"/>
        <v>-7.9110111637618746E-3</v>
      </c>
      <c r="V42" s="46">
        <f t="shared" si="11"/>
        <v>0</v>
      </c>
      <c r="W42" s="46">
        <f t="shared" si="11"/>
        <v>4.368007359586748E-2</v>
      </c>
      <c r="X42" s="38">
        <v>6.9119999999999999</v>
      </c>
      <c r="Y42" s="45">
        <f t="shared" si="2"/>
        <v>6.9120000000000001E-2</v>
      </c>
      <c r="Z42" s="46">
        <f t="shared" si="3"/>
        <v>2.6525692116785571E-4</v>
      </c>
    </row>
    <row r="43" spans="1:26" x14ac:dyDescent="0.25">
      <c r="A43" s="42">
        <v>44567</v>
      </c>
      <c r="B43" s="43">
        <v>502.7</v>
      </c>
      <c r="C43" s="43">
        <v>78.2</v>
      </c>
      <c r="D43" s="44">
        <v>1026.25</v>
      </c>
      <c r="E43" s="43">
        <v>169.9</v>
      </c>
      <c r="F43" s="44">
        <v>1957.9</v>
      </c>
      <c r="G43" s="43">
        <v>945.3</v>
      </c>
      <c r="H43" s="43">
        <v>1048.05</v>
      </c>
      <c r="I43" s="37">
        <v>1250</v>
      </c>
      <c r="J43" s="38">
        <v>66.199996999999996</v>
      </c>
      <c r="K43" s="38">
        <v>2072.108643</v>
      </c>
      <c r="N43" s="46">
        <f t="shared" si="4"/>
        <v>6.9672539066381188E-4</v>
      </c>
      <c r="O43" s="46">
        <f t="shared" si="5"/>
        <v>2.5641025641026005E-3</v>
      </c>
      <c r="P43" s="46">
        <f t="shared" si="6"/>
        <v>2.9241191091179349E-4</v>
      </c>
      <c r="Q43" s="46">
        <f t="shared" si="7"/>
        <v>2.6556506344055301E-3</v>
      </c>
      <c r="R43" s="46">
        <f t="shared" si="8"/>
        <v>-4.7250608272506038E-2</v>
      </c>
      <c r="S43" s="46">
        <f t="shared" si="9"/>
        <v>-3.3737480231945654E-3</v>
      </c>
      <c r="T43" s="46">
        <f t="shared" si="10"/>
        <v>2.9468100780904671E-2</v>
      </c>
      <c r="U43" s="46">
        <f t="shared" si="11"/>
        <v>1.1940902651285164E-2</v>
      </c>
      <c r="V43" s="46">
        <f t="shared" si="11"/>
        <v>1.5337424018593131E-2</v>
      </c>
      <c r="W43" s="46">
        <f t="shared" si="11"/>
        <v>-0.11581014325144699</v>
      </c>
      <c r="X43" s="38">
        <v>7.0179999999999998</v>
      </c>
      <c r="Y43" s="45">
        <f t="shared" si="2"/>
        <v>7.0179999999999992E-2</v>
      </c>
      <c r="Z43" s="46">
        <f t="shared" si="3"/>
        <v>2.6919042613382516E-4</v>
      </c>
    </row>
    <row r="44" spans="1:26" x14ac:dyDescent="0.25">
      <c r="A44" s="42">
        <v>44598</v>
      </c>
      <c r="B44" s="43">
        <v>507.05</v>
      </c>
      <c r="C44" s="43">
        <v>79.45</v>
      </c>
      <c r="D44" s="44">
        <v>1025.55</v>
      </c>
      <c r="E44" s="43">
        <v>167.1</v>
      </c>
      <c r="F44" s="44">
        <v>2025.7</v>
      </c>
      <c r="G44" s="43">
        <v>950.15</v>
      </c>
      <c r="H44" s="43">
        <v>1048.25</v>
      </c>
      <c r="I44" s="37">
        <v>1246.2</v>
      </c>
      <c r="J44" s="38">
        <v>67.300003000000004</v>
      </c>
      <c r="K44" s="38">
        <v>1961.701538</v>
      </c>
      <c r="N44" s="46">
        <f t="shared" si="4"/>
        <v>8.6532723294211709E-3</v>
      </c>
      <c r="O44" s="46">
        <f t="shared" si="5"/>
        <v>1.5984654731457801E-2</v>
      </c>
      <c r="P44" s="46">
        <f t="shared" si="6"/>
        <v>-6.8209500609017824E-4</v>
      </c>
      <c r="Q44" s="46">
        <f t="shared" si="7"/>
        <v>-1.6480282519128964E-2</v>
      </c>
      <c r="R44" s="46">
        <f t="shared" si="8"/>
        <v>3.4628939169518334E-2</v>
      </c>
      <c r="S44" s="46">
        <f t="shared" si="9"/>
        <v>5.1306463556543142E-3</v>
      </c>
      <c r="T44" s="46">
        <f t="shared" si="10"/>
        <v>1.9083059014364341E-4</v>
      </c>
      <c r="U44" s="46">
        <f t="shared" si="11"/>
        <v>-3.0399999999999637E-3</v>
      </c>
      <c r="V44" s="46">
        <f t="shared" si="11"/>
        <v>1.6616405586846291E-2</v>
      </c>
      <c r="W44" s="46">
        <f t="shared" si="11"/>
        <v>-5.3282488528281283E-2</v>
      </c>
      <c r="X44" s="38">
        <v>6.8230000000000004</v>
      </c>
      <c r="Y44" s="45">
        <f t="shared" si="2"/>
        <v>6.8229999999999999E-2</v>
      </c>
      <c r="Z44" s="46">
        <f t="shared" si="3"/>
        <v>2.6195126021533177E-4</v>
      </c>
    </row>
    <row r="45" spans="1:26" x14ac:dyDescent="0.25">
      <c r="A45" s="42">
        <v>44626</v>
      </c>
      <c r="B45" s="43">
        <v>500.9</v>
      </c>
      <c r="C45" s="43">
        <v>79.25</v>
      </c>
      <c r="D45" s="44">
        <v>1009.7</v>
      </c>
      <c r="E45" s="43">
        <v>164.25</v>
      </c>
      <c r="F45" s="44">
        <v>1956.05</v>
      </c>
      <c r="G45" s="43">
        <v>935.7</v>
      </c>
      <c r="H45" s="43">
        <v>1017.4</v>
      </c>
      <c r="I45" s="37">
        <v>1257.6500000000001</v>
      </c>
      <c r="J45" s="38">
        <v>67.300003000000004</v>
      </c>
      <c r="K45" s="38">
        <v>2014.4182129999999</v>
      </c>
      <c r="N45" s="46">
        <f t="shared" si="4"/>
        <v>-1.2128981362784803E-2</v>
      </c>
      <c r="O45" s="46">
        <f t="shared" si="5"/>
        <v>-2.517306482064227E-3</v>
      </c>
      <c r="P45" s="46">
        <f t="shared" si="6"/>
        <v>-1.5455121642045643E-2</v>
      </c>
      <c r="Q45" s="46">
        <f t="shared" si="7"/>
        <v>-1.7055655296229769E-2</v>
      </c>
      <c r="R45" s="46">
        <f t="shared" si="8"/>
        <v>-3.438317618600982E-2</v>
      </c>
      <c r="S45" s="46">
        <f t="shared" si="9"/>
        <v>-1.5208125032889472E-2</v>
      </c>
      <c r="T45" s="46">
        <f t="shared" si="10"/>
        <v>-2.9430002384927281E-2</v>
      </c>
      <c r="U45" s="46">
        <f t="shared" si="11"/>
        <v>9.1879313111860421E-3</v>
      </c>
      <c r="V45" s="46">
        <f t="shared" si="11"/>
        <v>0</v>
      </c>
      <c r="W45" s="46">
        <f t="shared" si="11"/>
        <v>2.6872933511458509E-2</v>
      </c>
      <c r="X45" s="38">
        <v>6.7510000000000003</v>
      </c>
      <c r="Y45" s="45">
        <f t="shared" si="2"/>
        <v>6.7510000000000001E-2</v>
      </c>
      <c r="Z45" s="46">
        <f t="shared" si="3"/>
        <v>2.5927500975941875E-4</v>
      </c>
    </row>
    <row r="46" spans="1:26" x14ac:dyDescent="0.25">
      <c r="A46" s="42">
        <v>44718</v>
      </c>
      <c r="B46" s="43">
        <v>502.9</v>
      </c>
      <c r="C46" s="43">
        <v>78.150000000000006</v>
      </c>
      <c r="D46" s="44">
        <v>1011.45</v>
      </c>
      <c r="E46" s="43">
        <v>163.65</v>
      </c>
      <c r="F46" s="44">
        <v>2017.1</v>
      </c>
      <c r="G46" s="43">
        <v>946.6</v>
      </c>
      <c r="H46" s="43">
        <v>1012.45</v>
      </c>
      <c r="I46" s="37">
        <v>1263</v>
      </c>
      <c r="J46" s="38">
        <v>67.300003000000004</v>
      </c>
      <c r="K46" s="38">
        <v>2056.2739259999998</v>
      </c>
      <c r="N46" s="46">
        <f t="shared" si="4"/>
        <v>3.9928129367139149E-3</v>
      </c>
      <c r="O46" s="46">
        <f t="shared" si="5"/>
        <v>-1.3880126182965228E-2</v>
      </c>
      <c r="P46" s="46">
        <f t="shared" si="6"/>
        <v>1.7331880756660393E-3</v>
      </c>
      <c r="Q46" s="46">
        <f t="shared" si="7"/>
        <v>-3.6529680365296456E-3</v>
      </c>
      <c r="R46" s="46">
        <f t="shared" si="8"/>
        <v>3.1210858618133462E-2</v>
      </c>
      <c r="S46" s="46">
        <f t="shared" si="9"/>
        <v>1.1649032809661191E-2</v>
      </c>
      <c r="T46" s="46">
        <f t="shared" si="10"/>
        <v>-4.8653430312560761E-3</v>
      </c>
      <c r="U46" s="46">
        <f t="shared" si="11"/>
        <v>4.2539657297339549E-3</v>
      </c>
      <c r="V46" s="46">
        <f t="shared" si="11"/>
        <v>0</v>
      </c>
      <c r="W46" s="46">
        <f t="shared" si="11"/>
        <v>2.0778065215001074E-2</v>
      </c>
      <c r="X46" s="38">
        <v>6.7640000000000002</v>
      </c>
      <c r="Y46" s="45">
        <f t="shared" si="2"/>
        <v>6.7640000000000006E-2</v>
      </c>
      <c r="Z46" s="46">
        <f t="shared" si="3"/>
        <v>2.597583546242177E-4</v>
      </c>
    </row>
    <row r="47" spans="1:26" x14ac:dyDescent="0.25">
      <c r="A47" s="42">
        <v>44748</v>
      </c>
      <c r="B47" s="43">
        <v>499.3</v>
      </c>
      <c r="C47" s="43">
        <v>78.2</v>
      </c>
      <c r="D47" s="44">
        <v>1010.2</v>
      </c>
      <c r="E47" s="43">
        <v>162.35</v>
      </c>
      <c r="F47" s="44">
        <v>2046</v>
      </c>
      <c r="G47" s="43">
        <v>941.2</v>
      </c>
      <c r="H47" s="43">
        <v>999.55</v>
      </c>
      <c r="I47" s="37">
        <v>1262.0999999999999</v>
      </c>
      <c r="J47" s="38">
        <v>68.230002999999996</v>
      </c>
      <c r="K47" s="38">
        <v>2145.7067870000001</v>
      </c>
      <c r="N47" s="46">
        <f t="shared" si="4"/>
        <v>-7.1584808112944241E-3</v>
      </c>
      <c r="O47" s="46">
        <f t="shared" si="5"/>
        <v>6.3979526551499874E-4</v>
      </c>
      <c r="P47" s="46">
        <f t="shared" si="6"/>
        <v>-1.235849522962084E-3</v>
      </c>
      <c r="Q47" s="46">
        <f t="shared" si="7"/>
        <v>-7.9437824625726329E-3</v>
      </c>
      <c r="R47" s="46">
        <f t="shared" si="8"/>
        <v>1.4327499876059736E-2</v>
      </c>
      <c r="S47" s="46">
        <f t="shared" si="9"/>
        <v>-5.7046270864145121E-3</v>
      </c>
      <c r="T47" s="46">
        <f t="shared" si="10"/>
        <v>-1.2741369944194864E-2</v>
      </c>
      <c r="U47" s="46">
        <f t="shared" si="11"/>
        <v>-7.1258907363427632E-4</v>
      </c>
      <c r="V47" s="46">
        <f t="shared" si="11"/>
        <v>1.3818721523682437E-2</v>
      </c>
      <c r="W47" s="46">
        <f t="shared" si="11"/>
        <v>4.3492678611147376E-2</v>
      </c>
      <c r="X47" s="38">
        <v>6.7679999999999998</v>
      </c>
      <c r="Y47" s="45">
        <f t="shared" si="2"/>
        <v>6.7680000000000004E-2</v>
      </c>
      <c r="Z47" s="46">
        <f t="shared" si="3"/>
        <v>2.5990706432765798E-4</v>
      </c>
    </row>
    <row r="48" spans="1:26" x14ac:dyDescent="0.25">
      <c r="A48" s="42">
        <v>44779</v>
      </c>
      <c r="B48" s="43">
        <v>495.4</v>
      </c>
      <c r="C48" s="43">
        <v>78.099999999999994</v>
      </c>
      <c r="D48" s="44">
        <v>1010.95</v>
      </c>
      <c r="E48" s="43">
        <v>162.6</v>
      </c>
      <c r="F48" s="44">
        <v>2091.9</v>
      </c>
      <c r="G48" s="43">
        <v>936.6</v>
      </c>
      <c r="H48" s="43">
        <v>991.2</v>
      </c>
      <c r="I48" s="37">
        <v>1271.25</v>
      </c>
      <c r="J48" s="38">
        <v>67.769997000000004</v>
      </c>
      <c r="K48" s="38">
        <v>2022.725952</v>
      </c>
      <c r="N48" s="46">
        <f t="shared" si="4"/>
        <v>-7.8109353094332748E-3</v>
      </c>
      <c r="O48" s="46">
        <f t="shared" si="5"/>
        <v>-1.278772378516733E-3</v>
      </c>
      <c r="P48" s="46">
        <f t="shared" si="6"/>
        <v>7.4242724213027117E-4</v>
      </c>
      <c r="Q48" s="46">
        <f t="shared" si="7"/>
        <v>1.5398829688943641E-3</v>
      </c>
      <c r="R48" s="46">
        <f t="shared" si="8"/>
        <v>2.2434017595307963E-2</v>
      </c>
      <c r="S48" s="46">
        <f t="shared" si="9"/>
        <v>-4.8873778155546352E-3</v>
      </c>
      <c r="T48" s="46">
        <f t="shared" si="10"/>
        <v>-8.353759191636145E-3</v>
      </c>
      <c r="U48" s="46">
        <f t="shared" si="11"/>
        <v>7.2498217256953424E-3</v>
      </c>
      <c r="V48" s="46">
        <f t="shared" si="11"/>
        <v>-6.7419900303975194E-3</v>
      </c>
      <c r="W48" s="46">
        <f t="shared" si="11"/>
        <v>-5.7314837118050306E-2</v>
      </c>
      <c r="X48" s="38">
        <v>6.76</v>
      </c>
      <c r="Y48" s="45">
        <f t="shared" si="2"/>
        <v>6.7599999999999993E-2</v>
      </c>
      <c r="Z48" s="46">
        <f t="shared" si="3"/>
        <v>2.5960963937121662E-4</v>
      </c>
    </row>
    <row r="49" spans="1:26" x14ac:dyDescent="0.25">
      <c r="A49" s="42">
        <v>44810</v>
      </c>
      <c r="B49" s="43">
        <v>497.9</v>
      </c>
      <c r="C49" s="43">
        <v>77.849999999999994</v>
      </c>
      <c r="D49" s="44">
        <v>1020.15</v>
      </c>
      <c r="E49" s="43">
        <v>162.1</v>
      </c>
      <c r="F49" s="44">
        <v>2116.5</v>
      </c>
      <c r="G49" s="43">
        <v>941.65</v>
      </c>
      <c r="H49" s="43">
        <v>999.6</v>
      </c>
      <c r="I49" s="37">
        <v>1277.6500000000001</v>
      </c>
      <c r="J49" s="38">
        <v>67.949996999999996</v>
      </c>
      <c r="K49" s="38">
        <v>2090.4091800000001</v>
      </c>
      <c r="N49" s="46">
        <f t="shared" si="4"/>
        <v>5.0464271295922493E-3</v>
      </c>
      <c r="O49" s="46">
        <f t="shared" si="5"/>
        <v>-3.2010243277848915E-3</v>
      </c>
      <c r="P49" s="46">
        <f t="shared" si="6"/>
        <v>9.1003511548542766E-3</v>
      </c>
      <c r="Q49" s="46">
        <f t="shared" si="7"/>
        <v>-3.0750307503075031E-3</v>
      </c>
      <c r="R49" s="46">
        <f t="shared" si="8"/>
        <v>1.1759644342463745E-2</v>
      </c>
      <c r="S49" s="46">
        <f t="shared" si="9"/>
        <v>5.3918428357889753E-3</v>
      </c>
      <c r="T49" s="46">
        <f t="shared" si="10"/>
        <v>8.4745762711864181E-3</v>
      </c>
      <c r="U49" s="46">
        <f t="shared" si="11"/>
        <v>5.0344149459194418E-3</v>
      </c>
      <c r="V49" s="46">
        <f t="shared" si="11"/>
        <v>2.6560426142558718E-3</v>
      </c>
      <c r="W49" s="46">
        <f t="shared" si="11"/>
        <v>3.3461392994477236E-2</v>
      </c>
      <c r="X49" s="38">
        <v>6.6970000000000001</v>
      </c>
      <c r="Y49" s="45">
        <f t="shared" si="2"/>
        <v>6.6970000000000002E-2</v>
      </c>
      <c r="Z49" s="46">
        <f t="shared" si="3"/>
        <v>2.5726664179526182E-4</v>
      </c>
    </row>
    <row r="50" spans="1:26" x14ac:dyDescent="0.25">
      <c r="A50" s="42">
        <v>44840</v>
      </c>
      <c r="B50" s="43">
        <v>494</v>
      </c>
      <c r="C50" s="43">
        <v>78.05</v>
      </c>
      <c r="D50" s="44">
        <v>1008.45</v>
      </c>
      <c r="E50" s="43">
        <v>163.5</v>
      </c>
      <c r="F50" s="44">
        <v>2051.9</v>
      </c>
      <c r="G50" s="43">
        <v>944.35</v>
      </c>
      <c r="H50" s="43">
        <v>992.55</v>
      </c>
      <c r="I50" s="37">
        <v>1289.2</v>
      </c>
      <c r="J50" s="38">
        <v>66.949996999999996</v>
      </c>
      <c r="K50" s="38">
        <v>1916.6561280000001</v>
      </c>
      <c r="N50" s="46">
        <f t="shared" si="4"/>
        <v>-7.8328981723237139E-3</v>
      </c>
      <c r="O50" s="46">
        <f t="shared" si="5"/>
        <v>2.5690430314708138E-3</v>
      </c>
      <c r="P50" s="46">
        <f t="shared" si="6"/>
        <v>-1.1468901632112859E-2</v>
      </c>
      <c r="Q50" s="46">
        <f t="shared" si="7"/>
        <v>8.6366440468846738E-3</v>
      </c>
      <c r="R50" s="46">
        <f t="shared" si="8"/>
        <v>-3.052208835341361E-2</v>
      </c>
      <c r="S50" s="46">
        <f t="shared" si="9"/>
        <v>2.8673073859714817E-3</v>
      </c>
      <c r="T50" s="46">
        <f t="shared" si="10"/>
        <v>-7.052821128451449E-3</v>
      </c>
      <c r="U50" s="46">
        <f t="shared" si="11"/>
        <v>9.040034438226395E-3</v>
      </c>
      <c r="V50" s="46">
        <f t="shared" si="11"/>
        <v>-1.4716704108169424E-2</v>
      </c>
      <c r="W50" s="46">
        <f t="shared" si="11"/>
        <v>-8.3119158518046701E-2</v>
      </c>
      <c r="X50" s="38">
        <v>6.7649999999999997</v>
      </c>
      <c r="Y50" s="45">
        <f t="shared" si="2"/>
        <v>6.7650000000000002E-2</v>
      </c>
      <c r="Z50" s="46">
        <f t="shared" si="3"/>
        <v>2.5979553257027277E-4</v>
      </c>
    </row>
    <row r="51" spans="1:26" x14ac:dyDescent="0.25">
      <c r="A51" s="43" t="s">
        <v>37</v>
      </c>
      <c r="B51" s="43">
        <v>481.2</v>
      </c>
      <c r="C51" s="43">
        <v>75.75</v>
      </c>
      <c r="D51" s="44">
        <v>1003.3</v>
      </c>
      <c r="E51" s="43">
        <v>159.9</v>
      </c>
      <c r="F51" s="44">
        <v>2051.9</v>
      </c>
      <c r="G51" s="43">
        <v>906.4</v>
      </c>
      <c r="H51" s="43">
        <v>980.55</v>
      </c>
      <c r="I51" s="37">
        <v>1298.1500000000001</v>
      </c>
      <c r="J51" s="38">
        <v>64.910004000000001</v>
      </c>
      <c r="K51" s="38">
        <v>2018.336182</v>
      </c>
      <c r="N51" s="46">
        <f t="shared" si="4"/>
        <v>-2.5910931174089092E-2</v>
      </c>
      <c r="O51" s="46">
        <f t="shared" si="5"/>
        <v>-2.9468289557975622E-2</v>
      </c>
      <c r="P51" s="46">
        <f t="shared" si="6"/>
        <v>-5.1068471416531218E-3</v>
      </c>
      <c r="Q51" s="46">
        <f t="shared" si="7"/>
        <v>-2.2018348623853178E-2</v>
      </c>
      <c r="R51" s="46">
        <f t="shared" si="8"/>
        <v>0</v>
      </c>
      <c r="S51" s="46">
        <f t="shared" si="9"/>
        <v>-4.0186371578334351E-2</v>
      </c>
      <c r="T51" s="46">
        <f t="shared" si="10"/>
        <v>-1.2090071029167296E-2</v>
      </c>
      <c r="U51" s="46">
        <f t="shared" si="11"/>
        <v>6.9422897921191783E-3</v>
      </c>
      <c r="V51" s="46">
        <f t="shared" si="11"/>
        <v>-3.0470397183139465E-2</v>
      </c>
      <c r="W51" s="46">
        <f t="shared" si="11"/>
        <v>5.3050754652636326E-2</v>
      </c>
      <c r="X51" s="38">
        <v>6.7439999999999998</v>
      </c>
      <c r="Y51" s="45">
        <f t="shared" si="2"/>
        <v>6.744E-2</v>
      </c>
      <c r="Z51" s="46">
        <f t="shared" si="3"/>
        <v>2.5901472285561056E-4</v>
      </c>
    </row>
    <row r="52" spans="1:26" x14ac:dyDescent="0.25">
      <c r="A52" s="43" t="s">
        <v>38</v>
      </c>
      <c r="B52" s="43">
        <v>481.75</v>
      </c>
      <c r="C52" s="43">
        <v>74.849999999999994</v>
      </c>
      <c r="D52" s="44">
        <v>1008.85</v>
      </c>
      <c r="E52" s="43">
        <v>151.9</v>
      </c>
      <c r="F52" s="44">
        <v>2057.5</v>
      </c>
      <c r="G52" s="43">
        <v>908.45</v>
      </c>
      <c r="H52" s="43">
        <v>986.5</v>
      </c>
      <c r="I52" s="37">
        <v>1304.7</v>
      </c>
      <c r="J52" s="38">
        <v>62.150002000000001</v>
      </c>
      <c r="K52" s="38">
        <v>1961.3156739999999</v>
      </c>
      <c r="N52" s="46">
        <f t="shared" si="4"/>
        <v>1.1429758935993586E-3</v>
      </c>
      <c r="O52" s="46">
        <f t="shared" si="5"/>
        <v>-1.1881188118811956E-2</v>
      </c>
      <c r="P52" s="46">
        <f t="shared" si="6"/>
        <v>5.5317452407057394E-3</v>
      </c>
      <c r="Q52" s="46">
        <f t="shared" si="7"/>
        <v>-5.0031269543464665E-2</v>
      </c>
      <c r="R52" s="46">
        <f t="shared" si="8"/>
        <v>2.7291778351771086E-3</v>
      </c>
      <c r="S52" s="46">
        <f t="shared" si="9"/>
        <v>2.2616946160636236E-3</v>
      </c>
      <c r="T52" s="46">
        <f t="shared" si="10"/>
        <v>6.0680230482892724E-3</v>
      </c>
      <c r="U52" s="46">
        <f t="shared" si="11"/>
        <v>5.0456418749758921E-3</v>
      </c>
      <c r="V52" s="46">
        <f t="shared" si="11"/>
        <v>-4.2520441070994237E-2</v>
      </c>
      <c r="W52" s="46">
        <f t="shared" si="11"/>
        <v>-2.8251244023925478E-2</v>
      </c>
      <c r="X52" s="38">
        <v>6.7370000000000001</v>
      </c>
      <c r="Y52" s="45">
        <f t="shared" si="2"/>
        <v>6.7369999999999999E-2</v>
      </c>
      <c r="Z52" s="46">
        <f t="shared" si="3"/>
        <v>2.5875441895006901E-4</v>
      </c>
    </row>
    <row r="53" spans="1:26" x14ac:dyDescent="0.25">
      <c r="A53" s="43" t="s">
        <v>39</v>
      </c>
      <c r="B53" s="43">
        <v>479.3</v>
      </c>
      <c r="C53" s="43">
        <v>76.7</v>
      </c>
      <c r="D53" s="46">
        <v>999.2</v>
      </c>
      <c r="E53" s="43">
        <v>152.94999999999999</v>
      </c>
      <c r="F53" s="44">
        <v>2057.3000000000002</v>
      </c>
      <c r="G53" s="43">
        <v>872.75</v>
      </c>
      <c r="H53" s="43">
        <v>994.75</v>
      </c>
      <c r="I53" s="37">
        <v>1305.45</v>
      </c>
      <c r="J53" s="38">
        <v>62.290000999999997</v>
      </c>
      <c r="K53" s="38">
        <v>1974.518311</v>
      </c>
      <c r="N53" s="46">
        <f t="shared" si="4"/>
        <v>-5.085625324338326E-3</v>
      </c>
      <c r="O53" s="46">
        <f t="shared" si="5"/>
        <v>2.4716098864395575E-2</v>
      </c>
      <c r="P53" s="46">
        <f t="shared" si="6"/>
        <v>-9.5653466818654675E-3</v>
      </c>
      <c r="Q53" s="46">
        <f t="shared" si="7"/>
        <v>6.9124423963132517E-3</v>
      </c>
      <c r="R53" s="46">
        <f t="shared" si="8"/>
        <v>-9.7205346293957758E-5</v>
      </c>
      <c r="S53" s="46">
        <f t="shared" si="9"/>
        <v>-3.9297704881941814E-2</v>
      </c>
      <c r="T53" s="46">
        <f t="shared" si="10"/>
        <v>8.3628991383679682E-3</v>
      </c>
      <c r="U53" s="46">
        <f t="shared" si="11"/>
        <v>5.7484479190618529E-4</v>
      </c>
      <c r="V53" s="46">
        <f t="shared" si="11"/>
        <v>2.2525984794014324E-3</v>
      </c>
      <c r="W53" s="46">
        <f t="shared" si="11"/>
        <v>6.7315206700377878E-3</v>
      </c>
      <c r="X53" s="38">
        <v>6.7489999999999997</v>
      </c>
      <c r="Y53" s="45">
        <f t="shared" si="2"/>
        <v>6.7489999999999994E-2</v>
      </c>
      <c r="Z53" s="46">
        <f t="shared" si="3"/>
        <v>2.5920064380735575E-4</v>
      </c>
    </row>
    <row r="54" spans="1:26" x14ac:dyDescent="0.25">
      <c r="A54" s="43" t="s">
        <v>40</v>
      </c>
      <c r="B54" s="43">
        <v>462.95</v>
      </c>
      <c r="C54" s="43">
        <v>74.3</v>
      </c>
      <c r="D54" s="46">
        <v>975.5</v>
      </c>
      <c r="E54" s="43">
        <v>151</v>
      </c>
      <c r="F54" s="44">
        <v>2124.65</v>
      </c>
      <c r="G54" s="43">
        <v>853.75</v>
      </c>
      <c r="H54" s="43">
        <v>955.45</v>
      </c>
      <c r="I54" s="37">
        <v>1302.1500000000001</v>
      </c>
      <c r="J54" s="38">
        <v>63.439999</v>
      </c>
      <c r="K54" s="38">
        <v>2043.1701660000001</v>
      </c>
      <c r="N54" s="46">
        <f t="shared" si="4"/>
        <v>-3.4112247026914296E-2</v>
      </c>
      <c r="O54" s="46">
        <f t="shared" si="5"/>
        <v>-3.1290743155150007E-2</v>
      </c>
      <c r="P54" s="46">
        <f t="shared" si="6"/>
        <v>-2.371897518014416E-2</v>
      </c>
      <c r="Q54" s="46">
        <f t="shared" si="7"/>
        <v>-1.2749264465511532E-2</v>
      </c>
      <c r="R54" s="46">
        <f t="shared" si="8"/>
        <v>3.2737082583969235E-2</v>
      </c>
      <c r="S54" s="46">
        <f t="shared" si="9"/>
        <v>-2.1770266399312517E-2</v>
      </c>
      <c r="T54" s="46">
        <f t="shared" si="10"/>
        <v>-3.9507413923096209E-2</v>
      </c>
      <c r="U54" s="46">
        <f t="shared" si="11"/>
        <v>-2.5278639549580254E-3</v>
      </c>
      <c r="V54" s="46">
        <f t="shared" si="11"/>
        <v>1.8462000024691019E-2</v>
      </c>
      <c r="W54" s="46">
        <f t="shared" si="11"/>
        <v>3.4768912811566258E-2</v>
      </c>
      <c r="X54" s="38">
        <v>6.7539999999999996</v>
      </c>
      <c r="Y54" s="45">
        <f t="shared" si="2"/>
        <v>6.7539999999999989E-2</v>
      </c>
      <c r="Z54" s="46">
        <f t="shared" si="3"/>
        <v>2.5938655608537253E-4</v>
      </c>
    </row>
    <row r="55" spans="1:26" x14ac:dyDescent="0.25">
      <c r="A55" s="43" t="s">
        <v>41</v>
      </c>
      <c r="B55" s="43">
        <v>461.4</v>
      </c>
      <c r="C55" s="43">
        <v>71.3</v>
      </c>
      <c r="D55" s="46">
        <v>974.75</v>
      </c>
      <c r="E55" s="43">
        <v>145.75</v>
      </c>
      <c r="F55" s="44">
        <v>2032.6</v>
      </c>
      <c r="G55" s="43">
        <v>838.05</v>
      </c>
      <c r="H55" s="43">
        <v>955.3</v>
      </c>
      <c r="I55" s="37">
        <v>1304.7</v>
      </c>
      <c r="J55" s="38">
        <v>61.700001</v>
      </c>
      <c r="K55" s="38">
        <v>1972.181885</v>
      </c>
      <c r="N55" s="46">
        <f t="shared" si="4"/>
        <v>-3.3480937466249302E-3</v>
      </c>
      <c r="O55" s="46">
        <f t="shared" si="5"/>
        <v>-4.0376850605652763E-2</v>
      </c>
      <c r="P55" s="46">
        <f t="shared" si="6"/>
        <v>-7.6883649410558691E-4</v>
      </c>
      <c r="Q55" s="46">
        <f t="shared" si="7"/>
        <v>-3.4768211920529798E-2</v>
      </c>
      <c r="R55" s="46">
        <f t="shared" si="8"/>
        <v>-4.3324782905419801E-2</v>
      </c>
      <c r="S55" s="46">
        <f t="shared" si="9"/>
        <v>-1.8389458272328019E-2</v>
      </c>
      <c r="T55" s="46">
        <f t="shared" si="10"/>
        <v>-1.5699408655616825E-4</v>
      </c>
      <c r="U55" s="46">
        <f t="shared" si="11"/>
        <v>1.9582997350535303E-3</v>
      </c>
      <c r="V55" s="46">
        <f t="shared" si="11"/>
        <v>-2.7427459448730443E-2</v>
      </c>
      <c r="W55" s="46">
        <f t="shared" si="11"/>
        <v>-3.4744184396044153E-2</v>
      </c>
      <c r="X55" s="38">
        <v>6.7290000000000001</v>
      </c>
      <c r="Y55" s="45">
        <f t="shared" si="2"/>
        <v>6.7290000000000003E-2</v>
      </c>
      <c r="Z55" s="46">
        <f t="shared" si="3"/>
        <v>2.5845690795089915E-4</v>
      </c>
    </row>
    <row r="56" spans="1:26" x14ac:dyDescent="0.25">
      <c r="A56" s="43" t="s">
        <v>42</v>
      </c>
      <c r="B56" s="43">
        <v>445.3</v>
      </c>
      <c r="C56" s="43">
        <v>68.400000000000006</v>
      </c>
      <c r="D56" s="46">
        <v>961</v>
      </c>
      <c r="E56" s="43">
        <v>141.44999999999999</v>
      </c>
      <c r="F56" s="44">
        <v>2060.25</v>
      </c>
      <c r="G56" s="43">
        <v>793.2</v>
      </c>
      <c r="H56" s="43">
        <v>945.95</v>
      </c>
      <c r="I56" s="37">
        <v>1317.05</v>
      </c>
      <c r="J56" s="38">
        <v>61.93</v>
      </c>
      <c r="K56" s="38">
        <v>1978.982788</v>
      </c>
      <c r="N56" s="46">
        <f t="shared" si="4"/>
        <v>-3.4893801473775396E-2</v>
      </c>
      <c r="O56" s="46">
        <f t="shared" si="5"/>
        <v>-4.0673211781206052E-2</v>
      </c>
      <c r="P56" s="46">
        <f t="shared" si="6"/>
        <v>-1.4106181072069762E-2</v>
      </c>
      <c r="Q56" s="46">
        <f t="shared" si="7"/>
        <v>-2.950257289879939E-2</v>
      </c>
      <c r="R56" s="46">
        <f t="shared" si="8"/>
        <v>1.360326675194337E-2</v>
      </c>
      <c r="S56" s="46">
        <f t="shared" si="9"/>
        <v>-5.3517093252192484E-2</v>
      </c>
      <c r="T56" s="46">
        <f t="shared" si="10"/>
        <v>-9.7875013084893856E-3</v>
      </c>
      <c r="U56" s="46">
        <f t="shared" si="11"/>
        <v>9.4657775733884477E-3</v>
      </c>
      <c r="V56" s="46">
        <f t="shared" si="11"/>
        <v>3.7276984809124945E-3</v>
      </c>
      <c r="W56" s="46">
        <f t="shared" si="11"/>
        <v>3.4484157124280968E-3</v>
      </c>
      <c r="X56" s="38">
        <v>6.6970000000000001</v>
      </c>
      <c r="Y56" s="45">
        <f t="shared" si="2"/>
        <v>6.6970000000000002E-2</v>
      </c>
      <c r="Z56" s="46">
        <f t="shared" si="3"/>
        <v>2.5726664179526182E-4</v>
      </c>
    </row>
    <row r="57" spans="1:26" x14ac:dyDescent="0.25">
      <c r="A57" s="43" t="s">
        <v>43</v>
      </c>
      <c r="B57" s="43">
        <v>464.5</v>
      </c>
      <c r="C57" s="43">
        <v>70.8</v>
      </c>
      <c r="D57" s="46">
        <v>964.2</v>
      </c>
      <c r="E57" s="43">
        <v>146.6</v>
      </c>
      <c r="F57" s="44">
        <v>2215.0500000000002</v>
      </c>
      <c r="G57" s="43">
        <v>821.4</v>
      </c>
      <c r="H57" s="43">
        <v>980.4</v>
      </c>
      <c r="I57" s="37">
        <v>1300.55</v>
      </c>
      <c r="J57" s="38">
        <v>62.98</v>
      </c>
      <c r="K57" s="38">
        <v>1944.8278809999999</v>
      </c>
      <c r="N57" s="46">
        <f t="shared" si="4"/>
        <v>4.3116999775432263E-2</v>
      </c>
      <c r="O57" s="46">
        <f t="shared" si="5"/>
        <v>3.5087719298245487E-2</v>
      </c>
      <c r="P57" s="46">
        <f t="shared" si="6"/>
        <v>3.3298647242456249E-3</v>
      </c>
      <c r="Q57" s="46">
        <f t="shared" si="7"/>
        <v>3.6408624955814817E-2</v>
      </c>
      <c r="R57" s="46">
        <f t="shared" si="8"/>
        <v>7.513651255915553E-2</v>
      </c>
      <c r="S57" s="46">
        <f t="shared" si="9"/>
        <v>3.5552193645990833E-2</v>
      </c>
      <c r="T57" s="46">
        <f t="shared" si="10"/>
        <v>3.6418415349648431E-2</v>
      </c>
      <c r="U57" s="46">
        <f t="shared" si="11"/>
        <v>-1.2527998177745719E-2</v>
      </c>
      <c r="V57" s="46">
        <f t="shared" si="11"/>
        <v>1.6954626190860602E-2</v>
      </c>
      <c r="W57" s="46">
        <f t="shared" si="11"/>
        <v>-1.7258819635575372E-2</v>
      </c>
      <c r="X57" s="38">
        <v>6.7720000000000002</v>
      </c>
      <c r="Y57" s="45">
        <f t="shared" si="2"/>
        <v>6.7720000000000002E-2</v>
      </c>
      <c r="Z57" s="46">
        <f t="shared" si="3"/>
        <v>2.6005576848220358E-4</v>
      </c>
    </row>
    <row r="58" spans="1:26" x14ac:dyDescent="0.25">
      <c r="A58" s="43" t="s">
        <v>44</v>
      </c>
      <c r="B58" s="43">
        <v>452.65</v>
      </c>
      <c r="C58" s="43">
        <v>69</v>
      </c>
      <c r="D58" s="46">
        <v>963.8</v>
      </c>
      <c r="E58" s="43">
        <v>145.85</v>
      </c>
      <c r="F58" s="44">
        <v>2122.35</v>
      </c>
      <c r="G58" s="43">
        <v>794.3</v>
      </c>
      <c r="H58" s="43">
        <v>947.9</v>
      </c>
      <c r="I58" s="37">
        <v>1305.3</v>
      </c>
      <c r="J58" s="38">
        <v>64.169998000000007</v>
      </c>
      <c r="K58" s="38">
        <v>1803.9133300000001</v>
      </c>
      <c r="N58" s="46">
        <f t="shared" si="4"/>
        <v>-2.5511302475780456E-2</v>
      </c>
      <c r="O58" s="46">
        <f t="shared" si="5"/>
        <v>-2.5423728813559282E-2</v>
      </c>
      <c r="P58" s="46">
        <f t="shared" si="6"/>
        <v>-4.1485169052073319E-4</v>
      </c>
      <c r="Q58" s="46">
        <f t="shared" si="7"/>
        <v>-5.1159618008185543E-3</v>
      </c>
      <c r="R58" s="46">
        <f t="shared" si="8"/>
        <v>-4.1850071104489864E-2</v>
      </c>
      <c r="S58" s="46">
        <f t="shared" si="9"/>
        <v>-3.299245191137086E-2</v>
      </c>
      <c r="T58" s="46">
        <f t="shared" si="10"/>
        <v>-3.3149734802121585E-2</v>
      </c>
      <c r="U58" s="46">
        <f t="shared" si="11"/>
        <v>3.6523009495982471E-3</v>
      </c>
      <c r="V58" s="46">
        <f t="shared" si="11"/>
        <v>1.8894855509685771E-2</v>
      </c>
      <c r="W58" s="46">
        <f t="shared" si="11"/>
        <v>-7.2456052474702187E-2</v>
      </c>
      <c r="X58" s="38">
        <v>6.7530000000000001</v>
      </c>
      <c r="Y58" s="45">
        <f t="shared" si="2"/>
        <v>6.7530000000000007E-2</v>
      </c>
      <c r="Z58" s="46">
        <f t="shared" si="3"/>
        <v>2.5934937432370297E-4</v>
      </c>
    </row>
    <row r="59" spans="1:26" x14ac:dyDescent="0.25">
      <c r="A59" s="43" t="s">
        <v>45</v>
      </c>
      <c r="B59" s="43">
        <v>458.2</v>
      </c>
      <c r="C59" s="43">
        <v>68.900000000000006</v>
      </c>
      <c r="D59" s="46">
        <v>985.55</v>
      </c>
      <c r="E59" s="43">
        <v>147.19999999999999</v>
      </c>
      <c r="F59" s="44">
        <v>2105</v>
      </c>
      <c r="G59" s="43">
        <v>792.65</v>
      </c>
      <c r="H59" s="43">
        <v>967</v>
      </c>
      <c r="I59" s="37">
        <v>1298</v>
      </c>
      <c r="J59" s="38">
        <v>62.419998</v>
      </c>
      <c r="K59" s="38">
        <v>1724.9228519999999</v>
      </c>
      <c r="N59" s="46">
        <f t="shared" si="4"/>
        <v>1.2261128907544485E-2</v>
      </c>
      <c r="O59" s="46">
        <f t="shared" si="5"/>
        <v>-1.4492753623187582E-3</v>
      </c>
      <c r="P59" s="46">
        <f t="shared" si="6"/>
        <v>2.2566922598049387E-2</v>
      </c>
      <c r="Q59" s="46">
        <f t="shared" si="7"/>
        <v>9.2560850188549496E-3</v>
      </c>
      <c r="R59" s="46">
        <f t="shared" si="8"/>
        <v>-8.1749004641081396E-3</v>
      </c>
      <c r="S59" s="46">
        <f t="shared" si="9"/>
        <v>-2.0773007679717706E-3</v>
      </c>
      <c r="T59" s="46">
        <f t="shared" si="10"/>
        <v>2.0149804831733328E-2</v>
      </c>
      <c r="U59" s="46">
        <f t="shared" si="11"/>
        <v>-5.5925840802880222E-3</v>
      </c>
      <c r="V59" s="46">
        <f t="shared" si="11"/>
        <v>-2.727131143123936E-2</v>
      </c>
      <c r="W59" s="46">
        <f t="shared" si="11"/>
        <v>-4.3788399745347061E-2</v>
      </c>
      <c r="X59" s="38">
        <v>6.758</v>
      </c>
      <c r="Y59" s="45">
        <f t="shared" si="2"/>
        <v>6.7580000000000001E-2</v>
      </c>
      <c r="Z59" s="46">
        <f t="shared" si="3"/>
        <v>2.5953527966349199E-4</v>
      </c>
    </row>
    <row r="60" spans="1:26" x14ac:dyDescent="0.25">
      <c r="A60" s="43" t="s">
        <v>46</v>
      </c>
      <c r="B60" s="43">
        <v>466.1</v>
      </c>
      <c r="C60" s="43">
        <v>70.3</v>
      </c>
      <c r="D60" s="46">
        <v>996.55</v>
      </c>
      <c r="E60" s="43">
        <v>152.69999999999999</v>
      </c>
      <c r="F60" s="44">
        <v>2152.1</v>
      </c>
      <c r="G60" s="43">
        <v>808</v>
      </c>
      <c r="H60" s="43">
        <v>992.15</v>
      </c>
      <c r="I60" s="37">
        <v>1300.8499999999999</v>
      </c>
      <c r="J60" s="38">
        <v>58.580002</v>
      </c>
      <c r="K60" s="38">
        <v>1757.9417719999999</v>
      </c>
      <c r="N60" s="46">
        <f t="shared" si="4"/>
        <v>1.7241379310344904E-2</v>
      </c>
      <c r="O60" s="46">
        <f t="shared" si="5"/>
        <v>2.0319303338171137E-2</v>
      </c>
      <c r="P60" s="46">
        <f t="shared" si="6"/>
        <v>1.1161280503272286E-2</v>
      </c>
      <c r="Q60" s="46">
        <f t="shared" si="7"/>
        <v>3.7364130434782615E-2</v>
      </c>
      <c r="R60" s="46">
        <f t="shared" si="8"/>
        <v>2.2375296912113971E-2</v>
      </c>
      <c r="S60" s="46">
        <f t="shared" si="9"/>
        <v>1.9365419794360718E-2</v>
      </c>
      <c r="T60" s="46">
        <f t="shared" si="10"/>
        <v>2.6008273009307113E-2</v>
      </c>
      <c r="U60" s="46">
        <f t="shared" si="11"/>
        <v>2.1956856702618714E-3</v>
      </c>
      <c r="V60" s="46">
        <f t="shared" si="11"/>
        <v>-6.1518681881406009E-2</v>
      </c>
      <c r="W60" s="46">
        <f t="shared" si="11"/>
        <v>1.9142259006955275E-2</v>
      </c>
      <c r="X60" s="38">
        <v>6.851</v>
      </c>
      <c r="Y60" s="45">
        <f t="shared" si="2"/>
        <v>6.8510000000000001E-2</v>
      </c>
      <c r="Z60" s="46">
        <f t="shared" si="3"/>
        <v>2.6299153910014361E-4</v>
      </c>
    </row>
    <row r="61" spans="1:26" x14ac:dyDescent="0.25">
      <c r="A61" s="43" t="s">
        <v>47</v>
      </c>
      <c r="B61" s="43">
        <v>470</v>
      </c>
      <c r="C61" s="43">
        <v>70.849999999999994</v>
      </c>
      <c r="D61" s="44">
        <v>1007.35</v>
      </c>
      <c r="E61" s="43">
        <v>152.9</v>
      </c>
      <c r="F61" s="44">
        <v>2140.5500000000002</v>
      </c>
      <c r="G61" s="43">
        <v>813.65</v>
      </c>
      <c r="H61" s="43">
        <v>981.75</v>
      </c>
      <c r="I61" s="37">
        <v>1302.25</v>
      </c>
      <c r="J61" s="38">
        <v>58.560001</v>
      </c>
      <c r="K61" s="38">
        <v>1812.0310059999999</v>
      </c>
      <c r="N61" s="46">
        <f t="shared" si="4"/>
        <v>8.3673031538296014E-3</v>
      </c>
      <c r="O61" s="46">
        <f t="shared" si="5"/>
        <v>7.8236130867709412E-3</v>
      </c>
      <c r="P61" s="46">
        <f t="shared" si="6"/>
        <v>1.0837388992022547E-2</v>
      </c>
      <c r="Q61" s="46">
        <f t="shared" si="7"/>
        <v>1.3097576948265688E-3</v>
      </c>
      <c r="R61" s="46">
        <f t="shared" si="8"/>
        <v>-5.3668509827608972E-3</v>
      </c>
      <c r="S61" s="46">
        <f t="shared" si="9"/>
        <v>6.9925742574257141E-3</v>
      </c>
      <c r="T61" s="46">
        <f t="shared" si="10"/>
        <v>-1.0482285944665602E-2</v>
      </c>
      <c r="U61" s="46">
        <f t="shared" si="11"/>
        <v>1.0762193950110243E-3</v>
      </c>
      <c r="V61" s="46">
        <f t="shared" si="11"/>
        <v>-3.4143051070569441E-4</v>
      </c>
      <c r="W61" s="46">
        <f t="shared" si="11"/>
        <v>3.0768501472300206E-2</v>
      </c>
      <c r="X61" s="38">
        <v>6.7830000000000004</v>
      </c>
      <c r="Y61" s="45">
        <f t="shared" si="2"/>
        <v>6.7830000000000001E-2</v>
      </c>
      <c r="Z61" s="46">
        <f t="shared" si="3"/>
        <v>2.6046467629758929E-4</v>
      </c>
    </row>
    <row r="62" spans="1:26" x14ac:dyDescent="0.25">
      <c r="A62" s="43" t="s">
        <v>48</v>
      </c>
      <c r="B62" s="43">
        <v>471.2</v>
      </c>
      <c r="C62" s="43">
        <v>72.95</v>
      </c>
      <c r="D62" s="44">
        <v>1001.15</v>
      </c>
      <c r="E62" s="43">
        <v>153.05000000000001</v>
      </c>
      <c r="F62" s="44">
        <v>2163.4</v>
      </c>
      <c r="G62" s="43">
        <v>814.95</v>
      </c>
      <c r="H62" s="43">
        <v>976.15</v>
      </c>
      <c r="I62" s="37">
        <v>1301.95</v>
      </c>
      <c r="J62" s="38">
        <v>59.240001999999997</v>
      </c>
      <c r="K62" s="38">
        <v>1996.441284</v>
      </c>
      <c r="N62" s="46">
        <f t="shared" si="4"/>
        <v>2.5531914893616781E-3</v>
      </c>
      <c r="O62" s="46">
        <f t="shared" si="5"/>
        <v>2.9640084685956369E-2</v>
      </c>
      <c r="P62" s="46">
        <f t="shared" si="6"/>
        <v>-6.1547624956569662E-3</v>
      </c>
      <c r="Q62" s="46">
        <f t="shared" si="7"/>
        <v>9.8103335513411165E-4</v>
      </c>
      <c r="R62" s="46">
        <f t="shared" si="8"/>
        <v>1.0674826563266408E-2</v>
      </c>
      <c r="S62" s="46">
        <f t="shared" si="9"/>
        <v>1.597738585386921E-3</v>
      </c>
      <c r="T62" s="46">
        <f t="shared" si="10"/>
        <v>-5.7040998217469038E-3</v>
      </c>
      <c r="U62" s="46">
        <f t="shared" si="11"/>
        <v>-2.3037051257435555E-4</v>
      </c>
      <c r="V62" s="46">
        <f t="shared" si="11"/>
        <v>1.161203873613317E-2</v>
      </c>
      <c r="W62" s="46">
        <f t="shared" si="11"/>
        <v>0.10176993516633019</v>
      </c>
      <c r="X62" s="38">
        <v>6.8</v>
      </c>
      <c r="Y62" s="45">
        <f t="shared" si="2"/>
        <v>6.8000000000000005E-2</v>
      </c>
      <c r="Z62" s="46">
        <f t="shared" si="3"/>
        <v>2.6109654222272738E-4</v>
      </c>
    </row>
    <row r="63" spans="1:26" x14ac:dyDescent="0.25">
      <c r="A63" s="43" t="s">
        <v>49</v>
      </c>
      <c r="B63" s="43">
        <v>467.15</v>
      </c>
      <c r="C63" s="43">
        <v>70.900000000000006</v>
      </c>
      <c r="D63" s="44">
        <v>1022.1</v>
      </c>
      <c r="E63" s="43">
        <v>150.05000000000001</v>
      </c>
      <c r="F63" s="44">
        <v>2347.9</v>
      </c>
      <c r="G63" s="43">
        <v>806.75</v>
      </c>
      <c r="H63" s="43">
        <v>972.5</v>
      </c>
      <c r="I63" s="37">
        <v>1303.8499999999999</v>
      </c>
      <c r="J63" s="38">
        <v>58.93</v>
      </c>
      <c r="K63" s="38">
        <v>1942.3280030000001</v>
      </c>
      <c r="N63" s="46">
        <f t="shared" si="4"/>
        <v>-8.595076400679141E-3</v>
      </c>
      <c r="O63" s="46">
        <f t="shared" si="5"/>
        <v>-2.810143934201504E-2</v>
      </c>
      <c r="P63" s="46">
        <f t="shared" si="6"/>
        <v>2.0925935174549316E-2</v>
      </c>
      <c r="Q63" s="46">
        <f t="shared" si="7"/>
        <v>-1.9601437438745508E-2</v>
      </c>
      <c r="R63" s="46">
        <f t="shared" si="8"/>
        <v>8.528242581122307E-2</v>
      </c>
      <c r="S63" s="46">
        <f t="shared" si="9"/>
        <v>-1.0061966991840046E-2</v>
      </c>
      <c r="T63" s="46">
        <f t="shared" si="10"/>
        <v>-3.7391794293909516E-3</v>
      </c>
      <c r="U63" s="46">
        <f t="shared" si="11"/>
        <v>1.4593494373822831E-3</v>
      </c>
      <c r="V63" s="46">
        <f t="shared" si="11"/>
        <v>-5.2329842932820501E-3</v>
      </c>
      <c r="W63" s="46">
        <f t="shared" si="11"/>
        <v>-2.7104869766858577E-2</v>
      </c>
      <c r="X63" s="38">
        <v>6.7539999999999996</v>
      </c>
      <c r="Y63" s="45">
        <f t="shared" si="2"/>
        <v>6.7539999999999989E-2</v>
      </c>
      <c r="Z63" s="46">
        <f t="shared" si="3"/>
        <v>2.5938655608537253E-4</v>
      </c>
    </row>
    <row r="64" spans="1:26" x14ac:dyDescent="0.25">
      <c r="A64" s="43" t="s">
        <v>50</v>
      </c>
      <c r="B64" s="43">
        <v>458.7</v>
      </c>
      <c r="C64" s="43">
        <v>71.2</v>
      </c>
      <c r="D64" s="44">
        <v>1024.2</v>
      </c>
      <c r="E64" s="43">
        <v>149.85</v>
      </c>
      <c r="F64" s="44">
        <v>2473.65</v>
      </c>
      <c r="G64" s="43">
        <v>793.35</v>
      </c>
      <c r="H64" s="43">
        <v>972.4</v>
      </c>
      <c r="I64" s="37">
        <v>1316.3</v>
      </c>
      <c r="J64" s="38">
        <v>57.599997999999999</v>
      </c>
      <c r="K64" s="38">
        <v>1823.569336</v>
      </c>
      <c r="N64" s="46">
        <f t="shared" si="4"/>
        <v>-1.808840843412178E-2</v>
      </c>
      <c r="O64" s="46">
        <f t="shared" si="5"/>
        <v>4.2313117066290146E-3</v>
      </c>
      <c r="P64" s="46">
        <f t="shared" si="6"/>
        <v>2.0545934840035442E-3</v>
      </c>
      <c r="Q64" s="46">
        <f t="shared" si="7"/>
        <v>-1.3328890369877842E-3</v>
      </c>
      <c r="R64" s="46">
        <f t="shared" si="8"/>
        <v>5.3558499084288086E-2</v>
      </c>
      <c r="S64" s="46">
        <f t="shared" si="9"/>
        <v>-1.6609854353889033E-2</v>
      </c>
      <c r="T64" s="46">
        <f t="shared" si="10"/>
        <v>-1.0282776349616734E-4</v>
      </c>
      <c r="U64" s="46">
        <f t="shared" si="11"/>
        <v>9.5486443992790944E-3</v>
      </c>
      <c r="V64" s="46">
        <f t="shared" si="11"/>
        <v>-2.2569183777362979E-2</v>
      </c>
      <c r="W64" s="46">
        <f t="shared" si="11"/>
        <v>-6.1142436713352608E-2</v>
      </c>
      <c r="X64" s="38">
        <v>6.7519999999999998</v>
      </c>
      <c r="Y64" s="45">
        <f t="shared" si="2"/>
        <v>6.7519999999999997E-2</v>
      </c>
      <c r="Z64" s="46">
        <f t="shared" si="3"/>
        <v>2.593121922149777E-4</v>
      </c>
    </row>
    <row r="65" spans="1:26" x14ac:dyDescent="0.25">
      <c r="A65" s="42">
        <v>44568</v>
      </c>
      <c r="B65" s="43">
        <v>469.15</v>
      </c>
      <c r="C65" s="43">
        <v>71</v>
      </c>
      <c r="D65" s="44">
        <v>1026.0999999999999</v>
      </c>
      <c r="E65" s="43">
        <v>149.55000000000001</v>
      </c>
      <c r="F65" s="44">
        <v>2400.65</v>
      </c>
      <c r="G65" s="43">
        <v>795.35</v>
      </c>
      <c r="H65" s="43">
        <v>956.45</v>
      </c>
      <c r="I65" s="37">
        <v>1318.75</v>
      </c>
      <c r="J65" s="38">
        <v>55.220001000000003</v>
      </c>
      <c r="K65" s="38">
        <v>1834.150513</v>
      </c>
      <c r="N65" s="46">
        <f t="shared" si="4"/>
        <v>2.2781774580335708E-2</v>
      </c>
      <c r="O65" s="46">
        <f t="shared" si="5"/>
        <v>-2.8089887640449836E-3</v>
      </c>
      <c r="P65" s="46">
        <f t="shared" si="6"/>
        <v>1.8551064245263264E-3</v>
      </c>
      <c r="Q65" s="46">
        <f t="shared" si="7"/>
        <v>-2.0020020020018884E-3</v>
      </c>
      <c r="R65" s="46">
        <f t="shared" si="8"/>
        <v>-2.9511046429365511E-2</v>
      </c>
      <c r="S65" s="46">
        <f t="shared" si="9"/>
        <v>2.5209554421125606E-3</v>
      </c>
      <c r="T65" s="46">
        <f t="shared" si="10"/>
        <v>-1.6402714932126628E-2</v>
      </c>
      <c r="U65" s="46">
        <f t="shared" si="11"/>
        <v>1.8612778242042434E-3</v>
      </c>
      <c r="V65" s="46">
        <f t="shared" si="11"/>
        <v>-4.1319393795812218E-2</v>
      </c>
      <c r="W65" s="46">
        <f t="shared" si="11"/>
        <v>5.8024538969326175E-3</v>
      </c>
      <c r="X65" s="38">
        <v>6.7409999999999997</v>
      </c>
      <c r="Y65" s="45">
        <f t="shared" si="2"/>
        <v>6.7409999999999998E-2</v>
      </c>
      <c r="Z65" s="46">
        <f t="shared" si="3"/>
        <v>2.5890316612087183E-4</v>
      </c>
    </row>
    <row r="66" spans="1:26" x14ac:dyDescent="0.25">
      <c r="A66" s="42">
        <v>44658</v>
      </c>
      <c r="B66" s="43">
        <v>471.3</v>
      </c>
      <c r="C66" s="43">
        <v>72.150000000000006</v>
      </c>
      <c r="D66" s="44">
        <v>1052.1500000000001</v>
      </c>
      <c r="E66" s="43">
        <v>150.69999999999999</v>
      </c>
      <c r="F66" s="44">
        <v>2423.1</v>
      </c>
      <c r="G66" s="43">
        <v>803.35</v>
      </c>
      <c r="H66" s="43">
        <v>965.65</v>
      </c>
      <c r="I66" s="37">
        <v>1342.05</v>
      </c>
      <c r="J66" s="38">
        <v>55</v>
      </c>
      <c r="K66" s="38">
        <v>1775.0786129999999</v>
      </c>
      <c r="N66" s="46">
        <f t="shared" si="4"/>
        <v>4.5827560481722989E-3</v>
      </c>
      <c r="O66" s="46">
        <f t="shared" si="5"/>
        <v>1.6197183098591628E-2</v>
      </c>
      <c r="P66" s="46">
        <f t="shared" si="6"/>
        <v>2.5387389143358526E-2</v>
      </c>
      <c r="Q66" s="46">
        <f t="shared" si="7"/>
        <v>7.6897358742893827E-3</v>
      </c>
      <c r="R66" s="46">
        <f t="shared" si="8"/>
        <v>9.3516339324765455E-3</v>
      </c>
      <c r="S66" s="46">
        <f t="shared" si="9"/>
        <v>1.0058464826805809E-2</v>
      </c>
      <c r="T66" s="46">
        <f t="shared" si="10"/>
        <v>9.6189032359244413E-3</v>
      </c>
      <c r="U66" s="46">
        <f t="shared" si="11"/>
        <v>1.7668246445497596E-2</v>
      </c>
      <c r="V66" s="46">
        <f t="shared" si="11"/>
        <v>-3.9840817822513882E-3</v>
      </c>
      <c r="W66" s="46">
        <f t="shared" si="11"/>
        <v>-3.2206680739292275E-2</v>
      </c>
      <c r="X66" s="38">
        <v>6.8140000000000001</v>
      </c>
      <c r="Y66" s="45">
        <f t="shared" si="2"/>
        <v>6.8140000000000006E-2</v>
      </c>
      <c r="Z66" s="46">
        <f t="shared" si="3"/>
        <v>2.6161682718006674E-4</v>
      </c>
    </row>
    <row r="67" spans="1:26" x14ac:dyDescent="0.25">
      <c r="A67" s="42">
        <v>44688</v>
      </c>
      <c r="B67" s="43">
        <v>459.85</v>
      </c>
      <c r="C67" s="43">
        <v>71.650000000000006</v>
      </c>
      <c r="D67" s="44">
        <v>1070.0999999999999</v>
      </c>
      <c r="E67" s="43">
        <v>152.15</v>
      </c>
      <c r="F67" s="44">
        <v>2476.3000000000002</v>
      </c>
      <c r="G67" s="43">
        <v>803.4</v>
      </c>
      <c r="H67" s="43">
        <v>957.65</v>
      </c>
      <c r="I67" s="37">
        <v>1331.3</v>
      </c>
      <c r="J67" s="38">
        <v>53.450001</v>
      </c>
      <c r="K67" s="38">
        <v>1801.6094969999999</v>
      </c>
      <c r="N67" s="46">
        <f t="shared" si="4"/>
        <v>-2.4294504561850176E-2</v>
      </c>
      <c r="O67" s="46">
        <f t="shared" si="5"/>
        <v>-6.9300069300069298E-3</v>
      </c>
      <c r="P67" s="46">
        <f t="shared" si="6"/>
        <v>1.7060305089578308E-2</v>
      </c>
      <c r="Q67" s="46">
        <f t="shared" si="7"/>
        <v>9.6217650962177655E-3</v>
      </c>
      <c r="R67" s="46">
        <f t="shared" si="8"/>
        <v>2.1955346457017983E-2</v>
      </c>
      <c r="S67" s="46">
        <f t="shared" si="9"/>
        <v>6.2239372627067316E-5</v>
      </c>
      <c r="T67" s="46">
        <f t="shared" si="10"/>
        <v>-8.2845751566302493E-3</v>
      </c>
      <c r="U67" s="46">
        <f t="shared" si="11"/>
        <v>-8.0101337506054172E-3</v>
      </c>
      <c r="V67" s="46">
        <f t="shared" si="11"/>
        <v>-2.8181799999999993E-2</v>
      </c>
      <c r="W67" s="46">
        <f t="shared" si="11"/>
        <v>1.4946314943855401E-2</v>
      </c>
      <c r="X67" s="38">
        <v>6.8419999999999996</v>
      </c>
      <c r="Y67" s="45">
        <f t="shared" si="2"/>
        <v>6.8419999999999995E-2</v>
      </c>
      <c r="Z67" s="46">
        <f t="shared" si="3"/>
        <v>2.6265719335816229E-4</v>
      </c>
    </row>
    <row r="68" spans="1:26" x14ac:dyDescent="0.25">
      <c r="A68" s="42">
        <v>44719</v>
      </c>
      <c r="B68" s="43">
        <v>466.1</v>
      </c>
      <c r="C68" s="43">
        <v>72.150000000000006</v>
      </c>
      <c r="D68" s="44">
        <v>1103.8499999999999</v>
      </c>
      <c r="E68" s="43">
        <v>150.94999999999999</v>
      </c>
      <c r="F68" s="44">
        <v>2511.65</v>
      </c>
      <c r="G68" s="43">
        <v>813.15</v>
      </c>
      <c r="H68" s="43">
        <v>976.1</v>
      </c>
      <c r="I68" s="37">
        <v>1330.3</v>
      </c>
      <c r="J68" s="38">
        <v>51.029998999999997</v>
      </c>
      <c r="K68" s="38">
        <v>1805.204956</v>
      </c>
      <c r="N68" s="46">
        <f t="shared" si="4"/>
        <v>1.3591388496248776E-2</v>
      </c>
      <c r="O68" s="46">
        <f t="shared" si="5"/>
        <v>6.9783670621074659E-3</v>
      </c>
      <c r="P68" s="46">
        <f t="shared" si="6"/>
        <v>3.1539108494533223E-2</v>
      </c>
      <c r="Q68" s="46">
        <f t="shared" si="7"/>
        <v>-7.8869536641473347E-3</v>
      </c>
      <c r="R68" s="46">
        <f t="shared" si="8"/>
        <v>1.4275330129628843E-2</v>
      </c>
      <c r="S68" s="46">
        <f t="shared" si="9"/>
        <v>1.2135922330097087E-2</v>
      </c>
      <c r="T68" s="46">
        <f t="shared" si="10"/>
        <v>1.9265911345481175E-2</v>
      </c>
      <c r="U68" s="46">
        <f t="shared" si="11"/>
        <v>-7.5114549688274626E-4</v>
      </c>
      <c r="V68" s="46">
        <f t="shared" si="11"/>
        <v>-4.5275995411113344E-2</v>
      </c>
      <c r="W68" s="46">
        <f t="shared" si="11"/>
        <v>1.9956927436201892E-3</v>
      </c>
      <c r="X68" s="38">
        <v>6.8010000000000002</v>
      </c>
      <c r="Y68" s="45">
        <f t="shared" si="2"/>
        <v>6.8010000000000001E-2</v>
      </c>
      <c r="Z68" s="46">
        <f t="shared" si="3"/>
        <v>2.6113370768654498E-4</v>
      </c>
    </row>
    <row r="69" spans="1:26" x14ac:dyDescent="0.25">
      <c r="A69" s="42">
        <v>44749</v>
      </c>
      <c r="B69" s="43">
        <v>470.8</v>
      </c>
      <c r="C69" s="43">
        <v>72.599999999999994</v>
      </c>
      <c r="D69" s="44">
        <v>1130.25</v>
      </c>
      <c r="E69" s="43">
        <v>156.44999999999999</v>
      </c>
      <c r="F69" s="44">
        <v>2466.1</v>
      </c>
      <c r="G69" s="43">
        <v>819.65</v>
      </c>
      <c r="H69" s="43">
        <v>972.3</v>
      </c>
      <c r="I69" s="37">
        <v>1330.85</v>
      </c>
      <c r="J69" s="38">
        <v>50.619999</v>
      </c>
      <c r="K69" s="38">
        <v>1859.289673</v>
      </c>
      <c r="N69" s="46">
        <f t="shared" ref="N69:N132" si="12">(B69-B68)/B68</f>
        <v>1.0083673031538272E-2</v>
      </c>
      <c r="O69" s="46">
        <f t="shared" ref="O69:O132" si="13">(C69-C68)/C68</f>
        <v>6.2370062370060786E-3</v>
      </c>
      <c r="P69" s="46">
        <f t="shared" ref="P69:P132" si="14">(D69-D68)/D68</f>
        <v>2.3916292974589023E-2</v>
      </c>
      <c r="Q69" s="46">
        <f t="shared" ref="Q69:Q132" si="15">(E69-E68)/E68</f>
        <v>3.6435905929115601E-2</v>
      </c>
      <c r="R69" s="46">
        <f t="shared" ref="R69:R132" si="16">(F69-F68)/F68</f>
        <v>-1.8135488623016813E-2</v>
      </c>
      <c r="S69" s="46">
        <f t="shared" ref="S69:S132" si="17">(G69-G68)/G68</f>
        <v>7.9936051159072742E-3</v>
      </c>
      <c r="T69" s="46">
        <f t="shared" ref="T69:T132" si="18">(H69-H68)/H68</f>
        <v>-3.893043745517947E-3</v>
      </c>
      <c r="U69" s="46">
        <f t="shared" ref="U69:W132" si="19">(I69-I68)/I68</f>
        <v>4.1344057731335381E-4</v>
      </c>
      <c r="V69" s="46">
        <f t="shared" si="19"/>
        <v>-8.0344896734173294E-3</v>
      </c>
      <c r="W69" s="46">
        <f t="shared" si="19"/>
        <v>2.9960430155167351E-2</v>
      </c>
      <c r="X69" s="38">
        <v>6.8</v>
      </c>
      <c r="Y69" s="45">
        <f t="shared" si="2"/>
        <v>6.8000000000000005E-2</v>
      </c>
      <c r="Z69" s="46">
        <f t="shared" si="3"/>
        <v>2.6109654222272738E-4</v>
      </c>
    </row>
    <row r="70" spans="1:26" x14ac:dyDescent="0.25">
      <c r="A70" s="42">
        <v>44780</v>
      </c>
      <c r="B70" s="43">
        <v>466.05</v>
      </c>
      <c r="C70" s="43">
        <v>72.7</v>
      </c>
      <c r="D70" s="44">
        <v>1118.3</v>
      </c>
      <c r="E70" s="43">
        <v>160.30000000000001</v>
      </c>
      <c r="F70" s="44">
        <v>2545.9</v>
      </c>
      <c r="G70" s="43">
        <v>836.45</v>
      </c>
      <c r="H70" s="43">
        <v>968.65</v>
      </c>
      <c r="I70" s="37">
        <v>1340.2</v>
      </c>
      <c r="J70" s="38">
        <v>53.849997999999999</v>
      </c>
      <c r="K70" s="38">
        <v>1814.0483400000001</v>
      </c>
      <c r="N70" s="46">
        <f t="shared" si="12"/>
        <v>-1.0089209855564996E-2</v>
      </c>
      <c r="O70" s="46">
        <f t="shared" si="13"/>
        <v>1.3774104683196768E-3</v>
      </c>
      <c r="P70" s="46">
        <f t="shared" si="14"/>
        <v>-1.0572882105728862E-2</v>
      </c>
      <c r="Q70" s="46">
        <f t="shared" si="15"/>
        <v>2.4608501118568379E-2</v>
      </c>
      <c r="R70" s="46">
        <f t="shared" si="16"/>
        <v>3.2358785126312878E-2</v>
      </c>
      <c r="S70" s="46">
        <f t="shared" si="17"/>
        <v>2.0496553406942071E-2</v>
      </c>
      <c r="T70" s="46">
        <f t="shared" si="18"/>
        <v>-3.753985395454055E-3</v>
      </c>
      <c r="U70" s="46">
        <f t="shared" si="19"/>
        <v>7.0255851523463482E-3</v>
      </c>
      <c r="V70" s="46">
        <f t="shared" si="19"/>
        <v>6.3808752742172112E-2</v>
      </c>
      <c r="W70" s="46">
        <f t="shared" si="19"/>
        <v>-2.433258983631215E-2</v>
      </c>
      <c r="X70" s="38">
        <v>6.8109999999999999</v>
      </c>
      <c r="Y70" s="45">
        <f t="shared" si="2"/>
        <v>6.8110000000000004E-2</v>
      </c>
      <c r="Z70" s="46">
        <f t="shared" si="3"/>
        <v>2.6150534326463415E-4</v>
      </c>
    </row>
    <row r="71" spans="1:26" x14ac:dyDescent="0.25">
      <c r="A71" s="42">
        <v>44872</v>
      </c>
      <c r="B71" s="43">
        <v>471.85</v>
      </c>
      <c r="C71" s="43">
        <v>72.900000000000006</v>
      </c>
      <c r="D71" s="44">
        <v>1111.25</v>
      </c>
      <c r="E71" s="43">
        <v>168.15</v>
      </c>
      <c r="F71" s="44">
        <v>2690.95</v>
      </c>
      <c r="G71" s="43">
        <v>843.1</v>
      </c>
      <c r="H71" s="43">
        <v>964.4</v>
      </c>
      <c r="I71" s="37">
        <v>1344.8</v>
      </c>
      <c r="J71" s="38">
        <v>55.869999</v>
      </c>
      <c r="K71" s="38">
        <v>1793.5722659999999</v>
      </c>
      <c r="N71" s="46">
        <f t="shared" si="12"/>
        <v>1.2445016629117072E-2</v>
      </c>
      <c r="O71" s="46">
        <f t="shared" si="13"/>
        <v>2.751031636863863E-3</v>
      </c>
      <c r="P71" s="46">
        <f t="shared" si="14"/>
        <v>-6.304211749977604E-3</v>
      </c>
      <c r="Q71" s="46">
        <f t="shared" si="15"/>
        <v>4.8970679975046748E-2</v>
      </c>
      <c r="R71" s="46">
        <f t="shared" si="16"/>
        <v>5.6973958128755928E-2</v>
      </c>
      <c r="S71" s="46">
        <f t="shared" si="17"/>
        <v>7.9502660051407464E-3</v>
      </c>
      <c r="T71" s="46">
        <f t="shared" si="18"/>
        <v>-4.387549682547876E-3</v>
      </c>
      <c r="U71" s="46">
        <f t="shared" si="19"/>
        <v>3.4323235338008574E-3</v>
      </c>
      <c r="V71" s="46">
        <f t="shared" si="19"/>
        <v>3.7511626277126335E-2</v>
      </c>
      <c r="W71" s="46">
        <f t="shared" si="19"/>
        <v>-1.1287501853451244E-2</v>
      </c>
      <c r="X71" s="38">
        <v>6.78</v>
      </c>
      <c r="Y71" s="45">
        <f t="shared" si="2"/>
        <v>6.7799999999999999E-2</v>
      </c>
      <c r="Z71" s="46">
        <f t="shared" si="3"/>
        <v>2.6035316014527687E-4</v>
      </c>
    </row>
    <row r="72" spans="1:26" x14ac:dyDescent="0.25">
      <c r="A72" s="42">
        <v>44902</v>
      </c>
      <c r="B72" s="43">
        <v>466.15</v>
      </c>
      <c r="C72" s="43">
        <v>72.7</v>
      </c>
      <c r="D72" s="44">
        <v>1093.2</v>
      </c>
      <c r="E72" s="43">
        <v>175.1</v>
      </c>
      <c r="F72" s="44">
        <v>2749.8</v>
      </c>
      <c r="G72" s="43">
        <v>835.05</v>
      </c>
      <c r="H72" s="43">
        <v>956.85</v>
      </c>
      <c r="I72" s="37">
        <v>1345.1</v>
      </c>
      <c r="J72" s="38">
        <v>53.580002</v>
      </c>
      <c r="K72" s="38">
        <v>1789.8260499999999</v>
      </c>
      <c r="N72" s="46">
        <f t="shared" si="12"/>
        <v>-1.2080110204514242E-2</v>
      </c>
      <c r="O72" s="46">
        <f t="shared" si="13"/>
        <v>-2.7434842249657453E-3</v>
      </c>
      <c r="P72" s="46">
        <f t="shared" si="14"/>
        <v>-1.6242969628796358E-2</v>
      </c>
      <c r="Q72" s="46">
        <f t="shared" si="15"/>
        <v>4.1332143919119761E-2</v>
      </c>
      <c r="R72" s="46">
        <f t="shared" si="16"/>
        <v>2.1869599955406219E-2</v>
      </c>
      <c r="S72" s="46">
        <f t="shared" si="17"/>
        <v>-9.5480963112324381E-3</v>
      </c>
      <c r="T72" s="46">
        <f t="shared" si="18"/>
        <v>-7.8287017834922801E-3</v>
      </c>
      <c r="U72" s="46">
        <f t="shared" si="19"/>
        <v>2.230814991076402E-4</v>
      </c>
      <c r="V72" s="46">
        <f t="shared" si="19"/>
        <v>-4.0987954912975737E-2</v>
      </c>
      <c r="W72" s="46">
        <f t="shared" si="19"/>
        <v>-2.0886897456073869E-3</v>
      </c>
      <c r="X72" s="38">
        <v>6.7619999999999996</v>
      </c>
      <c r="Y72" s="45">
        <f t="shared" si="2"/>
        <v>6.762E-2</v>
      </c>
      <c r="Z72" s="46">
        <f t="shared" si="3"/>
        <v>2.596839976913845E-4</v>
      </c>
    </row>
    <row r="73" spans="1:26" x14ac:dyDescent="0.25">
      <c r="A73" s="43" t="s">
        <v>51</v>
      </c>
      <c r="B73" s="43">
        <v>467.95</v>
      </c>
      <c r="C73" s="43">
        <v>73.05</v>
      </c>
      <c r="D73" s="44">
        <v>1087.1500000000001</v>
      </c>
      <c r="E73" s="43">
        <v>174.05</v>
      </c>
      <c r="F73" s="44">
        <v>2730.8</v>
      </c>
      <c r="G73" s="43">
        <v>837.85</v>
      </c>
      <c r="H73" s="43">
        <v>984</v>
      </c>
      <c r="I73" s="37">
        <v>1329.35</v>
      </c>
      <c r="J73" s="38">
        <v>53.580002</v>
      </c>
      <c r="K73" s="38">
        <v>1665.042236</v>
      </c>
      <c r="N73" s="46">
        <f t="shared" si="12"/>
        <v>3.8614179984983619E-3</v>
      </c>
      <c r="O73" s="46">
        <f t="shared" si="13"/>
        <v>4.8143053645116132E-3</v>
      </c>
      <c r="P73" s="46">
        <f t="shared" si="14"/>
        <v>-5.5342114892059585E-3</v>
      </c>
      <c r="Q73" s="46">
        <f t="shared" si="15"/>
        <v>-5.996573386636111E-3</v>
      </c>
      <c r="R73" s="46">
        <f t="shared" si="16"/>
        <v>-6.9095934249763617E-3</v>
      </c>
      <c r="S73" s="46">
        <f t="shared" si="17"/>
        <v>3.353092629183963E-3</v>
      </c>
      <c r="T73" s="46">
        <f t="shared" si="18"/>
        <v>2.8374353346919557E-2</v>
      </c>
      <c r="U73" s="46">
        <f t="shared" si="19"/>
        <v>-1.1709166604713404E-2</v>
      </c>
      <c r="V73" s="46">
        <f t="shared" si="19"/>
        <v>0</v>
      </c>
      <c r="W73" s="46">
        <f t="shared" si="19"/>
        <v>-6.9718403081684893E-2</v>
      </c>
      <c r="X73" s="38">
        <v>6.79</v>
      </c>
      <c r="Y73" s="45">
        <f t="shared" si="2"/>
        <v>6.7900000000000002E-2</v>
      </c>
      <c r="Z73" s="46">
        <f t="shared" si="3"/>
        <v>2.6072486851780319E-4</v>
      </c>
    </row>
    <row r="74" spans="1:26" x14ac:dyDescent="0.25">
      <c r="A74" s="43" t="s">
        <v>52</v>
      </c>
      <c r="B74" s="43">
        <v>465.75</v>
      </c>
      <c r="C74" s="43">
        <v>74.7</v>
      </c>
      <c r="D74" s="44">
        <v>1089.8499999999999</v>
      </c>
      <c r="E74" s="43">
        <v>169.75</v>
      </c>
      <c r="F74" s="44">
        <v>2889.15</v>
      </c>
      <c r="G74" s="43">
        <v>841.15</v>
      </c>
      <c r="H74" s="43">
        <v>986.45</v>
      </c>
      <c r="I74" s="37">
        <v>1333.7</v>
      </c>
      <c r="J74" s="38">
        <v>51.52</v>
      </c>
      <c r="K74" s="38">
        <v>1529.663452</v>
      </c>
      <c r="N74" s="46">
        <f t="shared" si="12"/>
        <v>-4.7013569825835851E-3</v>
      </c>
      <c r="O74" s="46">
        <f t="shared" si="13"/>
        <v>2.2587268993839914E-2</v>
      </c>
      <c r="P74" s="46">
        <f t="shared" si="14"/>
        <v>2.4835579266888818E-3</v>
      </c>
      <c r="Q74" s="46">
        <f t="shared" si="15"/>
        <v>-2.4705544383797823E-2</v>
      </c>
      <c r="R74" s="46">
        <f t="shared" si="16"/>
        <v>5.7986670572725905E-2</v>
      </c>
      <c r="S74" s="46">
        <f t="shared" si="17"/>
        <v>3.9386525034313478E-3</v>
      </c>
      <c r="T74" s="46">
        <f t="shared" si="18"/>
        <v>2.4898373983740299E-3</v>
      </c>
      <c r="U74" s="46">
        <f t="shared" si="19"/>
        <v>3.2722759243240204E-3</v>
      </c>
      <c r="V74" s="46">
        <f t="shared" si="19"/>
        <v>-3.8447217676475583E-2</v>
      </c>
      <c r="W74" s="46">
        <f t="shared" si="19"/>
        <v>-8.1306516479261251E-2</v>
      </c>
      <c r="X74" s="38">
        <v>6.7839999999999998</v>
      </c>
      <c r="Y74" s="45">
        <f t="shared" si="2"/>
        <v>6.7839999999999998E-2</v>
      </c>
      <c r="Z74" s="46">
        <f t="shared" si="3"/>
        <v>2.6050184765469275E-4</v>
      </c>
    </row>
    <row r="75" spans="1:26" x14ac:dyDescent="0.25">
      <c r="A75" s="43" t="s">
        <v>53</v>
      </c>
      <c r="B75" s="43">
        <v>468.25</v>
      </c>
      <c r="C75" s="43">
        <v>74.150000000000006</v>
      </c>
      <c r="D75" s="44">
        <v>1127.95</v>
      </c>
      <c r="E75" s="43">
        <v>171.7</v>
      </c>
      <c r="F75" s="44">
        <v>2889.35</v>
      </c>
      <c r="G75" s="43">
        <v>854.5</v>
      </c>
      <c r="H75" s="43">
        <v>983</v>
      </c>
      <c r="I75" s="37">
        <v>1344.4</v>
      </c>
      <c r="J75" s="38">
        <v>50.68</v>
      </c>
      <c r="K75" s="38">
        <v>1445.216553</v>
      </c>
      <c r="N75" s="46">
        <f t="shared" si="12"/>
        <v>5.3676865271068174E-3</v>
      </c>
      <c r="O75" s="46">
        <f t="shared" si="13"/>
        <v>-7.3627844712181676E-3</v>
      </c>
      <c r="P75" s="46">
        <f t="shared" si="14"/>
        <v>3.4958939303574015E-2</v>
      </c>
      <c r="Q75" s="46">
        <f t="shared" si="15"/>
        <v>1.1487481590574307E-2</v>
      </c>
      <c r="R75" s="46">
        <f t="shared" si="16"/>
        <v>6.9224512399777827E-5</v>
      </c>
      <c r="S75" s="46">
        <f t="shared" si="17"/>
        <v>1.5871128811745853E-2</v>
      </c>
      <c r="T75" s="46">
        <f t="shared" si="18"/>
        <v>-3.4973896294794925E-3</v>
      </c>
      <c r="U75" s="46">
        <f t="shared" si="19"/>
        <v>8.0227937317238103E-3</v>
      </c>
      <c r="V75" s="46">
        <f t="shared" si="19"/>
        <v>-1.6304347826087022E-2</v>
      </c>
      <c r="W75" s="46">
        <f t="shared" si="19"/>
        <v>-5.5206195120624503E-2</v>
      </c>
      <c r="X75" s="38">
        <v>6.7779999999999996</v>
      </c>
      <c r="Y75" s="45">
        <f t="shared" si="2"/>
        <v>6.7779999999999993E-2</v>
      </c>
      <c r="Z75" s="46">
        <f t="shared" si="3"/>
        <v>2.6027881431001099E-4</v>
      </c>
    </row>
    <row r="76" spans="1:26" x14ac:dyDescent="0.25">
      <c r="A76" s="43" t="s">
        <v>54</v>
      </c>
      <c r="B76" s="43">
        <v>479.4</v>
      </c>
      <c r="C76" s="43">
        <v>74.45</v>
      </c>
      <c r="D76" s="44">
        <v>1153.5999999999999</v>
      </c>
      <c r="E76" s="43">
        <v>172</v>
      </c>
      <c r="F76" s="44">
        <v>2980.5</v>
      </c>
      <c r="G76" s="43">
        <v>858.8</v>
      </c>
      <c r="H76" s="43">
        <v>1034.7</v>
      </c>
      <c r="I76" s="37">
        <v>1343.45</v>
      </c>
      <c r="J76" s="38">
        <v>52.869999</v>
      </c>
      <c r="K76" s="38">
        <v>1204.582764</v>
      </c>
      <c r="N76" s="46">
        <f t="shared" si="12"/>
        <v>2.3812066203950832E-2</v>
      </c>
      <c r="O76" s="46">
        <f t="shared" si="13"/>
        <v>4.04585300067427E-3</v>
      </c>
      <c r="P76" s="46">
        <f t="shared" si="14"/>
        <v>2.2740369697238232E-2</v>
      </c>
      <c r="Q76" s="46">
        <f t="shared" si="15"/>
        <v>1.7472335468841666E-3</v>
      </c>
      <c r="R76" s="46">
        <f t="shared" si="16"/>
        <v>3.154688770830813E-2</v>
      </c>
      <c r="S76" s="46">
        <f t="shared" si="17"/>
        <v>5.0321825629022288E-3</v>
      </c>
      <c r="T76" s="46">
        <f t="shared" si="18"/>
        <v>5.2594099694811845E-2</v>
      </c>
      <c r="U76" s="46">
        <f t="shared" si="19"/>
        <v>-7.0663493008036704E-4</v>
      </c>
      <c r="V76" s="46">
        <f t="shared" si="19"/>
        <v>4.3212292817679562E-2</v>
      </c>
      <c r="W76" s="46">
        <f t="shared" si="19"/>
        <v>-0.16650362085909487</v>
      </c>
      <c r="X76" s="38">
        <v>6.726</v>
      </c>
      <c r="Y76" s="45">
        <f t="shared" si="2"/>
        <v>6.726E-2</v>
      </c>
      <c r="Z76" s="46">
        <f t="shared" si="3"/>
        <v>2.5834533559976336E-4</v>
      </c>
    </row>
    <row r="77" spans="1:26" x14ac:dyDescent="0.25">
      <c r="A77" s="43" t="s">
        <v>55</v>
      </c>
      <c r="B77" s="43">
        <v>478.2</v>
      </c>
      <c r="C77" s="43">
        <v>75</v>
      </c>
      <c r="D77" s="44">
        <v>1150.25</v>
      </c>
      <c r="E77" s="43">
        <v>174.05</v>
      </c>
      <c r="F77" s="44">
        <v>3029.75</v>
      </c>
      <c r="G77" s="43">
        <v>857.7</v>
      </c>
      <c r="H77" s="43">
        <v>1052.8499999999999</v>
      </c>
      <c r="I77" s="37">
        <v>1341.75</v>
      </c>
      <c r="J77" s="38">
        <v>53.970001000000003</v>
      </c>
      <c r="K77" s="38">
        <v>1211.662842</v>
      </c>
      <c r="N77" s="46">
        <f t="shared" si="12"/>
        <v>-2.5031289111388999E-3</v>
      </c>
      <c r="O77" s="46">
        <f t="shared" si="13"/>
        <v>7.3875083948958652E-3</v>
      </c>
      <c r="P77" s="46">
        <f t="shared" si="14"/>
        <v>-2.9039528432731531E-3</v>
      </c>
      <c r="Q77" s="46">
        <f t="shared" si="15"/>
        <v>1.1918604651162857E-2</v>
      </c>
      <c r="R77" s="46">
        <f t="shared" si="16"/>
        <v>1.6524073142090253E-2</v>
      </c>
      <c r="S77" s="46">
        <f t="shared" si="17"/>
        <v>-1.280857009780984E-3</v>
      </c>
      <c r="T77" s="46">
        <f t="shared" si="18"/>
        <v>1.7541316323571917E-2</v>
      </c>
      <c r="U77" s="46">
        <f t="shared" si="19"/>
        <v>-1.2653987867059029E-3</v>
      </c>
      <c r="V77" s="46">
        <f t="shared" si="19"/>
        <v>2.0805788174877844E-2</v>
      </c>
      <c r="W77" s="46">
        <f t="shared" si="19"/>
        <v>5.877618551081939E-3</v>
      </c>
      <c r="X77" s="38">
        <v>6.72</v>
      </c>
      <c r="Y77" s="45">
        <f t="shared" si="2"/>
        <v>6.7199999999999996E-2</v>
      </c>
      <c r="Z77" s="46">
        <f t="shared" si="3"/>
        <v>2.5812218152587718E-4</v>
      </c>
    </row>
    <row r="78" spans="1:26" x14ac:dyDescent="0.25">
      <c r="A78" s="43" t="s">
        <v>56</v>
      </c>
      <c r="B78" s="43">
        <v>476.25</v>
      </c>
      <c r="C78" s="43">
        <v>74.849999999999994</v>
      </c>
      <c r="D78" s="44">
        <v>1159.0999999999999</v>
      </c>
      <c r="E78" s="43">
        <v>175.1</v>
      </c>
      <c r="F78" s="44">
        <v>3018.75</v>
      </c>
      <c r="G78" s="43">
        <v>862.6</v>
      </c>
      <c r="H78" s="43">
        <v>1029.6500000000001</v>
      </c>
      <c r="I78" s="37">
        <v>1336.5</v>
      </c>
      <c r="J78" s="38">
        <v>56.439999</v>
      </c>
      <c r="K78" s="38">
        <v>1233.2064210000001</v>
      </c>
      <c r="N78" s="46">
        <f t="shared" si="12"/>
        <v>-4.0777917189460241E-3</v>
      </c>
      <c r="O78" s="46">
        <f t="shared" si="13"/>
        <v>-2.0000000000000759E-3</v>
      </c>
      <c r="P78" s="46">
        <f t="shared" si="14"/>
        <v>7.693979569658691E-3</v>
      </c>
      <c r="Q78" s="46">
        <f t="shared" si="15"/>
        <v>6.0327492099970289E-3</v>
      </c>
      <c r="R78" s="46">
        <f t="shared" si="16"/>
        <v>-3.6306625959237563E-3</v>
      </c>
      <c r="S78" s="46">
        <f t="shared" si="17"/>
        <v>5.7129532470560533E-3</v>
      </c>
      <c r="T78" s="46">
        <f t="shared" si="18"/>
        <v>-2.203542764876271E-2</v>
      </c>
      <c r="U78" s="46">
        <f t="shared" si="19"/>
        <v>-3.9128004471771938E-3</v>
      </c>
      <c r="V78" s="46">
        <f t="shared" si="19"/>
        <v>4.5766128483117806E-2</v>
      </c>
      <c r="W78" s="46">
        <f t="shared" si="19"/>
        <v>1.7780176343808466E-2</v>
      </c>
      <c r="X78" s="38">
        <v>6.758</v>
      </c>
      <c r="Y78" s="45">
        <f t="shared" si="2"/>
        <v>6.7580000000000001E-2</v>
      </c>
      <c r="Z78" s="46">
        <f t="shared" si="3"/>
        <v>2.5953527966349199E-4</v>
      </c>
    </row>
    <row r="79" spans="1:26" x14ac:dyDescent="0.25">
      <c r="A79" s="43" t="s">
        <v>57</v>
      </c>
      <c r="B79" s="43">
        <v>482.1</v>
      </c>
      <c r="C79" s="43">
        <v>75</v>
      </c>
      <c r="D79" s="44">
        <v>1220.9000000000001</v>
      </c>
      <c r="E79" s="43">
        <v>176.7</v>
      </c>
      <c r="F79" s="44">
        <v>3043.75</v>
      </c>
      <c r="G79" s="43">
        <v>876.7</v>
      </c>
      <c r="H79" s="43">
        <v>1011.4</v>
      </c>
      <c r="I79" s="37">
        <v>1330.45</v>
      </c>
      <c r="J79" s="38">
        <v>55.389999000000003</v>
      </c>
      <c r="K79" s="38">
        <v>1067.7307129999999</v>
      </c>
      <c r="N79" s="46">
        <f t="shared" si="12"/>
        <v>1.2283464566929182E-2</v>
      </c>
      <c r="O79" s="46">
        <f t="shared" si="13"/>
        <v>2.0040080160321403E-3</v>
      </c>
      <c r="P79" s="46">
        <f t="shared" si="14"/>
        <v>5.3317228884479498E-2</v>
      </c>
      <c r="Q79" s="46">
        <f t="shared" si="15"/>
        <v>9.1376356367789506E-3</v>
      </c>
      <c r="R79" s="46">
        <f t="shared" si="16"/>
        <v>8.2815734989648039E-3</v>
      </c>
      <c r="S79" s="46">
        <f t="shared" si="17"/>
        <v>1.6345930906561584E-2</v>
      </c>
      <c r="T79" s="46">
        <f t="shared" si="18"/>
        <v>-1.7724469479920471E-2</v>
      </c>
      <c r="U79" s="46">
        <f t="shared" si="19"/>
        <v>-4.5267489711933815E-3</v>
      </c>
      <c r="V79" s="46">
        <f t="shared" si="19"/>
        <v>-1.8603827402619146E-2</v>
      </c>
      <c r="W79" s="46">
        <f t="shared" si="19"/>
        <v>-0.13418330068847426</v>
      </c>
      <c r="X79" s="38">
        <v>6.8070000000000004</v>
      </c>
      <c r="Y79" s="45">
        <f t="shared" si="2"/>
        <v>6.8070000000000006E-2</v>
      </c>
      <c r="Z79" s="46">
        <f t="shared" si="3"/>
        <v>2.6135669319216071E-4</v>
      </c>
    </row>
    <row r="80" spans="1:26" x14ac:dyDescent="0.25">
      <c r="A80" s="43" t="s">
        <v>58</v>
      </c>
      <c r="B80" s="43">
        <v>474.4</v>
      </c>
      <c r="C80" s="43">
        <v>75.05</v>
      </c>
      <c r="D80" s="44">
        <v>1199.7</v>
      </c>
      <c r="E80" s="43">
        <v>178.35</v>
      </c>
      <c r="F80" s="44">
        <v>2977.45</v>
      </c>
      <c r="G80" s="43">
        <v>870.75</v>
      </c>
      <c r="H80" s="43">
        <v>1001.8</v>
      </c>
      <c r="I80" s="37">
        <v>1331.7</v>
      </c>
      <c r="J80" s="38">
        <v>55.080002</v>
      </c>
      <c r="K80" s="38">
        <v>1086.5192870000001</v>
      </c>
      <c r="N80" s="46">
        <f t="shared" si="12"/>
        <v>-1.597179008504469E-2</v>
      </c>
      <c r="O80" s="46">
        <f t="shared" si="13"/>
        <v>6.6666666666662881E-4</v>
      </c>
      <c r="P80" s="46">
        <f t="shared" si="14"/>
        <v>-1.7364239495454209E-2</v>
      </c>
      <c r="Q80" s="46">
        <f t="shared" si="15"/>
        <v>9.3378607809847525E-3</v>
      </c>
      <c r="R80" s="46">
        <f t="shared" si="16"/>
        <v>-2.1782340862423057E-2</v>
      </c>
      <c r="S80" s="46">
        <f t="shared" si="17"/>
        <v>-6.7868141895745925E-3</v>
      </c>
      <c r="T80" s="46">
        <f t="shared" si="18"/>
        <v>-9.4917935534902347E-3</v>
      </c>
      <c r="U80" s="46">
        <f t="shared" si="19"/>
        <v>9.3953173738208873E-4</v>
      </c>
      <c r="V80" s="46">
        <f t="shared" si="19"/>
        <v>-5.5966240403796134E-3</v>
      </c>
      <c r="W80" s="46">
        <f t="shared" si="19"/>
        <v>1.7596734617860668E-2</v>
      </c>
      <c r="X80" s="38">
        <v>6.9009999999999998</v>
      </c>
      <c r="Y80" s="45">
        <f t="shared" si="2"/>
        <v>6.9010000000000002E-2</v>
      </c>
      <c r="Z80" s="46">
        <f t="shared" si="3"/>
        <v>2.6484850480934519E-4</v>
      </c>
    </row>
    <row r="81" spans="1:26" x14ac:dyDescent="0.25">
      <c r="A81" s="43" t="s">
        <v>59</v>
      </c>
      <c r="B81" s="43">
        <v>468.05</v>
      </c>
      <c r="C81" s="43">
        <v>74.75</v>
      </c>
      <c r="D81" s="44">
        <v>1186.8499999999999</v>
      </c>
      <c r="E81" s="43">
        <v>175.85</v>
      </c>
      <c r="F81" s="44">
        <v>2969.75</v>
      </c>
      <c r="G81" s="43">
        <v>892.7</v>
      </c>
      <c r="H81" s="43">
        <v>999.65</v>
      </c>
      <c r="I81" s="37">
        <v>1334.2</v>
      </c>
      <c r="J81" s="38">
        <v>54.689999</v>
      </c>
      <c r="K81" s="38">
        <v>993.63678000000004</v>
      </c>
      <c r="N81" s="46">
        <f t="shared" si="12"/>
        <v>-1.3385328836424886E-2</v>
      </c>
      <c r="O81" s="46">
        <f t="shared" si="13"/>
        <v>-3.9973351099266774E-3</v>
      </c>
      <c r="P81" s="46">
        <f t="shared" si="14"/>
        <v>-1.0711011086104973E-2</v>
      </c>
      <c r="Q81" s="46">
        <f t="shared" si="15"/>
        <v>-1.4017381553125877E-2</v>
      </c>
      <c r="R81" s="46">
        <f t="shared" si="16"/>
        <v>-2.5861055601268932E-3</v>
      </c>
      <c r="S81" s="46">
        <f t="shared" si="17"/>
        <v>2.5208153890324485E-2</v>
      </c>
      <c r="T81" s="46">
        <f t="shared" si="18"/>
        <v>-2.1461369534837068E-3</v>
      </c>
      <c r="U81" s="46">
        <f t="shared" si="19"/>
        <v>1.8772996921228504E-3</v>
      </c>
      <c r="V81" s="46">
        <f t="shared" si="19"/>
        <v>-7.0806642309127026E-3</v>
      </c>
      <c r="W81" s="46">
        <f t="shared" si="19"/>
        <v>-8.5486293811183889E-2</v>
      </c>
      <c r="X81" s="38">
        <v>6.8049999999999997</v>
      </c>
      <c r="Y81" s="45">
        <f t="shared" si="2"/>
        <v>6.8049999999999999E-2</v>
      </c>
      <c r="Z81" s="46">
        <f t="shared" si="3"/>
        <v>2.6128236607680932E-4</v>
      </c>
    </row>
    <row r="82" spans="1:26" x14ac:dyDescent="0.25">
      <c r="A82" s="43" t="s">
        <v>60</v>
      </c>
      <c r="B82" s="43">
        <v>466.1</v>
      </c>
      <c r="C82" s="43">
        <v>74.900000000000006</v>
      </c>
      <c r="D82" s="44">
        <v>1181.45</v>
      </c>
      <c r="E82" s="43">
        <v>172.55</v>
      </c>
      <c r="F82" s="44">
        <v>2993.75</v>
      </c>
      <c r="G82" s="43">
        <v>871.65</v>
      </c>
      <c r="H82" s="43">
        <v>977.4</v>
      </c>
      <c r="I82" s="37">
        <v>1339.05</v>
      </c>
      <c r="J82" s="38">
        <v>55.450001</v>
      </c>
      <c r="K82" s="38">
        <v>1127.6564940000001</v>
      </c>
      <c r="N82" s="46">
        <f t="shared" si="12"/>
        <v>-4.1662215575258808E-3</v>
      </c>
      <c r="O82" s="46">
        <f t="shared" si="13"/>
        <v>2.0066889632107785E-3</v>
      </c>
      <c r="P82" s="46">
        <f t="shared" si="14"/>
        <v>-4.549858870118266E-3</v>
      </c>
      <c r="Q82" s="46">
        <f t="shared" si="15"/>
        <v>-1.8765993744668655E-2</v>
      </c>
      <c r="R82" s="46">
        <f t="shared" si="16"/>
        <v>8.0814883407694244E-3</v>
      </c>
      <c r="S82" s="46">
        <f t="shared" si="17"/>
        <v>-2.3580150106418805E-2</v>
      </c>
      <c r="T82" s="46">
        <f t="shared" si="18"/>
        <v>-2.2257790226579303E-2</v>
      </c>
      <c r="U82" s="46">
        <f t="shared" si="19"/>
        <v>3.6351371608453822E-3</v>
      </c>
      <c r="V82" s="46">
        <f t="shared" si="19"/>
        <v>1.3896544412077976E-2</v>
      </c>
      <c r="W82" s="46">
        <f t="shared" si="19"/>
        <v>0.13487797221032821</v>
      </c>
      <c r="X82" s="38">
        <v>6.8979999999999997</v>
      </c>
      <c r="Y82" s="45">
        <f t="shared" si="2"/>
        <v>6.898E-2</v>
      </c>
      <c r="Z82" s="46">
        <f t="shared" si="3"/>
        <v>2.6473711126473454E-4</v>
      </c>
    </row>
    <row r="83" spans="1:26" x14ac:dyDescent="0.25">
      <c r="A83" s="43" t="s">
        <v>61</v>
      </c>
      <c r="B83" s="43">
        <v>477.5</v>
      </c>
      <c r="C83" s="43">
        <v>75.3</v>
      </c>
      <c r="D83" s="44">
        <v>1185.5</v>
      </c>
      <c r="E83" s="43">
        <v>175.8</v>
      </c>
      <c r="F83" s="44">
        <v>2996.1</v>
      </c>
      <c r="G83" s="43">
        <v>878.6</v>
      </c>
      <c r="H83" s="43">
        <v>969.05</v>
      </c>
      <c r="I83" s="37">
        <v>1328.15</v>
      </c>
      <c r="J83" s="38">
        <v>54.27</v>
      </c>
      <c r="K83" s="38">
        <v>1127.642456</v>
      </c>
      <c r="N83" s="46">
        <f t="shared" si="12"/>
        <v>2.4458270757348157E-2</v>
      </c>
      <c r="O83" s="46">
        <f t="shared" si="13"/>
        <v>5.3404539385846651E-3</v>
      </c>
      <c r="P83" s="46">
        <f t="shared" si="14"/>
        <v>3.427991027974061E-3</v>
      </c>
      <c r="Q83" s="46">
        <f t="shared" si="15"/>
        <v>1.883512025499855E-2</v>
      </c>
      <c r="R83" s="46">
        <f t="shared" si="16"/>
        <v>7.8496868475988609E-4</v>
      </c>
      <c r="S83" s="46">
        <f t="shared" si="17"/>
        <v>7.9733838123100392E-3</v>
      </c>
      <c r="T83" s="46">
        <f t="shared" si="18"/>
        <v>-8.5430734602005547E-3</v>
      </c>
      <c r="U83" s="46">
        <f t="shared" si="19"/>
        <v>-8.1400993241476146E-3</v>
      </c>
      <c r="V83" s="46">
        <f t="shared" si="19"/>
        <v>-2.1280450472850255E-2</v>
      </c>
      <c r="W83" s="46">
        <f t="shared" si="19"/>
        <v>-1.2448826459760315E-5</v>
      </c>
      <c r="X83" s="38">
        <v>6.8470000000000004</v>
      </c>
      <c r="Y83" s="45">
        <f t="shared" si="2"/>
        <v>6.8470000000000003E-2</v>
      </c>
      <c r="Z83" s="46">
        <f t="shared" si="3"/>
        <v>2.6284294445577672E-4</v>
      </c>
    </row>
    <row r="84" spans="1:26" x14ac:dyDescent="0.25">
      <c r="A84" s="43" t="s">
        <v>62</v>
      </c>
      <c r="B84" s="43">
        <v>479.45</v>
      </c>
      <c r="C84" s="43">
        <v>75.45</v>
      </c>
      <c r="D84" s="44">
        <v>1208.6500000000001</v>
      </c>
      <c r="E84" s="43">
        <v>177.75</v>
      </c>
      <c r="F84" s="44">
        <v>3012.65</v>
      </c>
      <c r="G84" s="43">
        <v>890</v>
      </c>
      <c r="H84" s="43">
        <v>970.5</v>
      </c>
      <c r="I84" s="37">
        <v>1341.85</v>
      </c>
      <c r="J84" s="38">
        <v>56.25</v>
      </c>
      <c r="K84" s="38">
        <v>1124.8245850000001</v>
      </c>
      <c r="N84" s="46">
        <f t="shared" si="12"/>
        <v>4.0837696335078296E-3</v>
      </c>
      <c r="O84" s="46">
        <f t="shared" si="13"/>
        <v>1.9920318725100356E-3</v>
      </c>
      <c r="P84" s="46">
        <f t="shared" si="14"/>
        <v>1.9527625474483418E-2</v>
      </c>
      <c r="Q84" s="46">
        <f t="shared" si="15"/>
        <v>1.1092150170648398E-2</v>
      </c>
      <c r="R84" s="46">
        <f t="shared" si="16"/>
        <v>5.523847668635954E-3</v>
      </c>
      <c r="S84" s="46">
        <f t="shared" si="17"/>
        <v>1.2975187798770745E-2</v>
      </c>
      <c r="T84" s="46">
        <f t="shared" si="18"/>
        <v>1.4963108198751825E-3</v>
      </c>
      <c r="U84" s="46">
        <f t="shared" si="19"/>
        <v>1.0315099951059607E-2</v>
      </c>
      <c r="V84" s="46">
        <f t="shared" si="19"/>
        <v>3.6484245439469258E-2</v>
      </c>
      <c r="W84" s="46">
        <f t="shared" si="19"/>
        <v>-2.4989046705421033E-3</v>
      </c>
      <c r="X84" s="38">
        <v>6.7329999999999997</v>
      </c>
      <c r="Y84" s="45">
        <f t="shared" si="2"/>
        <v>6.7330000000000001E-2</v>
      </c>
      <c r="Z84" s="46">
        <f t="shared" si="3"/>
        <v>2.586056662268188E-4</v>
      </c>
    </row>
    <row r="85" spans="1:26" x14ac:dyDescent="0.25">
      <c r="A85" s="43" t="s">
        <v>63</v>
      </c>
      <c r="B85" s="43">
        <v>492</v>
      </c>
      <c r="C85" s="43">
        <v>76.650000000000006</v>
      </c>
      <c r="D85" s="44">
        <v>1226.8499999999999</v>
      </c>
      <c r="E85" s="43">
        <v>176.5</v>
      </c>
      <c r="F85" s="44">
        <v>3109.6</v>
      </c>
      <c r="G85" s="43">
        <v>909.9</v>
      </c>
      <c r="H85" s="43">
        <v>1004.75</v>
      </c>
      <c r="I85" s="37">
        <v>1336.15</v>
      </c>
      <c r="J85" s="38">
        <v>56.740001999999997</v>
      </c>
      <c r="K85" s="38">
        <v>1051.421875</v>
      </c>
      <c r="N85" s="46">
        <f t="shared" si="12"/>
        <v>2.6175826467827745E-2</v>
      </c>
      <c r="O85" s="46">
        <f t="shared" si="13"/>
        <v>1.5904572564612363E-2</v>
      </c>
      <c r="P85" s="46">
        <f t="shared" si="14"/>
        <v>1.5058122698878762E-2</v>
      </c>
      <c r="Q85" s="46">
        <f t="shared" si="15"/>
        <v>-7.0323488045007029E-3</v>
      </c>
      <c r="R85" s="46">
        <f t="shared" si="16"/>
        <v>3.2180970242145557E-2</v>
      </c>
      <c r="S85" s="46">
        <f t="shared" si="17"/>
        <v>2.2359550561797729E-2</v>
      </c>
      <c r="T85" s="46">
        <f t="shared" si="18"/>
        <v>3.5291087068521382E-2</v>
      </c>
      <c r="U85" s="46">
        <f t="shared" si="19"/>
        <v>-4.2478667511270402E-3</v>
      </c>
      <c r="V85" s="46">
        <f t="shared" si="19"/>
        <v>8.711146666666612E-3</v>
      </c>
      <c r="W85" s="46">
        <f t="shared" si="19"/>
        <v>-6.5257028499248235E-2</v>
      </c>
      <c r="X85" s="38">
        <v>6.694</v>
      </c>
      <c r="Y85" s="45">
        <f t="shared" si="2"/>
        <v>6.694E-2</v>
      </c>
      <c r="Z85" s="46">
        <f t="shared" si="3"/>
        <v>2.5715503611412061E-4</v>
      </c>
    </row>
    <row r="86" spans="1:26" x14ac:dyDescent="0.25">
      <c r="A86" s="42">
        <v>44569</v>
      </c>
      <c r="B86" s="43">
        <v>501.6</v>
      </c>
      <c r="C86" s="43">
        <v>78.55</v>
      </c>
      <c r="D86" s="44">
        <v>1222.8499999999999</v>
      </c>
      <c r="E86" s="43">
        <v>177.55</v>
      </c>
      <c r="F86" s="44">
        <v>3261.75</v>
      </c>
      <c r="G86" s="43">
        <v>944.05</v>
      </c>
      <c r="H86" s="43">
        <v>999.25</v>
      </c>
      <c r="I86" s="37">
        <v>1319.2</v>
      </c>
      <c r="J86" s="38">
        <v>57.220001000000003</v>
      </c>
      <c r="K86" s="38">
        <v>1143.3867190000001</v>
      </c>
      <c r="N86" s="46">
        <f t="shared" si="12"/>
        <v>1.9512195121951265E-2</v>
      </c>
      <c r="O86" s="46">
        <f t="shared" si="13"/>
        <v>2.4787997390737004E-2</v>
      </c>
      <c r="P86" s="46">
        <f t="shared" si="14"/>
        <v>-3.2603822798223095E-3</v>
      </c>
      <c r="Q86" s="46">
        <f t="shared" si="15"/>
        <v>5.949008498583634E-3</v>
      </c>
      <c r="R86" s="46">
        <f t="shared" si="16"/>
        <v>4.8929122716748166E-2</v>
      </c>
      <c r="S86" s="46">
        <f t="shared" si="17"/>
        <v>3.7531596878777863E-2</v>
      </c>
      <c r="T86" s="46">
        <f t="shared" si="18"/>
        <v>-5.4739985070913159E-3</v>
      </c>
      <c r="U86" s="46">
        <f t="shared" si="19"/>
        <v>-1.268570145567492E-2</v>
      </c>
      <c r="V86" s="46">
        <f t="shared" si="19"/>
        <v>8.459622542840349E-3</v>
      </c>
      <c r="W86" s="46">
        <f t="shared" si="19"/>
        <v>8.74671206550654E-2</v>
      </c>
      <c r="X86" s="38">
        <v>6.7309999999999999</v>
      </c>
      <c r="Y86" s="45">
        <f t="shared" si="2"/>
        <v>6.7309999999999995E-2</v>
      </c>
      <c r="Z86" s="46">
        <f t="shared" si="3"/>
        <v>2.5853128778297041E-4</v>
      </c>
    </row>
    <row r="87" spans="1:26" x14ac:dyDescent="0.25">
      <c r="A87" s="42">
        <v>44600</v>
      </c>
      <c r="B87" s="43">
        <v>506.15</v>
      </c>
      <c r="C87" s="43">
        <v>78.2</v>
      </c>
      <c r="D87" s="44">
        <v>1198.3</v>
      </c>
      <c r="E87" s="43">
        <v>177.05</v>
      </c>
      <c r="F87" s="44">
        <v>3421.45</v>
      </c>
      <c r="G87" s="43">
        <v>942.95</v>
      </c>
      <c r="H87" s="43">
        <v>999.6</v>
      </c>
      <c r="I87" s="37">
        <v>1337.15</v>
      </c>
      <c r="J87" s="38">
        <v>57.450001</v>
      </c>
      <c r="K87" s="38">
        <v>1226.8447269999999</v>
      </c>
      <c r="N87" s="46">
        <f t="shared" si="12"/>
        <v>9.0709728867622696E-3</v>
      </c>
      <c r="O87" s="46">
        <f t="shared" si="13"/>
        <v>-4.4557606619986551E-3</v>
      </c>
      <c r="P87" s="46">
        <f t="shared" si="14"/>
        <v>-2.0076051846097197E-2</v>
      </c>
      <c r="Q87" s="46">
        <f t="shared" si="15"/>
        <v>-2.81610813855252E-3</v>
      </c>
      <c r="R87" s="46">
        <f t="shared" si="16"/>
        <v>4.8961447075956101E-2</v>
      </c>
      <c r="S87" s="46">
        <f t="shared" si="17"/>
        <v>-1.1651925215824469E-3</v>
      </c>
      <c r="T87" s="46">
        <f t="shared" si="18"/>
        <v>3.5026269702278986E-4</v>
      </c>
      <c r="U87" s="46">
        <f t="shared" si="19"/>
        <v>1.3606731352334782E-2</v>
      </c>
      <c r="V87" s="46">
        <f t="shared" si="19"/>
        <v>4.0195735054250848E-3</v>
      </c>
      <c r="W87" s="46">
        <f t="shared" si="19"/>
        <v>7.2991934061462399E-2</v>
      </c>
      <c r="X87" s="38">
        <v>6.7249999999999996</v>
      </c>
      <c r="Y87" s="45">
        <f t="shared" si="2"/>
        <v>6.724999999999999E-2</v>
      </c>
      <c r="Z87" s="46">
        <f t="shared" si="3"/>
        <v>2.5830814412186598E-4</v>
      </c>
    </row>
    <row r="88" spans="1:26" x14ac:dyDescent="0.25">
      <c r="A88" s="42">
        <v>44628</v>
      </c>
      <c r="B88" s="43">
        <v>505.8</v>
      </c>
      <c r="C88" s="43">
        <v>80.7</v>
      </c>
      <c r="D88" s="44">
        <v>1181.05</v>
      </c>
      <c r="E88" s="43">
        <v>177.95</v>
      </c>
      <c r="F88" s="44">
        <v>3505.35</v>
      </c>
      <c r="G88" s="43">
        <v>937.95</v>
      </c>
      <c r="H88" s="43">
        <v>982.2</v>
      </c>
      <c r="I88" s="37">
        <v>1329.05</v>
      </c>
      <c r="J88" s="38">
        <v>57.799999</v>
      </c>
      <c r="K88" s="38">
        <v>1243.446899</v>
      </c>
      <c r="N88" s="46">
        <f t="shared" si="12"/>
        <v>-6.9149461622042068E-4</v>
      </c>
      <c r="O88" s="46">
        <f t="shared" si="13"/>
        <v>3.1969309462915603E-2</v>
      </c>
      <c r="P88" s="46">
        <f t="shared" si="14"/>
        <v>-1.4395393474088292E-2</v>
      </c>
      <c r="Q88" s="46">
        <f t="shared" si="15"/>
        <v>5.0833097994915401E-3</v>
      </c>
      <c r="R88" s="46">
        <f t="shared" si="16"/>
        <v>2.4521767087053763E-2</v>
      </c>
      <c r="S88" s="46">
        <f t="shared" si="17"/>
        <v>-5.302508086324831E-3</v>
      </c>
      <c r="T88" s="46">
        <f t="shared" si="18"/>
        <v>-1.7406962785114024E-2</v>
      </c>
      <c r="U88" s="46">
        <f t="shared" si="19"/>
        <v>-6.0576599483978134E-3</v>
      </c>
      <c r="V88" s="46">
        <f t="shared" si="19"/>
        <v>6.0922192151049636E-3</v>
      </c>
      <c r="W88" s="46">
        <f t="shared" si="19"/>
        <v>1.3532415011145995E-2</v>
      </c>
      <c r="X88" s="38">
        <v>6.72</v>
      </c>
      <c r="Y88" s="45">
        <f t="shared" si="2"/>
        <v>6.7199999999999996E-2</v>
      </c>
      <c r="Z88" s="46">
        <f t="shared" si="3"/>
        <v>2.5812218152587718E-4</v>
      </c>
    </row>
    <row r="89" spans="1:26" x14ac:dyDescent="0.25">
      <c r="A89" s="42">
        <v>44659</v>
      </c>
      <c r="B89" s="43">
        <v>505.35</v>
      </c>
      <c r="C89" s="43">
        <v>79.900000000000006</v>
      </c>
      <c r="D89" s="44">
        <v>1178.1500000000001</v>
      </c>
      <c r="E89" s="43">
        <v>175</v>
      </c>
      <c r="F89" s="44">
        <v>3530.45</v>
      </c>
      <c r="G89" s="43">
        <v>950.8</v>
      </c>
      <c r="H89" s="43">
        <v>1000.15</v>
      </c>
      <c r="I89" s="37">
        <v>1329.25</v>
      </c>
      <c r="J89" s="38">
        <v>58.73</v>
      </c>
      <c r="K89" s="38">
        <v>1199.8316649999999</v>
      </c>
      <c r="N89" s="46">
        <f t="shared" si="12"/>
        <v>-8.8967971530246861E-4</v>
      </c>
      <c r="O89" s="46">
        <f t="shared" si="13"/>
        <v>-9.9132589838909178E-3</v>
      </c>
      <c r="P89" s="46">
        <f t="shared" si="14"/>
        <v>-2.4554421912703641E-3</v>
      </c>
      <c r="Q89" s="46">
        <f t="shared" si="15"/>
        <v>-1.6577690362461303E-2</v>
      </c>
      <c r="R89" s="46">
        <f t="shared" si="16"/>
        <v>7.1604832613005581E-3</v>
      </c>
      <c r="S89" s="46">
        <f t="shared" si="17"/>
        <v>1.3700090623167448E-2</v>
      </c>
      <c r="T89" s="46">
        <f t="shared" si="18"/>
        <v>1.8275300346161608E-2</v>
      </c>
      <c r="U89" s="46">
        <f t="shared" si="19"/>
        <v>1.5048342801252435E-4</v>
      </c>
      <c r="V89" s="46">
        <f t="shared" si="19"/>
        <v>1.6089982977335299E-2</v>
      </c>
      <c r="W89" s="46">
        <f t="shared" si="19"/>
        <v>-3.5076072838394763E-2</v>
      </c>
      <c r="X89" s="38">
        <v>6.8739999999999997</v>
      </c>
      <c r="Y89" s="45">
        <f t="shared" si="2"/>
        <v>6.8739999999999996E-2</v>
      </c>
      <c r="Z89" s="46">
        <f t="shared" si="3"/>
        <v>2.638458507979724E-4</v>
      </c>
    </row>
    <row r="90" spans="1:26" x14ac:dyDescent="0.25">
      <c r="A90" s="42">
        <v>44689</v>
      </c>
      <c r="B90" s="43">
        <v>504.6</v>
      </c>
      <c r="C90" s="43">
        <v>79.650000000000006</v>
      </c>
      <c r="D90" s="44">
        <v>1172.4000000000001</v>
      </c>
      <c r="E90" s="43">
        <v>174.55</v>
      </c>
      <c r="F90" s="44">
        <v>3313.55</v>
      </c>
      <c r="G90" s="43">
        <v>948.5</v>
      </c>
      <c r="H90" s="43">
        <v>972.95</v>
      </c>
      <c r="I90" s="37">
        <v>1333.7</v>
      </c>
      <c r="J90" s="38">
        <v>59.130001</v>
      </c>
      <c r="K90" s="38">
        <v>1193.680664</v>
      </c>
      <c r="N90" s="46">
        <f t="shared" si="12"/>
        <v>-1.4841199168892847E-3</v>
      </c>
      <c r="O90" s="46">
        <f t="shared" si="13"/>
        <v>-3.1289111389236545E-3</v>
      </c>
      <c r="P90" s="46">
        <f t="shared" si="14"/>
        <v>-4.8805330390867038E-3</v>
      </c>
      <c r="Q90" s="46">
        <f t="shared" si="15"/>
        <v>-2.5714285714285067E-3</v>
      </c>
      <c r="R90" s="46">
        <f t="shared" si="16"/>
        <v>-6.1436927303884677E-2</v>
      </c>
      <c r="S90" s="46">
        <f t="shared" si="17"/>
        <v>-2.4190155658392453E-3</v>
      </c>
      <c r="T90" s="46">
        <f t="shared" si="18"/>
        <v>-2.7195920611908148E-2</v>
      </c>
      <c r="U90" s="46">
        <f t="shared" si="19"/>
        <v>3.3477524920068049E-3</v>
      </c>
      <c r="V90" s="46">
        <f t="shared" si="19"/>
        <v>6.8108462455304473E-3</v>
      </c>
      <c r="W90" s="46">
        <f t="shared" si="19"/>
        <v>-5.126553315293568E-3</v>
      </c>
      <c r="X90" s="38">
        <v>6.74</v>
      </c>
      <c r="Y90" s="45">
        <f t="shared" si="2"/>
        <v>6.7400000000000002E-2</v>
      </c>
      <c r="Z90" s="46">
        <f t="shared" si="3"/>
        <v>2.5886597984881021E-4</v>
      </c>
    </row>
    <row r="91" spans="1:26" x14ac:dyDescent="0.25">
      <c r="A91" s="42">
        <v>44781</v>
      </c>
      <c r="B91" s="43">
        <v>510.45</v>
      </c>
      <c r="C91" s="43">
        <v>80.400000000000006</v>
      </c>
      <c r="D91" s="44">
        <v>1190.3</v>
      </c>
      <c r="E91" s="43">
        <v>174.05</v>
      </c>
      <c r="F91" s="44">
        <v>3447.35</v>
      </c>
      <c r="G91" s="43">
        <v>957</v>
      </c>
      <c r="H91" s="43">
        <v>982.3</v>
      </c>
      <c r="I91" s="37">
        <v>1300.55</v>
      </c>
      <c r="J91" s="38">
        <v>58.91</v>
      </c>
      <c r="K91" s="38">
        <v>1144.5792240000001</v>
      </c>
      <c r="N91" s="46">
        <f t="shared" si="12"/>
        <v>1.1593341260404212E-2</v>
      </c>
      <c r="O91" s="46">
        <f t="shared" si="13"/>
        <v>9.4161958568738224E-3</v>
      </c>
      <c r="P91" s="46">
        <f t="shared" si="14"/>
        <v>1.5267826680313769E-2</v>
      </c>
      <c r="Q91" s="46">
        <f t="shared" si="15"/>
        <v>-2.8645087367516471E-3</v>
      </c>
      <c r="R91" s="46">
        <f t="shared" si="16"/>
        <v>4.037965324199113E-2</v>
      </c>
      <c r="S91" s="46">
        <f t="shared" si="17"/>
        <v>8.9615181866104371E-3</v>
      </c>
      <c r="T91" s="46">
        <f t="shared" si="18"/>
        <v>9.6099491237986619E-3</v>
      </c>
      <c r="U91" s="46">
        <f t="shared" si="19"/>
        <v>-2.4855664692209709E-2</v>
      </c>
      <c r="V91" s="46">
        <f t="shared" si="19"/>
        <v>-3.7206324417279044E-3</v>
      </c>
      <c r="W91" s="46">
        <f t="shared" si="19"/>
        <v>-4.1134485529372627E-2</v>
      </c>
      <c r="X91" s="38">
        <v>6.7850000000000001</v>
      </c>
      <c r="Y91" s="45">
        <f t="shared" si="2"/>
        <v>6.7850000000000008E-2</v>
      </c>
      <c r="Z91" s="46">
        <f t="shared" si="3"/>
        <v>2.6053901866540663E-4</v>
      </c>
    </row>
    <row r="92" spans="1:26" x14ac:dyDescent="0.25">
      <c r="A92" s="42">
        <v>44842</v>
      </c>
      <c r="B92" s="43">
        <v>507.9</v>
      </c>
      <c r="C92" s="43">
        <v>80.05</v>
      </c>
      <c r="D92" s="44">
        <v>1167.25</v>
      </c>
      <c r="E92" s="43">
        <v>175</v>
      </c>
      <c r="F92" s="44">
        <v>3436.15</v>
      </c>
      <c r="G92" s="43">
        <v>1074.1500000000001</v>
      </c>
      <c r="H92" s="43">
        <v>973.95</v>
      </c>
      <c r="I92" s="37">
        <v>1300.45</v>
      </c>
      <c r="J92" s="38">
        <v>60.470001000000003</v>
      </c>
      <c r="K92" s="38">
        <v>1098.9438479999999</v>
      </c>
      <c r="N92" s="46">
        <f t="shared" si="12"/>
        <v>-4.9955921245959673E-3</v>
      </c>
      <c r="O92" s="46">
        <f t="shared" si="13"/>
        <v>-4.3532338308458771E-3</v>
      </c>
      <c r="P92" s="46">
        <f t="shared" si="14"/>
        <v>-1.9364866000167989E-2</v>
      </c>
      <c r="Q92" s="46">
        <f t="shared" si="15"/>
        <v>5.4582016661878117E-3</v>
      </c>
      <c r="R92" s="46">
        <f t="shared" si="16"/>
        <v>-3.2488723222184632E-3</v>
      </c>
      <c r="S92" s="46">
        <f t="shared" si="17"/>
        <v>0.12241379310344837</v>
      </c>
      <c r="T92" s="46">
        <f t="shared" si="18"/>
        <v>-8.5004581085207261E-3</v>
      </c>
      <c r="U92" s="46">
        <f t="shared" si="19"/>
        <v>-7.6890546307261585E-5</v>
      </c>
      <c r="V92" s="46">
        <f t="shared" si="19"/>
        <v>2.6481089797997064E-2</v>
      </c>
      <c r="W92" s="46">
        <f t="shared" si="19"/>
        <v>-3.987087572716607E-2</v>
      </c>
      <c r="X92" s="38">
        <v>6.8</v>
      </c>
      <c r="Y92" s="45">
        <f t="shared" si="2"/>
        <v>6.8000000000000005E-2</v>
      </c>
      <c r="Z92" s="46">
        <f t="shared" si="3"/>
        <v>2.6109654222272738E-4</v>
      </c>
    </row>
    <row r="93" spans="1:26" x14ac:dyDescent="0.25">
      <c r="A93" s="42">
        <v>44873</v>
      </c>
      <c r="B93" s="43">
        <v>515.6</v>
      </c>
      <c r="C93" s="43">
        <v>79.3</v>
      </c>
      <c r="D93" s="44">
        <v>1237.5999999999999</v>
      </c>
      <c r="E93" s="43">
        <v>182.15</v>
      </c>
      <c r="F93" s="44">
        <v>3493.95</v>
      </c>
      <c r="G93" s="43">
        <v>1075.5999999999999</v>
      </c>
      <c r="H93" s="43">
        <v>989.55</v>
      </c>
      <c r="I93" s="37">
        <v>1308.95</v>
      </c>
      <c r="J93" s="38">
        <v>59.630001</v>
      </c>
      <c r="K93" s="38">
        <v>1067.298828</v>
      </c>
      <c r="N93" s="46">
        <f t="shared" si="12"/>
        <v>1.5160464658397413E-2</v>
      </c>
      <c r="O93" s="46">
        <f t="shared" si="13"/>
        <v>-9.3691442848219866E-3</v>
      </c>
      <c r="P93" s="46">
        <f t="shared" si="14"/>
        <v>6.0269865067466191E-2</v>
      </c>
      <c r="Q93" s="46">
        <f t="shared" si="15"/>
        <v>4.085714285714289E-2</v>
      </c>
      <c r="R93" s="46">
        <f t="shared" si="16"/>
        <v>1.6821151579529334E-2</v>
      </c>
      <c r="S93" s="46">
        <f t="shared" si="17"/>
        <v>1.349904575710858E-3</v>
      </c>
      <c r="T93" s="46">
        <f t="shared" si="18"/>
        <v>1.6017249345448851E-2</v>
      </c>
      <c r="U93" s="46">
        <f t="shared" si="19"/>
        <v>6.5361990080356801E-3</v>
      </c>
      <c r="V93" s="46">
        <f t="shared" si="19"/>
        <v>-1.3891185482203042E-2</v>
      </c>
      <c r="W93" s="46">
        <f t="shared" si="19"/>
        <v>-2.8795847993135983E-2</v>
      </c>
      <c r="X93" s="38">
        <v>6.8040000000000003</v>
      </c>
      <c r="Y93" s="45">
        <f t="shared" si="2"/>
        <v>6.8040000000000003E-2</v>
      </c>
      <c r="Z93" s="46">
        <f t="shared" si="3"/>
        <v>2.6124520199899415E-4</v>
      </c>
    </row>
    <row r="94" spans="1:26" x14ac:dyDescent="0.25">
      <c r="A94" s="42">
        <v>44903</v>
      </c>
      <c r="B94" s="43">
        <v>514.20000000000005</v>
      </c>
      <c r="C94" s="43">
        <v>79.45</v>
      </c>
      <c r="D94" s="44">
        <v>1249.75</v>
      </c>
      <c r="E94" s="43">
        <v>182.4</v>
      </c>
      <c r="F94" s="44">
        <v>3535.6</v>
      </c>
      <c r="G94" s="43">
        <v>1118.9000000000001</v>
      </c>
      <c r="H94" s="43">
        <v>1007.4</v>
      </c>
      <c r="I94" s="37">
        <v>1308.55</v>
      </c>
      <c r="J94" s="38">
        <v>60.52</v>
      </c>
      <c r="K94" s="38">
        <v>1059.7673339999999</v>
      </c>
      <c r="N94" s="46">
        <f t="shared" si="12"/>
        <v>-2.7152831652443314E-3</v>
      </c>
      <c r="O94" s="46">
        <f t="shared" si="13"/>
        <v>1.8915510718790125E-3</v>
      </c>
      <c r="P94" s="46">
        <f t="shared" si="14"/>
        <v>9.8173884938591565E-3</v>
      </c>
      <c r="Q94" s="46">
        <f t="shared" si="15"/>
        <v>1.372495196266813E-3</v>
      </c>
      <c r="R94" s="46">
        <f t="shared" si="16"/>
        <v>1.1920605618283059E-2</v>
      </c>
      <c r="S94" s="46">
        <f t="shared" si="17"/>
        <v>4.0256600966902367E-2</v>
      </c>
      <c r="T94" s="46">
        <f t="shared" si="18"/>
        <v>1.803850234955285E-2</v>
      </c>
      <c r="U94" s="46">
        <f t="shared" si="19"/>
        <v>-3.0558844875670647E-4</v>
      </c>
      <c r="V94" s="46">
        <f t="shared" si="19"/>
        <v>1.4925356113946789E-2</v>
      </c>
      <c r="W94" s="46">
        <f t="shared" si="19"/>
        <v>-7.056593526026121E-3</v>
      </c>
      <c r="X94" s="38">
        <v>6.8819999999999997</v>
      </c>
      <c r="Y94" s="45">
        <f t="shared" si="2"/>
        <v>6.8819999999999992E-2</v>
      </c>
      <c r="Z94" s="46">
        <f t="shared" si="3"/>
        <v>2.6414295976828761E-4</v>
      </c>
    </row>
    <row r="95" spans="1:26" x14ac:dyDescent="0.25">
      <c r="A95" s="43" t="s">
        <v>64</v>
      </c>
      <c r="B95" s="43">
        <v>522.9</v>
      </c>
      <c r="C95" s="43">
        <v>79.05</v>
      </c>
      <c r="D95" s="44">
        <v>1261.8499999999999</v>
      </c>
      <c r="E95" s="43">
        <v>180.9</v>
      </c>
      <c r="F95" s="44">
        <v>3581.6</v>
      </c>
      <c r="G95" s="43">
        <v>1122.5</v>
      </c>
      <c r="H95" s="43">
        <v>1020</v>
      </c>
      <c r="I95" s="37">
        <v>1319.35</v>
      </c>
      <c r="J95" s="38">
        <v>60.52</v>
      </c>
      <c r="K95" s="38">
        <v>1066.512817</v>
      </c>
      <c r="N95" s="46">
        <f t="shared" si="12"/>
        <v>1.6919486581096717E-2</v>
      </c>
      <c r="O95" s="46">
        <f t="shared" si="13"/>
        <v>-5.0346129641284541E-3</v>
      </c>
      <c r="P95" s="46">
        <f t="shared" si="14"/>
        <v>9.6819363872773824E-3</v>
      </c>
      <c r="Q95" s="46">
        <f t="shared" si="15"/>
        <v>-8.2236842105263153E-3</v>
      </c>
      <c r="R95" s="46">
        <f t="shared" si="16"/>
        <v>1.3010521552211789E-2</v>
      </c>
      <c r="S95" s="46">
        <f t="shared" si="17"/>
        <v>3.2174457056036365E-3</v>
      </c>
      <c r="T95" s="46">
        <f t="shared" si="18"/>
        <v>1.2507444907683168E-2</v>
      </c>
      <c r="U95" s="46">
        <f t="shared" si="19"/>
        <v>8.2534102632684687E-3</v>
      </c>
      <c r="V95" s="46">
        <f t="shared" si="19"/>
        <v>0</v>
      </c>
      <c r="W95" s="46">
        <f t="shared" si="19"/>
        <v>6.3650603142671978E-3</v>
      </c>
      <c r="X95" s="38">
        <v>6.8230000000000004</v>
      </c>
      <c r="Y95" s="45">
        <f t="shared" si="2"/>
        <v>6.8229999999999999E-2</v>
      </c>
      <c r="Z95" s="46">
        <f t="shared" si="3"/>
        <v>2.6195126021533177E-4</v>
      </c>
    </row>
    <row r="96" spans="1:26" x14ac:dyDescent="0.25">
      <c r="A96" s="43" t="s">
        <v>65</v>
      </c>
      <c r="B96" s="43">
        <v>519</v>
      </c>
      <c r="C96" s="43">
        <v>80.599999999999994</v>
      </c>
      <c r="D96" s="44">
        <v>1246.75</v>
      </c>
      <c r="E96" s="43">
        <v>183.7</v>
      </c>
      <c r="F96" s="44">
        <v>3597.65</v>
      </c>
      <c r="G96" s="43">
        <v>1107.0999999999999</v>
      </c>
      <c r="H96" s="43">
        <v>1027.6500000000001</v>
      </c>
      <c r="I96" s="37">
        <v>1327.9</v>
      </c>
      <c r="J96" s="38">
        <v>60.93</v>
      </c>
      <c r="K96" s="38">
        <v>1073.7669679999999</v>
      </c>
      <c r="N96" s="46">
        <f t="shared" si="12"/>
        <v>-7.4584050487664514E-3</v>
      </c>
      <c r="O96" s="46">
        <f t="shared" si="13"/>
        <v>1.9607843137254867E-2</v>
      </c>
      <c r="P96" s="46">
        <f t="shared" si="14"/>
        <v>-1.196655703926767E-2</v>
      </c>
      <c r="Q96" s="46">
        <f t="shared" si="15"/>
        <v>1.547816473189598E-2</v>
      </c>
      <c r="R96" s="46">
        <f t="shared" si="16"/>
        <v>4.4812374357829409E-3</v>
      </c>
      <c r="S96" s="46">
        <f t="shared" si="17"/>
        <v>-1.3719376391982264E-2</v>
      </c>
      <c r="T96" s="46">
        <f t="shared" si="18"/>
        <v>7.5000000000000891E-3</v>
      </c>
      <c r="U96" s="46">
        <f t="shared" si="19"/>
        <v>6.4804638647820382E-3</v>
      </c>
      <c r="V96" s="46">
        <f t="shared" si="19"/>
        <v>6.774619960343631E-3</v>
      </c>
      <c r="W96" s="46">
        <f t="shared" si="19"/>
        <v>6.8017476061892138E-3</v>
      </c>
      <c r="X96" s="38">
        <v>6.7320000000000002</v>
      </c>
      <c r="Y96" s="45">
        <f t="shared" si="2"/>
        <v>6.7320000000000005E-2</v>
      </c>
      <c r="Z96" s="46">
        <f t="shared" si="3"/>
        <v>2.5856847717853348E-4</v>
      </c>
    </row>
    <row r="97" spans="1:26" x14ac:dyDescent="0.25">
      <c r="A97" s="43" t="s">
        <v>66</v>
      </c>
      <c r="B97" s="43">
        <v>523.45000000000005</v>
      </c>
      <c r="C97" s="43">
        <v>80.099999999999994</v>
      </c>
      <c r="D97" s="44">
        <v>1247.05</v>
      </c>
      <c r="E97" s="43">
        <v>182.55</v>
      </c>
      <c r="F97" s="44">
        <v>3599.55</v>
      </c>
      <c r="G97" s="43">
        <v>1118.25</v>
      </c>
      <c r="H97" s="43">
        <v>1045.05</v>
      </c>
      <c r="I97" s="37">
        <v>1329.3</v>
      </c>
      <c r="J97" s="38">
        <v>60.560001</v>
      </c>
      <c r="K97" s="38">
        <v>1151.059082</v>
      </c>
      <c r="N97" s="46">
        <f t="shared" si="12"/>
        <v>8.5741811175338058E-3</v>
      </c>
      <c r="O97" s="46">
        <f t="shared" si="13"/>
        <v>-6.2034739454094297E-3</v>
      </c>
      <c r="P97" s="46">
        <f t="shared" si="14"/>
        <v>2.4062562662919955E-4</v>
      </c>
      <c r="Q97" s="46">
        <f t="shared" si="15"/>
        <v>-6.2602068590091311E-3</v>
      </c>
      <c r="R97" s="46">
        <f t="shared" si="16"/>
        <v>5.2812252442569201E-4</v>
      </c>
      <c r="S97" s="46">
        <f t="shared" si="17"/>
        <v>1.0071357600939475E-2</v>
      </c>
      <c r="T97" s="46">
        <f t="shared" si="18"/>
        <v>1.6931834768646778E-2</v>
      </c>
      <c r="U97" s="46">
        <f t="shared" si="19"/>
        <v>1.054296257248184E-3</v>
      </c>
      <c r="V97" s="46">
        <f t="shared" si="19"/>
        <v>-6.0725258493353022E-3</v>
      </c>
      <c r="W97" s="46">
        <f t="shared" si="19"/>
        <v>7.1982204988075296E-2</v>
      </c>
      <c r="X97" s="38">
        <v>6.9020000000000001</v>
      </c>
      <c r="Y97" s="45">
        <f t="shared" si="2"/>
        <v>6.9019999999999998E-2</v>
      </c>
      <c r="Z97" s="46">
        <f t="shared" si="3"/>
        <v>2.6488563529869502E-4</v>
      </c>
    </row>
    <row r="98" spans="1:26" x14ac:dyDescent="0.25">
      <c r="A98" s="43" t="s">
        <v>67</v>
      </c>
      <c r="B98" s="43">
        <v>515.5</v>
      </c>
      <c r="C98" s="43">
        <v>79.400000000000006</v>
      </c>
      <c r="D98" s="44">
        <v>1224.4000000000001</v>
      </c>
      <c r="E98" s="43">
        <v>177.8</v>
      </c>
      <c r="F98" s="44">
        <v>3635.25</v>
      </c>
      <c r="G98" s="43">
        <v>1124.1500000000001</v>
      </c>
      <c r="H98" s="43">
        <v>1015.15</v>
      </c>
      <c r="I98" s="37">
        <v>1328.8</v>
      </c>
      <c r="J98" s="38">
        <v>61.220001000000003</v>
      </c>
      <c r="K98" s="38">
        <v>1134.5410159999999</v>
      </c>
      <c r="N98" s="46">
        <f t="shared" si="12"/>
        <v>-1.5187697010220737E-2</v>
      </c>
      <c r="O98" s="46">
        <f t="shared" si="13"/>
        <v>-8.7390761548063502E-3</v>
      </c>
      <c r="P98" s="46">
        <f t="shared" si="14"/>
        <v>-1.816286435988923E-2</v>
      </c>
      <c r="Q98" s="46">
        <f t="shared" si="15"/>
        <v>-2.6020268419611064E-2</v>
      </c>
      <c r="R98" s="46">
        <f t="shared" si="16"/>
        <v>9.9179064049672357E-3</v>
      </c>
      <c r="S98" s="46">
        <f t="shared" si="17"/>
        <v>5.2761010507490196E-3</v>
      </c>
      <c r="T98" s="46">
        <f t="shared" si="18"/>
        <v>-2.8611071240610478E-2</v>
      </c>
      <c r="U98" s="46">
        <f t="shared" si="19"/>
        <v>-3.7613781689611073E-4</v>
      </c>
      <c r="V98" s="46">
        <f t="shared" si="19"/>
        <v>1.0898282514889716E-2</v>
      </c>
      <c r="W98" s="46">
        <f t="shared" si="19"/>
        <v>-1.435031985612715E-2</v>
      </c>
      <c r="X98" s="38">
        <v>6.7919999999999998</v>
      </c>
      <c r="Y98" s="45">
        <f t="shared" si="2"/>
        <v>6.7919999999999994E-2</v>
      </c>
      <c r="Z98" s="46">
        <f t="shared" si="3"/>
        <v>2.6079920603194751E-4</v>
      </c>
    </row>
    <row r="99" spans="1:26" x14ac:dyDescent="0.25">
      <c r="A99" s="43" t="s">
        <v>68</v>
      </c>
      <c r="B99" s="43">
        <v>501.8</v>
      </c>
      <c r="C99" s="43">
        <v>79.099999999999994</v>
      </c>
      <c r="D99" s="44">
        <v>1201.75</v>
      </c>
      <c r="E99" s="43">
        <v>175</v>
      </c>
      <c r="F99" s="44">
        <v>3486.4</v>
      </c>
      <c r="G99" s="43">
        <v>1087.5</v>
      </c>
      <c r="H99" s="43">
        <v>977.15</v>
      </c>
      <c r="I99" s="37">
        <v>1337.7</v>
      </c>
      <c r="J99" s="38">
        <v>60.09</v>
      </c>
      <c r="K99" s="38">
        <v>1186.973999</v>
      </c>
      <c r="N99" s="46">
        <f t="shared" si="12"/>
        <v>-2.6576139670223063E-2</v>
      </c>
      <c r="O99" s="46">
        <f t="shared" si="13"/>
        <v>-3.7783375314862891E-3</v>
      </c>
      <c r="P99" s="46">
        <f t="shared" si="14"/>
        <v>-1.8498856582816147E-2</v>
      </c>
      <c r="Q99" s="46">
        <f t="shared" si="15"/>
        <v>-1.5748031496063054E-2</v>
      </c>
      <c r="R99" s="46">
        <f t="shared" si="16"/>
        <v>-4.094628980125161E-2</v>
      </c>
      <c r="S99" s="46">
        <f t="shared" si="17"/>
        <v>-3.2602410710314535E-2</v>
      </c>
      <c r="T99" s="46">
        <f t="shared" si="18"/>
        <v>-3.7432891690883124E-2</v>
      </c>
      <c r="U99" s="46">
        <f t="shared" si="19"/>
        <v>6.6977724262493165E-3</v>
      </c>
      <c r="V99" s="46">
        <f t="shared" si="19"/>
        <v>-1.8458036287846515E-2</v>
      </c>
      <c r="W99" s="46">
        <f t="shared" si="19"/>
        <v>4.6215149792345762E-2</v>
      </c>
      <c r="X99" s="38">
        <v>6.8890000000000002</v>
      </c>
      <c r="Y99" s="45">
        <f t="shared" si="2"/>
        <v>6.8890000000000007E-2</v>
      </c>
      <c r="Z99" s="46">
        <f t="shared" si="3"/>
        <v>2.6440291194806953E-4</v>
      </c>
    </row>
    <row r="100" spans="1:26" x14ac:dyDescent="0.25">
      <c r="A100" s="43" t="s">
        <v>69</v>
      </c>
      <c r="B100" s="43">
        <v>510.7</v>
      </c>
      <c r="C100" s="43">
        <v>78</v>
      </c>
      <c r="D100" s="44">
        <v>1199.8499999999999</v>
      </c>
      <c r="E100" s="43">
        <v>177.5</v>
      </c>
      <c r="F100" s="44">
        <v>3601.9</v>
      </c>
      <c r="G100" s="43">
        <v>1101.25</v>
      </c>
      <c r="H100" s="43">
        <v>994.45</v>
      </c>
      <c r="I100" s="37">
        <v>1325.3</v>
      </c>
      <c r="J100" s="38">
        <v>60.34</v>
      </c>
      <c r="K100" s="38">
        <v>1237.593384</v>
      </c>
      <c r="N100" s="46">
        <f t="shared" si="12"/>
        <v>1.7736149860502145E-2</v>
      </c>
      <c r="O100" s="46">
        <f t="shared" si="13"/>
        <v>-1.3906447534766048E-2</v>
      </c>
      <c r="P100" s="46">
        <f t="shared" si="14"/>
        <v>-1.5810276679842654E-3</v>
      </c>
      <c r="Q100" s="46">
        <f t="shared" si="15"/>
        <v>1.4285714285714285E-2</v>
      </c>
      <c r="R100" s="46">
        <f t="shared" si="16"/>
        <v>3.3128728774667278E-2</v>
      </c>
      <c r="S100" s="46">
        <f t="shared" si="17"/>
        <v>1.264367816091954E-2</v>
      </c>
      <c r="T100" s="46">
        <f t="shared" si="18"/>
        <v>1.7704548943355748E-2</v>
      </c>
      <c r="U100" s="46">
        <f t="shared" si="19"/>
        <v>-9.2696419227032145E-3</v>
      </c>
      <c r="V100" s="46">
        <f t="shared" si="19"/>
        <v>4.1604260276252285E-3</v>
      </c>
      <c r="W100" s="46">
        <f t="shared" si="19"/>
        <v>4.2645740380703963E-2</v>
      </c>
      <c r="X100" s="38">
        <v>6.6769999999999996</v>
      </c>
      <c r="Y100" s="45">
        <f t="shared" si="2"/>
        <v>6.6769999999999996E-2</v>
      </c>
      <c r="Z100" s="46">
        <f t="shared" si="3"/>
        <v>2.5652254487562587E-4</v>
      </c>
    </row>
    <row r="101" spans="1:26" x14ac:dyDescent="0.25">
      <c r="A101" s="43" t="s">
        <v>70</v>
      </c>
      <c r="B101" s="43">
        <v>511.55</v>
      </c>
      <c r="C101" s="43">
        <v>78.3</v>
      </c>
      <c r="D101" s="44">
        <v>1199.25</v>
      </c>
      <c r="E101" s="43">
        <v>178.5</v>
      </c>
      <c r="F101" s="44">
        <v>3700.4</v>
      </c>
      <c r="G101" s="43">
        <v>1095.1500000000001</v>
      </c>
      <c r="H101" s="43">
        <v>995.7</v>
      </c>
      <c r="I101" s="37">
        <v>1335.05</v>
      </c>
      <c r="J101" s="38">
        <v>58.09</v>
      </c>
      <c r="K101" s="38">
        <v>1222.506226</v>
      </c>
      <c r="N101" s="46">
        <f t="shared" si="12"/>
        <v>1.6643822204817364E-3</v>
      </c>
      <c r="O101" s="46">
        <f t="shared" si="13"/>
        <v>3.8461538461538095E-3</v>
      </c>
      <c r="P101" s="46">
        <f t="shared" si="14"/>
        <v>-5.0006250781340093E-4</v>
      </c>
      <c r="Q101" s="46">
        <f t="shared" si="15"/>
        <v>5.6338028169014088E-3</v>
      </c>
      <c r="R101" s="46">
        <f t="shared" si="16"/>
        <v>2.7346678142091674E-2</v>
      </c>
      <c r="S101" s="46">
        <f t="shared" si="17"/>
        <v>-5.5391600454028685E-3</v>
      </c>
      <c r="T101" s="46">
        <f t="shared" si="18"/>
        <v>1.2569762180099553E-3</v>
      </c>
      <c r="U101" s="46">
        <f t="shared" si="19"/>
        <v>7.3568248698407911E-3</v>
      </c>
      <c r="V101" s="46">
        <f t="shared" si="19"/>
        <v>-3.7288697381504803E-2</v>
      </c>
      <c r="W101" s="46">
        <f t="shared" si="19"/>
        <v>-1.219072289416832E-2</v>
      </c>
      <c r="X101" s="38">
        <v>6.9050000000000002</v>
      </c>
      <c r="Y101" s="45">
        <f t="shared" si="2"/>
        <v>6.905E-2</v>
      </c>
      <c r="Z101" s="46">
        <f t="shared" si="3"/>
        <v>2.6499702469173769E-4</v>
      </c>
    </row>
    <row r="102" spans="1:26" x14ac:dyDescent="0.25">
      <c r="A102" s="43" t="s">
        <v>71</v>
      </c>
      <c r="B102" s="43">
        <v>517.85</v>
      </c>
      <c r="C102" s="43">
        <v>79.2</v>
      </c>
      <c r="D102" s="44">
        <v>1198.45</v>
      </c>
      <c r="E102" s="43">
        <v>189.25</v>
      </c>
      <c r="F102" s="44">
        <v>3715.8</v>
      </c>
      <c r="G102" s="43">
        <v>1099.8</v>
      </c>
      <c r="H102" s="43">
        <v>995.4</v>
      </c>
      <c r="I102" s="37">
        <v>1340.95</v>
      </c>
      <c r="J102" s="38">
        <v>55.91</v>
      </c>
      <c r="K102" s="38">
        <v>1216.9782709999999</v>
      </c>
      <c r="N102" s="46">
        <f t="shared" si="12"/>
        <v>1.2315511680187687E-2</v>
      </c>
      <c r="O102" s="46">
        <f t="shared" si="13"/>
        <v>1.1494252873563291E-2</v>
      </c>
      <c r="P102" s="46">
        <f t="shared" si="14"/>
        <v>-6.6708359391282426E-4</v>
      </c>
      <c r="Q102" s="46">
        <f t="shared" si="15"/>
        <v>6.0224089635854343E-2</v>
      </c>
      <c r="R102" s="46">
        <f t="shared" si="16"/>
        <v>4.1617122473246379E-3</v>
      </c>
      <c r="S102" s="46">
        <f t="shared" si="17"/>
        <v>4.2459936994930954E-3</v>
      </c>
      <c r="T102" s="46">
        <f t="shared" si="18"/>
        <v>-3.0129557095517543E-4</v>
      </c>
      <c r="U102" s="46">
        <f t="shared" si="19"/>
        <v>4.4193101381971396E-3</v>
      </c>
      <c r="V102" s="46">
        <f t="shared" si="19"/>
        <v>-3.7527973833706436E-2</v>
      </c>
      <c r="W102" s="46">
        <f t="shared" si="19"/>
        <v>-4.5218215518519744E-3</v>
      </c>
      <c r="X102" s="38">
        <v>6.9189999999999996</v>
      </c>
      <c r="Y102" s="45">
        <f t="shared" si="2"/>
        <v>6.9190000000000002E-2</v>
      </c>
      <c r="Z102" s="46">
        <f t="shared" si="3"/>
        <v>2.6551680069575312E-4</v>
      </c>
    </row>
    <row r="103" spans="1:26" x14ac:dyDescent="0.25">
      <c r="A103" s="43" t="s">
        <v>72</v>
      </c>
      <c r="B103" s="43">
        <v>516.9</v>
      </c>
      <c r="C103" s="43">
        <v>79.95</v>
      </c>
      <c r="D103" s="44">
        <v>1206.5</v>
      </c>
      <c r="E103" s="43">
        <v>193.35</v>
      </c>
      <c r="F103" s="44">
        <v>3751.2</v>
      </c>
      <c r="G103" s="43">
        <v>1110.5999999999999</v>
      </c>
      <c r="H103" s="43">
        <v>1007.15</v>
      </c>
      <c r="I103" s="37">
        <v>1338.2</v>
      </c>
      <c r="J103" s="38">
        <v>56.740001999999997</v>
      </c>
      <c r="K103" s="38">
        <v>1168.401611</v>
      </c>
      <c r="N103" s="46">
        <f t="shared" si="12"/>
        <v>-1.8345080621802558E-3</v>
      </c>
      <c r="O103" s="46">
        <f t="shared" si="13"/>
        <v>9.46969696969697E-3</v>
      </c>
      <c r="P103" s="46">
        <f t="shared" si="14"/>
        <v>6.7170094705661099E-3</v>
      </c>
      <c r="Q103" s="46">
        <f t="shared" si="15"/>
        <v>2.1664464993394951E-2</v>
      </c>
      <c r="R103" s="46">
        <f t="shared" si="16"/>
        <v>9.5268851929596957E-3</v>
      </c>
      <c r="S103" s="46">
        <f t="shared" si="17"/>
        <v>9.8199672667757358E-3</v>
      </c>
      <c r="T103" s="46">
        <f t="shared" si="18"/>
        <v>1.1804299778983323E-2</v>
      </c>
      <c r="U103" s="46">
        <f t="shared" si="19"/>
        <v>-2.0507848913084007E-3</v>
      </c>
      <c r="V103" s="46">
        <f t="shared" si="19"/>
        <v>1.4845322840279026E-2</v>
      </c>
      <c r="W103" s="46">
        <f t="shared" si="19"/>
        <v>-3.9915798956775252E-2</v>
      </c>
      <c r="X103" s="38">
        <v>6.9539999999999997</v>
      </c>
      <c r="Y103" s="45">
        <f t="shared" si="2"/>
        <v>6.9539999999999991E-2</v>
      </c>
      <c r="Z103" s="46">
        <f t="shared" si="3"/>
        <v>2.6681594418431764E-4</v>
      </c>
    </row>
    <row r="104" spans="1:26" x14ac:dyDescent="0.25">
      <c r="A104" s="43" t="s">
        <v>73</v>
      </c>
      <c r="B104" s="43">
        <v>506.8</v>
      </c>
      <c r="C104" s="43">
        <v>77.900000000000006</v>
      </c>
      <c r="D104" s="44">
        <v>1183.5999999999999</v>
      </c>
      <c r="E104" s="43">
        <v>190.6</v>
      </c>
      <c r="F104" s="44">
        <v>3855.55</v>
      </c>
      <c r="G104" s="43">
        <v>1132.4000000000001</v>
      </c>
      <c r="H104" s="43">
        <v>980.5</v>
      </c>
      <c r="I104" s="37">
        <v>1345.8</v>
      </c>
      <c r="J104" s="38">
        <v>55.830002</v>
      </c>
      <c r="K104" s="38">
        <v>1097.236572</v>
      </c>
      <c r="N104" s="46">
        <f t="shared" si="12"/>
        <v>-1.9539562778100147E-2</v>
      </c>
      <c r="O104" s="46">
        <f t="shared" si="13"/>
        <v>-2.5641025641025605E-2</v>
      </c>
      <c r="P104" s="46">
        <f t="shared" si="14"/>
        <v>-1.8980522171570733E-2</v>
      </c>
      <c r="Q104" s="46">
        <f t="shared" si="15"/>
        <v>-1.4222911817946729E-2</v>
      </c>
      <c r="R104" s="46">
        <f t="shared" si="16"/>
        <v>2.7817764981872564E-2</v>
      </c>
      <c r="S104" s="46">
        <f t="shared" si="17"/>
        <v>1.9629029353502775E-2</v>
      </c>
      <c r="T104" s="46">
        <f t="shared" si="18"/>
        <v>-2.6460805242515987E-2</v>
      </c>
      <c r="U104" s="46">
        <f t="shared" si="19"/>
        <v>5.6792706620833276E-3</v>
      </c>
      <c r="V104" s="46">
        <f t="shared" si="19"/>
        <v>-1.6038067816775838E-2</v>
      </c>
      <c r="W104" s="46">
        <f t="shared" si="19"/>
        <v>-6.090802882331868E-2</v>
      </c>
      <c r="X104" s="38">
        <v>7.0419999999999998</v>
      </c>
      <c r="Y104" s="45">
        <f t="shared" si="2"/>
        <v>7.0419999999999996E-2</v>
      </c>
      <c r="Z104" s="46">
        <f t="shared" si="3"/>
        <v>2.7008049223864461E-4</v>
      </c>
    </row>
    <row r="105" spans="1:26" x14ac:dyDescent="0.25">
      <c r="A105" s="43" t="s">
        <v>74</v>
      </c>
      <c r="B105" s="43">
        <v>509.15</v>
      </c>
      <c r="C105" s="43">
        <v>81.45</v>
      </c>
      <c r="D105" s="44">
        <v>1192.5999999999999</v>
      </c>
      <c r="E105" s="43">
        <v>194.25</v>
      </c>
      <c r="F105" s="44">
        <v>3960.7</v>
      </c>
      <c r="G105" s="43">
        <v>1129.55</v>
      </c>
      <c r="H105" s="43">
        <v>1001.2</v>
      </c>
      <c r="I105" s="37">
        <v>1361.25</v>
      </c>
      <c r="J105" s="38">
        <v>56.310001</v>
      </c>
      <c r="K105" s="38">
        <v>1038.19165</v>
      </c>
      <c r="N105" s="46">
        <f t="shared" si="12"/>
        <v>4.6369376479873043E-3</v>
      </c>
      <c r="O105" s="46">
        <f t="shared" si="13"/>
        <v>4.5571245186136033E-2</v>
      </c>
      <c r="P105" s="46">
        <f t="shared" si="14"/>
        <v>7.6039202433254485E-3</v>
      </c>
      <c r="Q105" s="46">
        <f t="shared" si="15"/>
        <v>1.9150052465897197E-2</v>
      </c>
      <c r="R105" s="46">
        <f t="shared" si="16"/>
        <v>2.7272373591316318E-2</v>
      </c>
      <c r="S105" s="46">
        <f t="shared" si="17"/>
        <v>-2.5167785234900533E-3</v>
      </c>
      <c r="T105" s="46">
        <f t="shared" si="18"/>
        <v>2.1111677715451346E-2</v>
      </c>
      <c r="U105" s="46">
        <f t="shared" si="19"/>
        <v>1.1480160499331288E-2</v>
      </c>
      <c r="V105" s="46">
        <f t="shared" si="19"/>
        <v>8.5975099911334302E-3</v>
      </c>
      <c r="W105" s="46">
        <f t="shared" si="19"/>
        <v>-5.3812389694936312E-2</v>
      </c>
      <c r="X105" s="38">
        <v>6.9219999999999997</v>
      </c>
      <c r="Y105" s="45">
        <f t="shared" si="2"/>
        <v>6.9220000000000004E-2</v>
      </c>
      <c r="Z105" s="46">
        <f t="shared" si="3"/>
        <v>2.6562817244824011E-4</v>
      </c>
    </row>
    <row r="106" spans="1:26" x14ac:dyDescent="0.25">
      <c r="A106" s="42">
        <v>44570</v>
      </c>
      <c r="B106" s="43">
        <v>507.9</v>
      </c>
      <c r="C106" s="43">
        <v>80.400000000000006</v>
      </c>
      <c r="D106" s="44">
        <v>1222.5</v>
      </c>
      <c r="E106" s="43">
        <v>194.25</v>
      </c>
      <c r="F106" s="44">
        <v>3880.45</v>
      </c>
      <c r="G106" s="43">
        <v>1139.0999999999999</v>
      </c>
      <c r="H106" s="43">
        <v>979.95</v>
      </c>
      <c r="I106" s="37">
        <v>1370.15</v>
      </c>
      <c r="J106" s="38">
        <v>55</v>
      </c>
      <c r="K106" s="38">
        <v>1113.587158</v>
      </c>
      <c r="N106" s="46">
        <f t="shared" si="12"/>
        <v>-2.4550721791220661E-3</v>
      </c>
      <c r="O106" s="46">
        <f t="shared" si="13"/>
        <v>-1.2891344383057056E-2</v>
      </c>
      <c r="P106" s="46">
        <f t="shared" si="14"/>
        <v>2.507127284923704E-2</v>
      </c>
      <c r="Q106" s="46">
        <f t="shared" si="15"/>
        <v>0</v>
      </c>
      <c r="R106" s="46">
        <f t="shared" si="16"/>
        <v>-2.0261569924508296E-2</v>
      </c>
      <c r="S106" s="46">
        <f t="shared" si="17"/>
        <v>8.4546943473064098E-3</v>
      </c>
      <c r="T106" s="46">
        <f t="shared" si="18"/>
        <v>-2.1224530563324011E-2</v>
      </c>
      <c r="U106" s="46">
        <f t="shared" si="19"/>
        <v>6.5381083562902412E-3</v>
      </c>
      <c r="V106" s="46">
        <f t="shared" si="19"/>
        <v>-2.3264091222445542E-2</v>
      </c>
      <c r="W106" s="46">
        <f t="shared" si="19"/>
        <v>7.2621955686120246E-2</v>
      </c>
      <c r="X106" s="38">
        <v>6.9660000000000002</v>
      </c>
      <c r="Y106" s="45">
        <f t="shared" si="2"/>
        <v>6.966E-2</v>
      </c>
      <c r="Z106" s="46">
        <f t="shared" si="3"/>
        <v>2.6726126733134237E-4</v>
      </c>
    </row>
    <row r="107" spans="1:26" x14ac:dyDescent="0.25">
      <c r="A107" s="42">
        <v>44601</v>
      </c>
      <c r="B107" s="43">
        <v>510.05</v>
      </c>
      <c r="C107" s="43">
        <v>80</v>
      </c>
      <c r="D107" s="44">
        <v>1201.5999999999999</v>
      </c>
      <c r="E107" s="43">
        <v>191.8</v>
      </c>
      <c r="F107" s="44">
        <v>3866.55</v>
      </c>
      <c r="G107" s="43">
        <v>1119.8</v>
      </c>
      <c r="H107" s="43">
        <v>971.5</v>
      </c>
      <c r="I107" s="37">
        <v>1378.6</v>
      </c>
      <c r="J107" s="38">
        <v>56.18</v>
      </c>
      <c r="K107" s="38">
        <v>1191.526245</v>
      </c>
      <c r="N107" s="46">
        <f t="shared" si="12"/>
        <v>4.233116755266852E-3</v>
      </c>
      <c r="O107" s="46">
        <f t="shared" si="13"/>
        <v>-4.9751243781095229E-3</v>
      </c>
      <c r="P107" s="46">
        <f t="shared" si="14"/>
        <v>-1.7096114519427476E-2</v>
      </c>
      <c r="Q107" s="46">
        <f t="shared" si="15"/>
        <v>-1.2612612612612555E-2</v>
      </c>
      <c r="R107" s="46">
        <f t="shared" si="16"/>
        <v>-3.5820587818422185E-3</v>
      </c>
      <c r="S107" s="46">
        <f t="shared" si="17"/>
        <v>-1.6943200772539687E-2</v>
      </c>
      <c r="T107" s="46">
        <f t="shared" si="18"/>
        <v>-8.622888922904276E-3</v>
      </c>
      <c r="U107" s="46">
        <f t="shared" si="19"/>
        <v>6.1672079699301666E-3</v>
      </c>
      <c r="V107" s="46">
        <f t="shared" si="19"/>
        <v>2.1454545454545448E-2</v>
      </c>
      <c r="W107" s="46">
        <f t="shared" si="19"/>
        <v>6.9989211387798678E-2</v>
      </c>
      <c r="X107" s="38">
        <v>7</v>
      </c>
      <c r="Y107" s="45">
        <f t="shared" si="2"/>
        <v>7.0000000000000007E-2</v>
      </c>
      <c r="Z107" s="46">
        <f t="shared" si="3"/>
        <v>2.6852274607280791E-4</v>
      </c>
    </row>
    <row r="108" spans="1:26" x14ac:dyDescent="0.25">
      <c r="A108" s="42">
        <v>44690</v>
      </c>
      <c r="B108" s="43">
        <v>539.5</v>
      </c>
      <c r="C108" s="43">
        <v>81.25</v>
      </c>
      <c r="D108" s="44">
        <v>1211.45</v>
      </c>
      <c r="E108" s="43">
        <v>192.55</v>
      </c>
      <c r="F108" s="44">
        <v>3881.25</v>
      </c>
      <c r="G108" s="43">
        <v>1119.1500000000001</v>
      </c>
      <c r="H108" s="43">
        <v>987.25</v>
      </c>
      <c r="I108" s="37">
        <v>1377.35</v>
      </c>
      <c r="J108" s="38">
        <v>56.759998000000003</v>
      </c>
      <c r="K108" s="38">
        <v>1233.12915</v>
      </c>
      <c r="N108" s="46">
        <f t="shared" si="12"/>
        <v>5.7739437310067615E-2</v>
      </c>
      <c r="O108" s="46">
        <f t="shared" si="13"/>
        <v>1.5625E-2</v>
      </c>
      <c r="P108" s="46">
        <f t="shared" si="14"/>
        <v>8.1974034620507126E-3</v>
      </c>
      <c r="Q108" s="46">
        <f t="shared" si="15"/>
        <v>3.9103232533889464E-3</v>
      </c>
      <c r="R108" s="46">
        <f t="shared" si="16"/>
        <v>3.8018388485859013E-3</v>
      </c>
      <c r="S108" s="46">
        <f t="shared" si="17"/>
        <v>-5.8046079657069437E-4</v>
      </c>
      <c r="T108" s="46">
        <f t="shared" si="18"/>
        <v>1.6212043232115284E-2</v>
      </c>
      <c r="U108" s="46">
        <f t="shared" si="19"/>
        <v>-9.0671695923400561E-4</v>
      </c>
      <c r="V108" s="46">
        <f t="shared" si="19"/>
        <v>1.0323923104307643E-2</v>
      </c>
      <c r="W108" s="46">
        <f t="shared" si="19"/>
        <v>3.4915643003734224E-2</v>
      </c>
      <c r="X108" s="38">
        <v>6.8339999999999996</v>
      </c>
      <c r="Y108" s="45">
        <f t="shared" si="2"/>
        <v>6.8339999999999998E-2</v>
      </c>
      <c r="Z108" s="46">
        <f t="shared" si="3"/>
        <v>2.6235997359225216E-4</v>
      </c>
    </row>
    <row r="109" spans="1:26" x14ac:dyDescent="0.25">
      <c r="A109" s="42">
        <v>44721</v>
      </c>
      <c r="B109" s="43">
        <v>539.20000000000005</v>
      </c>
      <c r="C109" s="43">
        <v>80.7</v>
      </c>
      <c r="D109" s="44">
        <v>1222.1500000000001</v>
      </c>
      <c r="E109" s="43">
        <v>192.6</v>
      </c>
      <c r="F109" s="44">
        <v>3964.05</v>
      </c>
      <c r="G109" s="43">
        <v>1120</v>
      </c>
      <c r="H109" s="43">
        <v>985.6</v>
      </c>
      <c r="I109" s="37">
        <v>1374.85</v>
      </c>
      <c r="J109" s="38">
        <v>56.119999</v>
      </c>
      <c r="K109" s="38">
        <v>1352.6264650000001</v>
      </c>
      <c r="N109" s="46">
        <f t="shared" si="12"/>
        <v>-5.560704355884236E-4</v>
      </c>
      <c r="O109" s="46">
        <f t="shared" si="13"/>
        <v>-6.769230769230734E-3</v>
      </c>
      <c r="P109" s="46">
        <f t="shared" si="14"/>
        <v>8.8323909364811139E-3</v>
      </c>
      <c r="Q109" s="46">
        <f t="shared" si="15"/>
        <v>2.5967281225646816E-4</v>
      </c>
      <c r="R109" s="46">
        <f t="shared" si="16"/>
        <v>2.1333333333333381E-2</v>
      </c>
      <c r="S109" s="46">
        <f t="shared" si="17"/>
        <v>7.5950498145906174E-4</v>
      </c>
      <c r="T109" s="46">
        <f t="shared" si="18"/>
        <v>-1.6713091922005341E-3</v>
      </c>
      <c r="U109" s="46">
        <f t="shared" si="19"/>
        <v>-1.8150796819980399E-3</v>
      </c>
      <c r="V109" s="46">
        <f t="shared" si="19"/>
        <v>-1.127552893853173E-2</v>
      </c>
      <c r="W109" s="46">
        <f t="shared" si="19"/>
        <v>9.6905758005963988E-2</v>
      </c>
      <c r="X109" s="38">
        <v>6.9480000000000004</v>
      </c>
      <c r="Y109" s="45">
        <f t="shared" si="2"/>
        <v>6.948E-2</v>
      </c>
      <c r="Z109" s="46">
        <f t="shared" si="3"/>
        <v>2.6659326394828931E-4</v>
      </c>
    </row>
    <row r="110" spans="1:26" x14ac:dyDescent="0.25">
      <c r="A110" s="42">
        <v>44751</v>
      </c>
      <c r="B110" s="43">
        <v>537</v>
      </c>
      <c r="C110" s="43">
        <v>84.2</v>
      </c>
      <c r="D110" s="44">
        <v>1226.3</v>
      </c>
      <c r="E110" s="43">
        <v>190.95</v>
      </c>
      <c r="F110" s="44">
        <v>3893.1</v>
      </c>
      <c r="G110" s="43">
        <v>1125.1500000000001</v>
      </c>
      <c r="H110" s="43">
        <v>980.65</v>
      </c>
      <c r="I110" s="37">
        <v>1365.75</v>
      </c>
      <c r="J110" s="38">
        <v>55</v>
      </c>
      <c r="K110" s="38">
        <v>1338.6357419999999</v>
      </c>
      <c r="N110" s="46">
        <f t="shared" si="12"/>
        <v>-4.0801186943621014E-3</v>
      </c>
      <c r="O110" s="46">
        <f t="shared" si="13"/>
        <v>4.3370508054522923E-2</v>
      </c>
      <c r="P110" s="46">
        <f t="shared" si="14"/>
        <v>3.3956551978070312E-3</v>
      </c>
      <c r="Q110" s="46">
        <f t="shared" si="15"/>
        <v>-8.5669781931464479E-3</v>
      </c>
      <c r="R110" s="46">
        <f t="shared" si="16"/>
        <v>-1.7898361524198804E-2</v>
      </c>
      <c r="S110" s="46">
        <f t="shared" si="17"/>
        <v>4.5982142857143669E-3</v>
      </c>
      <c r="T110" s="46">
        <f t="shared" si="18"/>
        <v>-5.0223214285714749E-3</v>
      </c>
      <c r="U110" s="46">
        <f t="shared" si="19"/>
        <v>-6.6189038804232532E-3</v>
      </c>
      <c r="V110" s="46">
        <f t="shared" si="19"/>
        <v>-1.9957217034162811E-2</v>
      </c>
      <c r="W110" s="46">
        <f t="shared" si="19"/>
        <v>-1.0343375175644013E-2</v>
      </c>
      <c r="X110" s="38">
        <v>6.7869999999999999</v>
      </c>
      <c r="Y110" s="45">
        <f t="shared" si="2"/>
        <v>6.787E-2</v>
      </c>
      <c r="Z110" s="46">
        <f t="shared" si="3"/>
        <v>2.6061335964633336E-4</v>
      </c>
    </row>
    <row r="111" spans="1:26" x14ac:dyDescent="0.25">
      <c r="A111" s="42">
        <v>44782</v>
      </c>
      <c r="B111" s="43">
        <v>536.75</v>
      </c>
      <c r="C111" s="43">
        <v>82.9</v>
      </c>
      <c r="D111" s="44">
        <v>1233.3499999999999</v>
      </c>
      <c r="E111" s="43">
        <v>203.55</v>
      </c>
      <c r="F111" s="44">
        <v>3925.95</v>
      </c>
      <c r="G111" s="43">
        <v>1116.9000000000001</v>
      </c>
      <c r="H111" s="43">
        <v>975.5</v>
      </c>
      <c r="I111" s="37">
        <v>1363.65</v>
      </c>
      <c r="J111" s="38">
        <v>57.580002</v>
      </c>
      <c r="K111" s="38">
        <v>1578.7178960000001</v>
      </c>
      <c r="N111" s="46">
        <f t="shared" si="12"/>
        <v>-4.6554934823091247E-4</v>
      </c>
      <c r="O111" s="46">
        <f t="shared" si="13"/>
        <v>-1.5439429928741059E-2</v>
      </c>
      <c r="P111" s="46">
        <f t="shared" si="14"/>
        <v>5.749001060099449E-3</v>
      </c>
      <c r="Q111" s="46">
        <f t="shared" si="15"/>
        <v>6.5985860172820238E-2</v>
      </c>
      <c r="R111" s="46">
        <f t="shared" si="16"/>
        <v>8.4380057023965248E-3</v>
      </c>
      <c r="S111" s="46">
        <f t="shared" si="17"/>
        <v>-7.3323556859085448E-3</v>
      </c>
      <c r="T111" s="46">
        <f t="shared" si="18"/>
        <v>-5.2516188242491997E-3</v>
      </c>
      <c r="U111" s="46">
        <f t="shared" si="19"/>
        <v>-1.5376166941240411E-3</v>
      </c>
      <c r="V111" s="46">
        <f t="shared" si="19"/>
        <v>4.690912727272728E-2</v>
      </c>
      <c r="W111" s="46">
        <f t="shared" si="19"/>
        <v>0.17934838168993114</v>
      </c>
      <c r="X111" s="38">
        <v>6.9779999999999998</v>
      </c>
      <c r="Y111" s="45">
        <f t="shared" si="2"/>
        <v>6.9779999999999995E-2</v>
      </c>
      <c r="Z111" s="46">
        <f t="shared" si="3"/>
        <v>2.6770654072061362E-4</v>
      </c>
    </row>
    <row r="112" spans="1:26" x14ac:dyDescent="0.25">
      <c r="A112" s="42">
        <v>44813</v>
      </c>
      <c r="B112" s="43">
        <v>535.75</v>
      </c>
      <c r="C112" s="43">
        <v>83.25</v>
      </c>
      <c r="D112" s="44">
        <v>1219.9000000000001</v>
      </c>
      <c r="E112" s="43">
        <v>203.65</v>
      </c>
      <c r="F112" s="44">
        <v>3931.1</v>
      </c>
      <c r="G112" s="43">
        <v>1113.05</v>
      </c>
      <c r="H112" s="43">
        <v>966.15</v>
      </c>
      <c r="I112" s="37">
        <v>1373.35</v>
      </c>
      <c r="J112" s="38">
        <v>53.639999000000003</v>
      </c>
      <c r="K112" s="38">
        <v>1542.97522</v>
      </c>
      <c r="N112" s="46">
        <f t="shared" si="12"/>
        <v>-1.8630647414997672E-3</v>
      </c>
      <c r="O112" s="46">
        <f t="shared" si="13"/>
        <v>4.2219541616404623E-3</v>
      </c>
      <c r="P112" s="46">
        <f t="shared" si="14"/>
        <v>-1.0905258037053406E-2</v>
      </c>
      <c r="Q112" s="46">
        <f t="shared" si="15"/>
        <v>4.9127978383686711E-4</v>
      </c>
      <c r="R112" s="46">
        <f t="shared" si="16"/>
        <v>1.3117844088692142E-3</v>
      </c>
      <c r="S112" s="46">
        <f t="shared" si="17"/>
        <v>-3.4470409168234723E-3</v>
      </c>
      <c r="T112" s="46">
        <f t="shared" si="18"/>
        <v>-9.5848282931830057E-3</v>
      </c>
      <c r="U112" s="46">
        <f t="shared" si="19"/>
        <v>7.113262200711192E-3</v>
      </c>
      <c r="V112" s="46">
        <f t="shared" si="19"/>
        <v>-6.8426586716686763E-2</v>
      </c>
      <c r="W112" s="46">
        <f t="shared" si="19"/>
        <v>-2.2640318508177645E-2</v>
      </c>
      <c r="X112" s="38">
        <v>6.8289999999999997</v>
      </c>
      <c r="Y112" s="45">
        <f t="shared" si="2"/>
        <v>6.8290000000000003E-2</v>
      </c>
      <c r="Z112" s="46">
        <f t="shared" si="3"/>
        <v>2.621741999808691E-4</v>
      </c>
    </row>
    <row r="113" spans="1:26" x14ac:dyDescent="0.25">
      <c r="A113" s="42">
        <v>44904</v>
      </c>
      <c r="B113" s="43">
        <v>547.04999999999995</v>
      </c>
      <c r="C113" s="43">
        <v>85.45</v>
      </c>
      <c r="D113" s="44">
        <v>1220.95</v>
      </c>
      <c r="E113" s="43">
        <v>206.6</v>
      </c>
      <c r="F113" s="44">
        <v>4006</v>
      </c>
      <c r="G113" s="43">
        <v>1159.75</v>
      </c>
      <c r="H113" s="43">
        <v>966.9</v>
      </c>
      <c r="I113" s="37">
        <v>1355.95</v>
      </c>
      <c r="J113" s="38">
        <v>55.240001999999997</v>
      </c>
      <c r="K113" s="38">
        <v>1520.2006839999999</v>
      </c>
      <c r="N113" s="46">
        <f t="shared" si="12"/>
        <v>2.1091927204852926E-2</v>
      </c>
      <c r="O113" s="46">
        <f t="shared" si="13"/>
        <v>2.642642642642646E-2</v>
      </c>
      <c r="P113" s="46">
        <f t="shared" si="14"/>
        <v>8.6072628904004789E-4</v>
      </c>
      <c r="Q113" s="46">
        <f t="shared" si="15"/>
        <v>1.4485637122514061E-2</v>
      </c>
      <c r="R113" s="46">
        <f t="shared" si="16"/>
        <v>1.9053191218742868E-2</v>
      </c>
      <c r="S113" s="46">
        <f t="shared" si="17"/>
        <v>4.1956785409460531E-2</v>
      </c>
      <c r="T113" s="46">
        <f t="shared" si="18"/>
        <v>7.7627697562490303E-4</v>
      </c>
      <c r="U113" s="46">
        <f t="shared" si="19"/>
        <v>-1.2669749153529591E-2</v>
      </c>
      <c r="V113" s="46">
        <f t="shared" si="19"/>
        <v>2.982854268882432E-2</v>
      </c>
      <c r="W113" s="46">
        <f t="shared" si="19"/>
        <v>-1.4760143717667821E-2</v>
      </c>
      <c r="X113" s="38">
        <v>6.9420000000000002</v>
      </c>
      <c r="Y113" s="45">
        <f t="shared" si="2"/>
        <v>6.9419999999999996E-2</v>
      </c>
      <c r="Z113" s="46">
        <f t="shared" si="3"/>
        <v>2.6637057126865926E-4</v>
      </c>
    </row>
    <row r="114" spans="1:26" x14ac:dyDescent="0.25">
      <c r="A114" s="43" t="s">
        <v>75</v>
      </c>
      <c r="B114" s="43">
        <v>542.79999999999995</v>
      </c>
      <c r="C114" s="43">
        <v>84.35</v>
      </c>
      <c r="D114" s="44">
        <v>1237.45</v>
      </c>
      <c r="E114" s="43">
        <v>204.85</v>
      </c>
      <c r="F114" s="44">
        <v>4037.05</v>
      </c>
      <c r="G114" s="43">
        <v>1160.7</v>
      </c>
      <c r="H114" s="43">
        <v>970.15</v>
      </c>
      <c r="I114" s="37">
        <v>1363.2</v>
      </c>
      <c r="J114" s="38">
        <v>56.09</v>
      </c>
      <c r="K114" s="38">
        <v>1576.7495120000001</v>
      </c>
      <c r="N114" s="46">
        <f t="shared" si="12"/>
        <v>-7.7689425098254276E-3</v>
      </c>
      <c r="O114" s="46">
        <f t="shared" si="13"/>
        <v>-1.2873025160912915E-2</v>
      </c>
      <c r="P114" s="46">
        <f t="shared" si="14"/>
        <v>1.3514066915107089E-2</v>
      </c>
      <c r="Q114" s="46">
        <f t="shared" si="15"/>
        <v>-8.4704743465634086E-3</v>
      </c>
      <c r="R114" s="46">
        <f t="shared" si="16"/>
        <v>7.7508736894658465E-3</v>
      </c>
      <c r="S114" s="46">
        <f t="shared" si="17"/>
        <v>8.1914205647772834E-4</v>
      </c>
      <c r="T114" s="46">
        <f t="shared" si="18"/>
        <v>3.3612576274692318E-3</v>
      </c>
      <c r="U114" s="46">
        <f t="shared" si="19"/>
        <v>5.3468048231866952E-3</v>
      </c>
      <c r="V114" s="46">
        <f t="shared" si="19"/>
        <v>1.538736367171034E-2</v>
      </c>
      <c r="W114" s="46">
        <f t="shared" si="19"/>
        <v>3.7198265068008739E-2</v>
      </c>
      <c r="X114" s="38">
        <v>6.8</v>
      </c>
      <c r="Y114" s="45">
        <f t="shared" si="2"/>
        <v>6.8000000000000005E-2</v>
      </c>
      <c r="Z114" s="46">
        <f t="shared" si="3"/>
        <v>2.6109654222272738E-4</v>
      </c>
    </row>
    <row r="115" spans="1:26" x14ac:dyDescent="0.25">
      <c r="A115" s="43" t="s">
        <v>76</v>
      </c>
      <c r="B115" s="43">
        <v>538.4</v>
      </c>
      <c r="C115" s="43">
        <v>83.8</v>
      </c>
      <c r="D115" s="44">
        <v>1230.9000000000001</v>
      </c>
      <c r="E115" s="43">
        <v>205.1</v>
      </c>
      <c r="F115" s="44">
        <v>3978.15</v>
      </c>
      <c r="G115" s="43">
        <v>1155.9000000000001</v>
      </c>
      <c r="H115" s="43">
        <v>955.35</v>
      </c>
      <c r="I115" s="37">
        <v>1367.7</v>
      </c>
      <c r="J115" s="38">
        <v>55.049999</v>
      </c>
      <c r="K115" s="38">
        <v>1537.4051509999999</v>
      </c>
      <c r="N115" s="46">
        <f t="shared" si="12"/>
        <v>-8.1061164333087275E-3</v>
      </c>
      <c r="O115" s="46">
        <f t="shared" si="13"/>
        <v>-6.5204505038529599E-3</v>
      </c>
      <c r="P115" s="46">
        <f t="shared" si="14"/>
        <v>-5.2931431572992476E-3</v>
      </c>
      <c r="Q115" s="46">
        <f t="shared" si="15"/>
        <v>1.22040517451794E-3</v>
      </c>
      <c r="R115" s="46">
        <f t="shared" si="16"/>
        <v>-1.458986140870192E-2</v>
      </c>
      <c r="S115" s="46">
        <f t="shared" si="17"/>
        <v>-4.1354355130524293E-3</v>
      </c>
      <c r="T115" s="46">
        <f t="shared" si="18"/>
        <v>-1.5255372880482353E-2</v>
      </c>
      <c r="U115" s="46">
        <f t="shared" si="19"/>
        <v>3.301056338028169E-3</v>
      </c>
      <c r="V115" s="46">
        <f t="shared" si="19"/>
        <v>-1.8541647352469312E-2</v>
      </c>
      <c r="W115" s="46">
        <f t="shared" si="19"/>
        <v>-2.4952829032491346E-2</v>
      </c>
      <c r="X115" s="38">
        <v>6.7850000000000001</v>
      </c>
      <c r="Y115" s="45">
        <f t="shared" si="2"/>
        <v>6.7850000000000008E-2</v>
      </c>
      <c r="Z115" s="46">
        <f t="shared" si="3"/>
        <v>2.6053901866540663E-4</v>
      </c>
    </row>
    <row r="116" spans="1:26" x14ac:dyDescent="0.25">
      <c r="A116" s="43" t="s">
        <v>77</v>
      </c>
      <c r="B116" s="43">
        <v>536.75</v>
      </c>
      <c r="C116" s="43">
        <v>83.3</v>
      </c>
      <c r="D116" s="44">
        <v>1248.3</v>
      </c>
      <c r="E116" s="43">
        <v>204.85</v>
      </c>
      <c r="F116" s="44">
        <v>4105.3999999999996</v>
      </c>
      <c r="G116" s="43">
        <v>1170.3</v>
      </c>
      <c r="H116" s="43">
        <v>960.2</v>
      </c>
      <c r="I116" s="37">
        <v>1377.9</v>
      </c>
      <c r="J116" s="38">
        <v>56.369999</v>
      </c>
      <c r="K116" s="38">
        <v>1549.2974850000001</v>
      </c>
      <c r="N116" s="46">
        <f t="shared" si="12"/>
        <v>-3.0646359583952031E-3</v>
      </c>
      <c r="O116" s="46">
        <f t="shared" si="13"/>
        <v>-5.9665871121718375E-3</v>
      </c>
      <c r="P116" s="46">
        <f t="shared" si="14"/>
        <v>1.4135998050207054E-2</v>
      </c>
      <c r="Q116" s="46">
        <f t="shared" si="15"/>
        <v>-1.2189176011701609E-3</v>
      </c>
      <c r="R116" s="46">
        <f t="shared" si="16"/>
        <v>3.1987230245214368E-2</v>
      </c>
      <c r="S116" s="46">
        <f t="shared" si="17"/>
        <v>1.2457825071372837E-2</v>
      </c>
      <c r="T116" s="46">
        <f t="shared" si="18"/>
        <v>5.0766734704558777E-3</v>
      </c>
      <c r="U116" s="46">
        <f t="shared" si="19"/>
        <v>7.4577758280324966E-3</v>
      </c>
      <c r="V116" s="46">
        <f t="shared" si="19"/>
        <v>2.3978202070448727E-2</v>
      </c>
      <c r="W116" s="46">
        <f t="shared" si="19"/>
        <v>7.7353285776782981E-3</v>
      </c>
      <c r="X116" s="38">
        <v>6.9240000000000004</v>
      </c>
      <c r="Y116" s="45">
        <f t="shared" si="2"/>
        <v>6.924000000000001E-2</v>
      </c>
      <c r="Z116" s="46">
        <f t="shared" si="3"/>
        <v>2.6570241855439214E-4</v>
      </c>
    </row>
    <row r="117" spans="1:26" x14ac:dyDescent="0.25">
      <c r="A117" s="43" t="s">
        <v>78</v>
      </c>
      <c r="B117" s="43">
        <v>509.9</v>
      </c>
      <c r="C117" s="43">
        <v>80.25</v>
      </c>
      <c r="D117" s="44">
        <v>1191.4000000000001</v>
      </c>
      <c r="E117" s="43">
        <v>195.9</v>
      </c>
      <c r="F117" s="44">
        <v>4094.75</v>
      </c>
      <c r="G117" s="43">
        <v>1105.75</v>
      </c>
      <c r="H117" s="43">
        <v>912.9</v>
      </c>
      <c r="I117" s="37">
        <v>1374.85</v>
      </c>
      <c r="J117" s="38">
        <v>59.279998999999997</v>
      </c>
      <c r="K117" s="38">
        <v>1599.4766850000001</v>
      </c>
      <c r="N117" s="46">
        <f t="shared" si="12"/>
        <v>-5.002328830926879E-2</v>
      </c>
      <c r="O117" s="46">
        <f t="shared" si="13"/>
        <v>-3.6614645858343307E-2</v>
      </c>
      <c r="P117" s="46">
        <f t="shared" si="14"/>
        <v>-4.5581991508451387E-2</v>
      </c>
      <c r="Q117" s="46">
        <f t="shared" si="15"/>
        <v>-4.3690505247742199E-2</v>
      </c>
      <c r="R117" s="46">
        <f t="shared" si="16"/>
        <v>-2.5941442977540892E-3</v>
      </c>
      <c r="S117" s="46">
        <f t="shared" si="17"/>
        <v>-5.5156797402375425E-2</v>
      </c>
      <c r="T117" s="46">
        <f t="shared" si="18"/>
        <v>-4.9260570714434564E-2</v>
      </c>
      <c r="U117" s="46">
        <f t="shared" si="19"/>
        <v>-2.2135133173671398E-3</v>
      </c>
      <c r="V117" s="46">
        <f t="shared" si="19"/>
        <v>5.162320474761755E-2</v>
      </c>
      <c r="W117" s="46">
        <f t="shared" si="19"/>
        <v>3.238835697199885E-2</v>
      </c>
      <c r="X117" s="38">
        <v>7.0149999999999997</v>
      </c>
      <c r="Y117" s="45">
        <f t="shared" si="2"/>
        <v>7.014999999999999E-2</v>
      </c>
      <c r="Z117" s="46">
        <f t="shared" si="3"/>
        <v>2.6907915389173809E-4</v>
      </c>
    </row>
    <row r="118" spans="1:26" x14ac:dyDescent="0.25">
      <c r="A118" s="43" t="s">
        <v>79</v>
      </c>
      <c r="B118" s="43">
        <v>505.15</v>
      </c>
      <c r="C118" s="43">
        <v>81.55</v>
      </c>
      <c r="D118" s="44">
        <v>1202.05</v>
      </c>
      <c r="E118" s="43">
        <v>203.9</v>
      </c>
      <c r="F118" s="44">
        <v>4029.4</v>
      </c>
      <c r="G118" s="43">
        <v>1102.75</v>
      </c>
      <c r="H118" s="43">
        <v>899.25</v>
      </c>
      <c r="I118" s="37">
        <v>1378.65</v>
      </c>
      <c r="J118" s="38">
        <v>58.259998000000003</v>
      </c>
      <c r="K118" s="38">
        <v>1445.383423</v>
      </c>
      <c r="N118" s="46">
        <f t="shared" si="12"/>
        <v>-9.315552069033145E-3</v>
      </c>
      <c r="O118" s="46">
        <f t="shared" si="13"/>
        <v>1.6199376947040461E-2</v>
      </c>
      <c r="P118" s="46">
        <f t="shared" si="14"/>
        <v>8.9390632868892594E-3</v>
      </c>
      <c r="Q118" s="46">
        <f t="shared" si="15"/>
        <v>4.0837161817253699E-2</v>
      </c>
      <c r="R118" s="46">
        <f t="shared" si="16"/>
        <v>-1.5959460284510632E-2</v>
      </c>
      <c r="S118" s="46">
        <f t="shared" si="17"/>
        <v>-2.7130906624463036E-3</v>
      </c>
      <c r="T118" s="46">
        <f t="shared" si="18"/>
        <v>-1.4952349654945752E-2</v>
      </c>
      <c r="U118" s="46">
        <f t="shared" si="19"/>
        <v>2.7639378841329471E-3</v>
      </c>
      <c r="V118" s="46">
        <f t="shared" si="19"/>
        <v>-1.7206494892147241E-2</v>
      </c>
      <c r="W118" s="46">
        <f t="shared" si="19"/>
        <v>-9.6339798788626974E-2</v>
      </c>
      <c r="X118" s="38">
        <v>6.9009999999999998</v>
      </c>
      <c r="Y118" s="45">
        <f t="shared" si="2"/>
        <v>6.9010000000000002E-2</v>
      </c>
      <c r="Z118" s="46">
        <f t="shared" si="3"/>
        <v>2.6484850480934519E-4</v>
      </c>
    </row>
    <row r="119" spans="1:26" x14ac:dyDescent="0.25">
      <c r="A119" s="43" t="s">
        <v>80</v>
      </c>
      <c r="B119" s="43">
        <v>513.79999999999995</v>
      </c>
      <c r="C119" s="43">
        <v>81.55</v>
      </c>
      <c r="D119" s="44">
        <v>1233.55</v>
      </c>
      <c r="E119" s="43">
        <v>204.85</v>
      </c>
      <c r="F119" s="44">
        <v>4021.55</v>
      </c>
      <c r="G119" s="43">
        <v>1113.6500000000001</v>
      </c>
      <c r="H119" s="43">
        <v>910.15</v>
      </c>
      <c r="I119" s="37">
        <v>1378.15</v>
      </c>
      <c r="J119" s="38">
        <v>57.75</v>
      </c>
      <c r="K119" s="38">
        <v>1441.806763</v>
      </c>
      <c r="N119" s="46">
        <f t="shared" si="12"/>
        <v>1.7123626645550782E-2</v>
      </c>
      <c r="O119" s="46">
        <f t="shared" si="13"/>
        <v>0</v>
      </c>
      <c r="P119" s="46">
        <f t="shared" si="14"/>
        <v>2.6205232727423984E-2</v>
      </c>
      <c r="Q119" s="46">
        <f t="shared" si="15"/>
        <v>4.6591466405099978E-3</v>
      </c>
      <c r="R119" s="46">
        <f t="shared" si="16"/>
        <v>-1.9481808706010594E-3</v>
      </c>
      <c r="S119" s="46">
        <f t="shared" si="17"/>
        <v>9.8843799591930084E-3</v>
      </c>
      <c r="T119" s="46">
        <f t="shared" si="18"/>
        <v>1.2121212121212095E-2</v>
      </c>
      <c r="U119" s="46">
        <f t="shared" si="19"/>
        <v>-3.6267363000036263E-4</v>
      </c>
      <c r="V119" s="46">
        <f t="shared" si="19"/>
        <v>-8.7538279695787667E-3</v>
      </c>
      <c r="W119" s="46">
        <f t="shared" si="19"/>
        <v>-2.4745406257505884E-3</v>
      </c>
      <c r="X119" s="38">
        <v>6.7519999999999998</v>
      </c>
      <c r="Y119" s="45">
        <f t="shared" si="2"/>
        <v>6.7519999999999997E-2</v>
      </c>
      <c r="Z119" s="46">
        <f t="shared" si="3"/>
        <v>2.593121922149777E-4</v>
      </c>
    </row>
    <row r="120" spans="1:26" x14ac:dyDescent="0.25">
      <c r="A120" s="43" t="s">
        <v>81</v>
      </c>
      <c r="B120" s="43">
        <v>512.54999999999995</v>
      </c>
      <c r="C120" s="43">
        <v>79.900000000000006</v>
      </c>
      <c r="D120" s="44">
        <v>1253.5</v>
      </c>
      <c r="E120" s="43">
        <v>201.65</v>
      </c>
      <c r="F120" s="44">
        <v>3865.75</v>
      </c>
      <c r="G120" s="43">
        <v>1097.3</v>
      </c>
      <c r="H120" s="43">
        <v>904.4</v>
      </c>
      <c r="I120" s="37">
        <v>1384.8</v>
      </c>
      <c r="J120" s="38">
        <v>57.549999</v>
      </c>
      <c r="K120" s="38">
        <v>1636.2326660000001</v>
      </c>
      <c r="N120" s="46">
        <f t="shared" si="12"/>
        <v>-2.4328532502919426E-3</v>
      </c>
      <c r="O120" s="46">
        <f t="shared" si="13"/>
        <v>-2.0232985898221846E-2</v>
      </c>
      <c r="P120" s="46">
        <f t="shared" si="14"/>
        <v>1.6172834502046974E-2</v>
      </c>
      <c r="Q120" s="46">
        <f t="shared" si="15"/>
        <v>-1.5621186233829576E-2</v>
      </c>
      <c r="R120" s="46">
        <f t="shared" si="16"/>
        <v>-3.8741281346744455E-2</v>
      </c>
      <c r="S120" s="46">
        <f t="shared" si="17"/>
        <v>-1.4681452880168935E-2</v>
      </c>
      <c r="T120" s="46">
        <f t="shared" si="18"/>
        <v>-6.3176399494588803E-3</v>
      </c>
      <c r="U120" s="46">
        <f t="shared" si="19"/>
        <v>4.8253092914413258E-3</v>
      </c>
      <c r="V120" s="46">
        <f t="shared" si="19"/>
        <v>-3.4632207792207846E-3</v>
      </c>
      <c r="W120" s="46">
        <f t="shared" si="19"/>
        <v>0.134848793880987</v>
      </c>
      <c r="X120" s="38">
        <v>7.2709999999999999</v>
      </c>
      <c r="Y120" s="45">
        <f t="shared" si="2"/>
        <v>7.2709999999999997E-2</v>
      </c>
      <c r="Z120" s="46">
        <f t="shared" si="3"/>
        <v>2.7856322347030726E-4</v>
      </c>
    </row>
    <row r="121" spans="1:26" x14ac:dyDescent="0.25">
      <c r="A121" s="43" t="s">
        <v>82</v>
      </c>
      <c r="B121" s="43">
        <v>513.85</v>
      </c>
      <c r="C121" s="43">
        <v>80.099999999999994</v>
      </c>
      <c r="D121" s="44">
        <v>1254.4000000000001</v>
      </c>
      <c r="E121" s="43">
        <v>201.9</v>
      </c>
      <c r="F121" s="44">
        <v>3997.9</v>
      </c>
      <c r="G121" s="43">
        <v>1150.05</v>
      </c>
      <c r="H121" s="43">
        <v>897.8</v>
      </c>
      <c r="I121" s="37">
        <v>1385.5</v>
      </c>
      <c r="J121" s="38">
        <v>57.02</v>
      </c>
      <c r="K121" s="38">
        <v>1725.4681399999999</v>
      </c>
      <c r="N121" s="46">
        <f t="shared" si="12"/>
        <v>2.5363379182520114E-3</v>
      </c>
      <c r="O121" s="46">
        <f t="shared" si="13"/>
        <v>2.503128911138781E-3</v>
      </c>
      <c r="P121" s="46">
        <f t="shared" si="14"/>
        <v>7.1798962903876426E-4</v>
      </c>
      <c r="Q121" s="46">
        <f t="shared" si="15"/>
        <v>1.2397718819737169E-3</v>
      </c>
      <c r="R121" s="46">
        <f t="shared" si="16"/>
        <v>3.4184828299812481E-2</v>
      </c>
      <c r="S121" s="46">
        <f t="shared" si="17"/>
        <v>4.807254169324706E-2</v>
      </c>
      <c r="T121" s="46">
        <f t="shared" si="18"/>
        <v>-7.2976559044670751E-3</v>
      </c>
      <c r="U121" s="46">
        <f t="shared" si="19"/>
        <v>5.0548815713463713E-4</v>
      </c>
      <c r="V121" s="46">
        <f t="shared" si="19"/>
        <v>-9.2093659289202868E-3</v>
      </c>
      <c r="W121" s="46">
        <f t="shared" si="19"/>
        <v>5.4537154681154519E-2</v>
      </c>
      <c r="X121" s="38">
        <v>6.8360000000000003</v>
      </c>
      <c r="Y121" s="45">
        <f t="shared" si="2"/>
        <v>6.8360000000000004E-2</v>
      </c>
      <c r="Z121" s="46">
        <f t="shared" si="3"/>
        <v>2.6243428061190066E-4</v>
      </c>
    </row>
    <row r="122" spans="1:26" x14ac:dyDescent="0.25">
      <c r="A122" s="43" t="s">
        <v>83</v>
      </c>
      <c r="B122" s="43">
        <v>503.3</v>
      </c>
      <c r="C122" s="43">
        <v>79.3</v>
      </c>
      <c r="D122" s="44">
        <v>1219</v>
      </c>
      <c r="E122" s="43">
        <v>197.15</v>
      </c>
      <c r="F122" s="44">
        <v>3872.55</v>
      </c>
      <c r="G122" s="43">
        <v>1134.4000000000001</v>
      </c>
      <c r="H122" s="43">
        <v>900.8</v>
      </c>
      <c r="I122" s="37">
        <v>1393.45</v>
      </c>
      <c r="J122" s="38">
        <v>57.52</v>
      </c>
      <c r="K122" s="38">
        <v>1727.406982</v>
      </c>
      <c r="N122" s="46">
        <f t="shared" si="12"/>
        <v>-2.0531283448477204E-2</v>
      </c>
      <c r="O122" s="46">
        <f t="shared" si="13"/>
        <v>-9.987515605493099E-3</v>
      </c>
      <c r="P122" s="46">
        <f t="shared" si="14"/>
        <v>-2.8220663265306194E-2</v>
      </c>
      <c r="Q122" s="46">
        <f t="shared" si="15"/>
        <v>-2.3526498266468548E-2</v>
      </c>
      <c r="R122" s="46">
        <f t="shared" si="16"/>
        <v>-3.135396082943543E-2</v>
      </c>
      <c r="S122" s="46">
        <f t="shared" si="17"/>
        <v>-1.3608103995478339E-2</v>
      </c>
      <c r="T122" s="46">
        <f t="shared" si="18"/>
        <v>3.3415014479839609E-3</v>
      </c>
      <c r="U122" s="46">
        <f t="shared" si="19"/>
        <v>5.7380007217611301E-3</v>
      </c>
      <c r="V122" s="46">
        <f t="shared" si="19"/>
        <v>8.7688530340231489E-3</v>
      </c>
      <c r="W122" s="46">
        <f t="shared" si="19"/>
        <v>1.123661431384078E-3</v>
      </c>
      <c r="X122" s="38">
        <v>6.8310000000000004</v>
      </c>
      <c r="Y122" s="45">
        <f t="shared" si="2"/>
        <v>6.831000000000001E-2</v>
      </c>
      <c r="Z122" s="46">
        <f t="shared" si="3"/>
        <v>2.6224851046463549E-4</v>
      </c>
    </row>
    <row r="123" spans="1:26" x14ac:dyDescent="0.25">
      <c r="A123" s="43" t="s">
        <v>84</v>
      </c>
      <c r="B123" s="43">
        <v>484.65</v>
      </c>
      <c r="C123" s="43">
        <v>78.2</v>
      </c>
      <c r="D123" s="44">
        <v>1191.8</v>
      </c>
      <c r="E123" s="43">
        <v>186.2</v>
      </c>
      <c r="F123" s="44">
        <v>3713</v>
      </c>
      <c r="G123" s="43">
        <v>1063.3499999999999</v>
      </c>
      <c r="H123" s="43">
        <v>882.4</v>
      </c>
      <c r="I123" s="37">
        <v>1395.05</v>
      </c>
      <c r="J123" s="38">
        <v>57</v>
      </c>
      <c r="K123" s="38">
        <v>1695.969482</v>
      </c>
      <c r="N123" s="46">
        <f t="shared" si="12"/>
        <v>-3.7055434134710977E-2</v>
      </c>
      <c r="O123" s="46">
        <f t="shared" si="13"/>
        <v>-1.387137452711216E-2</v>
      </c>
      <c r="P123" s="46">
        <f t="shared" si="14"/>
        <v>-2.2313371616078791E-2</v>
      </c>
      <c r="Q123" s="46">
        <f t="shared" si="15"/>
        <v>-5.5541465888917153E-2</v>
      </c>
      <c r="R123" s="46">
        <f t="shared" si="16"/>
        <v>-4.1200242734115808E-2</v>
      </c>
      <c r="S123" s="46">
        <f t="shared" si="17"/>
        <v>-6.2632228490832317E-2</v>
      </c>
      <c r="T123" s="46">
        <f t="shared" si="18"/>
        <v>-2.042628774422733E-2</v>
      </c>
      <c r="U123" s="46">
        <f t="shared" si="19"/>
        <v>1.1482292152570305E-3</v>
      </c>
      <c r="V123" s="46">
        <f t="shared" si="19"/>
        <v>-9.0403337969402493E-3</v>
      </c>
      <c r="W123" s="46">
        <f t="shared" si="19"/>
        <v>-1.8199243332686726E-2</v>
      </c>
      <c r="X123" s="38">
        <v>6.7670000000000003</v>
      </c>
      <c r="Y123" s="45">
        <f t="shared" si="2"/>
        <v>6.7670000000000008E-2</v>
      </c>
      <c r="Z123" s="46">
        <f t="shared" si="3"/>
        <v>2.5986988742210393E-4</v>
      </c>
    </row>
    <row r="124" spans="1:26" x14ac:dyDescent="0.25">
      <c r="A124" s="43" t="s">
        <v>85</v>
      </c>
      <c r="B124" s="43">
        <v>487.9</v>
      </c>
      <c r="C124" s="43">
        <v>76.900000000000006</v>
      </c>
      <c r="D124" s="44">
        <v>1189.45</v>
      </c>
      <c r="E124" s="43">
        <v>188.25</v>
      </c>
      <c r="F124" s="44">
        <v>3606.5</v>
      </c>
      <c r="G124" s="43">
        <v>1067.2</v>
      </c>
      <c r="H124" s="43">
        <v>904.25</v>
      </c>
      <c r="I124" s="37">
        <v>1408.65</v>
      </c>
      <c r="J124" s="38">
        <v>57.330002</v>
      </c>
      <c r="K124" s="38">
        <v>1681.5173339999999</v>
      </c>
      <c r="N124" s="46">
        <f t="shared" si="12"/>
        <v>6.7058702156195197E-3</v>
      </c>
      <c r="O124" s="46">
        <f t="shared" si="13"/>
        <v>-1.6624040920716076E-2</v>
      </c>
      <c r="P124" s="46">
        <f t="shared" si="14"/>
        <v>-1.9718073502264719E-3</v>
      </c>
      <c r="Q124" s="46">
        <f t="shared" si="15"/>
        <v>1.100966702470468E-2</v>
      </c>
      <c r="R124" s="46">
        <f t="shared" si="16"/>
        <v>-2.8683005655803933E-2</v>
      </c>
      <c r="S124" s="46">
        <f t="shared" si="17"/>
        <v>3.6206329054404821E-3</v>
      </c>
      <c r="T124" s="46">
        <f t="shared" si="18"/>
        <v>2.4762012692656418E-2</v>
      </c>
      <c r="U124" s="46">
        <f t="shared" si="19"/>
        <v>9.74875452492752E-3</v>
      </c>
      <c r="V124" s="46">
        <f t="shared" si="19"/>
        <v>5.7895087719298305E-3</v>
      </c>
      <c r="W124" s="46">
        <f t="shared" si="19"/>
        <v>-8.5214670154071075E-3</v>
      </c>
      <c r="X124" s="38">
        <v>6.95</v>
      </c>
      <c r="Y124" s="45">
        <f t="shared" si="2"/>
        <v>6.9500000000000006E-2</v>
      </c>
      <c r="Z124" s="46">
        <f t="shared" si="3"/>
        <v>2.6666749207615581E-4</v>
      </c>
    </row>
    <row r="125" spans="1:26" x14ac:dyDescent="0.25">
      <c r="A125" s="43" t="s">
        <v>86</v>
      </c>
      <c r="B125" s="43">
        <v>485.65</v>
      </c>
      <c r="C125" s="43">
        <v>77.05</v>
      </c>
      <c r="D125" s="44">
        <v>1177.4000000000001</v>
      </c>
      <c r="E125" s="43">
        <v>186.8</v>
      </c>
      <c r="F125" s="44">
        <v>3602.1</v>
      </c>
      <c r="G125" s="43">
        <v>1047.95</v>
      </c>
      <c r="H125" s="43">
        <v>900.8</v>
      </c>
      <c r="I125" s="37">
        <v>1405.1</v>
      </c>
      <c r="J125" s="38">
        <v>56.099997999999999</v>
      </c>
      <c r="K125" s="38">
        <v>1635.1958010000001</v>
      </c>
      <c r="N125" s="46">
        <f t="shared" si="12"/>
        <v>-4.6116007378561186E-3</v>
      </c>
      <c r="O125" s="46">
        <f t="shared" si="13"/>
        <v>1.9505851755525548E-3</v>
      </c>
      <c r="P125" s="46">
        <f t="shared" si="14"/>
        <v>-1.0130732691580104E-2</v>
      </c>
      <c r="Q125" s="46">
        <f t="shared" si="15"/>
        <v>-7.7025232403717852E-3</v>
      </c>
      <c r="R125" s="46">
        <f t="shared" si="16"/>
        <v>-1.2200194093997202E-3</v>
      </c>
      <c r="S125" s="46">
        <f t="shared" si="17"/>
        <v>-1.8037856071964016E-2</v>
      </c>
      <c r="T125" s="46">
        <f t="shared" si="18"/>
        <v>-3.8153165606857014E-3</v>
      </c>
      <c r="U125" s="46">
        <f t="shared" si="19"/>
        <v>-2.52014339970907E-3</v>
      </c>
      <c r="V125" s="46">
        <f t="shared" si="19"/>
        <v>-2.1454804763481449E-2</v>
      </c>
      <c r="W125" s="46">
        <f t="shared" si="19"/>
        <v>-2.7547460893436036E-2</v>
      </c>
      <c r="X125" s="38">
        <v>7.032</v>
      </c>
      <c r="Y125" s="45">
        <f t="shared" si="2"/>
        <v>7.0319999999999994E-2</v>
      </c>
      <c r="Z125" s="46">
        <f t="shared" si="3"/>
        <v>2.6970965552020054E-4</v>
      </c>
    </row>
    <row r="126" spans="1:26" x14ac:dyDescent="0.25">
      <c r="A126" s="43" t="s">
        <v>87</v>
      </c>
      <c r="B126" s="43">
        <v>483.55</v>
      </c>
      <c r="C126" s="43">
        <v>78.05</v>
      </c>
      <c r="D126" s="44">
        <v>1181.25</v>
      </c>
      <c r="E126" s="43">
        <v>194.05</v>
      </c>
      <c r="F126" s="44">
        <v>3406.4</v>
      </c>
      <c r="G126" s="43">
        <v>1093</v>
      </c>
      <c r="H126" s="43">
        <v>901.2</v>
      </c>
      <c r="I126" s="37">
        <v>1415.5</v>
      </c>
      <c r="J126" s="38">
        <v>53.91</v>
      </c>
      <c r="K126" s="38">
        <v>1632.9454350000001</v>
      </c>
      <c r="N126" s="46">
        <f t="shared" si="12"/>
        <v>-4.3241017193451376E-3</v>
      </c>
      <c r="O126" s="46">
        <f t="shared" si="13"/>
        <v>1.2978585334198572E-2</v>
      </c>
      <c r="P126" s="46">
        <f t="shared" si="14"/>
        <v>3.2699167657549758E-3</v>
      </c>
      <c r="Q126" s="46">
        <f t="shared" si="15"/>
        <v>3.8811563169164877E-2</v>
      </c>
      <c r="R126" s="46">
        <f t="shared" si="16"/>
        <v>-5.4329418950056864E-2</v>
      </c>
      <c r="S126" s="46">
        <f t="shared" si="17"/>
        <v>4.2988692208597697E-2</v>
      </c>
      <c r="T126" s="46">
        <f t="shared" si="18"/>
        <v>4.4404973357026087E-4</v>
      </c>
      <c r="U126" s="46">
        <f t="shared" si="19"/>
        <v>7.4016084264465817E-3</v>
      </c>
      <c r="V126" s="46">
        <f t="shared" si="19"/>
        <v>-3.9037398896164005E-2</v>
      </c>
      <c r="W126" s="46">
        <f t="shared" si="19"/>
        <v>-1.3762058333465505E-3</v>
      </c>
      <c r="X126" s="38">
        <v>7.0720000000000001</v>
      </c>
      <c r="Y126" s="45">
        <f t="shared" si="2"/>
        <v>7.0720000000000005E-2</v>
      </c>
      <c r="Z126" s="46">
        <f t="shared" si="3"/>
        <v>2.7119279539000729E-4</v>
      </c>
    </row>
    <row r="127" spans="1:26" x14ac:dyDescent="0.25">
      <c r="A127" s="43" t="s">
        <v>88</v>
      </c>
      <c r="B127" s="43">
        <v>491</v>
      </c>
      <c r="C127" s="43">
        <v>77.3</v>
      </c>
      <c r="D127" s="44">
        <v>1195.8499999999999</v>
      </c>
      <c r="E127" s="43">
        <v>196.85</v>
      </c>
      <c r="F127" s="44">
        <v>3289.8</v>
      </c>
      <c r="G127" s="43">
        <v>1104.75</v>
      </c>
      <c r="H127" s="43">
        <v>906.45</v>
      </c>
      <c r="I127" s="37">
        <v>1424.4</v>
      </c>
      <c r="J127" s="38">
        <v>54.77</v>
      </c>
      <c r="K127" s="38">
        <v>1618.8745120000001</v>
      </c>
      <c r="N127" s="46">
        <f t="shared" si="12"/>
        <v>1.5406886568090142E-2</v>
      </c>
      <c r="O127" s="46">
        <f t="shared" si="13"/>
        <v>-9.6092248558616276E-3</v>
      </c>
      <c r="P127" s="46">
        <f t="shared" si="14"/>
        <v>1.2359788359788283E-2</v>
      </c>
      <c r="Q127" s="46">
        <f t="shared" si="15"/>
        <v>1.4429270806493083E-2</v>
      </c>
      <c r="R127" s="46">
        <f t="shared" si="16"/>
        <v>-3.4229685298262071E-2</v>
      </c>
      <c r="S127" s="46">
        <f t="shared" si="17"/>
        <v>1.0750228728270814E-2</v>
      </c>
      <c r="T127" s="46">
        <f t="shared" si="18"/>
        <v>5.8255659121171765E-3</v>
      </c>
      <c r="U127" s="46">
        <f t="shared" si="19"/>
        <v>6.2875309078064927E-3</v>
      </c>
      <c r="V127" s="46">
        <f t="shared" si="19"/>
        <v>1.5952513448339947E-2</v>
      </c>
      <c r="W127" s="46">
        <f t="shared" si="19"/>
        <v>-8.6168972326990164E-3</v>
      </c>
      <c r="X127" s="38">
        <v>6.6849999999999996</v>
      </c>
      <c r="Y127" s="45">
        <f t="shared" si="2"/>
        <v>6.6849999999999993E-2</v>
      </c>
      <c r="Z127" s="46">
        <f t="shared" si="3"/>
        <v>2.568202003161435E-4</v>
      </c>
    </row>
    <row r="128" spans="1:26" x14ac:dyDescent="0.25">
      <c r="A128" s="42">
        <v>44630</v>
      </c>
      <c r="B128" s="43">
        <v>481.3</v>
      </c>
      <c r="C128" s="43">
        <v>78</v>
      </c>
      <c r="D128" s="44">
        <v>1183.1500000000001</v>
      </c>
      <c r="E128" s="43">
        <v>189.4</v>
      </c>
      <c r="F128" s="44">
        <v>3123.65</v>
      </c>
      <c r="G128" s="43">
        <v>1093.7</v>
      </c>
      <c r="H128" s="43">
        <v>893.15</v>
      </c>
      <c r="I128" s="37">
        <v>1446.8</v>
      </c>
      <c r="J128" s="38">
        <v>54.52</v>
      </c>
      <c r="K128" s="38">
        <v>1608.205811</v>
      </c>
      <c r="N128" s="46">
        <f t="shared" si="12"/>
        <v>-1.9755600814663928E-2</v>
      </c>
      <c r="O128" s="46">
        <f t="shared" si="13"/>
        <v>9.0556274256145264E-3</v>
      </c>
      <c r="P128" s="46">
        <f t="shared" si="14"/>
        <v>-1.0620061044445222E-2</v>
      </c>
      <c r="Q128" s="46">
        <f t="shared" si="15"/>
        <v>-3.7846075692151329E-2</v>
      </c>
      <c r="R128" s="46">
        <f t="shared" si="16"/>
        <v>-5.0504589944677512E-2</v>
      </c>
      <c r="S128" s="46">
        <f t="shared" si="17"/>
        <v>-1.0002262955419738E-2</v>
      </c>
      <c r="T128" s="46">
        <f t="shared" si="18"/>
        <v>-1.4672623972640596E-2</v>
      </c>
      <c r="U128" s="46">
        <f t="shared" si="19"/>
        <v>1.572591968548151E-2</v>
      </c>
      <c r="V128" s="46">
        <f t="shared" si="19"/>
        <v>-4.5645426328281904E-3</v>
      </c>
      <c r="W128" s="46">
        <f t="shared" si="19"/>
        <v>-6.5901964117154842E-3</v>
      </c>
      <c r="X128" s="38">
        <v>6.8179999999999996</v>
      </c>
      <c r="Y128" s="45">
        <f t="shared" si="2"/>
        <v>6.8179999999999991E-2</v>
      </c>
      <c r="Z128" s="46">
        <f t="shared" si="3"/>
        <v>2.6176546754963503E-4</v>
      </c>
    </row>
    <row r="129" spans="1:26" x14ac:dyDescent="0.25">
      <c r="A129" s="42">
        <v>44661</v>
      </c>
      <c r="B129" s="43">
        <v>494.45</v>
      </c>
      <c r="C129" s="43">
        <v>78.900000000000006</v>
      </c>
      <c r="D129" s="44">
        <v>1215.9000000000001</v>
      </c>
      <c r="E129" s="43">
        <v>197.9</v>
      </c>
      <c r="F129" s="44">
        <v>3318.6</v>
      </c>
      <c r="G129" s="43">
        <v>1140.95</v>
      </c>
      <c r="H129" s="43">
        <v>924.95</v>
      </c>
      <c r="I129" s="37">
        <v>1398.45</v>
      </c>
      <c r="J129" s="38">
        <v>54.439999</v>
      </c>
      <c r="K129" s="38">
        <v>1732.254639</v>
      </c>
      <c r="N129" s="46">
        <f t="shared" si="12"/>
        <v>2.7321836692291664E-2</v>
      </c>
      <c r="O129" s="46">
        <f t="shared" si="13"/>
        <v>1.1538461538461612E-2</v>
      </c>
      <c r="P129" s="46">
        <f t="shared" si="14"/>
        <v>2.7680344842158641E-2</v>
      </c>
      <c r="Q129" s="46">
        <f t="shared" si="15"/>
        <v>4.4878563885955645E-2</v>
      </c>
      <c r="R129" s="46">
        <f t="shared" si="16"/>
        <v>6.2410961535383225E-2</v>
      </c>
      <c r="S129" s="46">
        <f t="shared" si="17"/>
        <v>4.3201974947426169E-2</v>
      </c>
      <c r="T129" s="46">
        <f t="shared" si="18"/>
        <v>3.5604321782455435E-2</v>
      </c>
      <c r="U129" s="46">
        <f t="shared" si="19"/>
        <v>-3.3418578932817189E-2</v>
      </c>
      <c r="V129" s="46">
        <f t="shared" si="19"/>
        <v>-1.4673697725605809E-3</v>
      </c>
      <c r="W129" s="46">
        <f t="shared" si="19"/>
        <v>7.7134920886068076E-2</v>
      </c>
      <c r="X129" s="38">
        <v>6.766</v>
      </c>
      <c r="Y129" s="45">
        <f t="shared" si="2"/>
        <v>6.7659999999999998E-2</v>
      </c>
      <c r="Z129" s="46">
        <f t="shared" si="3"/>
        <v>2.5983271016971621E-4</v>
      </c>
    </row>
    <row r="130" spans="1:26" x14ac:dyDescent="0.25">
      <c r="A130" s="42">
        <v>44722</v>
      </c>
      <c r="B130" s="43">
        <v>501.05</v>
      </c>
      <c r="C130" s="43">
        <v>80.25</v>
      </c>
      <c r="D130" s="44">
        <v>1229.0999999999999</v>
      </c>
      <c r="E130" s="43">
        <v>203.1</v>
      </c>
      <c r="F130" s="44">
        <v>3358.75</v>
      </c>
      <c r="G130" s="43">
        <v>1147.8499999999999</v>
      </c>
      <c r="H130" s="43">
        <v>922</v>
      </c>
      <c r="I130" s="37">
        <v>1384.25</v>
      </c>
      <c r="J130" s="38">
        <v>52.43</v>
      </c>
      <c r="K130" s="38">
        <v>1691.658081</v>
      </c>
      <c r="N130" s="46">
        <f t="shared" si="12"/>
        <v>1.3348164627363783E-2</v>
      </c>
      <c r="O130" s="46">
        <f t="shared" si="13"/>
        <v>1.7110266159695745E-2</v>
      </c>
      <c r="P130" s="46">
        <f t="shared" si="14"/>
        <v>1.0856155933875991E-2</v>
      </c>
      <c r="Q130" s="46">
        <f t="shared" si="15"/>
        <v>2.627589691763511E-2</v>
      </c>
      <c r="R130" s="46">
        <f t="shared" si="16"/>
        <v>1.209847526065211E-2</v>
      </c>
      <c r="S130" s="46">
        <f t="shared" si="17"/>
        <v>6.0475919190147364E-3</v>
      </c>
      <c r="T130" s="46">
        <f t="shared" si="18"/>
        <v>-3.1893615871128661E-3</v>
      </c>
      <c r="U130" s="46">
        <f t="shared" si="19"/>
        <v>-1.0154099181236401E-2</v>
      </c>
      <c r="V130" s="46">
        <f t="shared" si="19"/>
        <v>-3.6921363646608453E-2</v>
      </c>
      <c r="W130" s="46">
        <f t="shared" si="19"/>
        <v>-2.3435675729196276E-2</v>
      </c>
      <c r="X130" s="38">
        <v>6.8070000000000004</v>
      </c>
      <c r="Y130" s="45">
        <f t="shared" si="2"/>
        <v>6.8070000000000006E-2</v>
      </c>
      <c r="Z130" s="46">
        <f t="shared" si="3"/>
        <v>2.6135669319216071E-4</v>
      </c>
    </row>
    <row r="131" spans="1:26" x14ac:dyDescent="0.25">
      <c r="A131" s="42">
        <v>44752</v>
      </c>
      <c r="B131" s="43">
        <v>500.9</v>
      </c>
      <c r="C131" s="43">
        <v>79.55</v>
      </c>
      <c r="D131" s="44">
        <v>1238.75</v>
      </c>
      <c r="E131" s="43">
        <v>202.95</v>
      </c>
      <c r="F131" s="44">
        <v>3278.6</v>
      </c>
      <c r="G131" s="43">
        <v>1181.8</v>
      </c>
      <c r="H131" s="43">
        <v>910.35</v>
      </c>
      <c r="I131" s="37">
        <v>1392.65</v>
      </c>
      <c r="J131" s="38">
        <v>52.349997999999999</v>
      </c>
      <c r="K131" s="38">
        <v>1699.3508300000001</v>
      </c>
      <c r="N131" s="46">
        <f t="shared" si="12"/>
        <v>-2.9937132022759026E-4</v>
      </c>
      <c r="O131" s="46">
        <f t="shared" si="13"/>
        <v>-8.7227414330218415E-3</v>
      </c>
      <c r="P131" s="46">
        <f t="shared" si="14"/>
        <v>7.8512732893988215E-3</v>
      </c>
      <c r="Q131" s="46">
        <f t="shared" si="15"/>
        <v>-7.3855243722307086E-4</v>
      </c>
      <c r="R131" s="46">
        <f t="shared" si="16"/>
        <v>-2.3863044287309294E-2</v>
      </c>
      <c r="S131" s="46">
        <f t="shared" si="17"/>
        <v>2.9577035326915579E-2</v>
      </c>
      <c r="T131" s="46">
        <f t="shared" si="18"/>
        <v>-1.2635574837310171E-2</v>
      </c>
      <c r="U131" s="46">
        <f t="shared" si="19"/>
        <v>6.0682680151707361E-3</v>
      </c>
      <c r="V131" s="46">
        <f t="shared" si="19"/>
        <v>-1.5258821285523622E-3</v>
      </c>
      <c r="W131" s="46">
        <f t="shared" si="19"/>
        <v>4.5474609121085438E-3</v>
      </c>
      <c r="X131" s="38">
        <v>6.8479999999999999</v>
      </c>
      <c r="Y131" s="45">
        <f t="shared" si="2"/>
        <v>6.8479999999999999E-2</v>
      </c>
      <c r="Z131" s="46">
        <f t="shared" si="3"/>
        <v>2.6288009363639731E-4</v>
      </c>
    </row>
    <row r="132" spans="1:26" x14ac:dyDescent="0.25">
      <c r="A132" s="42">
        <v>44844</v>
      </c>
      <c r="B132" s="43">
        <v>495.9</v>
      </c>
      <c r="C132" s="43">
        <v>78.349999999999994</v>
      </c>
      <c r="D132" s="44">
        <v>1224.7</v>
      </c>
      <c r="E132" s="43">
        <v>198.4</v>
      </c>
      <c r="F132" s="44">
        <v>3191.45</v>
      </c>
      <c r="G132" s="43">
        <v>1199.6500000000001</v>
      </c>
      <c r="H132" s="43">
        <v>899.9</v>
      </c>
      <c r="I132" s="37">
        <v>1404.25</v>
      </c>
      <c r="J132" s="38">
        <v>52.990001999999997</v>
      </c>
      <c r="K132" s="38">
        <v>1775.5161129999999</v>
      </c>
      <c r="N132" s="46">
        <f t="shared" si="12"/>
        <v>-9.982032341784788E-3</v>
      </c>
      <c r="O132" s="46">
        <f t="shared" si="13"/>
        <v>-1.5084852294154657E-2</v>
      </c>
      <c r="P132" s="46">
        <f t="shared" si="14"/>
        <v>-1.1342078708375341E-2</v>
      </c>
      <c r="Q132" s="46">
        <f t="shared" si="15"/>
        <v>-2.2419315102241849E-2</v>
      </c>
      <c r="R132" s="46">
        <f t="shared" si="16"/>
        <v>-2.6581467699627919E-2</v>
      </c>
      <c r="S132" s="46">
        <f t="shared" si="17"/>
        <v>1.5104078524285105E-2</v>
      </c>
      <c r="T132" s="46">
        <f t="shared" si="18"/>
        <v>-1.1479101444499418E-2</v>
      </c>
      <c r="U132" s="46">
        <f t="shared" si="19"/>
        <v>8.3294438660107776E-3</v>
      </c>
      <c r="V132" s="46">
        <f t="shared" si="19"/>
        <v>1.2225482797535114E-2</v>
      </c>
      <c r="W132" s="46">
        <f t="shared" si="19"/>
        <v>4.4820222908297173E-2</v>
      </c>
      <c r="X132" s="38">
        <v>6.5140000000000002</v>
      </c>
      <c r="Y132" s="45">
        <f t="shared" si="2"/>
        <v>6.5140000000000003E-2</v>
      </c>
      <c r="Z132" s="46">
        <f t="shared" si="3"/>
        <v>2.5045296890646718E-4</v>
      </c>
    </row>
    <row r="133" spans="1:26" x14ac:dyDescent="0.25">
      <c r="A133" s="42">
        <v>44875</v>
      </c>
      <c r="B133" s="43">
        <v>487.75</v>
      </c>
      <c r="C133" s="43">
        <v>77.099999999999994</v>
      </c>
      <c r="D133" s="44">
        <v>1200.3</v>
      </c>
      <c r="E133" s="43">
        <v>191.85</v>
      </c>
      <c r="F133" s="44">
        <v>3154.35</v>
      </c>
      <c r="G133" s="43">
        <v>1164.3499999999999</v>
      </c>
      <c r="H133" s="43">
        <v>873.6</v>
      </c>
      <c r="I133" s="37">
        <v>1418.05</v>
      </c>
      <c r="J133" s="38">
        <v>55</v>
      </c>
      <c r="K133" s="38">
        <v>1703.025024</v>
      </c>
      <c r="N133" s="46">
        <f t="shared" ref="N133:N196" si="20">(B133-B132)/B132</f>
        <v>-1.6434765073603506E-2</v>
      </c>
      <c r="O133" s="46">
        <f t="shared" ref="O133:O196" si="21">(C133-C132)/C132</f>
        <v>-1.5954052329291642E-2</v>
      </c>
      <c r="P133" s="46">
        <f t="shared" ref="P133:P196" si="22">(D133-D132)/D132</f>
        <v>-1.9923246509349301E-2</v>
      </c>
      <c r="Q133" s="46">
        <f t="shared" ref="Q133:Q196" si="23">(E133-E132)/E132</f>
        <v>-3.301411290322586E-2</v>
      </c>
      <c r="R133" s="46">
        <f t="shared" ref="R133:R196" si="24">(F133-F132)/F132</f>
        <v>-1.162481003932379E-2</v>
      </c>
      <c r="S133" s="46">
        <f t="shared" ref="S133:S196" si="25">(G133-G132)/G132</f>
        <v>-2.9425249030967514E-2</v>
      </c>
      <c r="T133" s="46">
        <f t="shared" ref="T133:T196" si="26">(H133-H132)/H132</f>
        <v>-2.9225469496610684E-2</v>
      </c>
      <c r="U133" s="46">
        <f t="shared" ref="U133:W196" si="27">(I133-I132)/I132</f>
        <v>9.8273099519316041E-3</v>
      </c>
      <c r="V133" s="46">
        <f t="shared" si="27"/>
        <v>3.7931646049003793E-2</v>
      </c>
      <c r="W133" s="46">
        <f t="shared" si="27"/>
        <v>-4.0828178617605078E-2</v>
      </c>
      <c r="X133" s="38">
        <v>6.51</v>
      </c>
      <c r="Y133" s="45">
        <f t="shared" si="2"/>
        <v>6.5099999999999991E-2</v>
      </c>
      <c r="Z133" s="46">
        <f t="shared" si="3"/>
        <v>2.5030390598268504E-4</v>
      </c>
    </row>
    <row r="134" spans="1:26" x14ac:dyDescent="0.25">
      <c r="A134" s="42">
        <v>44905</v>
      </c>
      <c r="B134" s="43">
        <v>493.3</v>
      </c>
      <c r="C134" s="43">
        <v>78.5</v>
      </c>
      <c r="D134" s="44">
        <v>1207.9000000000001</v>
      </c>
      <c r="E134" s="43">
        <v>194.05</v>
      </c>
      <c r="F134" s="44">
        <v>3187.95</v>
      </c>
      <c r="G134" s="43">
        <v>1162.95</v>
      </c>
      <c r="H134" s="43">
        <v>874.3</v>
      </c>
      <c r="I134" s="37">
        <v>1415.05</v>
      </c>
      <c r="J134" s="38">
        <v>53.009998000000003</v>
      </c>
      <c r="K134" s="38">
        <v>1851.7426760000001</v>
      </c>
      <c r="N134" s="46">
        <f t="shared" si="20"/>
        <v>1.1378780112762709E-2</v>
      </c>
      <c r="O134" s="46">
        <f t="shared" si="21"/>
        <v>1.8158236057068816E-2</v>
      </c>
      <c r="P134" s="46">
        <f t="shared" si="22"/>
        <v>6.3317503957345134E-3</v>
      </c>
      <c r="Q134" s="46">
        <f t="shared" si="23"/>
        <v>1.1467292155329774E-2</v>
      </c>
      <c r="R134" s="46">
        <f t="shared" si="24"/>
        <v>1.0651956821532142E-2</v>
      </c>
      <c r="S134" s="46">
        <f t="shared" si="25"/>
        <v>-1.2023875982306554E-3</v>
      </c>
      <c r="T134" s="46">
        <f t="shared" si="26"/>
        <v>8.0128205128197319E-4</v>
      </c>
      <c r="U134" s="46">
        <f t="shared" si="27"/>
        <v>-2.1155812559500724E-3</v>
      </c>
      <c r="V134" s="46">
        <f t="shared" si="27"/>
        <v>-3.6181854545454487E-2</v>
      </c>
      <c r="W134" s="46">
        <f t="shared" si="27"/>
        <v>8.7325582363257187E-2</v>
      </c>
      <c r="X134" s="38">
        <v>6.7309999999999999</v>
      </c>
      <c r="Y134" s="45">
        <f t="shared" si="2"/>
        <v>6.7309999999999995E-2</v>
      </c>
      <c r="Z134" s="46">
        <f t="shared" si="3"/>
        <v>2.5853128778297041E-4</v>
      </c>
    </row>
    <row r="135" spans="1:26" x14ac:dyDescent="0.25">
      <c r="A135" s="43" t="s">
        <v>89</v>
      </c>
      <c r="B135" s="43">
        <v>490.7</v>
      </c>
      <c r="C135" s="43">
        <v>77.95</v>
      </c>
      <c r="D135" s="44">
        <v>1189.2</v>
      </c>
      <c r="E135" s="43">
        <v>196.35</v>
      </c>
      <c r="F135" s="44">
        <v>3121.1</v>
      </c>
      <c r="G135" s="43">
        <v>1151.8499999999999</v>
      </c>
      <c r="H135" s="43">
        <v>873.9</v>
      </c>
      <c r="I135" s="37">
        <v>1400</v>
      </c>
      <c r="J135" s="38">
        <v>53.84</v>
      </c>
      <c r="K135" s="38">
        <v>1881.224121</v>
      </c>
      <c r="N135" s="46">
        <f t="shared" si="20"/>
        <v>-5.2706263936752942E-3</v>
      </c>
      <c r="O135" s="46">
        <f t="shared" si="21"/>
        <v>-7.0063694267515561E-3</v>
      </c>
      <c r="P135" s="46">
        <f t="shared" si="22"/>
        <v>-1.54814140243398E-2</v>
      </c>
      <c r="Q135" s="46">
        <f t="shared" si="23"/>
        <v>1.1852615305333589E-2</v>
      </c>
      <c r="R135" s="46">
        <f t="shared" si="24"/>
        <v>-2.0969588607098577E-2</v>
      </c>
      <c r="S135" s="46">
        <f t="shared" si="25"/>
        <v>-9.5446923771444481E-3</v>
      </c>
      <c r="T135" s="46">
        <f t="shared" si="26"/>
        <v>-4.5750886423421856E-4</v>
      </c>
      <c r="U135" s="46">
        <f t="shared" si="27"/>
        <v>-1.0635666584219607E-2</v>
      </c>
      <c r="V135" s="46">
        <f t="shared" si="27"/>
        <v>1.565746144717833E-2</v>
      </c>
      <c r="W135" s="46">
        <f t="shared" si="27"/>
        <v>1.5920918917137865E-2</v>
      </c>
      <c r="X135" s="38">
        <v>6.4779999999999998</v>
      </c>
      <c r="Y135" s="45">
        <f t="shared" si="2"/>
        <v>6.4780000000000004E-2</v>
      </c>
      <c r="Z135" s="46">
        <f t="shared" si="3"/>
        <v>2.4911120182258273E-4</v>
      </c>
    </row>
    <row r="136" spans="1:26" x14ac:dyDescent="0.25">
      <c r="A136" s="43" t="s">
        <v>90</v>
      </c>
      <c r="B136" s="43">
        <v>487.95</v>
      </c>
      <c r="C136" s="43">
        <v>78.45</v>
      </c>
      <c r="D136" s="44">
        <v>1185.6500000000001</v>
      </c>
      <c r="E136" s="43">
        <v>192.3</v>
      </c>
      <c r="F136" s="44">
        <v>3035.3</v>
      </c>
      <c r="G136" s="43">
        <v>1143.7</v>
      </c>
      <c r="H136" s="43">
        <v>871.15</v>
      </c>
      <c r="I136" s="37">
        <v>1408.6</v>
      </c>
      <c r="J136" s="38">
        <v>52.610000999999997</v>
      </c>
      <c r="K136" s="38">
        <v>1957.2464600000001</v>
      </c>
      <c r="N136" s="46">
        <f t="shared" si="20"/>
        <v>-5.6042388424699411E-3</v>
      </c>
      <c r="O136" s="46">
        <f t="shared" si="21"/>
        <v>6.4143681847338031E-3</v>
      </c>
      <c r="P136" s="46">
        <f t="shared" si="22"/>
        <v>-2.985200134544193E-3</v>
      </c>
      <c r="Q136" s="46">
        <f t="shared" si="23"/>
        <v>-2.0626432391138188E-2</v>
      </c>
      <c r="R136" s="46">
        <f t="shared" si="24"/>
        <v>-2.7490307904264436E-2</v>
      </c>
      <c r="S136" s="46">
        <f t="shared" si="25"/>
        <v>-7.0755740764855361E-3</v>
      </c>
      <c r="T136" s="46">
        <f t="shared" si="26"/>
        <v>-3.1468131365144755E-3</v>
      </c>
      <c r="U136" s="46">
        <f t="shared" si="27"/>
        <v>6.1428571428570776E-3</v>
      </c>
      <c r="V136" s="46">
        <f t="shared" si="27"/>
        <v>-2.2845449479940685E-2</v>
      </c>
      <c r="W136" s="46">
        <f t="shared" si="27"/>
        <v>4.0411101554231083E-2</v>
      </c>
      <c r="X136" s="38">
        <v>6.6310000000000002</v>
      </c>
      <c r="Y136" s="45">
        <f t="shared" si="2"/>
        <v>6.6310000000000008E-2</v>
      </c>
      <c r="Z136" s="46">
        <f t="shared" si="3"/>
        <v>2.5481059450660482E-4</v>
      </c>
    </row>
    <row r="137" spans="1:26" x14ac:dyDescent="0.25">
      <c r="A137" s="43" t="s">
        <v>91</v>
      </c>
      <c r="B137" s="43">
        <v>489.85</v>
      </c>
      <c r="C137" s="43">
        <v>77.650000000000006</v>
      </c>
      <c r="D137" s="44">
        <v>1185.9000000000001</v>
      </c>
      <c r="E137" s="43">
        <v>204.45</v>
      </c>
      <c r="F137" s="44">
        <v>3074.35</v>
      </c>
      <c r="G137" s="43">
        <v>1162</v>
      </c>
      <c r="H137" s="43">
        <v>869.65</v>
      </c>
      <c r="I137" s="37">
        <v>1431.75</v>
      </c>
      <c r="J137" s="38">
        <v>52.049999</v>
      </c>
      <c r="K137" s="38">
        <v>1981.336548</v>
      </c>
      <c r="N137" s="46">
        <f t="shared" si="20"/>
        <v>3.8938415821293867E-3</v>
      </c>
      <c r="O137" s="46">
        <f t="shared" si="21"/>
        <v>-1.0197578075207102E-2</v>
      </c>
      <c r="P137" s="46">
        <f t="shared" si="22"/>
        <v>2.1085480538101463E-4</v>
      </c>
      <c r="Q137" s="46">
        <f t="shared" si="23"/>
        <v>6.3182527301091918E-2</v>
      </c>
      <c r="R137" s="46">
        <f t="shared" si="24"/>
        <v>1.2865285144796141E-2</v>
      </c>
      <c r="S137" s="46">
        <f t="shared" si="25"/>
        <v>1.6000699484130413E-2</v>
      </c>
      <c r="T137" s="46">
        <f t="shared" si="26"/>
        <v>-1.7218619066750847E-3</v>
      </c>
      <c r="U137" s="46">
        <f t="shared" si="27"/>
        <v>1.6434757915661007E-2</v>
      </c>
      <c r="V137" s="46">
        <f t="shared" si="27"/>
        <v>-1.0644402002577366E-2</v>
      </c>
      <c r="W137" s="46">
        <f t="shared" si="27"/>
        <v>1.2308152546102917E-2</v>
      </c>
      <c r="X137" s="38">
        <v>6.3940000000000001</v>
      </c>
      <c r="Y137" s="45">
        <f t="shared" si="2"/>
        <v>6.3939999999999997E-2</v>
      </c>
      <c r="Z137" s="46">
        <f t="shared" si="3"/>
        <v>2.4597865394770935E-4</v>
      </c>
    </row>
    <row r="138" spans="1:26" x14ac:dyDescent="0.25">
      <c r="A138" s="43" t="s">
        <v>92</v>
      </c>
      <c r="B138" s="43">
        <v>490.35</v>
      </c>
      <c r="C138" s="43">
        <v>78.650000000000006</v>
      </c>
      <c r="D138" s="44">
        <v>1210.4000000000001</v>
      </c>
      <c r="E138" s="43">
        <v>215.55</v>
      </c>
      <c r="F138" s="44">
        <v>3243</v>
      </c>
      <c r="G138" s="43">
        <v>1166.45</v>
      </c>
      <c r="H138" s="43">
        <v>874.95</v>
      </c>
      <c r="I138" s="37">
        <v>1405.9</v>
      </c>
      <c r="J138" s="38">
        <v>52.849997999999999</v>
      </c>
      <c r="K138" s="38">
        <v>1936.8020019999999</v>
      </c>
      <c r="N138" s="46">
        <f t="shared" si="20"/>
        <v>1.0207206287639072E-3</v>
      </c>
      <c r="O138" s="46">
        <f t="shared" si="21"/>
        <v>1.28783000643915E-2</v>
      </c>
      <c r="P138" s="46">
        <f t="shared" si="22"/>
        <v>2.0659414790454505E-2</v>
      </c>
      <c r="Q138" s="46">
        <f t="shared" si="23"/>
        <v>5.4292002934702974E-2</v>
      </c>
      <c r="R138" s="46">
        <f t="shared" si="24"/>
        <v>5.4857124270170962E-2</v>
      </c>
      <c r="S138" s="46">
        <f t="shared" si="25"/>
        <v>3.8296041308089894E-3</v>
      </c>
      <c r="T138" s="46">
        <f t="shared" si="26"/>
        <v>6.0944057954350241E-3</v>
      </c>
      <c r="U138" s="46">
        <f t="shared" si="27"/>
        <v>-1.8054828007682842E-2</v>
      </c>
      <c r="V138" s="46">
        <f t="shared" si="27"/>
        <v>1.5369817778478722E-2</v>
      </c>
      <c r="W138" s="46">
        <f t="shared" si="27"/>
        <v>-2.2477022414467716E-2</v>
      </c>
      <c r="X138" s="38">
        <v>6.4340000000000002</v>
      </c>
      <c r="Y138" s="45">
        <f t="shared" si="2"/>
        <v>6.4340000000000008E-2</v>
      </c>
      <c r="Z138" s="46">
        <f t="shared" si="3"/>
        <v>2.4747065051999861E-4</v>
      </c>
    </row>
    <row r="139" spans="1:26" x14ac:dyDescent="0.25">
      <c r="A139" s="43" t="s">
        <v>93</v>
      </c>
      <c r="B139" s="43">
        <v>485.2</v>
      </c>
      <c r="C139" s="43">
        <v>78.75</v>
      </c>
      <c r="D139" s="44">
        <v>1216.95</v>
      </c>
      <c r="E139" s="43">
        <v>217</v>
      </c>
      <c r="F139" s="44">
        <v>3141.7</v>
      </c>
      <c r="G139" s="43">
        <v>1164.25</v>
      </c>
      <c r="H139" s="43">
        <v>875.2</v>
      </c>
      <c r="I139" s="37">
        <v>1407.65</v>
      </c>
      <c r="J139" s="38">
        <v>52.77</v>
      </c>
      <c r="K139" s="38">
        <v>1904.228149</v>
      </c>
      <c r="N139" s="46">
        <f t="shared" si="20"/>
        <v>-1.050270215152449E-2</v>
      </c>
      <c r="O139" s="46">
        <f t="shared" si="21"/>
        <v>1.27145581691029E-3</v>
      </c>
      <c r="P139" s="46">
        <f t="shared" si="22"/>
        <v>5.4114342366159566E-3</v>
      </c>
      <c r="Q139" s="46">
        <f t="shared" si="23"/>
        <v>6.7269774994200351E-3</v>
      </c>
      <c r="R139" s="46">
        <f t="shared" si="24"/>
        <v>-3.123650940487209E-2</v>
      </c>
      <c r="S139" s="46">
        <f t="shared" si="25"/>
        <v>-1.886064554845939E-3</v>
      </c>
      <c r="T139" s="46">
        <f t="shared" si="26"/>
        <v>2.8573061317789587E-4</v>
      </c>
      <c r="U139" s="46">
        <f t="shared" si="27"/>
        <v>1.2447542499466533E-3</v>
      </c>
      <c r="V139" s="46">
        <f t="shared" si="27"/>
        <v>-1.5136802843397693E-3</v>
      </c>
      <c r="W139" s="46">
        <f t="shared" si="27"/>
        <v>-1.6818370161928341E-2</v>
      </c>
      <c r="X139" s="38">
        <v>6.2969999999999997</v>
      </c>
      <c r="Y139" s="45">
        <f t="shared" si="2"/>
        <v>6.2969999999999998E-2</v>
      </c>
      <c r="Z139" s="46">
        <f t="shared" si="3"/>
        <v>2.4235824079354984E-4</v>
      </c>
    </row>
    <row r="140" spans="1:26" x14ac:dyDescent="0.25">
      <c r="A140" s="43" t="s">
        <v>94</v>
      </c>
      <c r="B140" s="43">
        <v>488.55</v>
      </c>
      <c r="C140" s="43">
        <v>77.900000000000006</v>
      </c>
      <c r="D140" s="44">
        <v>1210.75</v>
      </c>
      <c r="E140" s="43">
        <v>221.2</v>
      </c>
      <c r="F140" s="44">
        <v>3270.05</v>
      </c>
      <c r="G140" s="43">
        <v>1158.1500000000001</v>
      </c>
      <c r="H140" s="43">
        <v>869.15</v>
      </c>
      <c r="I140" s="37">
        <v>1417.7</v>
      </c>
      <c r="J140" s="38">
        <v>53.619999</v>
      </c>
      <c r="K140" s="38">
        <v>1878.139404</v>
      </c>
      <c r="N140" s="46">
        <f t="shared" si="20"/>
        <v>6.9043693322341773E-3</v>
      </c>
      <c r="O140" s="46">
        <f t="shared" si="21"/>
        <v>-1.0793650793650722E-2</v>
      </c>
      <c r="P140" s="46">
        <f t="shared" si="22"/>
        <v>-5.0947039730474099E-3</v>
      </c>
      <c r="Q140" s="46">
        <f t="shared" si="23"/>
        <v>1.9354838709677368E-2</v>
      </c>
      <c r="R140" s="46">
        <f t="shared" si="24"/>
        <v>4.0853677945061707E-2</v>
      </c>
      <c r="S140" s="46">
        <f t="shared" si="25"/>
        <v>-5.2394245222245296E-3</v>
      </c>
      <c r="T140" s="46">
        <f t="shared" si="26"/>
        <v>-6.9127056672761283E-3</v>
      </c>
      <c r="U140" s="46">
        <f t="shared" si="27"/>
        <v>7.1395588392000522E-3</v>
      </c>
      <c r="V140" s="46">
        <f t="shared" si="27"/>
        <v>1.610761796475264E-2</v>
      </c>
      <c r="W140" s="46">
        <f t="shared" si="27"/>
        <v>-1.3700430283892425E-2</v>
      </c>
      <c r="X140" s="38">
        <v>6.47</v>
      </c>
      <c r="Y140" s="45">
        <f t="shared" si="2"/>
        <v>6.4699999999999994E-2</v>
      </c>
      <c r="Z140" s="46">
        <f t="shared" si="3"/>
        <v>2.4881296999779146E-4</v>
      </c>
    </row>
    <row r="141" spans="1:26" x14ac:dyDescent="0.25">
      <c r="A141" s="43" t="s">
        <v>95</v>
      </c>
      <c r="B141" s="43">
        <v>492.15</v>
      </c>
      <c r="C141" s="43">
        <v>77.900000000000006</v>
      </c>
      <c r="D141" s="44">
        <v>1209.7</v>
      </c>
      <c r="E141" s="43">
        <v>226.2</v>
      </c>
      <c r="F141" s="44">
        <v>3273.7</v>
      </c>
      <c r="G141" s="43">
        <v>1143.5</v>
      </c>
      <c r="H141" s="43">
        <v>865.8</v>
      </c>
      <c r="I141" s="37">
        <v>1420</v>
      </c>
      <c r="J141" s="38">
        <v>53.860000999999997</v>
      </c>
      <c r="K141" s="38">
        <v>1832.999634</v>
      </c>
      <c r="N141" s="46">
        <f t="shared" si="20"/>
        <v>7.3687442431684897E-3</v>
      </c>
      <c r="O141" s="46">
        <f t="shared" si="21"/>
        <v>0</v>
      </c>
      <c r="P141" s="46">
        <f t="shared" si="22"/>
        <v>-8.6723105513107949E-4</v>
      </c>
      <c r="Q141" s="46">
        <f t="shared" si="23"/>
        <v>2.2603978300180832E-2</v>
      </c>
      <c r="R141" s="46">
        <f t="shared" si="24"/>
        <v>1.116190883931327E-3</v>
      </c>
      <c r="S141" s="46">
        <f t="shared" si="25"/>
        <v>-1.2649484091007288E-2</v>
      </c>
      <c r="T141" s="46">
        <f t="shared" si="26"/>
        <v>-3.8543404475637377E-3</v>
      </c>
      <c r="U141" s="46">
        <f t="shared" si="27"/>
        <v>1.6223460534668509E-3</v>
      </c>
      <c r="V141" s="46">
        <f t="shared" si="27"/>
        <v>4.4759791957474102E-3</v>
      </c>
      <c r="W141" s="46">
        <f t="shared" si="27"/>
        <v>-2.403430219496103E-2</v>
      </c>
      <c r="X141" s="38">
        <v>6.3689999999999998</v>
      </c>
      <c r="Y141" s="45">
        <f t="shared" si="2"/>
        <v>6.3689999999999997E-2</v>
      </c>
      <c r="Z141" s="46">
        <f t="shared" si="3"/>
        <v>2.4504587234530639E-4</v>
      </c>
    </row>
    <row r="142" spans="1:26" x14ac:dyDescent="0.25">
      <c r="A142" s="43" t="s">
        <v>96</v>
      </c>
      <c r="B142" s="43">
        <v>495.1</v>
      </c>
      <c r="C142" s="43">
        <v>78.7</v>
      </c>
      <c r="D142" s="44">
        <v>1203.75</v>
      </c>
      <c r="E142" s="43">
        <v>233.85</v>
      </c>
      <c r="F142" s="44">
        <v>3283.95</v>
      </c>
      <c r="G142" s="43">
        <v>1156.75</v>
      </c>
      <c r="H142" s="43">
        <v>866.1</v>
      </c>
      <c r="I142" s="37">
        <v>1428.85</v>
      </c>
      <c r="J142" s="38">
        <v>55.25</v>
      </c>
      <c r="K142" s="38">
        <v>1847.0078129999999</v>
      </c>
      <c r="N142" s="46">
        <f t="shared" si="20"/>
        <v>5.9941074875547E-3</v>
      </c>
      <c r="O142" s="46">
        <f t="shared" si="21"/>
        <v>1.0269576379974289E-2</v>
      </c>
      <c r="P142" s="46">
        <f t="shared" si="22"/>
        <v>-4.9185748532694432E-3</v>
      </c>
      <c r="Q142" s="46">
        <f t="shared" si="23"/>
        <v>3.3819628647214883E-2</v>
      </c>
      <c r="R142" s="46">
        <f t="shared" si="24"/>
        <v>3.1310138375538385E-3</v>
      </c>
      <c r="S142" s="46">
        <f t="shared" si="25"/>
        <v>1.1587232181897682E-2</v>
      </c>
      <c r="T142" s="46">
        <f t="shared" si="26"/>
        <v>3.4650034650042532E-4</v>
      </c>
      <c r="U142" s="46">
        <f t="shared" si="27"/>
        <v>6.2323943661971191E-3</v>
      </c>
      <c r="V142" s="46">
        <f t="shared" si="27"/>
        <v>2.5807630415751445E-2</v>
      </c>
      <c r="W142" s="46">
        <f t="shared" si="27"/>
        <v>7.6422159285602599E-3</v>
      </c>
      <c r="X142" s="38">
        <v>6.3650000000000002</v>
      </c>
      <c r="Y142" s="45">
        <f t="shared" si="2"/>
        <v>6.3649999999999998E-2</v>
      </c>
      <c r="Z142" s="46">
        <f t="shared" si="3"/>
        <v>2.4489660702498028E-4</v>
      </c>
    </row>
    <row r="143" spans="1:26" x14ac:dyDescent="0.25">
      <c r="A143" s="43" t="s">
        <v>97</v>
      </c>
      <c r="B143" s="43">
        <v>508.8</v>
      </c>
      <c r="C143" s="43">
        <v>77.900000000000006</v>
      </c>
      <c r="D143" s="44">
        <v>1224.7</v>
      </c>
      <c r="E143" s="43">
        <v>233.25</v>
      </c>
      <c r="F143" s="44">
        <v>3188.45</v>
      </c>
      <c r="G143" s="43">
        <v>1180.6500000000001</v>
      </c>
      <c r="H143" s="43">
        <v>867.25</v>
      </c>
      <c r="I143" s="37">
        <v>1438.1</v>
      </c>
      <c r="J143" s="38">
        <v>57.139999000000003</v>
      </c>
      <c r="K143" s="38">
        <v>1612.9873050000001</v>
      </c>
      <c r="N143" s="46">
        <f t="shared" si="20"/>
        <v>2.7671177539890908E-2</v>
      </c>
      <c r="O143" s="46">
        <f t="shared" si="21"/>
        <v>-1.0165184243964386E-2</v>
      </c>
      <c r="P143" s="46">
        <f t="shared" si="22"/>
        <v>1.740394600207688E-2</v>
      </c>
      <c r="Q143" s="46">
        <f t="shared" si="23"/>
        <v>-2.5657472738934975E-3</v>
      </c>
      <c r="R143" s="46">
        <f t="shared" si="24"/>
        <v>-2.9080832533991078E-2</v>
      </c>
      <c r="S143" s="46">
        <f t="shared" si="25"/>
        <v>2.0661335638642829E-2</v>
      </c>
      <c r="T143" s="46">
        <f t="shared" si="26"/>
        <v>1.3277912481237468E-3</v>
      </c>
      <c r="U143" s="46">
        <f t="shared" si="27"/>
        <v>6.4737376211638732E-3</v>
      </c>
      <c r="V143" s="46">
        <f t="shared" si="27"/>
        <v>3.4208126696832639E-2</v>
      </c>
      <c r="W143" s="46">
        <f t="shared" si="27"/>
        <v>-0.12670250031043037</v>
      </c>
      <c r="X143" s="38">
        <v>6.3659999999999997</v>
      </c>
      <c r="Y143" s="45">
        <f t="shared" si="2"/>
        <v>6.3659999999999994E-2</v>
      </c>
      <c r="Z143" s="46">
        <f t="shared" si="3"/>
        <v>2.4493392387925361E-4</v>
      </c>
    </row>
    <row r="144" spans="1:26" x14ac:dyDescent="0.25">
      <c r="A144" s="43" t="s">
        <v>98</v>
      </c>
      <c r="B144" s="43">
        <v>508.8</v>
      </c>
      <c r="C144" s="43">
        <v>77.95</v>
      </c>
      <c r="D144" s="44">
        <v>1249.9000000000001</v>
      </c>
      <c r="E144" s="43">
        <v>237.2</v>
      </c>
      <c r="F144" s="44">
        <v>3282.45</v>
      </c>
      <c r="G144" s="43">
        <v>1188.1500000000001</v>
      </c>
      <c r="H144" s="43">
        <v>874.25</v>
      </c>
      <c r="I144" s="37">
        <v>1424.2</v>
      </c>
      <c r="J144" s="38">
        <v>57.470001000000003</v>
      </c>
      <c r="K144" s="38">
        <v>1577.003784</v>
      </c>
      <c r="N144" s="46">
        <f t="shared" si="20"/>
        <v>0</v>
      </c>
      <c r="O144" s="46">
        <f t="shared" si="21"/>
        <v>6.4184852374835879E-4</v>
      </c>
      <c r="P144" s="46">
        <f t="shared" si="22"/>
        <v>2.0576467706377107E-2</v>
      </c>
      <c r="Q144" s="46">
        <f t="shared" si="23"/>
        <v>1.6934619506966724E-2</v>
      </c>
      <c r="R144" s="46">
        <f t="shared" si="24"/>
        <v>2.948140946227791E-2</v>
      </c>
      <c r="S144" s="46">
        <f t="shared" si="25"/>
        <v>6.3524329818320409E-3</v>
      </c>
      <c r="T144" s="46">
        <f t="shared" si="26"/>
        <v>8.0714903430383397E-3</v>
      </c>
      <c r="U144" s="46">
        <f t="shared" si="27"/>
        <v>-9.6655309088379566E-3</v>
      </c>
      <c r="V144" s="46">
        <f t="shared" si="27"/>
        <v>5.7753238672615366E-3</v>
      </c>
      <c r="W144" s="46">
        <f t="shared" si="27"/>
        <v>-2.2308620091712444E-2</v>
      </c>
      <c r="X144" s="38">
        <v>6.4009999999999998</v>
      </c>
      <c r="Y144" s="45">
        <f t="shared" si="2"/>
        <v>6.4009999999999997E-2</v>
      </c>
      <c r="Z144" s="46">
        <f t="shared" si="3"/>
        <v>2.4623979367510707E-4</v>
      </c>
    </row>
    <row r="145" spans="1:26" x14ac:dyDescent="0.25">
      <c r="A145" s="43" t="s">
        <v>99</v>
      </c>
      <c r="B145" s="43">
        <v>503.9</v>
      </c>
      <c r="C145" s="43">
        <v>77.150000000000006</v>
      </c>
      <c r="D145" s="44">
        <v>1292.7</v>
      </c>
      <c r="E145" s="43">
        <v>244.6</v>
      </c>
      <c r="F145" s="44">
        <v>3277.95</v>
      </c>
      <c r="G145" s="43">
        <v>1131.95</v>
      </c>
      <c r="H145" s="43">
        <v>871.25</v>
      </c>
      <c r="I145" s="37">
        <v>1417.5</v>
      </c>
      <c r="J145" s="38">
        <v>57</v>
      </c>
      <c r="K145" s="38">
        <v>1619.31897</v>
      </c>
      <c r="N145" s="46">
        <f t="shared" si="20"/>
        <v>-9.6305031446541553E-3</v>
      </c>
      <c r="O145" s="46">
        <f t="shared" si="21"/>
        <v>-1.0262989095574049E-2</v>
      </c>
      <c r="P145" s="46">
        <f t="shared" si="22"/>
        <v>3.4242739419153491E-2</v>
      </c>
      <c r="Q145" s="46">
        <f t="shared" si="23"/>
        <v>3.119730185497473E-2</v>
      </c>
      <c r="R145" s="46">
        <f t="shared" si="24"/>
        <v>-1.37092720376548E-3</v>
      </c>
      <c r="S145" s="46">
        <f t="shared" si="25"/>
        <v>-4.730042503050965E-2</v>
      </c>
      <c r="T145" s="46">
        <f t="shared" si="26"/>
        <v>-3.4315127251930227E-3</v>
      </c>
      <c r="U145" s="46">
        <f t="shared" si="27"/>
        <v>-4.7043954500772681E-3</v>
      </c>
      <c r="V145" s="46">
        <f t="shared" si="27"/>
        <v>-8.1781971780373452E-3</v>
      </c>
      <c r="W145" s="46">
        <f t="shared" si="27"/>
        <v>2.6832647092747901E-2</v>
      </c>
      <c r="X145" s="38">
        <v>6.3970000000000002</v>
      </c>
      <c r="Y145" s="45">
        <f t="shared" si="2"/>
        <v>6.3969999999999999E-2</v>
      </c>
      <c r="Z145" s="46">
        <f t="shared" si="3"/>
        <v>2.4609057306901327E-4</v>
      </c>
    </row>
    <row r="146" spans="1:26" x14ac:dyDescent="0.25">
      <c r="A146" s="43" t="s">
        <v>100</v>
      </c>
      <c r="B146" s="43">
        <v>513.04999999999995</v>
      </c>
      <c r="C146" s="43">
        <v>76.75</v>
      </c>
      <c r="D146" s="44">
        <v>1347.9</v>
      </c>
      <c r="E146" s="43">
        <v>253.9</v>
      </c>
      <c r="F146" s="44">
        <v>3348.7</v>
      </c>
      <c r="G146" s="43">
        <v>1132.8</v>
      </c>
      <c r="H146" s="43">
        <v>876.2</v>
      </c>
      <c r="I146" s="37">
        <v>1440.15</v>
      </c>
      <c r="J146" s="38">
        <v>56.93</v>
      </c>
      <c r="K146" s="38">
        <v>1622.5058590000001</v>
      </c>
      <c r="N146" s="46">
        <f t="shared" si="20"/>
        <v>1.8158364754911643E-2</v>
      </c>
      <c r="O146" s="46">
        <f t="shared" si="21"/>
        <v>-5.1847051198963788E-3</v>
      </c>
      <c r="P146" s="46">
        <f t="shared" si="22"/>
        <v>4.2701322812717601E-2</v>
      </c>
      <c r="Q146" s="46">
        <f t="shared" si="23"/>
        <v>3.8021259198691787E-2</v>
      </c>
      <c r="R146" s="46">
        <f t="shared" si="24"/>
        <v>2.1583611708537349E-2</v>
      </c>
      <c r="S146" s="46">
        <f t="shared" si="25"/>
        <v>7.5091655991864391E-4</v>
      </c>
      <c r="T146" s="46">
        <f t="shared" si="26"/>
        <v>5.6814921090387899E-3</v>
      </c>
      <c r="U146" s="46">
        <f t="shared" si="27"/>
        <v>1.5978835978836044E-2</v>
      </c>
      <c r="V146" s="46">
        <f t="shared" si="27"/>
        <v>-1.2280701754386015E-3</v>
      </c>
      <c r="W146" s="46">
        <f t="shared" si="27"/>
        <v>1.9680427754144476E-3</v>
      </c>
      <c r="X146" s="38">
        <v>6.4189999999999996</v>
      </c>
      <c r="Y146" s="45">
        <f t="shared" si="2"/>
        <v>6.4189999999999997E-2</v>
      </c>
      <c r="Z146" s="46">
        <f t="shared" si="3"/>
        <v>2.4691121726450049E-4</v>
      </c>
    </row>
    <row r="147" spans="1:26" x14ac:dyDescent="0.25">
      <c r="A147" s="42">
        <v>44572</v>
      </c>
      <c r="B147" s="43">
        <v>515.29999999999995</v>
      </c>
      <c r="C147" s="43">
        <v>76.2</v>
      </c>
      <c r="D147" s="44">
        <v>1348.2</v>
      </c>
      <c r="E147" s="43">
        <v>249.8</v>
      </c>
      <c r="F147" s="44">
        <v>3342.45</v>
      </c>
      <c r="G147" s="43">
        <v>1142.2</v>
      </c>
      <c r="H147" s="43">
        <v>908.95</v>
      </c>
      <c r="I147" s="37">
        <v>1433.75</v>
      </c>
      <c r="J147" s="38">
        <v>58.439999</v>
      </c>
      <c r="K147" s="38">
        <v>1662.7698969999999</v>
      </c>
      <c r="N147" s="46">
        <f t="shared" si="20"/>
        <v>4.3855374719812884E-3</v>
      </c>
      <c r="O147" s="46">
        <f t="shared" si="21"/>
        <v>-7.1661237785015913E-3</v>
      </c>
      <c r="P147" s="46">
        <f t="shared" si="22"/>
        <v>2.2256843979520329E-4</v>
      </c>
      <c r="Q147" s="46">
        <f t="shared" si="23"/>
        <v>-1.6148089799133493E-2</v>
      </c>
      <c r="R147" s="46">
        <f t="shared" si="24"/>
        <v>-1.8663959148326216E-3</v>
      </c>
      <c r="S147" s="46">
        <f t="shared" si="25"/>
        <v>8.2980225988701379E-3</v>
      </c>
      <c r="T147" s="46">
        <f t="shared" si="26"/>
        <v>3.7377311116183518E-2</v>
      </c>
      <c r="U147" s="46">
        <f t="shared" si="27"/>
        <v>-4.4439815297018298E-3</v>
      </c>
      <c r="V147" s="46">
        <f t="shared" si="27"/>
        <v>2.652378359388724E-2</v>
      </c>
      <c r="W147" s="46">
        <f t="shared" si="27"/>
        <v>2.481595846120134E-2</v>
      </c>
      <c r="X147" s="38">
        <v>6.407</v>
      </c>
      <c r="Y147" s="45">
        <f t="shared" si="2"/>
        <v>6.4070000000000002E-2</v>
      </c>
      <c r="Z147" s="46">
        <f t="shared" si="3"/>
        <v>2.4646361410796125E-4</v>
      </c>
    </row>
    <row r="148" spans="1:26" x14ac:dyDescent="0.25">
      <c r="A148" s="42">
        <v>44603</v>
      </c>
      <c r="B148" s="43">
        <v>513.35</v>
      </c>
      <c r="C148" s="43">
        <v>76.8</v>
      </c>
      <c r="D148" s="44">
        <v>1336.05</v>
      </c>
      <c r="E148" s="43">
        <v>244.65</v>
      </c>
      <c r="F148" s="44">
        <v>3308.6</v>
      </c>
      <c r="G148" s="43">
        <v>1132.75</v>
      </c>
      <c r="H148" s="43">
        <v>909.25</v>
      </c>
      <c r="I148" s="37">
        <v>1445.35</v>
      </c>
      <c r="J148" s="38">
        <v>58.299999</v>
      </c>
      <c r="K148" s="38">
        <v>1657.0592039999999</v>
      </c>
      <c r="N148" s="46">
        <f t="shared" si="20"/>
        <v>-3.78420337667365E-3</v>
      </c>
      <c r="O148" s="46">
        <f t="shared" si="21"/>
        <v>7.8740157480314214E-3</v>
      </c>
      <c r="P148" s="46">
        <f t="shared" si="22"/>
        <v>-9.0120160213618822E-3</v>
      </c>
      <c r="Q148" s="46">
        <f t="shared" si="23"/>
        <v>-2.0616493194555666E-2</v>
      </c>
      <c r="R148" s="46">
        <f t="shared" si="24"/>
        <v>-1.0127301829496302E-2</v>
      </c>
      <c r="S148" s="46">
        <f t="shared" si="25"/>
        <v>-8.2735072666783802E-3</v>
      </c>
      <c r="T148" s="46">
        <f t="shared" si="26"/>
        <v>3.3005115792942902E-4</v>
      </c>
      <c r="U148" s="46">
        <f t="shared" si="27"/>
        <v>8.0906713164777041E-3</v>
      </c>
      <c r="V148" s="46">
        <f t="shared" si="27"/>
        <v>-2.3956194797334026E-3</v>
      </c>
      <c r="W148" s="46">
        <f t="shared" si="27"/>
        <v>-3.4344457464038345E-3</v>
      </c>
      <c r="X148" s="38">
        <v>6.4630000000000001</v>
      </c>
      <c r="Y148" s="45">
        <f t="shared" si="2"/>
        <v>6.4630000000000007E-2</v>
      </c>
      <c r="Z148" s="46">
        <f t="shared" si="3"/>
        <v>2.4855199884110668E-4</v>
      </c>
    </row>
    <row r="149" spans="1:26" x14ac:dyDescent="0.25">
      <c r="A149" s="42">
        <v>44631</v>
      </c>
      <c r="B149" s="43">
        <v>519.75</v>
      </c>
      <c r="C149" s="43">
        <v>76</v>
      </c>
      <c r="D149" s="44">
        <v>1330.9</v>
      </c>
      <c r="E149" s="43">
        <v>251.65</v>
      </c>
      <c r="F149" s="44">
        <v>3292.15</v>
      </c>
      <c r="G149" s="43">
        <v>1131.5</v>
      </c>
      <c r="H149" s="43">
        <v>861.25</v>
      </c>
      <c r="I149" s="37">
        <v>1457.75</v>
      </c>
      <c r="J149" s="38">
        <v>58.939999</v>
      </c>
      <c r="K149" s="38">
        <v>1696.4570309999999</v>
      </c>
      <c r="N149" s="46">
        <f t="shared" si="20"/>
        <v>1.2467127690659349E-2</v>
      </c>
      <c r="O149" s="46">
        <f t="shared" si="21"/>
        <v>-1.041666666666663E-2</v>
      </c>
      <c r="P149" s="46">
        <f t="shared" si="22"/>
        <v>-3.8546461584520516E-3</v>
      </c>
      <c r="Q149" s="46">
        <f t="shared" si="23"/>
        <v>2.8612303290414878E-2</v>
      </c>
      <c r="R149" s="46">
        <f t="shared" si="24"/>
        <v>-4.9718914344435167E-3</v>
      </c>
      <c r="S149" s="46">
        <f t="shared" si="25"/>
        <v>-1.1035091591260207E-3</v>
      </c>
      <c r="T149" s="46">
        <f t="shared" si="26"/>
        <v>-5.2790761616717072E-2</v>
      </c>
      <c r="U149" s="46">
        <f t="shared" si="27"/>
        <v>8.5792368630436162E-3</v>
      </c>
      <c r="V149" s="46">
        <f t="shared" si="27"/>
        <v>1.097770173203606E-2</v>
      </c>
      <c r="W149" s="46">
        <f t="shared" si="27"/>
        <v>2.3775750983970279E-2</v>
      </c>
      <c r="X149" s="38">
        <v>6.5019999999999998</v>
      </c>
      <c r="Y149" s="45">
        <f t="shared" si="2"/>
        <v>6.5019999999999994E-2</v>
      </c>
      <c r="Z149" s="46">
        <f t="shared" si="3"/>
        <v>2.5000576340694636E-4</v>
      </c>
    </row>
    <row r="150" spans="1:26" x14ac:dyDescent="0.25">
      <c r="A150" s="42">
        <v>44662</v>
      </c>
      <c r="B150" s="43">
        <v>569.4</v>
      </c>
      <c r="C150" s="43">
        <v>75.900000000000006</v>
      </c>
      <c r="D150" s="44">
        <v>1331.9</v>
      </c>
      <c r="E150" s="43">
        <v>249.7</v>
      </c>
      <c r="F150" s="44">
        <v>3319.45</v>
      </c>
      <c r="G150" s="43">
        <v>1123.3499999999999</v>
      </c>
      <c r="H150" s="43">
        <v>845.25</v>
      </c>
      <c r="I150" s="37">
        <v>1468</v>
      </c>
      <c r="J150" s="38">
        <v>58.810001</v>
      </c>
      <c r="K150" s="38">
        <v>1507.782837</v>
      </c>
      <c r="N150" s="46">
        <f t="shared" si="20"/>
        <v>9.5526695526695488E-2</v>
      </c>
      <c r="O150" s="46">
        <f t="shared" si="21"/>
        <v>-1.3157894736841357E-3</v>
      </c>
      <c r="P150" s="46">
        <f t="shared" si="22"/>
        <v>7.5137125253587798E-4</v>
      </c>
      <c r="Q150" s="46">
        <f t="shared" si="23"/>
        <v>-7.7488575402345199E-3</v>
      </c>
      <c r="R150" s="46">
        <f t="shared" si="24"/>
        <v>8.2924532600275585E-3</v>
      </c>
      <c r="S150" s="46">
        <f t="shared" si="25"/>
        <v>-7.2028281042864255E-3</v>
      </c>
      <c r="T150" s="46">
        <f t="shared" si="26"/>
        <v>-1.857764876632801E-2</v>
      </c>
      <c r="U150" s="46">
        <f t="shared" si="27"/>
        <v>7.0313839821642939E-3</v>
      </c>
      <c r="V150" s="46">
        <f t="shared" si="27"/>
        <v>-2.2055989515710798E-3</v>
      </c>
      <c r="W150" s="46">
        <f t="shared" si="27"/>
        <v>-0.11121660646411029</v>
      </c>
      <c r="X150" s="38">
        <v>6.3259999999999996</v>
      </c>
      <c r="Y150" s="45">
        <f t="shared" si="2"/>
        <v>6.3259999999999997E-2</v>
      </c>
      <c r="Z150" s="46">
        <f t="shared" si="3"/>
        <v>2.434409770781798E-4</v>
      </c>
    </row>
    <row r="151" spans="1:26" x14ac:dyDescent="0.25">
      <c r="A151" s="42">
        <v>44753</v>
      </c>
      <c r="B151" s="43">
        <v>601.85</v>
      </c>
      <c r="C151" s="43">
        <v>75.75</v>
      </c>
      <c r="D151" s="44">
        <v>1335.15</v>
      </c>
      <c r="E151" s="43">
        <v>259.89999999999998</v>
      </c>
      <c r="F151" s="44">
        <v>3332.45</v>
      </c>
      <c r="G151" s="43">
        <v>1122.3499999999999</v>
      </c>
      <c r="H151" s="43">
        <v>834.55</v>
      </c>
      <c r="I151" s="37">
        <v>1470.45</v>
      </c>
      <c r="J151" s="38">
        <v>58.200001</v>
      </c>
      <c r="K151" s="38">
        <v>1491.3950199999999</v>
      </c>
      <c r="N151" s="46">
        <f t="shared" si="20"/>
        <v>5.6989813839128989E-2</v>
      </c>
      <c r="O151" s="46">
        <f t="shared" si="21"/>
        <v>-1.976284584980312E-3</v>
      </c>
      <c r="P151" s="46">
        <f t="shared" si="22"/>
        <v>2.4401231323672948E-3</v>
      </c>
      <c r="Q151" s="46">
        <f t="shared" si="23"/>
        <v>4.0849018822587062E-2</v>
      </c>
      <c r="R151" s="46">
        <f t="shared" si="24"/>
        <v>3.9163114371356701E-3</v>
      </c>
      <c r="S151" s="46">
        <f t="shared" si="25"/>
        <v>-8.9019450749988876E-4</v>
      </c>
      <c r="T151" s="46">
        <f t="shared" si="26"/>
        <v>-1.2658976634131968E-2</v>
      </c>
      <c r="U151" s="46">
        <f t="shared" si="27"/>
        <v>1.6689373297003034E-3</v>
      </c>
      <c r="V151" s="46">
        <f t="shared" si="27"/>
        <v>-1.0372385472328072E-2</v>
      </c>
      <c r="W151" s="46">
        <f t="shared" si="27"/>
        <v>-1.0868817841570936E-2</v>
      </c>
      <c r="X151" s="38">
        <v>6.391</v>
      </c>
      <c r="Y151" s="45">
        <f t="shared" si="2"/>
        <v>6.3909999999999995E-2</v>
      </c>
      <c r="Z151" s="46">
        <f t="shared" si="3"/>
        <v>2.4586673168291995E-4</v>
      </c>
    </row>
    <row r="152" spans="1:26" x14ac:dyDescent="0.25">
      <c r="A152" s="42">
        <v>44815</v>
      </c>
      <c r="B152" s="43">
        <v>615.45000000000005</v>
      </c>
      <c r="C152" s="43">
        <v>75.05</v>
      </c>
      <c r="D152" s="44">
        <v>1350.8</v>
      </c>
      <c r="E152" s="43">
        <v>267.45</v>
      </c>
      <c r="F152" s="44">
        <v>3290</v>
      </c>
      <c r="G152" s="43">
        <v>1111.95</v>
      </c>
      <c r="H152" s="43">
        <v>836.6</v>
      </c>
      <c r="I152" s="37">
        <v>1477.2</v>
      </c>
      <c r="J152" s="38">
        <v>58.599997999999999</v>
      </c>
      <c r="K152" s="38">
        <v>1430.5473629999999</v>
      </c>
      <c r="N152" s="46">
        <f t="shared" si="20"/>
        <v>2.2596992606131131E-2</v>
      </c>
      <c r="O152" s="46">
        <f t="shared" si="21"/>
        <v>-9.2409240924092792E-3</v>
      </c>
      <c r="P152" s="46">
        <f t="shared" si="22"/>
        <v>1.1721529416170365E-2</v>
      </c>
      <c r="Q152" s="46">
        <f t="shared" si="23"/>
        <v>2.9049634474798046E-2</v>
      </c>
      <c r="R152" s="46">
        <f t="shared" si="24"/>
        <v>-1.2738375669552377E-2</v>
      </c>
      <c r="S152" s="46">
        <f t="shared" si="25"/>
        <v>-9.2662716621373584E-3</v>
      </c>
      <c r="T152" s="46">
        <f t="shared" si="26"/>
        <v>2.4564136360913885E-3</v>
      </c>
      <c r="U152" s="46">
        <f t="shared" si="27"/>
        <v>4.5904315005610525E-3</v>
      </c>
      <c r="V152" s="46">
        <f t="shared" si="27"/>
        <v>6.8728005691958503E-3</v>
      </c>
      <c r="W152" s="46">
        <f t="shared" si="27"/>
        <v>-4.0799155276782427E-2</v>
      </c>
      <c r="X152" s="38">
        <v>6.2770000000000001</v>
      </c>
      <c r="Y152" s="45">
        <f t="shared" si="2"/>
        <v>6.2770000000000006E-2</v>
      </c>
      <c r="Z152" s="46">
        <f t="shared" si="3"/>
        <v>2.4161135467615225E-4</v>
      </c>
    </row>
    <row r="153" spans="1:26" x14ac:dyDescent="0.25">
      <c r="A153" s="42">
        <v>44845</v>
      </c>
      <c r="B153" s="43">
        <v>629.15</v>
      </c>
      <c r="C153" s="43">
        <v>75.25</v>
      </c>
      <c r="D153" s="44">
        <v>1340.8</v>
      </c>
      <c r="E153" s="43">
        <v>266.95</v>
      </c>
      <c r="F153" s="44">
        <v>3295.15</v>
      </c>
      <c r="G153" s="43">
        <v>1070.25</v>
      </c>
      <c r="H153" s="43">
        <v>826.1</v>
      </c>
      <c r="I153" s="37">
        <v>1464.95</v>
      </c>
      <c r="J153" s="38">
        <v>59.139999000000003</v>
      </c>
      <c r="K153" s="38">
        <v>1553.0373540000001</v>
      </c>
      <c r="N153" s="46">
        <f t="shared" si="20"/>
        <v>2.2260134860670942E-2</v>
      </c>
      <c r="O153" s="46">
        <f t="shared" si="21"/>
        <v>2.6648900732845148E-3</v>
      </c>
      <c r="P153" s="46">
        <f t="shared" si="22"/>
        <v>-7.4030204323363939E-3</v>
      </c>
      <c r="Q153" s="46">
        <f t="shared" si="23"/>
        <v>-1.869508319312021E-3</v>
      </c>
      <c r="R153" s="46">
        <f t="shared" si="24"/>
        <v>1.5653495440729761E-3</v>
      </c>
      <c r="S153" s="46">
        <f t="shared" si="25"/>
        <v>-3.7501686226898728E-2</v>
      </c>
      <c r="T153" s="46">
        <f t="shared" si="26"/>
        <v>-1.2550800860626344E-2</v>
      </c>
      <c r="U153" s="46">
        <f t="shared" si="27"/>
        <v>-8.2927159490928781E-3</v>
      </c>
      <c r="V153" s="46">
        <f t="shared" si="27"/>
        <v>9.2150344441991917E-3</v>
      </c>
      <c r="W153" s="46">
        <f t="shared" si="27"/>
        <v>8.5624561736373742E-2</v>
      </c>
      <c r="X153" s="38">
        <v>6.3070000000000004</v>
      </c>
      <c r="Y153" s="45">
        <f t="shared" si="2"/>
        <v>6.3070000000000001E-2</v>
      </c>
      <c r="Z153" s="46">
        <f t="shared" si="3"/>
        <v>2.4273163136467879E-4</v>
      </c>
    </row>
    <row r="154" spans="1:26" x14ac:dyDescent="0.25">
      <c r="A154" s="42">
        <v>44876</v>
      </c>
      <c r="B154" s="43">
        <v>625.04999999999995</v>
      </c>
      <c r="C154" s="43">
        <v>75.349999999999994</v>
      </c>
      <c r="D154" s="44">
        <v>1347.85</v>
      </c>
      <c r="E154" s="43">
        <v>260.8</v>
      </c>
      <c r="F154" s="44">
        <v>3292.05</v>
      </c>
      <c r="G154" s="43">
        <v>1067.5</v>
      </c>
      <c r="H154" s="43">
        <v>829.05</v>
      </c>
      <c r="I154" s="37">
        <v>1464.4</v>
      </c>
      <c r="J154" s="38">
        <v>58.040000999999997</v>
      </c>
      <c r="K154" s="38">
        <v>1523.8388669999999</v>
      </c>
      <c r="N154" s="46">
        <f t="shared" si="20"/>
        <v>-6.5167289199714266E-3</v>
      </c>
      <c r="O154" s="46">
        <f t="shared" si="21"/>
        <v>1.3289036544849742E-3</v>
      </c>
      <c r="P154" s="46">
        <f t="shared" si="22"/>
        <v>5.258054892601398E-3</v>
      </c>
      <c r="Q154" s="46">
        <f t="shared" si="23"/>
        <v>-2.3038022101517053E-2</v>
      </c>
      <c r="R154" s="46">
        <f t="shared" si="24"/>
        <v>-9.4077659590607681E-4</v>
      </c>
      <c r="S154" s="46">
        <f t="shared" si="25"/>
        <v>-2.569493109086662E-3</v>
      </c>
      <c r="T154" s="46">
        <f t="shared" si="26"/>
        <v>3.5709962474275896E-3</v>
      </c>
      <c r="U154" s="46">
        <f t="shared" si="27"/>
        <v>-3.7543943479296528E-4</v>
      </c>
      <c r="V154" s="46">
        <f t="shared" si="27"/>
        <v>-1.8599898860329814E-2</v>
      </c>
      <c r="W154" s="46">
        <f t="shared" si="27"/>
        <v>-1.8800891636506067E-2</v>
      </c>
      <c r="X154" s="38">
        <v>6.3460000000000001</v>
      </c>
      <c r="Y154" s="45">
        <f t="shared" si="2"/>
        <v>6.3460000000000003E-2</v>
      </c>
      <c r="Z154" s="46">
        <f t="shared" si="3"/>
        <v>2.441875203931243E-4</v>
      </c>
    </row>
    <row r="155" spans="1:26" x14ac:dyDescent="0.25">
      <c r="A155" s="43" t="s">
        <v>101</v>
      </c>
      <c r="B155" s="43">
        <v>622.15</v>
      </c>
      <c r="C155" s="43">
        <v>76.150000000000006</v>
      </c>
      <c r="D155" s="44">
        <v>1347.2</v>
      </c>
      <c r="E155" s="43">
        <v>262.55</v>
      </c>
      <c r="F155" s="44">
        <v>3287.65</v>
      </c>
      <c r="G155" s="43">
        <v>1065.25</v>
      </c>
      <c r="H155" s="43">
        <v>822.9</v>
      </c>
      <c r="I155" s="37">
        <v>1455.8</v>
      </c>
      <c r="J155" s="38">
        <v>57.07</v>
      </c>
      <c r="K155" s="38">
        <v>1553.684937</v>
      </c>
      <c r="N155" s="46">
        <f t="shared" si="20"/>
        <v>-4.6396288296935888E-3</v>
      </c>
      <c r="O155" s="46">
        <f t="shared" si="21"/>
        <v>1.0617120106171352E-2</v>
      </c>
      <c r="P155" s="46">
        <f t="shared" si="22"/>
        <v>-4.8224950847636135E-4</v>
      </c>
      <c r="Q155" s="46">
        <f t="shared" si="23"/>
        <v>6.7101226993865025E-3</v>
      </c>
      <c r="R155" s="46">
        <f t="shared" si="24"/>
        <v>-1.3365532115247613E-3</v>
      </c>
      <c r="S155" s="46">
        <f t="shared" si="25"/>
        <v>-2.107728337236534E-3</v>
      </c>
      <c r="T155" s="46">
        <f t="shared" si="26"/>
        <v>-7.4181291840057628E-3</v>
      </c>
      <c r="U155" s="46">
        <f t="shared" si="27"/>
        <v>-5.8727123736684898E-3</v>
      </c>
      <c r="V155" s="46">
        <f t="shared" si="27"/>
        <v>-1.6712628933276491E-2</v>
      </c>
      <c r="W155" s="46">
        <f t="shared" si="27"/>
        <v>1.9586106278256556E-2</v>
      </c>
      <c r="X155" s="38">
        <v>6.258</v>
      </c>
      <c r="Y155" s="45">
        <f t="shared" si="2"/>
        <v>6.2579999999999997E-2</v>
      </c>
      <c r="Z155" s="46">
        <f t="shared" si="3"/>
        <v>2.4090168318147143E-4</v>
      </c>
    </row>
    <row r="156" spans="1:26" x14ac:dyDescent="0.25">
      <c r="A156" s="43" t="s">
        <v>102</v>
      </c>
      <c r="B156" s="43">
        <v>627</v>
      </c>
      <c r="C156" s="43">
        <v>74.5</v>
      </c>
      <c r="D156" s="44">
        <v>1372.75</v>
      </c>
      <c r="E156" s="43">
        <v>270.60000000000002</v>
      </c>
      <c r="F156" s="44">
        <v>3290.3</v>
      </c>
      <c r="G156" s="43">
        <v>1057.2</v>
      </c>
      <c r="H156" s="43">
        <v>818.65</v>
      </c>
      <c r="I156" s="37">
        <v>1473.15</v>
      </c>
      <c r="J156" s="38">
        <v>59.740001999999997</v>
      </c>
      <c r="K156" s="38">
        <v>1586.1767580000001</v>
      </c>
      <c r="N156" s="46">
        <f t="shared" si="20"/>
        <v>7.7955476975006396E-3</v>
      </c>
      <c r="O156" s="46">
        <f t="shared" si="21"/>
        <v>-2.1667760998030278E-2</v>
      </c>
      <c r="P156" s="46">
        <f t="shared" si="22"/>
        <v>1.8965261282660299E-2</v>
      </c>
      <c r="Q156" s="46">
        <f t="shared" si="23"/>
        <v>3.0660826509236377E-2</v>
      </c>
      <c r="R156" s="46">
        <f t="shared" si="24"/>
        <v>8.0604687238607846E-4</v>
      </c>
      <c r="S156" s="46">
        <f t="shared" si="25"/>
        <v>-7.5569115231165964E-3</v>
      </c>
      <c r="T156" s="46">
        <f t="shared" si="26"/>
        <v>-5.1646615627658279E-3</v>
      </c>
      <c r="U156" s="46">
        <f t="shared" si="27"/>
        <v>1.1917845857947614E-2</v>
      </c>
      <c r="V156" s="46">
        <f t="shared" si="27"/>
        <v>4.6784685473979265E-2</v>
      </c>
      <c r="W156" s="46">
        <f t="shared" si="27"/>
        <v>2.0912747640289487E-2</v>
      </c>
      <c r="X156" s="38">
        <v>6.2889999999999997</v>
      </c>
      <c r="Y156" s="45">
        <f t="shared" si="2"/>
        <v>6.2890000000000001E-2</v>
      </c>
      <c r="Z156" s="46">
        <f t="shared" si="3"/>
        <v>2.4205950314448721E-4</v>
      </c>
    </row>
    <row r="157" spans="1:26" x14ac:dyDescent="0.25">
      <c r="A157" s="43" t="s">
        <v>103</v>
      </c>
      <c r="B157" s="43">
        <v>637.25</v>
      </c>
      <c r="C157" s="43">
        <v>74.650000000000006</v>
      </c>
      <c r="D157" s="44">
        <v>1366.7</v>
      </c>
      <c r="E157" s="43">
        <v>268.8</v>
      </c>
      <c r="F157" s="44">
        <v>3271.15</v>
      </c>
      <c r="G157" s="43">
        <v>1049.2</v>
      </c>
      <c r="H157" s="43">
        <v>817.2</v>
      </c>
      <c r="I157" s="37">
        <v>1478.55</v>
      </c>
      <c r="J157" s="38">
        <v>59.830002</v>
      </c>
      <c r="K157" s="38">
        <v>1577.2204589999999</v>
      </c>
      <c r="N157" s="46">
        <f t="shared" si="20"/>
        <v>1.6347687400318979E-2</v>
      </c>
      <c r="O157" s="46">
        <f t="shared" si="21"/>
        <v>2.0134228187920224E-3</v>
      </c>
      <c r="P157" s="46">
        <f t="shared" si="22"/>
        <v>-4.407211801129087E-3</v>
      </c>
      <c r="Q157" s="46">
        <f t="shared" si="23"/>
        <v>-6.6518847006652301E-3</v>
      </c>
      <c r="R157" s="46">
        <f t="shared" si="24"/>
        <v>-5.8201379813391145E-3</v>
      </c>
      <c r="S157" s="46">
        <f t="shared" si="25"/>
        <v>-7.5671585319712449E-3</v>
      </c>
      <c r="T157" s="46">
        <f t="shared" si="26"/>
        <v>-1.7712086972453819E-3</v>
      </c>
      <c r="U157" s="46">
        <f t="shared" si="27"/>
        <v>3.6656144995417055E-3</v>
      </c>
      <c r="V157" s="46">
        <f t="shared" si="27"/>
        <v>1.506528238817324E-3</v>
      </c>
      <c r="W157" s="46">
        <f t="shared" si="27"/>
        <v>-5.64646969817734E-3</v>
      </c>
      <c r="X157" s="38">
        <v>6.21</v>
      </c>
      <c r="Y157" s="45">
        <f t="shared" si="2"/>
        <v>6.2100000000000002E-2</v>
      </c>
      <c r="Z157" s="46">
        <f t="shared" si="3"/>
        <v>2.3910826573558808E-4</v>
      </c>
    </row>
    <row r="158" spans="1:26" x14ac:dyDescent="0.25">
      <c r="A158" s="43" t="s">
        <v>104</v>
      </c>
      <c r="B158" s="43">
        <v>634.04999999999995</v>
      </c>
      <c r="C158" s="43">
        <v>73.650000000000006</v>
      </c>
      <c r="D158" s="44">
        <v>1380.75</v>
      </c>
      <c r="E158" s="43">
        <v>271.60000000000002</v>
      </c>
      <c r="F158" s="44">
        <v>3117.55</v>
      </c>
      <c r="G158" s="43">
        <v>1036.2</v>
      </c>
      <c r="H158" s="43">
        <v>824.4</v>
      </c>
      <c r="I158" s="37">
        <v>1461.85</v>
      </c>
      <c r="J158" s="38">
        <v>60.68</v>
      </c>
      <c r="K158" s="38">
        <v>1556.8726810000001</v>
      </c>
      <c r="N158" s="46">
        <f t="shared" si="20"/>
        <v>-5.0215770890546024E-3</v>
      </c>
      <c r="O158" s="46">
        <f t="shared" si="21"/>
        <v>-1.3395847287340923E-2</v>
      </c>
      <c r="P158" s="46">
        <f t="shared" si="22"/>
        <v>1.0280237067388566E-2</v>
      </c>
      <c r="Q158" s="46">
        <f t="shared" si="23"/>
        <v>1.0416666666666708E-2</v>
      </c>
      <c r="R158" s="46">
        <f t="shared" si="24"/>
        <v>-4.6955963499075222E-2</v>
      </c>
      <c r="S158" s="46">
        <f t="shared" si="25"/>
        <v>-1.2390392680137247E-2</v>
      </c>
      <c r="T158" s="46">
        <f t="shared" si="26"/>
        <v>8.8105726872245854E-3</v>
      </c>
      <c r="U158" s="46">
        <f t="shared" si="27"/>
        <v>-1.1294849683811874E-2</v>
      </c>
      <c r="V158" s="46">
        <f t="shared" si="27"/>
        <v>1.4206885702594483E-2</v>
      </c>
      <c r="W158" s="46">
        <f t="shared" si="27"/>
        <v>-1.2901036049773836E-2</v>
      </c>
      <c r="X158" s="38">
        <v>6.407</v>
      </c>
      <c r="Y158" s="45">
        <f t="shared" si="2"/>
        <v>6.4070000000000002E-2</v>
      </c>
      <c r="Z158" s="46">
        <f t="shared" si="3"/>
        <v>2.4646361410796125E-4</v>
      </c>
    </row>
    <row r="159" spans="1:26" x14ac:dyDescent="0.25">
      <c r="A159" s="43" t="s">
        <v>105</v>
      </c>
      <c r="B159" s="43">
        <v>638.29999999999995</v>
      </c>
      <c r="C159" s="43">
        <v>72.25</v>
      </c>
      <c r="D159" s="44">
        <v>1349.85</v>
      </c>
      <c r="E159" s="43">
        <v>274.35000000000002</v>
      </c>
      <c r="F159" s="44">
        <v>3116.25</v>
      </c>
      <c r="G159" s="43">
        <v>1015.75</v>
      </c>
      <c r="H159" s="43">
        <v>809.95</v>
      </c>
      <c r="I159" s="37">
        <v>1450</v>
      </c>
      <c r="J159" s="38">
        <v>59.919998</v>
      </c>
      <c r="K159" s="38">
        <v>1577.6416019999999</v>
      </c>
      <c r="N159" s="46">
        <f t="shared" si="20"/>
        <v>6.702941408406278E-3</v>
      </c>
      <c r="O159" s="46">
        <f t="shared" si="21"/>
        <v>-1.900882552613721E-2</v>
      </c>
      <c r="P159" s="46">
        <f t="shared" si="22"/>
        <v>-2.2379141770776819E-2</v>
      </c>
      <c r="Q159" s="46">
        <f t="shared" si="23"/>
        <v>1.0125184094256258E-2</v>
      </c>
      <c r="R159" s="46">
        <f t="shared" si="24"/>
        <v>-4.1699411396775734E-4</v>
      </c>
      <c r="S159" s="46">
        <f t="shared" si="25"/>
        <v>-1.9735572283343026E-2</v>
      </c>
      <c r="T159" s="46">
        <f t="shared" si="26"/>
        <v>-1.7527899078117335E-2</v>
      </c>
      <c r="U159" s="46">
        <f t="shared" si="27"/>
        <v>-8.106166843383323E-3</v>
      </c>
      <c r="V159" s="46">
        <f t="shared" si="27"/>
        <v>-1.2524752801582072E-2</v>
      </c>
      <c r="W159" s="46">
        <f t="shared" si="27"/>
        <v>1.3340153792575839E-2</v>
      </c>
      <c r="X159" s="38">
        <v>6.3460000000000001</v>
      </c>
      <c r="Y159" s="45">
        <f t="shared" si="2"/>
        <v>6.3460000000000003E-2</v>
      </c>
      <c r="Z159" s="46">
        <f t="shared" si="3"/>
        <v>2.441875203931243E-4</v>
      </c>
    </row>
    <row r="160" spans="1:26" x14ac:dyDescent="0.25">
      <c r="A160" s="43" t="s">
        <v>106</v>
      </c>
      <c r="B160" s="43">
        <v>630.65</v>
      </c>
      <c r="C160" s="43">
        <v>72.400000000000006</v>
      </c>
      <c r="D160" s="44">
        <v>1322.1</v>
      </c>
      <c r="E160" s="43">
        <v>268.60000000000002</v>
      </c>
      <c r="F160" s="44">
        <v>3018.7</v>
      </c>
      <c r="G160" s="43">
        <v>1036.3</v>
      </c>
      <c r="H160" s="43">
        <v>809.95</v>
      </c>
      <c r="I160" s="37">
        <v>1442.9</v>
      </c>
      <c r="J160" s="38">
        <v>63.34</v>
      </c>
      <c r="K160" s="38">
        <v>1617.1832280000001</v>
      </c>
      <c r="N160" s="46">
        <f t="shared" si="20"/>
        <v>-1.1984960050133131E-2</v>
      </c>
      <c r="O160" s="46">
        <f t="shared" si="21"/>
        <v>2.0761245674741271E-3</v>
      </c>
      <c r="P160" s="46">
        <f t="shared" si="22"/>
        <v>-2.0557839759973332E-2</v>
      </c>
      <c r="Q160" s="46">
        <f t="shared" si="23"/>
        <v>-2.0958629487880444E-2</v>
      </c>
      <c r="R160" s="46">
        <f t="shared" si="24"/>
        <v>-3.130365022061779E-2</v>
      </c>
      <c r="S160" s="46">
        <f t="shared" si="25"/>
        <v>2.0231356140782628E-2</v>
      </c>
      <c r="T160" s="46">
        <f t="shared" si="26"/>
        <v>0</v>
      </c>
      <c r="U160" s="46">
        <f t="shared" si="27"/>
        <v>-4.8965517241378684E-3</v>
      </c>
      <c r="V160" s="46">
        <f t="shared" si="27"/>
        <v>5.707613675154001E-2</v>
      </c>
      <c r="W160" s="46">
        <f t="shared" si="27"/>
        <v>2.5063757161241606E-2</v>
      </c>
      <c r="X160" s="38">
        <v>6.4249999999999998</v>
      </c>
      <c r="Y160" s="45">
        <f t="shared" si="2"/>
        <v>6.4250000000000002E-2</v>
      </c>
      <c r="Z160" s="46">
        <f t="shared" si="3"/>
        <v>2.4713499999085009E-4</v>
      </c>
    </row>
    <row r="161" spans="1:26" x14ac:dyDescent="0.25">
      <c r="A161" s="43" t="s">
        <v>107</v>
      </c>
      <c r="B161" s="43">
        <v>642.04999999999995</v>
      </c>
      <c r="C161" s="43">
        <v>72.45</v>
      </c>
      <c r="D161" s="44">
        <v>1330.05</v>
      </c>
      <c r="E161" s="43">
        <v>274.64999999999998</v>
      </c>
      <c r="F161" s="44">
        <v>2875.15</v>
      </c>
      <c r="G161" s="43">
        <v>1039.2</v>
      </c>
      <c r="H161" s="43">
        <v>818</v>
      </c>
      <c r="I161" s="37">
        <v>1445.25</v>
      </c>
      <c r="J161" s="38">
        <v>64.790001000000004</v>
      </c>
      <c r="K161" s="38">
        <v>1561.7485349999999</v>
      </c>
      <c r="N161" s="46">
        <f t="shared" si="20"/>
        <v>1.8076587647665072E-2</v>
      </c>
      <c r="O161" s="46">
        <f t="shared" si="21"/>
        <v>6.9060773480659056E-4</v>
      </c>
      <c r="P161" s="46">
        <f t="shared" si="22"/>
        <v>6.0131608804175523E-3</v>
      </c>
      <c r="Q161" s="46">
        <f t="shared" si="23"/>
        <v>2.2524199553238845E-2</v>
      </c>
      <c r="R161" s="46">
        <f t="shared" si="24"/>
        <v>-4.7553582668035825E-2</v>
      </c>
      <c r="S161" s="46">
        <f t="shared" si="25"/>
        <v>2.7984174466854105E-3</v>
      </c>
      <c r="T161" s="46">
        <f t="shared" si="26"/>
        <v>9.9388851163651516E-3</v>
      </c>
      <c r="U161" s="46">
        <f t="shared" si="27"/>
        <v>1.6286644951139435E-3</v>
      </c>
      <c r="V161" s="46">
        <f t="shared" si="27"/>
        <v>2.2892342911272501E-2</v>
      </c>
      <c r="W161" s="46">
        <f t="shared" si="27"/>
        <v>-3.4278548058253887E-2</v>
      </c>
      <c r="X161" s="38">
        <v>6.5039999999999996</v>
      </c>
      <c r="Y161" s="45">
        <f t="shared" si="2"/>
        <v>6.5040000000000001E-2</v>
      </c>
      <c r="Z161" s="46">
        <f t="shared" si="3"/>
        <v>2.5008030114204161E-4</v>
      </c>
    </row>
    <row r="162" spans="1:26" x14ac:dyDescent="0.25">
      <c r="A162" s="43" t="s">
        <v>108</v>
      </c>
      <c r="B162" s="43">
        <v>644.1</v>
      </c>
      <c r="C162" s="43">
        <v>76.3</v>
      </c>
      <c r="D162" s="44">
        <v>1353.5</v>
      </c>
      <c r="E162" s="43">
        <v>275.55</v>
      </c>
      <c r="F162" s="44">
        <v>2856.85</v>
      </c>
      <c r="G162" s="43">
        <v>1028.5</v>
      </c>
      <c r="H162" s="43">
        <v>813.1</v>
      </c>
      <c r="I162" s="37">
        <v>1445.85</v>
      </c>
      <c r="J162" s="38">
        <v>64.940002000000007</v>
      </c>
      <c r="K162" s="38">
        <v>1629.9063719999999</v>
      </c>
      <c r="N162" s="46">
        <f t="shared" si="20"/>
        <v>3.1928977493965709E-3</v>
      </c>
      <c r="O162" s="46">
        <f t="shared" si="21"/>
        <v>5.3140096618357405E-2</v>
      </c>
      <c r="P162" s="46">
        <f t="shared" si="22"/>
        <v>1.7630916130972556E-2</v>
      </c>
      <c r="Q162" s="46">
        <f t="shared" si="23"/>
        <v>3.2768978700165089E-3</v>
      </c>
      <c r="R162" s="46">
        <f t="shared" si="24"/>
        <v>-6.3648853103316977E-3</v>
      </c>
      <c r="S162" s="46">
        <f t="shared" si="25"/>
        <v>-1.0296381832178642E-2</v>
      </c>
      <c r="T162" s="46">
        <f t="shared" si="26"/>
        <v>-5.9902200488997281E-3</v>
      </c>
      <c r="U162" s="46">
        <f t="shared" si="27"/>
        <v>4.1515308770102686E-4</v>
      </c>
      <c r="V162" s="46">
        <f t="shared" si="27"/>
        <v>2.3151874932059832E-3</v>
      </c>
      <c r="W162" s="46">
        <f t="shared" si="27"/>
        <v>4.3642004761028939E-2</v>
      </c>
      <c r="X162" s="38">
        <v>6.3150000000000004</v>
      </c>
      <c r="Y162" s="45">
        <f t="shared" si="2"/>
        <v>6.3149999999999998E-2</v>
      </c>
      <c r="Z162" s="46">
        <f t="shared" si="3"/>
        <v>2.4303031863381896E-4</v>
      </c>
    </row>
    <row r="163" spans="1:26" x14ac:dyDescent="0.25">
      <c r="A163" s="43" t="s">
        <v>109</v>
      </c>
      <c r="B163" s="43">
        <v>640.29999999999995</v>
      </c>
      <c r="C163" s="43">
        <v>74.849999999999994</v>
      </c>
      <c r="D163" s="44">
        <v>1377.55</v>
      </c>
      <c r="E163" s="43">
        <v>275.95</v>
      </c>
      <c r="F163" s="44">
        <v>2790.85</v>
      </c>
      <c r="G163" s="43">
        <v>1023.8</v>
      </c>
      <c r="H163" s="43">
        <v>818.75</v>
      </c>
      <c r="I163" s="37">
        <v>1443.4</v>
      </c>
      <c r="J163" s="38">
        <v>65.190002000000007</v>
      </c>
      <c r="K163" s="38">
        <v>1635.3476559999999</v>
      </c>
      <c r="N163" s="46">
        <f t="shared" si="20"/>
        <v>-5.8997050147493683E-3</v>
      </c>
      <c r="O163" s="46">
        <f t="shared" si="21"/>
        <v>-1.9003931847968582E-2</v>
      </c>
      <c r="P163" s="46">
        <f t="shared" si="22"/>
        <v>1.7768747691171004E-2</v>
      </c>
      <c r="Q163" s="46">
        <f t="shared" si="23"/>
        <v>1.4516421702049618E-3</v>
      </c>
      <c r="R163" s="46">
        <f t="shared" si="24"/>
        <v>-2.3102367992719256E-2</v>
      </c>
      <c r="S163" s="46">
        <f t="shared" si="25"/>
        <v>-4.5697617890131702E-3</v>
      </c>
      <c r="T163" s="46">
        <f t="shared" si="26"/>
        <v>6.9487147952281107E-3</v>
      </c>
      <c r="U163" s="46">
        <f t="shared" si="27"/>
        <v>-1.694504962478693E-3</v>
      </c>
      <c r="V163" s="46">
        <f t="shared" si="27"/>
        <v>3.8497073036739353E-3</v>
      </c>
      <c r="W163" s="46">
        <f t="shared" si="27"/>
        <v>3.3384028024402352E-3</v>
      </c>
      <c r="X163" s="38">
        <v>6.3620000000000001</v>
      </c>
      <c r="Y163" s="45">
        <f t="shared" si="2"/>
        <v>6.3619999999999996E-2</v>
      </c>
      <c r="Z163" s="46">
        <f t="shared" si="3"/>
        <v>2.4478465436583718E-4</v>
      </c>
    </row>
    <row r="164" spans="1:26" x14ac:dyDescent="0.25">
      <c r="A164" s="43" t="s">
        <v>110</v>
      </c>
      <c r="B164" s="43">
        <v>646.5</v>
      </c>
      <c r="C164" s="43">
        <v>74.45</v>
      </c>
      <c r="D164" s="44">
        <v>1379.25</v>
      </c>
      <c r="E164" s="43">
        <v>271.95</v>
      </c>
      <c r="F164" s="44">
        <v>2739.6</v>
      </c>
      <c r="G164" s="43">
        <v>1032.0999999999999</v>
      </c>
      <c r="H164" s="43">
        <v>829.4</v>
      </c>
      <c r="I164" s="37">
        <v>1408.5</v>
      </c>
      <c r="J164" s="38">
        <v>61.150002000000001</v>
      </c>
      <c r="K164" s="38">
        <v>1719.0854489999999</v>
      </c>
      <c r="N164" s="46">
        <f t="shared" si="20"/>
        <v>9.6829611119788311E-3</v>
      </c>
      <c r="O164" s="46">
        <f t="shared" si="21"/>
        <v>-5.3440213760853911E-3</v>
      </c>
      <c r="P164" s="46">
        <f t="shared" si="22"/>
        <v>1.234074988203728E-3</v>
      </c>
      <c r="Q164" s="46">
        <f t="shared" si="23"/>
        <v>-1.4495379597753216E-2</v>
      </c>
      <c r="R164" s="46">
        <f t="shared" si="24"/>
        <v>-1.8363580987871081E-2</v>
      </c>
      <c r="S164" s="46">
        <f t="shared" si="25"/>
        <v>8.107052158624688E-3</v>
      </c>
      <c r="T164" s="46">
        <f t="shared" si="26"/>
        <v>1.3007633587786232E-2</v>
      </c>
      <c r="U164" s="46">
        <f t="shared" si="27"/>
        <v>-2.4179021754191555E-2</v>
      </c>
      <c r="V164" s="46">
        <f t="shared" si="27"/>
        <v>-6.1972693297355719E-2</v>
      </c>
      <c r="W164" s="46">
        <f t="shared" si="27"/>
        <v>5.1204887653564485E-2</v>
      </c>
      <c r="X164" s="38">
        <v>6.391</v>
      </c>
      <c r="Y164" s="45">
        <f t="shared" si="2"/>
        <v>6.3909999999999995E-2</v>
      </c>
      <c r="Z164" s="46">
        <f t="shared" si="3"/>
        <v>2.4586673168291995E-4</v>
      </c>
    </row>
    <row r="165" spans="1:26" x14ac:dyDescent="0.25">
      <c r="A165" s="43" t="s">
        <v>111</v>
      </c>
      <c r="B165" s="43">
        <v>644.29999999999995</v>
      </c>
      <c r="C165" s="43">
        <v>74.900000000000006</v>
      </c>
      <c r="D165" s="44">
        <v>1390.4</v>
      </c>
      <c r="E165" s="43">
        <v>272.60000000000002</v>
      </c>
      <c r="F165" s="44">
        <v>2716.15</v>
      </c>
      <c r="G165" s="43">
        <v>1038.8499999999999</v>
      </c>
      <c r="H165" s="43">
        <v>839.4</v>
      </c>
      <c r="I165" s="37">
        <v>1395.65</v>
      </c>
      <c r="J165" s="38">
        <v>60.220001000000003</v>
      </c>
      <c r="K165" s="38">
        <v>1776.2037350000001</v>
      </c>
      <c r="N165" s="46">
        <f t="shared" si="20"/>
        <v>-3.4029389017788793E-3</v>
      </c>
      <c r="O165" s="46">
        <f t="shared" si="21"/>
        <v>6.0443250503694132E-3</v>
      </c>
      <c r="P165" s="46">
        <f t="shared" si="22"/>
        <v>8.084103679536046E-3</v>
      </c>
      <c r="Q165" s="46">
        <f t="shared" si="23"/>
        <v>2.39014524728823E-3</v>
      </c>
      <c r="R165" s="46">
        <f t="shared" si="24"/>
        <v>-8.5596437436121393E-3</v>
      </c>
      <c r="S165" s="46">
        <f t="shared" si="25"/>
        <v>6.5400639472919294E-3</v>
      </c>
      <c r="T165" s="46">
        <f t="shared" si="26"/>
        <v>1.2056908608632746E-2</v>
      </c>
      <c r="U165" s="46">
        <f t="shared" si="27"/>
        <v>-9.1231806886758315E-3</v>
      </c>
      <c r="V165" s="46">
        <f t="shared" si="27"/>
        <v>-1.5208519535289585E-2</v>
      </c>
      <c r="W165" s="46">
        <f t="shared" si="27"/>
        <v>3.3225972585147583E-2</v>
      </c>
      <c r="X165" s="38">
        <v>6.2729999999999997</v>
      </c>
      <c r="Y165" s="45">
        <f t="shared" si="2"/>
        <v>6.2729999999999994E-2</v>
      </c>
      <c r="Z165" s="46">
        <f t="shared" si="3"/>
        <v>2.4146196065322201E-4</v>
      </c>
    </row>
    <row r="166" spans="1:26" x14ac:dyDescent="0.25">
      <c r="A166" s="43" t="s">
        <v>112</v>
      </c>
      <c r="B166" s="43">
        <v>646.25</v>
      </c>
      <c r="C166" s="43">
        <v>74.900000000000006</v>
      </c>
      <c r="D166" s="44">
        <v>1371.6</v>
      </c>
      <c r="E166" s="43">
        <v>267.95</v>
      </c>
      <c r="F166" s="44">
        <v>2782.7</v>
      </c>
      <c r="G166" s="43">
        <v>1028.2</v>
      </c>
      <c r="H166" s="43">
        <v>825.85</v>
      </c>
      <c r="I166" s="37">
        <v>1382.6</v>
      </c>
      <c r="J166" s="38">
        <v>62.220001000000003</v>
      </c>
      <c r="K166" s="38">
        <v>1761.8000489999999</v>
      </c>
      <c r="N166" s="46">
        <f t="shared" si="20"/>
        <v>3.0265404314760913E-3</v>
      </c>
      <c r="O166" s="46">
        <f t="shared" si="21"/>
        <v>0</v>
      </c>
      <c r="P166" s="46">
        <f t="shared" si="22"/>
        <v>-1.3521288837744665E-2</v>
      </c>
      <c r="Q166" s="46">
        <f t="shared" si="23"/>
        <v>-1.7057960381511496E-2</v>
      </c>
      <c r="R166" s="46">
        <f t="shared" si="24"/>
        <v>2.4501592327375043E-2</v>
      </c>
      <c r="S166" s="46">
        <f t="shared" si="25"/>
        <v>-1.0251720652644621E-2</v>
      </c>
      <c r="T166" s="46">
        <f t="shared" si="26"/>
        <v>-1.6142482725756441E-2</v>
      </c>
      <c r="U166" s="46">
        <f t="shared" si="27"/>
        <v>-9.3504818543332369E-3</v>
      </c>
      <c r="V166" s="46">
        <f t="shared" si="27"/>
        <v>3.3211557070548701E-2</v>
      </c>
      <c r="W166" s="46">
        <f t="shared" si="27"/>
        <v>-8.1092533002696931E-3</v>
      </c>
      <c r="X166" s="38">
        <v>6.383</v>
      </c>
      <c r="Y166" s="45">
        <f t="shared" si="2"/>
        <v>6.3829999999999998E-2</v>
      </c>
      <c r="Z166" s="46">
        <f t="shared" si="3"/>
        <v>2.4556825694133089E-4</v>
      </c>
    </row>
    <row r="167" spans="1:26" x14ac:dyDescent="0.25">
      <c r="A167" s="43" t="s">
        <v>113</v>
      </c>
      <c r="B167" s="43">
        <v>650.15</v>
      </c>
      <c r="C167" s="43">
        <v>74.400000000000006</v>
      </c>
      <c r="D167" s="44">
        <v>1413.5</v>
      </c>
      <c r="E167" s="43">
        <v>266.89999999999998</v>
      </c>
      <c r="F167" s="44">
        <v>2908.5</v>
      </c>
      <c r="G167" s="43">
        <v>1035.5</v>
      </c>
      <c r="H167" s="43">
        <v>819.5</v>
      </c>
      <c r="I167" s="37">
        <v>1415.3</v>
      </c>
      <c r="J167" s="38">
        <v>61.91</v>
      </c>
      <c r="K167" s="38">
        <v>1713.765259</v>
      </c>
      <c r="N167" s="46">
        <f t="shared" si="20"/>
        <v>6.0348162475821702E-3</v>
      </c>
      <c r="O167" s="46">
        <f t="shared" si="21"/>
        <v>-6.675567423230974E-3</v>
      </c>
      <c r="P167" s="46">
        <f t="shared" si="22"/>
        <v>3.0548264800233371E-2</v>
      </c>
      <c r="Q167" s="46">
        <f t="shared" si="23"/>
        <v>-3.9186415376003415E-3</v>
      </c>
      <c r="R167" s="46">
        <f t="shared" si="24"/>
        <v>4.5207891616056414E-2</v>
      </c>
      <c r="S167" s="46">
        <f t="shared" si="25"/>
        <v>7.0997860338455109E-3</v>
      </c>
      <c r="T167" s="46">
        <f t="shared" si="26"/>
        <v>-7.689047647877971E-3</v>
      </c>
      <c r="U167" s="46">
        <f t="shared" si="27"/>
        <v>2.3651092145233654E-2</v>
      </c>
      <c r="V167" s="46">
        <f t="shared" si="27"/>
        <v>-4.9823367890978795E-3</v>
      </c>
      <c r="W167" s="46">
        <f t="shared" si="27"/>
        <v>-2.7264609299599316E-2</v>
      </c>
      <c r="X167" s="38">
        <v>6.3879999999999999</v>
      </c>
      <c r="Y167" s="45">
        <f t="shared" si="2"/>
        <v>6.3879999999999992E-2</v>
      </c>
      <c r="Z167" s="46">
        <f t="shared" si="3"/>
        <v>2.4575480627464508E-4</v>
      </c>
    </row>
    <row r="168" spans="1:26" x14ac:dyDescent="0.25">
      <c r="A168" s="42">
        <v>44573</v>
      </c>
      <c r="B168" s="43">
        <v>645.75</v>
      </c>
      <c r="C168" s="43">
        <v>74.900000000000006</v>
      </c>
      <c r="D168" s="44">
        <v>1437.85</v>
      </c>
      <c r="E168" s="43">
        <v>276.05</v>
      </c>
      <c r="F168" s="44">
        <v>2834.25</v>
      </c>
      <c r="G168" s="43">
        <v>1048.7</v>
      </c>
      <c r="H168" s="43">
        <v>842.35</v>
      </c>
      <c r="I168" s="37">
        <v>1424.2</v>
      </c>
      <c r="J168" s="38">
        <v>62.16</v>
      </c>
      <c r="K168" s="38">
        <v>1580.7879640000001</v>
      </c>
      <c r="N168" s="46">
        <f t="shared" si="20"/>
        <v>-6.7676689994616282E-3</v>
      </c>
      <c r="O168" s="46">
        <f t="shared" si="21"/>
        <v>6.720430107526881E-3</v>
      </c>
      <c r="P168" s="46">
        <f t="shared" si="22"/>
        <v>1.7226742129465799E-2</v>
      </c>
      <c r="Q168" s="46">
        <f t="shared" si="23"/>
        <v>3.4282502810041346E-2</v>
      </c>
      <c r="R168" s="46">
        <f t="shared" si="24"/>
        <v>-2.552862300154719E-2</v>
      </c>
      <c r="S168" s="46">
        <f t="shared" si="25"/>
        <v>1.2747464992757166E-2</v>
      </c>
      <c r="T168" s="46">
        <f t="shared" si="26"/>
        <v>2.7882855399633952E-2</v>
      </c>
      <c r="U168" s="46">
        <f t="shared" si="27"/>
        <v>6.2884194163782174E-3</v>
      </c>
      <c r="V168" s="46">
        <f t="shared" si="27"/>
        <v>4.0381198513971895E-3</v>
      </c>
      <c r="W168" s="46">
        <f t="shared" si="27"/>
        <v>-7.7593646096895189E-2</v>
      </c>
      <c r="X168" s="38">
        <v>6.3</v>
      </c>
      <c r="Y168" s="45">
        <f t="shared" si="2"/>
        <v>6.3E-2</v>
      </c>
      <c r="Z168" s="46">
        <f t="shared" si="3"/>
        <v>2.4247026163837226E-4</v>
      </c>
    </row>
    <row r="169" spans="1:26" x14ac:dyDescent="0.25">
      <c r="A169" s="42">
        <v>44604</v>
      </c>
      <c r="B169" s="43">
        <v>653.1</v>
      </c>
      <c r="C169" s="43">
        <v>75.55</v>
      </c>
      <c r="D169" s="44">
        <v>1442.1</v>
      </c>
      <c r="E169" s="43">
        <v>282.35000000000002</v>
      </c>
      <c r="F169" s="44">
        <v>2745.7</v>
      </c>
      <c r="G169" s="43">
        <v>1039.3499999999999</v>
      </c>
      <c r="H169" s="43">
        <v>855.25</v>
      </c>
      <c r="I169" s="37">
        <v>1406.3</v>
      </c>
      <c r="J169" s="38">
        <v>62.080002</v>
      </c>
      <c r="K169" s="38">
        <v>1634.755005</v>
      </c>
      <c r="N169" s="46">
        <f t="shared" si="20"/>
        <v>1.1382113821138247E-2</v>
      </c>
      <c r="O169" s="46">
        <f t="shared" si="21"/>
        <v>8.6782376502001525E-3</v>
      </c>
      <c r="P169" s="46">
        <f t="shared" si="22"/>
        <v>2.9558020655840317E-3</v>
      </c>
      <c r="Q169" s="46">
        <f t="shared" si="23"/>
        <v>2.2821952544828876E-2</v>
      </c>
      <c r="R169" s="46">
        <f t="shared" si="24"/>
        <v>-3.1242833201023262E-2</v>
      </c>
      <c r="S169" s="46">
        <f t="shared" si="25"/>
        <v>-8.9158005149233676E-3</v>
      </c>
      <c r="T169" s="46">
        <f t="shared" si="26"/>
        <v>1.5314299281771207E-2</v>
      </c>
      <c r="U169" s="46">
        <f t="shared" si="27"/>
        <v>-1.2568459486027308E-2</v>
      </c>
      <c r="V169" s="46">
        <f t="shared" si="27"/>
        <v>-1.2869691119690514E-3</v>
      </c>
      <c r="W169" s="46">
        <f t="shared" si="27"/>
        <v>3.4139329390794802E-2</v>
      </c>
      <c r="X169" s="38">
        <v>6.3769999999999998</v>
      </c>
      <c r="Y169" s="45">
        <f t="shared" si="2"/>
        <v>6.3769999999999993E-2</v>
      </c>
      <c r="Z169" s="46">
        <f t="shared" si="3"/>
        <v>2.4534438621359733E-4</v>
      </c>
    </row>
    <row r="170" spans="1:26" x14ac:dyDescent="0.25">
      <c r="A170" s="42">
        <v>44693</v>
      </c>
      <c r="B170" s="43">
        <v>659.1</v>
      </c>
      <c r="C170" s="43">
        <v>75.900000000000006</v>
      </c>
      <c r="D170" s="44">
        <v>1445</v>
      </c>
      <c r="E170" s="43">
        <v>284.5</v>
      </c>
      <c r="F170" s="44">
        <v>2716.15</v>
      </c>
      <c r="G170" s="43">
        <v>1056.7</v>
      </c>
      <c r="H170" s="43">
        <v>858.45</v>
      </c>
      <c r="I170" s="37">
        <v>1399.2</v>
      </c>
      <c r="J170" s="38">
        <v>62.5</v>
      </c>
      <c r="K170" s="38">
        <v>1471.693481</v>
      </c>
      <c r="N170" s="46">
        <f t="shared" si="20"/>
        <v>9.1869545245751028E-3</v>
      </c>
      <c r="O170" s="46">
        <f t="shared" si="21"/>
        <v>4.632693580410437E-3</v>
      </c>
      <c r="P170" s="46">
        <f t="shared" si="22"/>
        <v>2.0109562443659185E-3</v>
      </c>
      <c r="Q170" s="46">
        <f t="shared" si="23"/>
        <v>7.6146626527358848E-3</v>
      </c>
      <c r="R170" s="46">
        <f t="shared" si="24"/>
        <v>-1.0762282842262348E-2</v>
      </c>
      <c r="S170" s="46">
        <f t="shared" si="25"/>
        <v>1.66931255111369E-2</v>
      </c>
      <c r="T170" s="46">
        <f t="shared" si="26"/>
        <v>3.7415960245542773E-3</v>
      </c>
      <c r="U170" s="46">
        <f t="shared" si="27"/>
        <v>-5.0487093792220073E-3</v>
      </c>
      <c r="V170" s="46">
        <f t="shared" si="27"/>
        <v>6.7654314830724333E-3</v>
      </c>
      <c r="W170" s="46">
        <f t="shared" si="27"/>
        <v>-9.9746765418222388E-2</v>
      </c>
      <c r="X170" s="38">
        <v>6.4539999999999997</v>
      </c>
      <c r="Y170" s="45">
        <f t="shared" si="2"/>
        <v>6.454E-2</v>
      </c>
      <c r="Z170" s="46">
        <f t="shared" si="3"/>
        <v>2.4821643938288673E-4</v>
      </c>
    </row>
    <row r="171" spans="1:26" x14ac:dyDescent="0.25">
      <c r="A171" s="42">
        <v>44724</v>
      </c>
      <c r="B171" s="43">
        <v>660.05</v>
      </c>
      <c r="C171" s="43">
        <v>75.45</v>
      </c>
      <c r="D171" s="44">
        <v>1449.05</v>
      </c>
      <c r="E171" s="43">
        <v>292.85000000000002</v>
      </c>
      <c r="F171" s="44">
        <v>2773</v>
      </c>
      <c r="G171" s="43">
        <v>1043.2</v>
      </c>
      <c r="H171" s="43">
        <v>851.15</v>
      </c>
      <c r="I171" s="37">
        <v>1451.4</v>
      </c>
      <c r="J171" s="38">
        <v>62.369999</v>
      </c>
      <c r="K171" s="38">
        <v>1432.447754</v>
      </c>
      <c r="N171" s="46">
        <f t="shared" si="20"/>
        <v>1.4413594295250064E-3</v>
      </c>
      <c r="O171" s="46">
        <f t="shared" si="21"/>
        <v>-5.9288537549407484E-3</v>
      </c>
      <c r="P171" s="46">
        <f t="shared" si="22"/>
        <v>2.8027681660899341E-3</v>
      </c>
      <c r="Q171" s="46">
        <f t="shared" si="23"/>
        <v>2.9349736379613436E-2</v>
      </c>
      <c r="R171" s="46">
        <f t="shared" si="24"/>
        <v>2.0930360988899697E-2</v>
      </c>
      <c r="S171" s="46">
        <f t="shared" si="25"/>
        <v>-1.2775622220119239E-2</v>
      </c>
      <c r="T171" s="46">
        <f t="shared" si="26"/>
        <v>-8.503698526413965E-3</v>
      </c>
      <c r="U171" s="46">
        <f t="shared" si="27"/>
        <v>3.7307032590051491E-2</v>
      </c>
      <c r="V171" s="46">
        <f t="shared" si="27"/>
        <v>-2.0800160000000005E-3</v>
      </c>
      <c r="W171" s="46">
        <f t="shared" si="27"/>
        <v>-2.6667052281384662E-2</v>
      </c>
      <c r="X171" s="38">
        <v>6.306</v>
      </c>
      <c r="Y171" s="45">
        <f t="shared" si="2"/>
        <v>6.3060000000000005E-2</v>
      </c>
      <c r="Z171" s="46">
        <f t="shared" si="3"/>
        <v>2.4269429388201758E-4</v>
      </c>
    </row>
    <row r="172" spans="1:26" x14ac:dyDescent="0.25">
      <c r="A172" s="42">
        <v>44754</v>
      </c>
      <c r="B172" s="43">
        <v>648.20000000000005</v>
      </c>
      <c r="C172" s="43">
        <v>76.05</v>
      </c>
      <c r="D172" s="44">
        <v>1460.75</v>
      </c>
      <c r="E172" s="43">
        <v>292.3</v>
      </c>
      <c r="F172" s="44">
        <v>2741.55</v>
      </c>
      <c r="G172" s="43">
        <v>1029.5</v>
      </c>
      <c r="H172" s="43">
        <v>847.9</v>
      </c>
      <c r="I172" s="37">
        <v>1461.45</v>
      </c>
      <c r="J172" s="38">
        <v>61.509998000000003</v>
      </c>
      <c r="K172" s="38">
        <v>1469.7416989999999</v>
      </c>
      <c r="N172" s="46">
        <f t="shared" si="20"/>
        <v>-1.795318536474496E-2</v>
      </c>
      <c r="O172" s="46">
        <f t="shared" si="21"/>
        <v>7.9522862823060876E-3</v>
      </c>
      <c r="P172" s="46">
        <f t="shared" si="22"/>
        <v>8.07425554673755E-3</v>
      </c>
      <c r="Q172" s="46">
        <f t="shared" si="23"/>
        <v>-1.8780945876729087E-3</v>
      </c>
      <c r="R172" s="46">
        <f t="shared" si="24"/>
        <v>-1.1341507392715404E-2</v>
      </c>
      <c r="S172" s="46">
        <f t="shared" si="25"/>
        <v>-1.3132668711656486E-2</v>
      </c>
      <c r="T172" s="46">
        <f t="shared" si="26"/>
        <v>-3.8183633907066909E-3</v>
      </c>
      <c r="U172" s="46">
        <f t="shared" si="27"/>
        <v>6.9243489045059626E-3</v>
      </c>
      <c r="V172" s="46">
        <f t="shared" si="27"/>
        <v>-1.3788696709775431E-2</v>
      </c>
      <c r="W172" s="46">
        <f t="shared" si="27"/>
        <v>2.6035117089512987E-2</v>
      </c>
      <c r="X172" s="38">
        <v>6.3179999999999996</v>
      </c>
      <c r="Y172" s="45">
        <f t="shared" si="2"/>
        <v>6.318E-2</v>
      </c>
      <c r="Z172" s="46">
        <f t="shared" si="3"/>
        <v>2.4314232058841867E-4</v>
      </c>
    </row>
    <row r="173" spans="1:26" x14ac:dyDescent="0.25">
      <c r="A173" s="42">
        <v>44785</v>
      </c>
      <c r="B173" s="43">
        <v>663.6</v>
      </c>
      <c r="C173" s="43">
        <v>76.45</v>
      </c>
      <c r="D173" s="44">
        <v>1469</v>
      </c>
      <c r="E173" s="43">
        <v>294.95</v>
      </c>
      <c r="F173" s="44">
        <v>2691.4</v>
      </c>
      <c r="G173" s="43">
        <v>1046.25</v>
      </c>
      <c r="H173" s="43">
        <v>847.9</v>
      </c>
      <c r="I173" s="37">
        <v>1495.7</v>
      </c>
      <c r="J173" s="38">
        <v>62.540000999999997</v>
      </c>
      <c r="K173" s="38">
        <v>1335.3291019999999</v>
      </c>
      <c r="N173" s="46">
        <f t="shared" si="20"/>
        <v>2.3758099352051799E-2</v>
      </c>
      <c r="O173" s="46">
        <f t="shared" si="21"/>
        <v>5.2596975673899499E-3</v>
      </c>
      <c r="P173" s="46">
        <f t="shared" si="22"/>
        <v>5.6477836727708373E-3</v>
      </c>
      <c r="Q173" s="46">
        <f t="shared" si="23"/>
        <v>9.0660280533697481E-3</v>
      </c>
      <c r="R173" s="46">
        <f t="shared" si="24"/>
        <v>-1.8292571720377192E-2</v>
      </c>
      <c r="S173" s="46">
        <f t="shared" si="25"/>
        <v>1.6270033997085966E-2</v>
      </c>
      <c r="T173" s="46">
        <f t="shared" si="26"/>
        <v>0</v>
      </c>
      <c r="U173" s="46">
        <f t="shared" si="27"/>
        <v>2.3435628998597281E-2</v>
      </c>
      <c r="V173" s="46">
        <f t="shared" si="27"/>
        <v>1.6745293992693571E-2</v>
      </c>
      <c r="W173" s="46">
        <f t="shared" si="27"/>
        <v>-9.1453210514101366E-2</v>
      </c>
      <c r="X173" s="38">
        <v>6.3390000000000004</v>
      </c>
      <c r="Y173" s="45">
        <f t="shared" si="2"/>
        <v>6.3390000000000002E-2</v>
      </c>
      <c r="Z173" s="46">
        <f t="shared" si="3"/>
        <v>2.4392624614111291E-4</v>
      </c>
    </row>
    <row r="174" spans="1:26" x14ac:dyDescent="0.25">
      <c r="A174" s="42">
        <v>44816</v>
      </c>
      <c r="B174" s="43">
        <v>658.95</v>
      </c>
      <c r="C174" s="43">
        <v>76.349999999999994</v>
      </c>
      <c r="D174" s="44">
        <v>1523</v>
      </c>
      <c r="E174" s="43">
        <v>272.64999999999998</v>
      </c>
      <c r="F174" s="44">
        <v>2646.4</v>
      </c>
      <c r="G174" s="43">
        <v>1033.75</v>
      </c>
      <c r="H174" s="43">
        <v>833.6</v>
      </c>
      <c r="I174" s="37">
        <v>1505.2</v>
      </c>
      <c r="J174" s="38">
        <v>64.400002000000001</v>
      </c>
      <c r="K174" s="38">
        <v>1377.5413820000001</v>
      </c>
      <c r="N174" s="46">
        <f t="shared" si="20"/>
        <v>-7.007233273056023E-3</v>
      </c>
      <c r="O174" s="46">
        <f t="shared" si="21"/>
        <v>-1.308044473512211E-3</v>
      </c>
      <c r="P174" s="46">
        <f t="shared" si="22"/>
        <v>3.6759700476514633E-2</v>
      </c>
      <c r="Q174" s="46">
        <f t="shared" si="23"/>
        <v>-7.5606034921173126E-2</v>
      </c>
      <c r="R174" s="46">
        <f t="shared" si="24"/>
        <v>-1.6719922716801665E-2</v>
      </c>
      <c r="S174" s="46">
        <f t="shared" si="25"/>
        <v>-1.1947431302270013E-2</v>
      </c>
      <c r="T174" s="46">
        <f t="shared" si="26"/>
        <v>-1.6865196367496112E-2</v>
      </c>
      <c r="U174" s="46">
        <f t="shared" si="27"/>
        <v>6.3515410844420667E-3</v>
      </c>
      <c r="V174" s="46">
        <f t="shared" si="27"/>
        <v>2.9740981296114851E-2</v>
      </c>
      <c r="W174" s="46">
        <f t="shared" si="27"/>
        <v>3.1611892481618512E-2</v>
      </c>
      <c r="X174" s="38">
        <v>6.3120000000000003</v>
      </c>
      <c r="Y174" s="45">
        <f t="shared" si="2"/>
        <v>6.3120000000000009E-2</v>
      </c>
      <c r="Z174" s="46">
        <f t="shared" si="3"/>
        <v>2.4291831353151494E-4</v>
      </c>
    </row>
    <row r="175" spans="1:26" x14ac:dyDescent="0.25">
      <c r="A175" s="42">
        <v>44907</v>
      </c>
      <c r="B175" s="43">
        <v>664</v>
      </c>
      <c r="C175" s="43">
        <v>76.650000000000006</v>
      </c>
      <c r="D175" s="44">
        <v>1482</v>
      </c>
      <c r="E175" s="43">
        <v>269.3</v>
      </c>
      <c r="F175" s="44">
        <v>2687.85</v>
      </c>
      <c r="G175" s="43">
        <v>1034.1500000000001</v>
      </c>
      <c r="H175" s="43">
        <v>841.15</v>
      </c>
      <c r="I175" s="37">
        <v>1499.05</v>
      </c>
      <c r="J175" s="38">
        <v>64.160004000000001</v>
      </c>
      <c r="K175" s="38">
        <v>1324.3881839999999</v>
      </c>
      <c r="N175" s="46">
        <f t="shared" si="20"/>
        <v>7.663707413308983E-3</v>
      </c>
      <c r="O175" s="46">
        <f t="shared" si="21"/>
        <v>3.9292730844795202E-3</v>
      </c>
      <c r="P175" s="46">
        <f t="shared" si="22"/>
        <v>-2.6920551543007223E-2</v>
      </c>
      <c r="Q175" s="46">
        <f t="shared" si="23"/>
        <v>-1.2286814597469159E-2</v>
      </c>
      <c r="R175" s="46">
        <f t="shared" si="24"/>
        <v>1.5662787182587595E-2</v>
      </c>
      <c r="S175" s="46">
        <f t="shared" si="25"/>
        <v>3.8694074969779051E-4</v>
      </c>
      <c r="T175" s="46">
        <f t="shared" si="26"/>
        <v>9.0571017274471612E-3</v>
      </c>
      <c r="U175" s="46">
        <f t="shared" si="27"/>
        <v>-4.0858357693330394E-3</v>
      </c>
      <c r="V175" s="46">
        <f t="shared" si="27"/>
        <v>-3.7266769028982318E-3</v>
      </c>
      <c r="W175" s="46">
        <f t="shared" si="27"/>
        <v>-3.8585554448338305E-2</v>
      </c>
      <c r="X175" s="38">
        <v>6.2610000000000001</v>
      </c>
      <c r="Y175" s="45">
        <f t="shared" si="2"/>
        <v>6.2609999999999999E-2</v>
      </c>
      <c r="Z175" s="46">
        <f t="shared" si="3"/>
        <v>2.4101374497775829E-4</v>
      </c>
    </row>
    <row r="176" spans="1:26" x14ac:dyDescent="0.25">
      <c r="A176" s="43" t="s">
        <v>114</v>
      </c>
      <c r="B176" s="43">
        <v>654.20000000000005</v>
      </c>
      <c r="C176" s="43">
        <v>78.849999999999994</v>
      </c>
      <c r="D176" s="44">
        <v>1493.55</v>
      </c>
      <c r="E176" s="43">
        <v>294</v>
      </c>
      <c r="F176" s="44">
        <v>2652.8</v>
      </c>
      <c r="G176" s="43">
        <v>1033.7</v>
      </c>
      <c r="H176" s="43">
        <v>839.9</v>
      </c>
      <c r="I176" s="37">
        <v>1494.85</v>
      </c>
      <c r="J176" s="38">
        <v>64.089995999999999</v>
      </c>
      <c r="K176" s="38">
        <v>1252.607788</v>
      </c>
      <c r="N176" s="46">
        <f t="shared" si="20"/>
        <v>-1.4759036144578245E-2</v>
      </c>
      <c r="O176" s="46">
        <f t="shared" si="21"/>
        <v>2.8701891715590195E-2</v>
      </c>
      <c r="P176" s="46">
        <f t="shared" si="22"/>
        <v>7.7935222672064468E-3</v>
      </c>
      <c r="Q176" s="46">
        <f t="shared" si="23"/>
        <v>9.1719272187151826E-2</v>
      </c>
      <c r="R176" s="46">
        <f t="shared" si="24"/>
        <v>-1.3040162211432829E-2</v>
      </c>
      <c r="S176" s="46">
        <f t="shared" si="25"/>
        <v>-4.3513997002373486E-4</v>
      </c>
      <c r="T176" s="46">
        <f t="shared" si="26"/>
        <v>-1.4860607501634667E-3</v>
      </c>
      <c r="U176" s="46">
        <f t="shared" si="27"/>
        <v>-2.8017744571562295E-3</v>
      </c>
      <c r="V176" s="46">
        <f t="shared" si="27"/>
        <v>-1.091147064142973E-3</v>
      </c>
      <c r="W176" s="46">
        <f t="shared" si="27"/>
        <v>-5.4198910007792617E-2</v>
      </c>
      <c r="X176" s="38">
        <v>6.3049999999999997</v>
      </c>
      <c r="Y176" s="45">
        <f t="shared" si="2"/>
        <v>6.3049999999999995E-2</v>
      </c>
      <c r="Z176" s="46">
        <f t="shared" si="3"/>
        <v>2.4265695604941406E-4</v>
      </c>
    </row>
    <row r="177" spans="1:26" x14ac:dyDescent="0.25">
      <c r="A177" s="43" t="s">
        <v>115</v>
      </c>
      <c r="B177" s="43">
        <v>653.75</v>
      </c>
      <c r="C177" s="43">
        <v>80.3</v>
      </c>
      <c r="D177" s="44">
        <v>1494.65</v>
      </c>
      <c r="E177" s="43">
        <v>299.7</v>
      </c>
      <c r="F177" s="44">
        <v>2672.45</v>
      </c>
      <c r="G177" s="43">
        <v>1036.5</v>
      </c>
      <c r="H177" s="43">
        <v>850.8</v>
      </c>
      <c r="I177" s="37">
        <v>1512.55</v>
      </c>
      <c r="J177" s="38">
        <v>64.260002</v>
      </c>
      <c r="K177" s="38">
        <v>1327.6801760000001</v>
      </c>
      <c r="N177" s="46">
        <f t="shared" si="20"/>
        <v>-6.8786303882611651E-4</v>
      </c>
      <c r="O177" s="46">
        <f t="shared" si="21"/>
        <v>1.8389346861128763E-2</v>
      </c>
      <c r="P177" s="46">
        <f t="shared" si="22"/>
        <v>7.3650028455701951E-4</v>
      </c>
      <c r="Q177" s="46">
        <f t="shared" si="23"/>
        <v>1.9387755102040778E-2</v>
      </c>
      <c r="R177" s="46">
        <f t="shared" si="24"/>
        <v>7.407267792520972E-3</v>
      </c>
      <c r="S177" s="46">
        <f t="shared" si="25"/>
        <v>2.7087162619715143E-3</v>
      </c>
      <c r="T177" s="46">
        <f t="shared" si="26"/>
        <v>1.297773544469577E-2</v>
      </c>
      <c r="U177" s="46">
        <f t="shared" si="27"/>
        <v>1.1840652908318592E-2</v>
      </c>
      <c r="V177" s="46">
        <f t="shared" si="27"/>
        <v>2.6526136778039552E-3</v>
      </c>
      <c r="W177" s="46">
        <f t="shared" si="27"/>
        <v>5.9932876610855022E-2</v>
      </c>
      <c r="X177" s="38">
        <v>6.3710000000000004</v>
      </c>
      <c r="Y177" s="45">
        <f t="shared" si="2"/>
        <v>6.3710000000000003E-2</v>
      </c>
      <c r="Z177" s="46">
        <f t="shared" si="3"/>
        <v>2.4512050290881326E-4</v>
      </c>
    </row>
    <row r="178" spans="1:26" x14ac:dyDescent="0.25">
      <c r="A178" s="43" t="s">
        <v>116</v>
      </c>
      <c r="B178" s="43">
        <v>651.54999999999995</v>
      </c>
      <c r="C178" s="43">
        <v>81.2</v>
      </c>
      <c r="D178" s="44">
        <v>1447.35</v>
      </c>
      <c r="E178" s="43">
        <v>299.5</v>
      </c>
      <c r="F178" s="44">
        <v>2657</v>
      </c>
      <c r="G178" s="43">
        <v>1026.7</v>
      </c>
      <c r="H178" s="43">
        <v>850.4</v>
      </c>
      <c r="I178" s="37">
        <v>1512.4</v>
      </c>
      <c r="J178" s="38">
        <v>63.779998999999997</v>
      </c>
      <c r="K178" s="38">
        <v>1328.2595209999999</v>
      </c>
      <c r="N178" s="46">
        <f t="shared" si="20"/>
        <v>-3.3652007648184252E-3</v>
      </c>
      <c r="O178" s="46">
        <f t="shared" si="21"/>
        <v>1.1207970112079772E-2</v>
      </c>
      <c r="P178" s="46">
        <f t="shared" si="22"/>
        <v>-3.1646204797109813E-2</v>
      </c>
      <c r="Q178" s="46">
        <f t="shared" si="23"/>
        <v>-6.6733400066729608E-4</v>
      </c>
      <c r="R178" s="46">
        <f t="shared" si="24"/>
        <v>-5.781211996482561E-3</v>
      </c>
      <c r="S178" s="46">
        <f t="shared" si="25"/>
        <v>-9.4548962855764158E-3</v>
      </c>
      <c r="T178" s="46">
        <f t="shared" si="26"/>
        <v>-4.7014574518097941E-4</v>
      </c>
      <c r="U178" s="46">
        <f t="shared" si="27"/>
        <v>-9.9170275362707734E-5</v>
      </c>
      <c r="V178" s="46">
        <f t="shared" si="27"/>
        <v>-7.469700981335225E-3</v>
      </c>
      <c r="W178" s="46">
        <f t="shared" si="27"/>
        <v>4.363588539412489E-4</v>
      </c>
      <c r="X178" s="38">
        <v>6.2530000000000001</v>
      </c>
      <c r="Y178" s="45">
        <f t="shared" si="2"/>
        <v>6.2530000000000002E-2</v>
      </c>
      <c r="Z178" s="46">
        <f t="shared" si="3"/>
        <v>2.4071490651778049E-4</v>
      </c>
    </row>
    <row r="179" spans="1:26" x14ac:dyDescent="0.25">
      <c r="A179" s="43" t="s">
        <v>117</v>
      </c>
      <c r="B179" s="43">
        <v>639</v>
      </c>
      <c r="C179" s="43">
        <v>80.25</v>
      </c>
      <c r="D179" s="44">
        <v>1424.8</v>
      </c>
      <c r="E179" s="43">
        <v>294.14999999999998</v>
      </c>
      <c r="F179" s="44">
        <v>2643.5</v>
      </c>
      <c r="G179" s="43">
        <v>991.5</v>
      </c>
      <c r="H179" s="43">
        <v>835.1</v>
      </c>
      <c r="I179" s="37">
        <v>1509.85</v>
      </c>
      <c r="J179" s="38">
        <v>63.119999</v>
      </c>
      <c r="K179" s="38">
        <v>1317.9932859999999</v>
      </c>
      <c r="N179" s="46">
        <f t="shared" si="20"/>
        <v>-1.9261760417465974E-2</v>
      </c>
      <c r="O179" s="46">
        <f t="shared" si="21"/>
        <v>-1.1699507389162596E-2</v>
      </c>
      <c r="P179" s="46">
        <f t="shared" si="22"/>
        <v>-1.5580198293432795E-2</v>
      </c>
      <c r="Q179" s="46">
        <f t="shared" si="23"/>
        <v>-1.7863105175292229E-2</v>
      </c>
      <c r="R179" s="46">
        <f t="shared" si="24"/>
        <v>-5.0809183289424161E-3</v>
      </c>
      <c r="S179" s="46">
        <f t="shared" si="25"/>
        <v>-3.4284601149313379E-2</v>
      </c>
      <c r="T179" s="46">
        <f t="shared" si="26"/>
        <v>-1.7991533396048864E-2</v>
      </c>
      <c r="U179" s="46">
        <f t="shared" si="27"/>
        <v>-1.6860618883894351E-3</v>
      </c>
      <c r="V179" s="46">
        <f t="shared" si="27"/>
        <v>-1.0348071658012986E-2</v>
      </c>
      <c r="W179" s="46">
        <f t="shared" si="27"/>
        <v>-7.7290882073037682E-3</v>
      </c>
      <c r="X179" s="38">
        <v>6.2489999999999997</v>
      </c>
      <c r="Y179" s="45">
        <f t="shared" si="2"/>
        <v>6.2489999999999997E-2</v>
      </c>
      <c r="Z179" s="46">
        <f t="shared" si="3"/>
        <v>2.4056547888351432E-4</v>
      </c>
    </row>
    <row r="180" spans="1:26" x14ac:dyDescent="0.25">
      <c r="A180" s="43" t="s">
        <v>118</v>
      </c>
      <c r="B180" s="43">
        <v>648.1</v>
      </c>
      <c r="C180" s="43">
        <v>78.95</v>
      </c>
      <c r="D180" s="44">
        <v>1463.5</v>
      </c>
      <c r="E180" s="43">
        <v>291</v>
      </c>
      <c r="F180" s="44">
        <v>2679.3</v>
      </c>
      <c r="G180" s="43">
        <v>988.65</v>
      </c>
      <c r="H180" s="43">
        <v>836.3</v>
      </c>
      <c r="I180" s="37">
        <v>1502.9</v>
      </c>
      <c r="J180" s="38">
        <v>63.119999</v>
      </c>
      <c r="K180" s="38">
        <v>1294.216797</v>
      </c>
      <c r="N180" s="46">
        <f t="shared" si="20"/>
        <v>1.4241001564945262E-2</v>
      </c>
      <c r="O180" s="46">
        <f t="shared" si="21"/>
        <v>-1.6199376947040461E-2</v>
      </c>
      <c r="P180" s="46">
        <f t="shared" si="22"/>
        <v>2.7161706906232486E-2</v>
      </c>
      <c r="Q180" s="46">
        <f t="shared" si="23"/>
        <v>-1.0708822029576671E-2</v>
      </c>
      <c r="R180" s="46">
        <f t="shared" si="24"/>
        <v>1.3542651787403133E-2</v>
      </c>
      <c r="S180" s="46">
        <f t="shared" si="25"/>
        <v>-2.8744326777609911E-3</v>
      </c>
      <c r="T180" s="46">
        <f t="shared" si="26"/>
        <v>1.4369536582444398E-3</v>
      </c>
      <c r="U180" s="46">
        <f t="shared" si="27"/>
        <v>-4.6031062688345319E-3</v>
      </c>
      <c r="V180" s="46">
        <f t="shared" si="27"/>
        <v>0</v>
      </c>
      <c r="W180" s="46">
        <f t="shared" si="27"/>
        <v>-1.8039916631259575E-2</v>
      </c>
      <c r="X180" s="38">
        <v>6.2850000000000001</v>
      </c>
      <c r="Y180" s="45">
        <f t="shared" si="2"/>
        <v>6.2850000000000003E-2</v>
      </c>
      <c r="Z180" s="46">
        <f t="shared" si="3"/>
        <v>2.4191012592145178E-4</v>
      </c>
    </row>
    <row r="181" spans="1:26" x14ac:dyDescent="0.25">
      <c r="A181" s="43" t="s">
        <v>119</v>
      </c>
      <c r="B181" s="43">
        <v>645.79999999999995</v>
      </c>
      <c r="C181" s="43">
        <v>78.95</v>
      </c>
      <c r="D181" s="44">
        <v>1489.8</v>
      </c>
      <c r="E181" s="43">
        <v>297.8</v>
      </c>
      <c r="F181" s="44">
        <v>2688.35</v>
      </c>
      <c r="G181" s="43">
        <v>979</v>
      </c>
      <c r="H181" s="43">
        <v>827.9</v>
      </c>
      <c r="I181" s="37">
        <v>1496.5</v>
      </c>
      <c r="J181" s="38">
        <v>64.790001000000004</v>
      </c>
      <c r="K181" s="38">
        <v>1335.3201899999999</v>
      </c>
      <c r="N181" s="46">
        <f t="shared" si="20"/>
        <v>-3.5488350563185746E-3</v>
      </c>
      <c r="O181" s="46">
        <f t="shared" si="21"/>
        <v>0</v>
      </c>
      <c r="P181" s="46">
        <f t="shared" si="22"/>
        <v>1.7970618380594435E-2</v>
      </c>
      <c r="Q181" s="46">
        <f t="shared" si="23"/>
        <v>2.3367697594501757E-2</v>
      </c>
      <c r="R181" s="46">
        <f t="shared" si="24"/>
        <v>3.3777479192325334E-3</v>
      </c>
      <c r="S181" s="46">
        <f t="shared" si="25"/>
        <v>-9.76078490871388E-3</v>
      </c>
      <c r="T181" s="46">
        <f t="shared" si="26"/>
        <v>-1.0044242496711679E-2</v>
      </c>
      <c r="U181" s="46">
        <f t="shared" si="27"/>
        <v>-4.2584336948566712E-3</v>
      </c>
      <c r="V181" s="46">
        <f t="shared" si="27"/>
        <v>2.6457573296222704E-2</v>
      </c>
      <c r="W181" s="46">
        <f t="shared" si="27"/>
        <v>3.1759279508099189E-2</v>
      </c>
      <c r="X181" s="38">
        <v>6.3369999999999997</v>
      </c>
      <c r="Y181" s="45">
        <f t="shared" si="2"/>
        <v>6.3369999999999996E-2</v>
      </c>
      <c r="Z181" s="46">
        <f t="shared" si="3"/>
        <v>2.4385159320816641E-4</v>
      </c>
    </row>
    <row r="182" spans="1:26" x14ac:dyDescent="0.25">
      <c r="A182" s="43" t="s">
        <v>120</v>
      </c>
      <c r="B182" s="43">
        <v>642.9</v>
      </c>
      <c r="C182" s="43">
        <v>78.95</v>
      </c>
      <c r="D182" s="44">
        <v>1455</v>
      </c>
      <c r="E182" s="43">
        <v>285.75</v>
      </c>
      <c r="F182" s="44">
        <v>2615.75</v>
      </c>
      <c r="G182" s="43">
        <v>965.6</v>
      </c>
      <c r="H182" s="43">
        <v>813.7</v>
      </c>
      <c r="I182" s="37">
        <v>1500.1</v>
      </c>
      <c r="J182" s="38">
        <v>64.050003000000004</v>
      </c>
      <c r="K182" s="38">
        <v>1330.127686</v>
      </c>
      <c r="N182" s="46">
        <f t="shared" si="20"/>
        <v>-4.4905543511922844E-3</v>
      </c>
      <c r="O182" s="46">
        <f t="shared" si="21"/>
        <v>0</v>
      </c>
      <c r="P182" s="46">
        <f t="shared" si="22"/>
        <v>-2.3358840112766784E-2</v>
      </c>
      <c r="Q182" s="46">
        <f t="shared" si="23"/>
        <v>-4.0463398253861686E-2</v>
      </c>
      <c r="R182" s="46">
        <f t="shared" si="24"/>
        <v>-2.7005412241709565E-2</v>
      </c>
      <c r="S182" s="46">
        <f t="shared" si="25"/>
        <v>-1.3687436159346249E-2</v>
      </c>
      <c r="T182" s="46">
        <f t="shared" si="26"/>
        <v>-1.7151829931151025E-2</v>
      </c>
      <c r="U182" s="46">
        <f t="shared" si="27"/>
        <v>2.4056130972268017E-3</v>
      </c>
      <c r="V182" s="46">
        <f t="shared" si="27"/>
        <v>-1.1421484620751895E-2</v>
      </c>
      <c r="W182" s="46">
        <f t="shared" si="27"/>
        <v>-3.8885834565265368E-3</v>
      </c>
      <c r="X182" s="38">
        <v>6.3959999999999999</v>
      </c>
      <c r="Y182" s="45">
        <f t="shared" si="2"/>
        <v>6.3960000000000003E-2</v>
      </c>
      <c r="Z182" s="46">
        <f t="shared" si="3"/>
        <v>2.4605326704452146E-4</v>
      </c>
    </row>
    <row r="183" spans="1:26" x14ac:dyDescent="0.25">
      <c r="A183" s="43" t="s">
        <v>121</v>
      </c>
      <c r="B183" s="43">
        <v>645.9</v>
      </c>
      <c r="C183" s="43">
        <v>76.400000000000006</v>
      </c>
      <c r="D183" s="44">
        <v>1450.15</v>
      </c>
      <c r="E183" s="43">
        <v>280.45</v>
      </c>
      <c r="F183" s="44">
        <v>2518</v>
      </c>
      <c r="G183" s="43">
        <v>940.25</v>
      </c>
      <c r="H183" s="43">
        <v>807.35</v>
      </c>
      <c r="I183" s="37">
        <v>1499.5</v>
      </c>
      <c r="J183" s="38">
        <v>64.610000999999997</v>
      </c>
      <c r="K183" s="38">
        <v>1337.410889</v>
      </c>
      <c r="N183" s="46">
        <f t="shared" si="20"/>
        <v>4.6663555762949142E-3</v>
      </c>
      <c r="O183" s="46">
        <f t="shared" si="21"/>
        <v>-3.2298923369220987E-2</v>
      </c>
      <c r="P183" s="46">
        <f t="shared" si="22"/>
        <v>-3.3333333333332707E-3</v>
      </c>
      <c r="Q183" s="46">
        <f t="shared" si="23"/>
        <v>-1.8547681539807563E-2</v>
      </c>
      <c r="R183" s="46">
        <f t="shared" si="24"/>
        <v>-3.7369779222020456E-2</v>
      </c>
      <c r="S183" s="46">
        <f t="shared" si="25"/>
        <v>-2.625310687655346E-2</v>
      </c>
      <c r="T183" s="46">
        <f t="shared" si="26"/>
        <v>-7.803858916062458E-3</v>
      </c>
      <c r="U183" s="46">
        <f t="shared" si="27"/>
        <v>-3.9997333511093198E-4</v>
      </c>
      <c r="V183" s="46">
        <f t="shared" si="27"/>
        <v>8.7431377637873509E-3</v>
      </c>
      <c r="W183" s="46">
        <f t="shared" si="27"/>
        <v>5.4755668020881696E-3</v>
      </c>
      <c r="X183" s="38">
        <v>6.2069999999999999</v>
      </c>
      <c r="Y183" s="45">
        <f t="shared" si="2"/>
        <v>6.207E-2</v>
      </c>
      <c r="Z183" s="46">
        <f t="shared" si="3"/>
        <v>2.3899615034195243E-4</v>
      </c>
    </row>
    <row r="184" spans="1:26" x14ac:dyDescent="0.25">
      <c r="A184" s="43" t="s">
        <v>122</v>
      </c>
      <c r="B184" s="43">
        <v>603.4</v>
      </c>
      <c r="C184" s="43">
        <v>75.2</v>
      </c>
      <c r="D184" s="44">
        <v>1388.05</v>
      </c>
      <c r="E184" s="43">
        <v>271.55</v>
      </c>
      <c r="F184" s="44">
        <v>2270.1999999999998</v>
      </c>
      <c r="G184" s="43">
        <v>891.7</v>
      </c>
      <c r="H184" s="43">
        <v>777.75</v>
      </c>
      <c r="I184" s="37">
        <v>1494.55</v>
      </c>
      <c r="J184" s="38">
        <v>64.559997999999993</v>
      </c>
      <c r="K184" s="38">
        <v>1335.6523440000001</v>
      </c>
      <c r="N184" s="46">
        <f t="shared" si="20"/>
        <v>-6.5799659389998461E-2</v>
      </c>
      <c r="O184" s="46">
        <f t="shared" si="21"/>
        <v>-1.570680628272255E-2</v>
      </c>
      <c r="P184" s="46">
        <f t="shared" si="22"/>
        <v>-4.2823156225218172E-2</v>
      </c>
      <c r="Q184" s="46">
        <f t="shared" si="23"/>
        <v>-3.1734712069887601E-2</v>
      </c>
      <c r="R184" s="46">
        <f t="shared" si="24"/>
        <v>-9.8411437648927791E-2</v>
      </c>
      <c r="S184" s="46">
        <f t="shared" si="25"/>
        <v>-5.1635203403350122E-2</v>
      </c>
      <c r="T184" s="46">
        <f t="shared" si="26"/>
        <v>-3.6663157242831514E-2</v>
      </c>
      <c r="U184" s="46">
        <f t="shared" si="27"/>
        <v>-3.3011003667889598E-3</v>
      </c>
      <c r="V184" s="46">
        <f t="shared" si="27"/>
        <v>-7.7392043377315215E-4</v>
      </c>
      <c r="W184" s="46">
        <f t="shared" si="27"/>
        <v>-1.3148876044480244E-3</v>
      </c>
      <c r="X184" s="38">
        <v>6.1890000000000001</v>
      </c>
      <c r="Y184" s="45">
        <f t="shared" si="2"/>
        <v>6.1890000000000001E-2</v>
      </c>
      <c r="Z184" s="46">
        <f t="shared" si="3"/>
        <v>2.3832339173335271E-4</v>
      </c>
    </row>
    <row r="185" spans="1:26" x14ac:dyDescent="0.25">
      <c r="A185" s="43" t="s">
        <v>123</v>
      </c>
      <c r="B185" s="43">
        <v>615.65</v>
      </c>
      <c r="C185" s="43">
        <v>76.900000000000006</v>
      </c>
      <c r="D185" s="44">
        <v>1380.95</v>
      </c>
      <c r="E185" s="43">
        <v>289.2</v>
      </c>
      <c r="F185" s="44">
        <v>2466.15</v>
      </c>
      <c r="G185" s="43">
        <v>906.8</v>
      </c>
      <c r="H185" s="43">
        <v>786.5</v>
      </c>
      <c r="I185" s="37">
        <v>1504.45</v>
      </c>
      <c r="J185" s="38">
        <v>62.099997999999999</v>
      </c>
      <c r="K185" s="38">
        <v>1327.978638</v>
      </c>
      <c r="N185" s="46">
        <f t="shared" si="20"/>
        <v>2.0301624129930394E-2</v>
      </c>
      <c r="O185" s="46">
        <f t="shared" si="21"/>
        <v>2.260638297872344E-2</v>
      </c>
      <c r="P185" s="46">
        <f t="shared" si="22"/>
        <v>-5.1150895140664307E-3</v>
      </c>
      <c r="Q185" s="46">
        <f t="shared" si="23"/>
        <v>6.4997238077701996E-2</v>
      </c>
      <c r="R185" s="46">
        <f t="shared" si="24"/>
        <v>8.6313981147035632E-2</v>
      </c>
      <c r="S185" s="46">
        <f t="shared" si="25"/>
        <v>1.6933946394527204E-2</v>
      </c>
      <c r="T185" s="46">
        <f t="shared" si="26"/>
        <v>1.1250401800064288E-2</v>
      </c>
      <c r="U185" s="46">
        <f t="shared" si="27"/>
        <v>6.6240674450504106E-3</v>
      </c>
      <c r="V185" s="46">
        <f t="shared" si="27"/>
        <v>-3.8104090399754875E-2</v>
      </c>
      <c r="W185" s="46">
        <f t="shared" si="27"/>
        <v>-5.7452869636861418E-3</v>
      </c>
      <c r="X185" s="38">
        <v>6.34</v>
      </c>
      <c r="Y185" s="45">
        <f t="shared" si="2"/>
        <v>6.3399999999999998E-2</v>
      </c>
      <c r="Z185" s="46">
        <f t="shared" si="3"/>
        <v>2.4396357208300579E-4</v>
      </c>
    </row>
    <row r="186" spans="1:26" x14ac:dyDescent="0.25">
      <c r="A186" s="43" t="s">
        <v>124</v>
      </c>
      <c r="B186" s="43">
        <v>588.9</v>
      </c>
      <c r="C186" s="43">
        <v>77.05</v>
      </c>
      <c r="D186" s="44">
        <v>1373.05</v>
      </c>
      <c r="E186" s="43">
        <v>288.55</v>
      </c>
      <c r="F186" s="44">
        <v>2501.8000000000002</v>
      </c>
      <c r="G186" s="43">
        <v>918.4</v>
      </c>
      <c r="H186" s="43">
        <v>797.75</v>
      </c>
      <c r="I186" s="37">
        <v>1547.4</v>
      </c>
      <c r="J186" s="38">
        <v>62.029998999999997</v>
      </c>
      <c r="K186" s="38">
        <v>1311.644409</v>
      </c>
      <c r="N186" s="46">
        <f t="shared" si="20"/>
        <v>-4.3450012182246409E-2</v>
      </c>
      <c r="O186" s="46">
        <f t="shared" si="21"/>
        <v>1.9505851755525548E-3</v>
      </c>
      <c r="P186" s="46">
        <f t="shared" si="22"/>
        <v>-5.7206995184475116E-3</v>
      </c>
      <c r="Q186" s="46">
        <f t="shared" si="23"/>
        <v>-2.2475795297371274E-3</v>
      </c>
      <c r="R186" s="46">
        <f t="shared" si="24"/>
        <v>1.4455730592218677E-2</v>
      </c>
      <c r="S186" s="46">
        <f t="shared" si="25"/>
        <v>1.2792236435818288E-2</v>
      </c>
      <c r="T186" s="46">
        <f t="shared" si="26"/>
        <v>1.4303877940241577E-2</v>
      </c>
      <c r="U186" s="46">
        <f t="shared" si="27"/>
        <v>2.8548639037522049E-2</v>
      </c>
      <c r="V186" s="46">
        <f t="shared" si="27"/>
        <v>-1.127198103935572E-3</v>
      </c>
      <c r="W186" s="46">
        <f t="shared" si="27"/>
        <v>-1.2300069091924692E-2</v>
      </c>
      <c r="X186" s="38">
        <v>6.49</v>
      </c>
      <c r="Y186" s="45">
        <f t="shared" si="2"/>
        <v>6.4899999999999999E-2</v>
      </c>
      <c r="Z186" s="46">
        <f t="shared" si="3"/>
        <v>2.4955850771601895E-4</v>
      </c>
    </row>
    <row r="187" spans="1:26" x14ac:dyDescent="0.25">
      <c r="A187" s="43" t="s">
        <v>125</v>
      </c>
      <c r="B187" s="43">
        <v>569.79999999999995</v>
      </c>
      <c r="C187" s="43">
        <v>77.099999999999994</v>
      </c>
      <c r="D187" s="44">
        <v>1388.1</v>
      </c>
      <c r="E187" s="43">
        <v>279.39999999999998</v>
      </c>
      <c r="F187" s="44">
        <v>2564.4499999999998</v>
      </c>
      <c r="G187" s="43">
        <v>933.2</v>
      </c>
      <c r="H187" s="43">
        <v>797.75</v>
      </c>
      <c r="I187" s="37">
        <v>1543.7</v>
      </c>
      <c r="J187" s="38">
        <v>62.630001</v>
      </c>
      <c r="K187" s="38">
        <v>1276.0935059999999</v>
      </c>
      <c r="N187" s="46">
        <f t="shared" si="20"/>
        <v>-3.2433350314145057E-2</v>
      </c>
      <c r="O187" s="46">
        <f t="shared" si="21"/>
        <v>6.4892926670989171E-4</v>
      </c>
      <c r="P187" s="46">
        <f t="shared" si="22"/>
        <v>1.096099923527909E-2</v>
      </c>
      <c r="Q187" s="46">
        <f t="shared" si="23"/>
        <v>-3.1710275515508694E-2</v>
      </c>
      <c r="R187" s="46">
        <f t="shared" si="24"/>
        <v>2.5041969781756986E-2</v>
      </c>
      <c r="S187" s="46">
        <f t="shared" si="25"/>
        <v>1.6114982578397288E-2</v>
      </c>
      <c r="T187" s="46">
        <f t="shared" si="26"/>
        <v>0</v>
      </c>
      <c r="U187" s="46">
        <f t="shared" si="27"/>
        <v>-2.391107664469462E-3</v>
      </c>
      <c r="V187" s="46">
        <f t="shared" si="27"/>
        <v>9.6727713956597603E-3</v>
      </c>
      <c r="W187" s="46">
        <f t="shared" si="27"/>
        <v>-2.7104070856448153E-2</v>
      </c>
      <c r="X187" s="38">
        <v>6.41</v>
      </c>
      <c r="Y187" s="45">
        <f t="shared" si="2"/>
        <v>6.4100000000000004E-2</v>
      </c>
      <c r="Z187" s="46">
        <f t="shared" si="3"/>
        <v>2.4657551961038138E-4</v>
      </c>
    </row>
    <row r="188" spans="1:26" x14ac:dyDescent="0.25">
      <c r="A188" s="43" t="s">
        <v>126</v>
      </c>
      <c r="B188" s="43">
        <v>550.25</v>
      </c>
      <c r="C188" s="43">
        <v>76.95</v>
      </c>
      <c r="D188" s="44">
        <v>1397.35</v>
      </c>
      <c r="E188" s="43">
        <v>277.64999999999998</v>
      </c>
      <c r="F188" s="44">
        <v>2669.5</v>
      </c>
      <c r="G188" s="43">
        <v>928.55</v>
      </c>
      <c r="H188" s="43">
        <v>800.45</v>
      </c>
      <c r="I188" s="37">
        <v>1531.75</v>
      </c>
      <c r="J188" s="38">
        <v>62</v>
      </c>
      <c r="K188" s="38">
        <v>1323.4392089999999</v>
      </c>
      <c r="N188" s="46">
        <f t="shared" si="20"/>
        <v>-3.4310284310284232E-2</v>
      </c>
      <c r="O188" s="46">
        <f t="shared" si="21"/>
        <v>-1.9455252918286834E-3</v>
      </c>
      <c r="P188" s="46">
        <f t="shared" si="22"/>
        <v>6.6637850298969818E-3</v>
      </c>
      <c r="Q188" s="46">
        <f t="shared" si="23"/>
        <v>-6.2634216177523266E-3</v>
      </c>
      <c r="R188" s="46">
        <f t="shared" si="24"/>
        <v>4.0963949384858422E-2</v>
      </c>
      <c r="S188" s="46">
        <f t="shared" si="25"/>
        <v>-4.982854693527744E-3</v>
      </c>
      <c r="T188" s="46">
        <f t="shared" si="26"/>
        <v>3.3845189595738583E-3</v>
      </c>
      <c r="U188" s="46">
        <f t="shared" si="27"/>
        <v>-7.7411414134871057E-3</v>
      </c>
      <c r="V188" s="46">
        <f t="shared" si="27"/>
        <v>-1.0059092925768915E-2</v>
      </c>
      <c r="W188" s="46">
        <f t="shared" si="27"/>
        <v>3.710206405517117E-2</v>
      </c>
      <c r="X188" s="38">
        <v>6.2649999999999997</v>
      </c>
      <c r="Y188" s="45">
        <f t="shared" si="2"/>
        <v>6.2649999999999997E-2</v>
      </c>
      <c r="Z188" s="46">
        <f t="shared" si="3"/>
        <v>2.4116315580458014E-4</v>
      </c>
    </row>
    <row r="189" spans="1:26" x14ac:dyDescent="0.25">
      <c r="A189" s="43" t="s">
        <v>127</v>
      </c>
      <c r="B189" s="43">
        <v>571.75</v>
      </c>
      <c r="C189" s="43">
        <v>76.400000000000006</v>
      </c>
      <c r="D189" s="44">
        <v>1380.4</v>
      </c>
      <c r="E189" s="43">
        <v>285.35000000000002</v>
      </c>
      <c r="F189" s="44">
        <v>2589.25</v>
      </c>
      <c r="G189" s="43">
        <v>937.15</v>
      </c>
      <c r="H189" s="43">
        <v>799.85</v>
      </c>
      <c r="I189" s="37">
        <v>1501.5</v>
      </c>
      <c r="J189" s="38">
        <v>62.860000999999997</v>
      </c>
      <c r="K189" s="38">
        <v>1362.126587</v>
      </c>
      <c r="N189" s="46">
        <f t="shared" si="20"/>
        <v>3.9073148568832351E-2</v>
      </c>
      <c r="O189" s="46">
        <f t="shared" si="21"/>
        <v>-7.1474983755685142E-3</v>
      </c>
      <c r="P189" s="46">
        <f t="shared" si="22"/>
        <v>-1.2130103410025992E-2</v>
      </c>
      <c r="Q189" s="46">
        <f t="shared" si="23"/>
        <v>2.7732757068251561E-2</v>
      </c>
      <c r="R189" s="46">
        <f t="shared" si="24"/>
        <v>-3.0061809327589437E-2</v>
      </c>
      <c r="S189" s="46">
        <f t="shared" si="25"/>
        <v>9.2617521942814311E-3</v>
      </c>
      <c r="T189" s="46">
        <f t="shared" si="26"/>
        <v>-7.4957836217130704E-4</v>
      </c>
      <c r="U189" s="46">
        <f t="shared" si="27"/>
        <v>-1.9748653500897665E-2</v>
      </c>
      <c r="V189" s="46">
        <f t="shared" si="27"/>
        <v>1.3870983870967692E-2</v>
      </c>
      <c r="W189" s="46">
        <f t="shared" si="27"/>
        <v>2.9232455663175144E-2</v>
      </c>
      <c r="X189" s="38">
        <v>6.3259999999999996</v>
      </c>
      <c r="Y189" s="45">
        <f t="shared" si="2"/>
        <v>6.3259999999999997E-2</v>
      </c>
      <c r="Z189" s="46">
        <f t="shared" si="3"/>
        <v>2.434409770781798E-4</v>
      </c>
    </row>
    <row r="190" spans="1:26" x14ac:dyDescent="0.25">
      <c r="A190" s="42">
        <v>44958</v>
      </c>
      <c r="B190" s="43">
        <v>574.79999999999995</v>
      </c>
      <c r="C190" s="43">
        <v>77.650000000000006</v>
      </c>
      <c r="D190" s="44">
        <v>1385.65</v>
      </c>
      <c r="E190" s="43">
        <v>295.75</v>
      </c>
      <c r="F190" s="44">
        <v>2549.5</v>
      </c>
      <c r="G190" s="43">
        <v>941.35</v>
      </c>
      <c r="H190" s="43">
        <v>802.65</v>
      </c>
      <c r="I190" s="37">
        <v>1499.6</v>
      </c>
      <c r="J190" s="38">
        <v>61</v>
      </c>
      <c r="K190" s="38">
        <v>1352.837158</v>
      </c>
      <c r="N190" s="46">
        <f t="shared" si="20"/>
        <v>5.3344993441188536E-3</v>
      </c>
      <c r="O190" s="46">
        <f t="shared" si="21"/>
        <v>1.6361256544502618E-2</v>
      </c>
      <c r="P190" s="46">
        <f t="shared" si="22"/>
        <v>3.8032454361054766E-3</v>
      </c>
      <c r="Q190" s="46">
        <f t="shared" si="23"/>
        <v>3.6446469248291487E-2</v>
      </c>
      <c r="R190" s="46">
        <f t="shared" si="24"/>
        <v>-1.535193588877088E-2</v>
      </c>
      <c r="S190" s="46">
        <f t="shared" si="25"/>
        <v>4.4816731579790277E-3</v>
      </c>
      <c r="T190" s="46">
        <f t="shared" si="26"/>
        <v>3.5006563730698935E-3</v>
      </c>
      <c r="U190" s="46">
        <f t="shared" si="27"/>
        <v>-1.2654012654013259E-3</v>
      </c>
      <c r="V190" s="46">
        <f t="shared" si="27"/>
        <v>-2.9589579548368078E-2</v>
      </c>
      <c r="W190" s="46">
        <f t="shared" si="27"/>
        <v>-6.8197986065739484E-3</v>
      </c>
      <c r="X190" s="38">
        <v>6.2009999999999996</v>
      </c>
      <c r="Y190" s="45">
        <f t="shared" si="2"/>
        <v>6.2009999999999996E-2</v>
      </c>
      <c r="Z190" s="46">
        <f t="shared" si="3"/>
        <v>2.3877191009180621E-4</v>
      </c>
    </row>
    <row r="191" spans="1:26" x14ac:dyDescent="0.25">
      <c r="A191" s="42">
        <v>44986</v>
      </c>
      <c r="B191" s="43">
        <v>575.79999999999995</v>
      </c>
      <c r="C191" s="43">
        <v>77.349999999999994</v>
      </c>
      <c r="D191" s="44">
        <v>1395.85</v>
      </c>
      <c r="E191" s="43">
        <v>296.8</v>
      </c>
      <c r="F191" s="44">
        <v>2576.5500000000002</v>
      </c>
      <c r="G191" s="43">
        <v>941.7</v>
      </c>
      <c r="H191" s="43">
        <v>808.3</v>
      </c>
      <c r="I191" s="37">
        <v>1497.95</v>
      </c>
      <c r="J191" s="38">
        <v>61.349997999999999</v>
      </c>
      <c r="K191" s="38">
        <v>1351.7094729999999</v>
      </c>
      <c r="N191" s="46">
        <f t="shared" si="20"/>
        <v>1.7397355601948504E-3</v>
      </c>
      <c r="O191" s="46">
        <f t="shared" si="21"/>
        <v>-3.8634900193175964E-3</v>
      </c>
      <c r="P191" s="46">
        <f t="shared" si="22"/>
        <v>7.3611662396707812E-3</v>
      </c>
      <c r="Q191" s="46">
        <f t="shared" si="23"/>
        <v>3.5502958579882041E-3</v>
      </c>
      <c r="R191" s="46">
        <f t="shared" si="24"/>
        <v>1.0609923514414662E-2</v>
      </c>
      <c r="S191" s="46">
        <f t="shared" si="25"/>
        <v>3.7180644818613981E-4</v>
      </c>
      <c r="T191" s="46">
        <f t="shared" si="26"/>
        <v>7.0391827072820998E-3</v>
      </c>
      <c r="U191" s="46">
        <f t="shared" si="27"/>
        <v>-1.1002934115763295E-3</v>
      </c>
      <c r="V191" s="46">
        <f t="shared" si="27"/>
        <v>5.7376721311475304E-3</v>
      </c>
      <c r="W191" s="46">
        <f t="shared" si="27"/>
        <v>-8.3357039192159441E-4</v>
      </c>
      <c r="X191" s="38">
        <v>6.3319999999999999</v>
      </c>
      <c r="Y191" s="45">
        <f t="shared" si="2"/>
        <v>6.3320000000000001E-2</v>
      </c>
      <c r="Z191" s="46">
        <f t="shared" si="3"/>
        <v>2.4366495475769412E-4</v>
      </c>
    </row>
    <row r="192" spans="1:26" x14ac:dyDescent="0.25">
      <c r="A192" s="42">
        <v>45017</v>
      </c>
      <c r="B192" s="43">
        <v>573.15</v>
      </c>
      <c r="C192" s="43">
        <v>77</v>
      </c>
      <c r="D192" s="44">
        <v>1392.85</v>
      </c>
      <c r="E192" s="43">
        <v>295.45</v>
      </c>
      <c r="F192" s="44">
        <v>2512.6999999999998</v>
      </c>
      <c r="G192" s="43">
        <v>931.65</v>
      </c>
      <c r="H192" s="43">
        <v>805.85</v>
      </c>
      <c r="I192" s="37">
        <v>1498</v>
      </c>
      <c r="J192" s="38">
        <v>61.880001</v>
      </c>
      <c r="K192" s="38">
        <v>1332.5169679999999</v>
      </c>
      <c r="N192" s="46">
        <f t="shared" si="20"/>
        <v>-4.6022924626606069E-3</v>
      </c>
      <c r="O192" s="46">
        <f t="shared" si="21"/>
        <v>-4.524886877827981E-3</v>
      </c>
      <c r="P192" s="46">
        <f t="shared" si="22"/>
        <v>-2.14922806891858E-3</v>
      </c>
      <c r="Q192" s="46">
        <f t="shared" si="23"/>
        <v>-4.5485175202157101E-3</v>
      </c>
      <c r="R192" s="46">
        <f t="shared" si="24"/>
        <v>-2.4781199666220471E-2</v>
      </c>
      <c r="S192" s="46">
        <f t="shared" si="25"/>
        <v>-1.0672188595094051E-2</v>
      </c>
      <c r="T192" s="46">
        <f t="shared" si="26"/>
        <v>-3.0310528269206134E-3</v>
      </c>
      <c r="U192" s="46">
        <f t="shared" si="27"/>
        <v>3.3378951233321886E-5</v>
      </c>
      <c r="V192" s="46">
        <f t="shared" si="27"/>
        <v>8.6390059866016736E-3</v>
      </c>
      <c r="W192" s="46">
        <f t="shared" si="27"/>
        <v>-1.4198690904639375E-2</v>
      </c>
      <c r="X192" s="38">
        <v>6.3920000000000003</v>
      </c>
      <c r="Y192" s="45">
        <f t="shared" si="2"/>
        <v>6.3920000000000005E-2</v>
      </c>
      <c r="Z192" s="46">
        <f t="shared" si="3"/>
        <v>2.4590403945379258E-4</v>
      </c>
    </row>
    <row r="193" spans="1:26" x14ac:dyDescent="0.25">
      <c r="A193" s="42">
        <v>45047</v>
      </c>
      <c r="B193" s="43">
        <v>575.45000000000005</v>
      </c>
      <c r="C193" s="43">
        <v>76.95</v>
      </c>
      <c r="D193" s="44">
        <v>1413.6</v>
      </c>
      <c r="E193" s="43">
        <v>294.7</v>
      </c>
      <c r="F193" s="44">
        <v>2554.15</v>
      </c>
      <c r="G193" s="43">
        <v>942.15</v>
      </c>
      <c r="H193" s="43">
        <v>809.45</v>
      </c>
      <c r="I193" s="37">
        <v>1499</v>
      </c>
      <c r="J193" s="38">
        <v>61.330002</v>
      </c>
      <c r="K193" s="38">
        <v>1315.5004879999999</v>
      </c>
      <c r="N193" s="46">
        <f t="shared" si="20"/>
        <v>4.0129111052954174E-3</v>
      </c>
      <c r="O193" s="46">
        <f t="shared" si="21"/>
        <v>-6.4935064935061249E-4</v>
      </c>
      <c r="P193" s="46">
        <f t="shared" si="22"/>
        <v>1.4897512294934847E-2</v>
      </c>
      <c r="Q193" s="46">
        <f t="shared" si="23"/>
        <v>-2.5385005923168049E-3</v>
      </c>
      <c r="R193" s="46">
        <f t="shared" si="24"/>
        <v>1.649619930751792E-2</v>
      </c>
      <c r="S193" s="46">
        <f t="shared" si="25"/>
        <v>1.1270326839478345E-2</v>
      </c>
      <c r="T193" s="46">
        <f t="shared" si="26"/>
        <v>4.4673326301421139E-3</v>
      </c>
      <c r="U193" s="46">
        <f t="shared" si="27"/>
        <v>6.6755674232309744E-4</v>
      </c>
      <c r="V193" s="46">
        <f t="shared" si="27"/>
        <v>-8.8881543489309194E-3</v>
      </c>
      <c r="W193" s="46">
        <f t="shared" si="27"/>
        <v>-1.2770178848484279E-2</v>
      </c>
      <c r="X193" s="38">
        <v>6.3369999999999997</v>
      </c>
      <c r="Y193" s="45">
        <f t="shared" si="2"/>
        <v>6.3369999999999996E-2</v>
      </c>
      <c r="Z193" s="46">
        <f t="shared" si="3"/>
        <v>2.4385159320816641E-4</v>
      </c>
    </row>
    <row r="194" spans="1:26" x14ac:dyDescent="0.25">
      <c r="A194" s="42">
        <v>45078</v>
      </c>
      <c r="B194" s="43">
        <v>585.9</v>
      </c>
      <c r="C194" s="43">
        <v>75.849999999999994</v>
      </c>
      <c r="D194" s="44">
        <v>1431.35</v>
      </c>
      <c r="E194" s="43">
        <v>293.45</v>
      </c>
      <c r="F194" s="44">
        <v>2523.35</v>
      </c>
      <c r="G194" s="43">
        <v>948.3</v>
      </c>
      <c r="H194" s="43">
        <v>814.55</v>
      </c>
      <c r="I194" s="37">
        <v>1499.8</v>
      </c>
      <c r="J194" s="38">
        <v>62</v>
      </c>
      <c r="K194" s="38">
        <v>1322.6042480000001</v>
      </c>
      <c r="N194" s="46">
        <f t="shared" si="20"/>
        <v>1.815970110348411E-2</v>
      </c>
      <c r="O194" s="46">
        <f t="shared" si="21"/>
        <v>-1.4294996751137212E-2</v>
      </c>
      <c r="P194" s="46">
        <f t="shared" si="22"/>
        <v>1.2556593095642332E-2</v>
      </c>
      <c r="Q194" s="46">
        <f t="shared" si="23"/>
        <v>-4.2416016287750253E-3</v>
      </c>
      <c r="R194" s="46">
        <f t="shared" si="24"/>
        <v>-1.2058806256484615E-2</v>
      </c>
      <c r="S194" s="46">
        <f t="shared" si="25"/>
        <v>6.5276229899697263E-3</v>
      </c>
      <c r="T194" s="46">
        <f t="shared" si="26"/>
        <v>6.3005744641422062E-3</v>
      </c>
      <c r="U194" s="46">
        <f t="shared" si="27"/>
        <v>5.3368912608402566E-4</v>
      </c>
      <c r="V194" s="46">
        <f t="shared" si="27"/>
        <v>1.0924473799951933E-2</v>
      </c>
      <c r="W194" s="46">
        <f t="shared" si="27"/>
        <v>5.4000436068254755E-3</v>
      </c>
      <c r="X194" s="38">
        <v>6.2880000000000003</v>
      </c>
      <c r="Y194" s="45">
        <f t="shared" si="2"/>
        <v>6.2880000000000005E-2</v>
      </c>
      <c r="Z194" s="46">
        <f t="shared" si="3"/>
        <v>2.4202215936353078E-4</v>
      </c>
    </row>
    <row r="195" spans="1:26" x14ac:dyDescent="0.25">
      <c r="A195" s="42">
        <v>45170</v>
      </c>
      <c r="B195" s="43">
        <v>580.20000000000005</v>
      </c>
      <c r="C195" s="43">
        <v>75.400000000000006</v>
      </c>
      <c r="D195" s="44">
        <v>1453.5</v>
      </c>
      <c r="E195" s="43">
        <v>296.75</v>
      </c>
      <c r="F195" s="44">
        <v>2614.5</v>
      </c>
      <c r="G195" s="43">
        <v>958.3</v>
      </c>
      <c r="H195" s="43">
        <v>820.1</v>
      </c>
      <c r="I195" s="37">
        <v>1499.75</v>
      </c>
      <c r="J195" s="38">
        <v>61.400002000000001</v>
      </c>
      <c r="K195" s="38">
        <v>1291.3376459999999</v>
      </c>
      <c r="N195" s="46">
        <f t="shared" si="20"/>
        <v>-9.7286226318483229E-3</v>
      </c>
      <c r="O195" s="46">
        <f t="shared" si="21"/>
        <v>-5.9327620303228565E-3</v>
      </c>
      <c r="P195" s="46">
        <f t="shared" si="22"/>
        <v>1.5474901316938619E-2</v>
      </c>
      <c r="Q195" s="46">
        <f t="shared" si="23"/>
        <v>1.1245527347077906E-2</v>
      </c>
      <c r="R195" s="46">
        <f t="shared" si="24"/>
        <v>3.6122614777973766E-2</v>
      </c>
      <c r="S195" s="46">
        <f t="shared" si="25"/>
        <v>1.0545186122535063E-2</v>
      </c>
      <c r="T195" s="46">
        <f t="shared" si="26"/>
        <v>6.8135780492297199E-3</v>
      </c>
      <c r="U195" s="46">
        <f t="shared" si="27"/>
        <v>-3.3337778370419073E-5</v>
      </c>
      <c r="V195" s="46">
        <f t="shared" si="27"/>
        <v>-9.6773870967741833E-3</v>
      </c>
      <c r="W195" s="46">
        <f t="shared" si="27"/>
        <v>-2.3640179628396405E-2</v>
      </c>
      <c r="X195" s="38">
        <v>6.2910000000000004</v>
      </c>
      <c r="Y195" s="45">
        <f t="shared" si="2"/>
        <v>6.2910000000000008E-2</v>
      </c>
      <c r="Z195" s="46">
        <f t="shared" si="3"/>
        <v>2.421341896561291E-4</v>
      </c>
    </row>
    <row r="196" spans="1:26" x14ac:dyDescent="0.25">
      <c r="A196" s="42">
        <v>45200</v>
      </c>
      <c r="B196" s="43">
        <v>579.9</v>
      </c>
      <c r="C196" s="43">
        <v>74.8</v>
      </c>
      <c r="D196" s="44">
        <v>1448.75</v>
      </c>
      <c r="E196" s="43">
        <v>289</v>
      </c>
      <c r="F196" s="44">
        <v>2652</v>
      </c>
      <c r="G196" s="43">
        <v>968.55</v>
      </c>
      <c r="H196" s="43">
        <v>825.95</v>
      </c>
      <c r="I196" s="37">
        <v>1507.3</v>
      </c>
      <c r="J196" s="38">
        <v>63.779998999999997</v>
      </c>
      <c r="K196" s="38">
        <v>1279.5756839999999</v>
      </c>
      <c r="N196" s="46">
        <f t="shared" si="20"/>
        <v>-5.1706308169608447E-4</v>
      </c>
      <c r="O196" s="46">
        <f t="shared" si="21"/>
        <v>-7.9575596816977255E-3</v>
      </c>
      <c r="P196" s="46">
        <f t="shared" si="22"/>
        <v>-3.2679738562091504E-3</v>
      </c>
      <c r="Q196" s="46">
        <f t="shared" si="23"/>
        <v>-2.6116259477674809E-2</v>
      </c>
      <c r="R196" s="46">
        <f t="shared" si="24"/>
        <v>1.4343086632243259E-2</v>
      </c>
      <c r="S196" s="46">
        <f t="shared" si="25"/>
        <v>1.0696024209537724E-2</v>
      </c>
      <c r="T196" s="46">
        <f t="shared" si="26"/>
        <v>7.1332764297037223E-3</v>
      </c>
      <c r="U196" s="46">
        <f t="shared" si="27"/>
        <v>5.0341723620603131E-3</v>
      </c>
      <c r="V196" s="46">
        <f t="shared" si="27"/>
        <v>3.8762164861167202E-2</v>
      </c>
      <c r="W196" s="46">
        <f t="shared" si="27"/>
        <v>-9.1083552287300387E-3</v>
      </c>
      <c r="X196" s="38">
        <v>6.2370000000000001</v>
      </c>
      <c r="Y196" s="45">
        <f t="shared" si="2"/>
        <v>6.2370000000000002E-2</v>
      </c>
      <c r="Z196" s="46">
        <f t="shared" si="3"/>
        <v>2.401171623591658E-4</v>
      </c>
    </row>
    <row r="197" spans="1:26" x14ac:dyDescent="0.25">
      <c r="A197" s="42">
        <v>45231</v>
      </c>
      <c r="B197" s="43">
        <v>585.54999999999995</v>
      </c>
      <c r="C197" s="43">
        <v>75.05</v>
      </c>
      <c r="D197" s="44">
        <v>1449.15</v>
      </c>
      <c r="E197" s="43">
        <v>287.89999999999998</v>
      </c>
      <c r="F197" s="44">
        <v>2585.35</v>
      </c>
      <c r="G197" s="43">
        <v>967.75</v>
      </c>
      <c r="H197" s="43">
        <v>830.95</v>
      </c>
      <c r="I197" s="37">
        <v>1514.15</v>
      </c>
      <c r="J197" s="38">
        <v>64.050003000000004</v>
      </c>
      <c r="K197" s="38">
        <v>1294.9063719999999</v>
      </c>
      <c r="N197" s="46">
        <f t="shared" ref="N197:N251" si="28">(B197-B196)/B196</f>
        <v>9.7430591481289484E-3</v>
      </c>
      <c r="O197" s="46">
        <f t="shared" ref="O197:O251" si="29">(C197-C196)/C196</f>
        <v>3.3422459893048127E-3</v>
      </c>
      <c r="P197" s="46">
        <f t="shared" ref="P197:P251" si="30">(D197-D196)/D196</f>
        <v>2.7610008628133976E-4</v>
      </c>
      <c r="Q197" s="46">
        <f t="shared" ref="Q197:Q251" si="31">(E197-E196)/E196</f>
        <v>-3.8062283737025008E-3</v>
      </c>
      <c r="R197" s="46">
        <f t="shared" ref="R197:R251" si="32">(F197-F196)/F196</f>
        <v>-2.5131975867270021E-2</v>
      </c>
      <c r="S197" s="46">
        <f t="shared" ref="S197:S251" si="33">(G197-G196)/G196</f>
        <v>-8.2597697589175008E-4</v>
      </c>
      <c r="T197" s="46">
        <f t="shared" ref="T197:T251" si="34">(H197-H196)/H196</f>
        <v>6.053635207942369E-3</v>
      </c>
      <c r="U197" s="46">
        <f t="shared" ref="U197:W251" si="35">(I197-I196)/I196</f>
        <v>4.5445498573609341E-3</v>
      </c>
      <c r="V197" s="46">
        <f t="shared" si="35"/>
        <v>4.2333647575003453E-3</v>
      </c>
      <c r="W197" s="46">
        <f t="shared" si="35"/>
        <v>1.1981071687823672E-2</v>
      </c>
      <c r="X197" s="38">
        <v>6.3529999999999998</v>
      </c>
      <c r="Y197" s="45">
        <f t="shared" si="2"/>
        <v>6.3530000000000003E-2</v>
      </c>
      <c r="Z197" s="46">
        <f t="shared" si="3"/>
        <v>2.4444877751594873E-4</v>
      </c>
    </row>
    <row r="198" spans="1:26" x14ac:dyDescent="0.25">
      <c r="A198" s="42">
        <v>45261</v>
      </c>
      <c r="B198" s="43">
        <v>590.95000000000005</v>
      </c>
      <c r="C198" s="43">
        <v>75.099999999999994</v>
      </c>
      <c r="D198" s="44">
        <v>1480.8</v>
      </c>
      <c r="E198" s="43">
        <v>285.75</v>
      </c>
      <c r="F198" s="44">
        <v>2624</v>
      </c>
      <c r="G198" s="43">
        <v>973.25</v>
      </c>
      <c r="H198" s="43">
        <v>809.25</v>
      </c>
      <c r="I198" s="37">
        <v>1508.25</v>
      </c>
      <c r="J198" s="38">
        <v>65.860000999999997</v>
      </c>
      <c r="K198" s="38">
        <v>1288.1239009999999</v>
      </c>
      <c r="N198" s="46">
        <f t="shared" si="28"/>
        <v>9.2220988813937182E-3</v>
      </c>
      <c r="O198" s="46">
        <f t="shared" si="29"/>
        <v>6.6622251832108143E-4</v>
      </c>
      <c r="P198" s="46">
        <f t="shared" si="30"/>
        <v>2.1840389193665155E-2</v>
      </c>
      <c r="Q198" s="46">
        <f t="shared" si="31"/>
        <v>-7.4678707884681395E-3</v>
      </c>
      <c r="R198" s="46">
        <f t="shared" si="32"/>
        <v>1.4949619974084782E-2</v>
      </c>
      <c r="S198" s="46">
        <f t="shared" si="33"/>
        <v>5.6832859726168947E-3</v>
      </c>
      <c r="T198" s="46">
        <f t="shared" si="34"/>
        <v>-2.6114688007702083E-2</v>
      </c>
      <c r="U198" s="46">
        <f t="shared" si="35"/>
        <v>-3.8965756364957834E-3</v>
      </c>
      <c r="V198" s="46">
        <f t="shared" si="35"/>
        <v>2.8259139972249384E-2</v>
      </c>
      <c r="W198" s="46">
        <f t="shared" si="35"/>
        <v>-5.2378080351279535E-3</v>
      </c>
      <c r="X198" s="38">
        <v>6.3049999999999997</v>
      </c>
      <c r="Y198" s="45">
        <f t="shared" si="2"/>
        <v>6.3049999999999995E-2</v>
      </c>
      <c r="Z198" s="46">
        <f t="shared" si="3"/>
        <v>2.4265695604941406E-4</v>
      </c>
    </row>
    <row r="199" spans="1:26" x14ac:dyDescent="0.25">
      <c r="A199" s="43" t="s">
        <v>128</v>
      </c>
      <c r="B199" s="43">
        <v>575.29999999999995</v>
      </c>
      <c r="C199" s="43">
        <v>73.95</v>
      </c>
      <c r="D199" s="44">
        <v>1462.75</v>
      </c>
      <c r="E199" s="43">
        <v>285.35000000000002</v>
      </c>
      <c r="F199" s="44">
        <v>2689.05</v>
      </c>
      <c r="G199" s="43">
        <v>974.6</v>
      </c>
      <c r="H199" s="43">
        <v>806.35</v>
      </c>
      <c r="I199" s="37">
        <v>1520.85</v>
      </c>
      <c r="J199" s="38">
        <v>66.410004000000001</v>
      </c>
      <c r="K199" s="38">
        <v>1297.4221190000001</v>
      </c>
      <c r="N199" s="46">
        <f t="shared" si="28"/>
        <v>-2.6482781961248987E-2</v>
      </c>
      <c r="O199" s="46">
        <f t="shared" si="29"/>
        <v>-1.5312916111850754E-2</v>
      </c>
      <c r="P199" s="46">
        <f t="shared" si="30"/>
        <v>-1.2189357104267932E-2</v>
      </c>
      <c r="Q199" s="46">
        <f t="shared" si="31"/>
        <v>-1.3998250218721863E-3</v>
      </c>
      <c r="R199" s="46">
        <f t="shared" si="32"/>
        <v>2.4790396341463485E-2</v>
      </c>
      <c r="S199" s="46">
        <f t="shared" si="33"/>
        <v>1.3871050603647807E-3</v>
      </c>
      <c r="T199" s="46">
        <f t="shared" si="34"/>
        <v>-3.5835650293481337E-3</v>
      </c>
      <c r="U199" s="46">
        <f t="shared" si="35"/>
        <v>8.3540527100944197E-3</v>
      </c>
      <c r="V199" s="46">
        <f t="shared" si="35"/>
        <v>8.351093101258894E-3</v>
      </c>
      <c r="W199" s="46">
        <f t="shared" si="35"/>
        <v>7.2184189679127255E-3</v>
      </c>
      <c r="X199" s="38">
        <v>6.3630000000000004</v>
      </c>
      <c r="Y199" s="45">
        <f t="shared" si="2"/>
        <v>6.3630000000000006E-2</v>
      </c>
      <c r="Z199" s="46">
        <f t="shared" si="3"/>
        <v>2.4482197226838309E-4</v>
      </c>
    </row>
    <row r="200" spans="1:26" x14ac:dyDescent="0.25">
      <c r="A200" s="43" t="s">
        <v>129</v>
      </c>
      <c r="B200" s="43">
        <v>568.20000000000005</v>
      </c>
      <c r="C200" s="43">
        <v>73.900000000000006</v>
      </c>
      <c r="D200" s="44">
        <v>1453.65</v>
      </c>
      <c r="E200" s="43">
        <v>288.3</v>
      </c>
      <c r="F200" s="44">
        <v>2703.1</v>
      </c>
      <c r="G200" s="43">
        <v>970.35</v>
      </c>
      <c r="H200" s="43">
        <v>805.5</v>
      </c>
      <c r="I200" s="37">
        <v>1500.15</v>
      </c>
      <c r="J200" s="38">
        <v>66.459998999999996</v>
      </c>
      <c r="K200" s="38">
        <v>1274.8717039999999</v>
      </c>
      <c r="N200" s="46">
        <f t="shared" si="28"/>
        <v>-1.234138710238121E-2</v>
      </c>
      <c r="O200" s="46">
        <f t="shared" si="29"/>
        <v>-6.7613252197426847E-4</v>
      </c>
      <c r="P200" s="46">
        <f t="shared" si="30"/>
        <v>-6.2211587762774972E-3</v>
      </c>
      <c r="Q200" s="46">
        <f t="shared" si="31"/>
        <v>1.0338181181005742E-2</v>
      </c>
      <c r="R200" s="46">
        <f t="shared" si="32"/>
        <v>5.2248935497665443E-3</v>
      </c>
      <c r="S200" s="46">
        <f t="shared" si="33"/>
        <v>-4.3607633901087623E-3</v>
      </c>
      <c r="T200" s="46">
        <f t="shared" si="34"/>
        <v>-1.0541328207354409E-3</v>
      </c>
      <c r="U200" s="46">
        <f t="shared" si="35"/>
        <v>-1.3610809744550626E-2</v>
      </c>
      <c r="V200" s="46">
        <f t="shared" si="35"/>
        <v>7.5282332463036102E-4</v>
      </c>
      <c r="W200" s="46">
        <f t="shared" si="35"/>
        <v>-1.7380939225378009E-2</v>
      </c>
      <c r="X200" s="38">
        <v>6.3659999999999997</v>
      </c>
      <c r="Y200" s="45">
        <f t="shared" si="2"/>
        <v>6.3659999999999994E-2</v>
      </c>
      <c r="Z200" s="46">
        <f t="shared" si="3"/>
        <v>2.4493392387925361E-4</v>
      </c>
    </row>
    <row r="201" spans="1:26" x14ac:dyDescent="0.25">
      <c r="A201" s="43" t="s">
        <v>130</v>
      </c>
      <c r="B201" s="43">
        <v>572.15</v>
      </c>
      <c r="C201" s="43">
        <v>73.2</v>
      </c>
      <c r="D201" s="44">
        <v>1483.2</v>
      </c>
      <c r="E201" s="43">
        <v>287.64999999999998</v>
      </c>
      <c r="F201" s="44">
        <v>2725.05</v>
      </c>
      <c r="G201" s="43">
        <v>987.2</v>
      </c>
      <c r="H201" s="43">
        <v>809.95</v>
      </c>
      <c r="I201" s="37">
        <v>1537.65</v>
      </c>
      <c r="J201" s="38">
        <v>67.319999999999993</v>
      </c>
      <c r="K201" s="38">
        <v>1306.2966309999999</v>
      </c>
      <c r="N201" s="46">
        <f t="shared" si="28"/>
        <v>6.9517775431185E-3</v>
      </c>
      <c r="O201" s="46">
        <f t="shared" si="29"/>
        <v>-9.4722598105548422E-3</v>
      </c>
      <c r="P201" s="46">
        <f t="shared" si="30"/>
        <v>2.0328139510886356E-2</v>
      </c>
      <c r="Q201" s="46">
        <f t="shared" si="31"/>
        <v>-2.2545959070413945E-3</v>
      </c>
      <c r="R201" s="46">
        <f t="shared" si="32"/>
        <v>8.1203063149718011E-3</v>
      </c>
      <c r="S201" s="46">
        <f t="shared" si="33"/>
        <v>1.7364868346472946E-2</v>
      </c>
      <c r="T201" s="46">
        <f t="shared" si="34"/>
        <v>5.524518932340218E-3</v>
      </c>
      <c r="U201" s="46">
        <f t="shared" si="35"/>
        <v>2.4997500249975001E-2</v>
      </c>
      <c r="V201" s="46">
        <f t="shared" si="35"/>
        <v>1.294012959584903E-2</v>
      </c>
      <c r="W201" s="46">
        <f t="shared" si="35"/>
        <v>2.4649481905827934E-2</v>
      </c>
      <c r="X201" s="38">
        <v>6.3129999999999997</v>
      </c>
      <c r="Y201" s="45">
        <f t="shared" si="2"/>
        <v>6.3129999999999992E-2</v>
      </c>
      <c r="Z201" s="46">
        <f t="shared" si="3"/>
        <v>2.4295564891541055E-4</v>
      </c>
    </row>
    <row r="202" spans="1:26" x14ac:dyDescent="0.25">
      <c r="A202" s="43" t="s">
        <v>131</v>
      </c>
      <c r="B202" s="43">
        <v>582.35</v>
      </c>
      <c r="C202" s="43">
        <v>74.7</v>
      </c>
      <c r="D202" s="44">
        <v>1487.95</v>
      </c>
      <c r="E202" s="43">
        <v>280.60000000000002</v>
      </c>
      <c r="F202" s="44">
        <v>2710.75</v>
      </c>
      <c r="G202" s="43">
        <v>998.95</v>
      </c>
      <c r="H202" s="43">
        <v>802.2</v>
      </c>
      <c r="I202" s="37">
        <v>1535.25</v>
      </c>
      <c r="J202" s="38">
        <v>67.75</v>
      </c>
      <c r="K202" s="38">
        <v>1331.7136230000001</v>
      </c>
      <c r="N202" s="46">
        <f t="shared" si="28"/>
        <v>1.782749279035226E-2</v>
      </c>
      <c r="O202" s="46">
        <f t="shared" si="29"/>
        <v>2.0491803278688523E-2</v>
      </c>
      <c r="P202" s="46">
        <f t="shared" si="30"/>
        <v>3.2025350593311757E-3</v>
      </c>
      <c r="Q202" s="46">
        <f t="shared" si="31"/>
        <v>-2.4508951851207911E-2</v>
      </c>
      <c r="R202" s="46">
        <f t="shared" si="32"/>
        <v>-5.2476101355939091E-3</v>
      </c>
      <c r="S202" s="46">
        <f t="shared" si="33"/>
        <v>1.1902350081037277E-2</v>
      </c>
      <c r="T202" s="46">
        <f t="shared" si="34"/>
        <v>-9.5684918822149505E-3</v>
      </c>
      <c r="U202" s="46">
        <f t="shared" si="35"/>
        <v>-1.560823334308907E-3</v>
      </c>
      <c r="V202" s="46">
        <f t="shared" si="35"/>
        <v>6.3874034462270777E-3</v>
      </c>
      <c r="W202" s="46">
        <f t="shared" si="35"/>
        <v>1.9457289712630488E-2</v>
      </c>
      <c r="X202" s="38">
        <v>6.149</v>
      </c>
      <c r="Y202" s="45">
        <f t="shared" si="2"/>
        <v>6.1490000000000003E-2</v>
      </c>
      <c r="Z202" s="46">
        <f t="shared" si="3"/>
        <v>2.3682796584600929E-4</v>
      </c>
    </row>
    <row r="203" spans="1:26" x14ac:dyDescent="0.25">
      <c r="A203" s="43" t="s">
        <v>132</v>
      </c>
      <c r="B203" s="43">
        <v>571.4</v>
      </c>
      <c r="C203" s="43">
        <v>74.8</v>
      </c>
      <c r="D203" s="44">
        <v>1459.15</v>
      </c>
      <c r="E203" s="43">
        <v>287.60000000000002</v>
      </c>
      <c r="F203" s="44">
        <v>2734.1</v>
      </c>
      <c r="G203" s="43">
        <v>980.45</v>
      </c>
      <c r="H203" s="43">
        <v>789.6</v>
      </c>
      <c r="I203" s="37">
        <v>1532.55</v>
      </c>
      <c r="J203" s="38">
        <v>68.139999000000003</v>
      </c>
      <c r="K203" s="38">
        <v>1310.4470209999999</v>
      </c>
      <c r="N203" s="46">
        <f t="shared" si="28"/>
        <v>-1.8803125268309514E-2</v>
      </c>
      <c r="O203" s="46">
        <f t="shared" si="29"/>
        <v>1.3386880856759613E-3</v>
      </c>
      <c r="P203" s="46">
        <f t="shared" si="30"/>
        <v>-1.9355489095735711E-2</v>
      </c>
      <c r="Q203" s="46">
        <f t="shared" si="31"/>
        <v>2.494654312188168E-2</v>
      </c>
      <c r="R203" s="46">
        <f t="shared" si="32"/>
        <v>8.613852254910969E-3</v>
      </c>
      <c r="S203" s="46">
        <f t="shared" si="33"/>
        <v>-1.8519445417688574E-2</v>
      </c>
      <c r="T203" s="46">
        <f t="shared" si="34"/>
        <v>-1.570680628272254E-2</v>
      </c>
      <c r="U203" s="46">
        <f t="shared" si="35"/>
        <v>-1.7586712261846902E-3</v>
      </c>
      <c r="V203" s="46">
        <f t="shared" si="35"/>
        <v>5.7564428044280897E-3</v>
      </c>
      <c r="W203" s="46">
        <f t="shared" si="35"/>
        <v>-1.5969350791870774E-2</v>
      </c>
      <c r="X203" s="38">
        <v>6.202</v>
      </c>
      <c r="Y203" s="45">
        <f t="shared" si="2"/>
        <v>6.2019999999999999E-2</v>
      </c>
      <c r="Z203" s="46">
        <f t="shared" si="3"/>
        <v>2.3880928434327764E-4</v>
      </c>
    </row>
    <row r="204" spans="1:26" x14ac:dyDescent="0.25">
      <c r="A204" s="43" t="s">
        <v>133</v>
      </c>
      <c r="B204" s="43">
        <v>574.4</v>
      </c>
      <c r="C204" s="43">
        <v>73.8</v>
      </c>
      <c r="D204" s="44">
        <v>1447.25</v>
      </c>
      <c r="E204" s="43">
        <v>286.89999999999998</v>
      </c>
      <c r="F204" s="44">
        <v>2737.95</v>
      </c>
      <c r="G204" s="43">
        <v>975.85</v>
      </c>
      <c r="H204" s="43">
        <v>780.05</v>
      </c>
      <c r="I204" s="37">
        <v>1547.25</v>
      </c>
      <c r="J204" s="38">
        <v>68.900002000000001</v>
      </c>
      <c r="K204" s="38">
        <v>1285.744263</v>
      </c>
      <c r="N204" s="46">
        <f t="shared" si="28"/>
        <v>5.2502625131256569E-3</v>
      </c>
      <c r="O204" s="46">
        <f t="shared" si="29"/>
        <v>-1.3368983957219251E-2</v>
      </c>
      <c r="P204" s="46">
        <f t="shared" si="30"/>
        <v>-8.1554329575438365E-3</v>
      </c>
      <c r="Q204" s="46">
        <f t="shared" si="31"/>
        <v>-2.4339360222532871E-3</v>
      </c>
      <c r="R204" s="46">
        <f t="shared" si="32"/>
        <v>1.4081416188142018E-3</v>
      </c>
      <c r="S204" s="46">
        <f t="shared" si="33"/>
        <v>-4.6917231883319118E-3</v>
      </c>
      <c r="T204" s="46">
        <f t="shared" si="34"/>
        <v>-1.2094731509625213E-2</v>
      </c>
      <c r="U204" s="46">
        <f t="shared" si="35"/>
        <v>9.5918567094059222E-3</v>
      </c>
      <c r="V204" s="46">
        <f t="shared" si="35"/>
        <v>1.1153551675279559E-2</v>
      </c>
      <c r="W204" s="46">
        <f t="shared" si="35"/>
        <v>-1.8850634633935274E-2</v>
      </c>
      <c r="X204" s="38">
        <v>6.3259999999999996</v>
      </c>
      <c r="Y204" s="45">
        <f t="shared" si="2"/>
        <v>6.3259999999999997E-2</v>
      </c>
      <c r="Z204" s="46">
        <f t="shared" si="3"/>
        <v>2.434409770781798E-4</v>
      </c>
    </row>
    <row r="205" spans="1:26" x14ac:dyDescent="0.25">
      <c r="A205" s="43" t="s">
        <v>134</v>
      </c>
      <c r="B205" s="43">
        <v>574.29999999999995</v>
      </c>
      <c r="C205" s="43">
        <v>74.2</v>
      </c>
      <c r="D205" s="44">
        <v>1427.05</v>
      </c>
      <c r="E205" s="43">
        <v>287.89999999999998</v>
      </c>
      <c r="F205" s="44">
        <v>2784.1</v>
      </c>
      <c r="G205" s="43">
        <v>977.15</v>
      </c>
      <c r="H205" s="43">
        <v>776.75</v>
      </c>
      <c r="I205" s="37">
        <v>1539.4</v>
      </c>
      <c r="J205" s="38">
        <v>67.040001000000004</v>
      </c>
      <c r="K205" s="38">
        <v>1283.200928</v>
      </c>
      <c r="N205" s="46">
        <f t="shared" si="28"/>
        <v>-1.7409470752093097E-4</v>
      </c>
      <c r="O205" s="46">
        <f t="shared" si="29"/>
        <v>5.4200542005420826E-3</v>
      </c>
      <c r="P205" s="46">
        <f t="shared" si="30"/>
        <v>-1.3957505614095729E-2</v>
      </c>
      <c r="Q205" s="46">
        <f t="shared" si="31"/>
        <v>3.4855350296270479E-3</v>
      </c>
      <c r="R205" s="46">
        <f t="shared" si="32"/>
        <v>1.6855676692415892E-2</v>
      </c>
      <c r="S205" s="46">
        <f t="shared" si="33"/>
        <v>1.3321719526566116E-3</v>
      </c>
      <c r="T205" s="46">
        <f t="shared" si="34"/>
        <v>-4.2304980449970574E-3</v>
      </c>
      <c r="U205" s="46">
        <f t="shared" si="35"/>
        <v>-5.0735175311035123E-3</v>
      </c>
      <c r="V205" s="46">
        <f t="shared" si="35"/>
        <v>-2.6995659593739878E-2</v>
      </c>
      <c r="W205" s="46">
        <f t="shared" si="35"/>
        <v>-1.9781033236467723E-3</v>
      </c>
      <c r="X205" s="38">
        <v>6.2850000000000001</v>
      </c>
      <c r="Y205" s="45">
        <f t="shared" si="2"/>
        <v>6.2850000000000003E-2</v>
      </c>
      <c r="Z205" s="46">
        <f t="shared" si="3"/>
        <v>2.4191012592145178E-4</v>
      </c>
    </row>
    <row r="206" spans="1:26" x14ac:dyDescent="0.25">
      <c r="A206" s="43" t="s">
        <v>135</v>
      </c>
      <c r="B206" s="43">
        <v>572.79999999999995</v>
      </c>
      <c r="C206" s="43">
        <v>73.95</v>
      </c>
      <c r="D206" s="44">
        <v>1409.1</v>
      </c>
      <c r="E206" s="43">
        <v>290.14999999999998</v>
      </c>
      <c r="F206" s="44">
        <v>2762.15</v>
      </c>
      <c r="G206" s="43">
        <v>971.8</v>
      </c>
      <c r="H206" s="43">
        <v>778</v>
      </c>
      <c r="I206" s="37">
        <v>1521.45</v>
      </c>
      <c r="J206" s="38">
        <v>67.160004000000001</v>
      </c>
      <c r="K206" s="38">
        <v>1299.9464109999999</v>
      </c>
      <c r="N206" s="46">
        <f t="shared" si="28"/>
        <v>-2.6118753264844159E-3</v>
      </c>
      <c r="O206" s="46">
        <f t="shared" si="29"/>
        <v>-3.3692722371967652E-3</v>
      </c>
      <c r="P206" s="46">
        <f t="shared" si="30"/>
        <v>-1.2578395991731226E-2</v>
      </c>
      <c r="Q206" s="46">
        <f t="shared" si="31"/>
        <v>7.8152136158388327E-3</v>
      </c>
      <c r="R206" s="46">
        <f t="shared" si="32"/>
        <v>-7.8840558887970334E-3</v>
      </c>
      <c r="S206" s="46">
        <f t="shared" si="33"/>
        <v>-5.475106176124467E-3</v>
      </c>
      <c r="T206" s="46">
        <f t="shared" si="34"/>
        <v>1.6092693916961698E-3</v>
      </c>
      <c r="U206" s="46">
        <f t="shared" si="35"/>
        <v>-1.1660387163830093E-2</v>
      </c>
      <c r="V206" s="46">
        <f t="shared" si="35"/>
        <v>1.7900208563540589E-3</v>
      </c>
      <c r="W206" s="46">
        <f t="shared" si="35"/>
        <v>1.3049774695923475E-2</v>
      </c>
      <c r="X206" s="38">
        <v>6.2770000000000001</v>
      </c>
      <c r="Y206" s="45">
        <f t="shared" si="2"/>
        <v>6.2770000000000006E-2</v>
      </c>
      <c r="Z206" s="46">
        <f t="shared" si="3"/>
        <v>2.4161135467615225E-4</v>
      </c>
    </row>
    <row r="207" spans="1:26" x14ac:dyDescent="0.25">
      <c r="A207" s="43" t="s">
        <v>136</v>
      </c>
      <c r="B207" s="43">
        <v>564.79999999999995</v>
      </c>
      <c r="C207" s="43">
        <v>73.8</v>
      </c>
      <c r="D207" s="44">
        <v>1384</v>
      </c>
      <c r="E207" s="43">
        <v>292.14999999999998</v>
      </c>
      <c r="F207" s="44">
        <v>2517.75</v>
      </c>
      <c r="G207" s="43">
        <v>950.4</v>
      </c>
      <c r="H207" s="43">
        <v>756.55</v>
      </c>
      <c r="I207" s="37">
        <v>1511.7</v>
      </c>
      <c r="J207" s="38">
        <v>67.230002999999996</v>
      </c>
      <c r="K207" s="38">
        <v>1314.2991939999999</v>
      </c>
      <c r="N207" s="46">
        <f t="shared" si="28"/>
        <v>-1.3966480446927375E-2</v>
      </c>
      <c r="O207" s="46">
        <f t="shared" si="29"/>
        <v>-2.0283975659229976E-3</v>
      </c>
      <c r="P207" s="46">
        <f t="shared" si="30"/>
        <v>-1.7812788304591518E-2</v>
      </c>
      <c r="Q207" s="46">
        <f t="shared" si="31"/>
        <v>6.8929863863518874E-3</v>
      </c>
      <c r="R207" s="46">
        <f t="shared" si="32"/>
        <v>-8.8481798598917541E-2</v>
      </c>
      <c r="S207" s="46">
        <f t="shared" si="33"/>
        <v>-2.202099197365711E-2</v>
      </c>
      <c r="T207" s="46">
        <f t="shared" si="34"/>
        <v>-2.7570694087403657E-2</v>
      </c>
      <c r="U207" s="46">
        <f t="shared" si="35"/>
        <v>-6.4083604456275263E-3</v>
      </c>
      <c r="V207" s="46">
        <f t="shared" si="35"/>
        <v>1.0422721237478738E-3</v>
      </c>
      <c r="W207" s="46">
        <f t="shared" si="35"/>
        <v>1.1041057445559612E-2</v>
      </c>
      <c r="X207" s="38">
        <v>6.28</v>
      </c>
      <c r="Y207" s="45">
        <f t="shared" si="2"/>
        <v>6.2800000000000009E-2</v>
      </c>
      <c r="Z207" s="46">
        <f t="shared" si="3"/>
        <v>2.4172339651817865E-4</v>
      </c>
    </row>
    <row r="208" spans="1:26" x14ac:dyDescent="0.25">
      <c r="A208" s="43" t="s">
        <v>137</v>
      </c>
      <c r="B208" s="43">
        <v>579.54999999999995</v>
      </c>
      <c r="C208" s="43">
        <v>72.5</v>
      </c>
      <c r="D208" s="44">
        <v>1382.15</v>
      </c>
      <c r="E208" s="43">
        <v>282.35000000000002</v>
      </c>
      <c r="F208" s="44">
        <v>2014.2</v>
      </c>
      <c r="G208" s="43">
        <v>945</v>
      </c>
      <c r="H208" s="43">
        <v>744.95</v>
      </c>
      <c r="I208" s="37">
        <v>1507.9</v>
      </c>
      <c r="J208" s="38">
        <v>67.300003000000004</v>
      </c>
      <c r="K208" s="38">
        <v>1363.4470209999999</v>
      </c>
      <c r="N208" s="46">
        <f t="shared" si="28"/>
        <v>2.6115439093484422E-2</v>
      </c>
      <c r="O208" s="46">
        <f t="shared" si="29"/>
        <v>-1.7615176151761478E-2</v>
      </c>
      <c r="P208" s="46">
        <f t="shared" si="30"/>
        <v>-1.336705202312073E-3</v>
      </c>
      <c r="Q208" s="46">
        <f t="shared" si="31"/>
        <v>-3.3544412117063001E-2</v>
      </c>
      <c r="R208" s="46">
        <f t="shared" si="32"/>
        <v>-0.19999999999999998</v>
      </c>
      <c r="S208" s="46">
        <f t="shared" si="33"/>
        <v>-5.6818181818181577E-3</v>
      </c>
      <c r="T208" s="46">
        <f t="shared" si="34"/>
        <v>-1.5332760557795136E-2</v>
      </c>
      <c r="U208" s="46">
        <f t="shared" si="35"/>
        <v>-2.5137262684394751E-3</v>
      </c>
      <c r="V208" s="46">
        <f t="shared" si="35"/>
        <v>1.0412017979533244E-3</v>
      </c>
      <c r="W208" s="46">
        <f t="shared" si="35"/>
        <v>3.7394702229422511E-2</v>
      </c>
      <c r="X208" s="38">
        <v>6.18</v>
      </c>
      <c r="Y208" s="45">
        <f t="shared" si="2"/>
        <v>6.1799999999999994E-2</v>
      </c>
      <c r="Z208" s="46">
        <f t="shared" si="3"/>
        <v>2.3798696983301504E-4</v>
      </c>
    </row>
    <row r="209" spans="1:26" x14ac:dyDescent="0.25">
      <c r="A209" s="43" t="s">
        <v>138</v>
      </c>
      <c r="B209" s="43">
        <v>569.95000000000005</v>
      </c>
      <c r="C209" s="43">
        <v>72.349999999999994</v>
      </c>
      <c r="D209" s="44">
        <v>1390.2</v>
      </c>
      <c r="E209" s="43">
        <v>296.85000000000002</v>
      </c>
      <c r="F209" s="44">
        <v>1708.2</v>
      </c>
      <c r="G209" s="43">
        <v>955.35</v>
      </c>
      <c r="H209" s="43">
        <v>774.95</v>
      </c>
      <c r="I209" s="37">
        <v>1500.3</v>
      </c>
      <c r="J209" s="38">
        <v>65.519997000000004</v>
      </c>
      <c r="K209" s="38">
        <v>1344.9985349999999</v>
      </c>
      <c r="N209" s="46">
        <f t="shared" si="28"/>
        <v>-1.6564575964109929E-2</v>
      </c>
      <c r="O209" s="46">
        <f t="shared" si="29"/>
        <v>-2.0689655172414579E-3</v>
      </c>
      <c r="P209" s="46">
        <f t="shared" si="30"/>
        <v>5.824259306153423E-3</v>
      </c>
      <c r="Q209" s="46">
        <f t="shared" si="31"/>
        <v>5.1354701611475116E-2</v>
      </c>
      <c r="R209" s="46">
        <f t="shared" si="32"/>
        <v>-0.15192135835567472</v>
      </c>
      <c r="S209" s="46">
        <f t="shared" si="33"/>
        <v>1.0952380952380977E-2</v>
      </c>
      <c r="T209" s="46">
        <f t="shared" si="34"/>
        <v>4.0271159138197191E-2</v>
      </c>
      <c r="U209" s="46">
        <f t="shared" si="35"/>
        <v>-5.0401220240069875E-3</v>
      </c>
      <c r="V209" s="46">
        <f t="shared" si="35"/>
        <v>-2.6448824972563525E-2</v>
      </c>
      <c r="W209" s="46">
        <f t="shared" si="35"/>
        <v>-1.3530768497678211E-2</v>
      </c>
      <c r="X209" s="38">
        <v>6.0860000000000003</v>
      </c>
      <c r="Y209" s="45">
        <f t="shared" si="2"/>
        <v>6.0860000000000004E-2</v>
      </c>
      <c r="Z209" s="46">
        <f t="shared" si="3"/>
        <v>2.3447153151812117E-4</v>
      </c>
    </row>
    <row r="210" spans="1:26" x14ac:dyDescent="0.25">
      <c r="A210" s="43" t="s">
        <v>139</v>
      </c>
      <c r="B210" s="43">
        <v>566.54999999999995</v>
      </c>
      <c r="C210" s="43">
        <v>72.45</v>
      </c>
      <c r="D210" s="44">
        <v>1435.8</v>
      </c>
      <c r="E210" s="43">
        <v>304.75</v>
      </c>
      <c r="F210" s="44">
        <v>1774</v>
      </c>
      <c r="G210" s="43">
        <v>973.4</v>
      </c>
      <c r="H210" s="43">
        <v>802.65</v>
      </c>
      <c r="I210" s="37">
        <v>1507.1</v>
      </c>
      <c r="J210" s="38">
        <v>65.790001000000004</v>
      </c>
      <c r="K210" s="38">
        <v>1461.665405</v>
      </c>
      <c r="N210" s="46">
        <f t="shared" si="28"/>
        <v>-5.9654355645233628E-3</v>
      </c>
      <c r="O210" s="46">
        <f t="shared" si="29"/>
        <v>1.3821700069109679E-3</v>
      </c>
      <c r="P210" s="46">
        <f t="shared" si="30"/>
        <v>3.2801035822183792E-2</v>
      </c>
      <c r="Q210" s="46">
        <f t="shared" si="31"/>
        <v>2.6612767390938107E-2</v>
      </c>
      <c r="R210" s="46">
        <f t="shared" si="32"/>
        <v>3.8520079615969996E-2</v>
      </c>
      <c r="S210" s="46">
        <f t="shared" si="33"/>
        <v>1.8893599204479986E-2</v>
      </c>
      <c r="T210" s="46">
        <f t="shared" si="34"/>
        <v>3.5744241563971782E-2</v>
      </c>
      <c r="U210" s="46">
        <f t="shared" si="35"/>
        <v>4.5324268479637105E-3</v>
      </c>
      <c r="V210" s="46">
        <f t="shared" si="35"/>
        <v>4.1209403596279177E-3</v>
      </c>
      <c r="W210" s="46">
        <f t="shared" si="35"/>
        <v>8.6741261766504471E-2</v>
      </c>
      <c r="X210" s="38">
        <v>6.048</v>
      </c>
      <c r="Y210" s="45">
        <f t="shared" si="2"/>
        <v>6.0479999999999999E-2</v>
      </c>
      <c r="Z210" s="46">
        <f t="shared" si="3"/>
        <v>2.3304951616931469E-4</v>
      </c>
    </row>
    <row r="211" spans="1:26" x14ac:dyDescent="0.25">
      <c r="A211" s="42">
        <v>44928</v>
      </c>
      <c r="B211" s="43">
        <v>593.70000000000005</v>
      </c>
      <c r="C211" s="43">
        <v>72.05</v>
      </c>
      <c r="D211" s="44">
        <v>1426.5</v>
      </c>
      <c r="E211" s="43">
        <v>292.75</v>
      </c>
      <c r="F211" s="44">
        <v>1723.5</v>
      </c>
      <c r="G211" s="43">
        <v>956.15</v>
      </c>
      <c r="H211" s="43">
        <v>794.6</v>
      </c>
      <c r="I211" s="37">
        <v>1525.2</v>
      </c>
      <c r="J211" s="38">
        <v>67.269997000000004</v>
      </c>
      <c r="K211" s="38">
        <v>1566.56665</v>
      </c>
      <c r="N211" s="46">
        <f t="shared" si="28"/>
        <v>4.7921630924013935E-2</v>
      </c>
      <c r="O211" s="46">
        <f t="shared" si="29"/>
        <v>-5.521048999309947E-3</v>
      </c>
      <c r="P211" s="46">
        <f t="shared" si="30"/>
        <v>-6.4772252402841308E-3</v>
      </c>
      <c r="Q211" s="46">
        <f t="shared" si="31"/>
        <v>-3.937653814602133E-2</v>
      </c>
      <c r="R211" s="46">
        <f t="shared" si="32"/>
        <v>-2.8466741826381061E-2</v>
      </c>
      <c r="S211" s="46">
        <f t="shared" si="33"/>
        <v>-1.7721388945962604E-2</v>
      </c>
      <c r="T211" s="46">
        <f t="shared" si="34"/>
        <v>-1.0029278016570055E-2</v>
      </c>
      <c r="U211" s="46">
        <f t="shared" si="35"/>
        <v>1.2009820184460313E-2</v>
      </c>
      <c r="V211" s="46">
        <f t="shared" si="35"/>
        <v>2.2495758891993324E-2</v>
      </c>
      <c r="W211" s="46">
        <f t="shared" si="35"/>
        <v>7.1768302541168796E-2</v>
      </c>
      <c r="X211" s="38">
        <v>6.0519999999999996</v>
      </c>
      <c r="Y211" s="45">
        <f t="shared" si="2"/>
        <v>6.0519999999999997E-2</v>
      </c>
      <c r="Z211" s="46">
        <f t="shared" si="3"/>
        <v>2.3319922589370989E-4</v>
      </c>
    </row>
    <row r="212" spans="1:26" x14ac:dyDescent="0.25">
      <c r="A212" s="42">
        <v>44959</v>
      </c>
      <c r="B212" s="43">
        <v>615.54999999999995</v>
      </c>
      <c r="C212" s="43">
        <v>71.8</v>
      </c>
      <c r="D212" s="44">
        <v>1449.65</v>
      </c>
      <c r="E212" s="43">
        <v>292.25</v>
      </c>
      <c r="F212" s="44">
        <v>1551.15</v>
      </c>
      <c r="G212" s="43">
        <v>967.25</v>
      </c>
      <c r="H212" s="43">
        <v>821.55</v>
      </c>
      <c r="I212" s="37">
        <v>1511.75</v>
      </c>
      <c r="J212" s="38">
        <v>67.75</v>
      </c>
      <c r="K212" s="38">
        <v>1514.3748780000001</v>
      </c>
      <c r="N212" s="46">
        <f t="shared" si="28"/>
        <v>3.6803099208354229E-2</v>
      </c>
      <c r="O212" s="46">
        <f t="shared" si="29"/>
        <v>-3.4698126301179739E-3</v>
      </c>
      <c r="P212" s="46">
        <f t="shared" si="30"/>
        <v>1.622853137048727E-2</v>
      </c>
      <c r="Q212" s="46">
        <f t="shared" si="31"/>
        <v>-1.7079419299743809E-3</v>
      </c>
      <c r="R212" s="46">
        <f t="shared" si="32"/>
        <v>-9.999999999999995E-2</v>
      </c>
      <c r="S212" s="46">
        <f t="shared" si="33"/>
        <v>1.1609057156303951E-2</v>
      </c>
      <c r="T212" s="46">
        <f t="shared" si="34"/>
        <v>3.3916435942612545E-2</v>
      </c>
      <c r="U212" s="46">
        <f t="shared" si="35"/>
        <v>-8.8185156045109125E-3</v>
      </c>
      <c r="V212" s="46">
        <f t="shared" si="35"/>
        <v>7.1354693237164315E-3</v>
      </c>
      <c r="W212" s="46">
        <f t="shared" si="35"/>
        <v>-3.3316023930421282E-2</v>
      </c>
      <c r="X212" s="38">
        <v>5.9119999999999999</v>
      </c>
      <c r="Y212" s="45">
        <f t="shared" si="2"/>
        <v>5.9119999999999999E-2</v>
      </c>
      <c r="Z212" s="46">
        <f t="shared" si="3"/>
        <v>2.2795603615355375E-4</v>
      </c>
    </row>
    <row r="213" spans="1:26" x14ac:dyDescent="0.25">
      <c r="A213" s="42">
        <v>44987</v>
      </c>
      <c r="B213" s="43">
        <v>605.04999999999995</v>
      </c>
      <c r="C213" s="43">
        <v>72.650000000000006</v>
      </c>
      <c r="D213" s="44">
        <v>1445.5</v>
      </c>
      <c r="E213" s="43">
        <v>294.8</v>
      </c>
      <c r="F213" s="44">
        <v>1396.05</v>
      </c>
      <c r="G213" s="43">
        <v>969.95</v>
      </c>
      <c r="H213" s="43">
        <v>813</v>
      </c>
      <c r="I213" s="37">
        <v>1518.5</v>
      </c>
      <c r="J213" s="38">
        <v>67.599997999999999</v>
      </c>
      <c r="K213" s="38">
        <v>1555.477905</v>
      </c>
      <c r="N213" s="46">
        <f t="shared" si="28"/>
        <v>-1.7057915685159613E-2</v>
      </c>
      <c r="O213" s="46">
        <f t="shared" si="29"/>
        <v>1.1838440111420732E-2</v>
      </c>
      <c r="P213" s="46">
        <f t="shared" si="30"/>
        <v>-2.8627599765461255E-3</v>
      </c>
      <c r="Q213" s="46">
        <f t="shared" si="31"/>
        <v>8.7254063301967881E-3</v>
      </c>
      <c r="R213" s="46">
        <f t="shared" si="32"/>
        <v>-9.9990329755342888E-2</v>
      </c>
      <c r="S213" s="46">
        <f t="shared" si="33"/>
        <v>2.791418971310463E-3</v>
      </c>
      <c r="T213" s="46">
        <f t="shared" si="34"/>
        <v>-1.0407157202848219E-2</v>
      </c>
      <c r="U213" s="46">
        <f t="shared" si="35"/>
        <v>4.4650239788324789E-3</v>
      </c>
      <c r="V213" s="46">
        <f t="shared" si="35"/>
        <v>-2.2140516605166144E-3</v>
      </c>
      <c r="W213" s="46">
        <f t="shared" si="35"/>
        <v>2.7141910234461695E-2</v>
      </c>
      <c r="X213" s="38">
        <v>5.867</v>
      </c>
      <c r="Y213" s="45">
        <f t="shared" si="2"/>
        <v>5.867E-2</v>
      </c>
      <c r="Z213" s="46">
        <f t="shared" si="3"/>
        <v>2.2626925902180517E-4</v>
      </c>
    </row>
    <row r="214" spans="1:26" x14ac:dyDescent="0.25">
      <c r="A214" s="42">
        <v>45079</v>
      </c>
      <c r="B214" s="43">
        <v>597.79999999999995</v>
      </c>
      <c r="C214" s="43">
        <v>72.55</v>
      </c>
      <c r="D214" s="44">
        <v>1446.4</v>
      </c>
      <c r="E214" s="43">
        <v>292.25</v>
      </c>
      <c r="F214" s="44">
        <v>1256.45</v>
      </c>
      <c r="G214" s="43">
        <v>1006.7</v>
      </c>
      <c r="H214" s="43">
        <v>826.7</v>
      </c>
      <c r="I214" s="37">
        <v>1517.2</v>
      </c>
      <c r="J214" s="38">
        <v>68.300003000000004</v>
      </c>
      <c r="K214" s="38">
        <v>1619.698486</v>
      </c>
      <c r="N214" s="46">
        <f t="shared" si="28"/>
        <v>-1.1982480786711843E-2</v>
      </c>
      <c r="O214" s="46">
        <f t="shared" si="29"/>
        <v>-1.3764624913972267E-3</v>
      </c>
      <c r="P214" s="46">
        <f t="shared" si="30"/>
        <v>6.2262193012804627E-4</v>
      </c>
      <c r="Q214" s="46">
        <f t="shared" si="31"/>
        <v>-8.6499321573948827E-3</v>
      </c>
      <c r="R214" s="46">
        <f t="shared" si="32"/>
        <v>-9.9996418466387252E-2</v>
      </c>
      <c r="S214" s="46">
        <f t="shared" si="33"/>
        <v>3.7888550956234855E-2</v>
      </c>
      <c r="T214" s="46">
        <f t="shared" si="34"/>
        <v>1.6851168511685173E-2</v>
      </c>
      <c r="U214" s="46">
        <f t="shared" si="35"/>
        <v>-8.5610800131705926E-4</v>
      </c>
      <c r="V214" s="46">
        <f t="shared" si="35"/>
        <v>1.0355103856659944E-2</v>
      </c>
      <c r="W214" s="46">
        <f t="shared" si="35"/>
        <v>4.1286720173630519E-2</v>
      </c>
      <c r="X214" s="38">
        <v>5.8490000000000002</v>
      </c>
      <c r="Y214" s="45">
        <f t="shared" si="2"/>
        <v>5.849E-2</v>
      </c>
      <c r="Z214" s="46">
        <f t="shared" si="3"/>
        <v>2.2559434820168534E-4</v>
      </c>
    </row>
    <row r="215" spans="1:26" x14ac:dyDescent="0.25">
      <c r="A215" s="42">
        <v>45109</v>
      </c>
      <c r="B215" s="43">
        <v>588.29999999999995</v>
      </c>
      <c r="C215" s="43">
        <v>73.099999999999994</v>
      </c>
      <c r="D215" s="44">
        <v>1446.65</v>
      </c>
      <c r="E215" s="43">
        <v>287.45</v>
      </c>
      <c r="F215" s="44">
        <v>1252.2</v>
      </c>
      <c r="G215" s="43">
        <v>1030.95</v>
      </c>
      <c r="H215" s="43">
        <v>815.2</v>
      </c>
      <c r="I215" s="37">
        <v>1511</v>
      </c>
      <c r="J215" s="38">
        <v>68.300003000000004</v>
      </c>
      <c r="K215" s="38">
        <v>1590.7833250000001</v>
      </c>
      <c r="N215" s="46">
        <f t="shared" si="28"/>
        <v>-1.5891602542656407E-2</v>
      </c>
      <c r="O215" s="46">
        <f t="shared" si="29"/>
        <v>7.5809786354238068E-3</v>
      </c>
      <c r="P215" s="46">
        <f t="shared" si="30"/>
        <v>1.728429203539823E-4</v>
      </c>
      <c r="Q215" s="46">
        <f t="shared" si="31"/>
        <v>-1.6424294268605685E-2</v>
      </c>
      <c r="R215" s="46">
        <f t="shared" si="32"/>
        <v>-3.3825460623184366E-3</v>
      </c>
      <c r="S215" s="46">
        <f t="shared" si="33"/>
        <v>2.4088606337538492E-2</v>
      </c>
      <c r="T215" s="46">
        <f t="shared" si="34"/>
        <v>-1.3910729406072336E-2</v>
      </c>
      <c r="U215" s="46">
        <f t="shared" si="35"/>
        <v>-4.0864750856841846E-3</v>
      </c>
      <c r="V215" s="46">
        <f t="shared" si="35"/>
        <v>0</v>
      </c>
      <c r="W215" s="46">
        <f t="shared" si="35"/>
        <v>-1.7852187459536772E-2</v>
      </c>
      <c r="X215" s="38">
        <v>5.8419999999999996</v>
      </c>
      <c r="Y215" s="45">
        <f t="shared" si="2"/>
        <v>5.842E-2</v>
      </c>
      <c r="Z215" s="46">
        <f t="shared" si="3"/>
        <v>2.2533185201001338E-4</v>
      </c>
    </row>
    <row r="216" spans="1:26" x14ac:dyDescent="0.25">
      <c r="A216" s="42">
        <v>45140</v>
      </c>
      <c r="B216" s="43">
        <v>591.5</v>
      </c>
      <c r="C216" s="43">
        <v>73.099999999999994</v>
      </c>
      <c r="D216" s="44">
        <v>1474.3</v>
      </c>
      <c r="E216" s="43">
        <v>287.5</v>
      </c>
      <c r="F216" s="44">
        <v>1314.8</v>
      </c>
      <c r="G216" s="43">
        <v>1029.4000000000001</v>
      </c>
      <c r="H216" s="43">
        <v>827.4</v>
      </c>
      <c r="I216" s="37">
        <v>1520.7</v>
      </c>
      <c r="J216" s="38">
        <v>67.720000999999996</v>
      </c>
      <c r="K216" s="38">
        <v>1572.7144780000001</v>
      </c>
      <c r="N216" s="46">
        <f t="shared" si="28"/>
        <v>5.4394016658168383E-3</v>
      </c>
      <c r="O216" s="46">
        <f t="shared" si="29"/>
        <v>0</v>
      </c>
      <c r="P216" s="46">
        <f t="shared" si="30"/>
        <v>1.9113123423080816E-2</v>
      </c>
      <c r="Q216" s="46">
        <f t="shared" si="31"/>
        <v>1.7394329448603712E-4</v>
      </c>
      <c r="R216" s="46">
        <f t="shared" si="32"/>
        <v>4.9992014055262664E-2</v>
      </c>
      <c r="S216" s="46">
        <f t="shared" si="33"/>
        <v>-1.5034676754449338E-3</v>
      </c>
      <c r="T216" s="46">
        <f t="shared" si="34"/>
        <v>1.4965652600588727E-2</v>
      </c>
      <c r="U216" s="46">
        <f t="shared" si="35"/>
        <v>6.4195896757114797E-3</v>
      </c>
      <c r="V216" s="46">
        <f t="shared" si="35"/>
        <v>-8.4919762009381967E-3</v>
      </c>
      <c r="W216" s="46">
        <f t="shared" si="35"/>
        <v>-1.1358458890056572E-2</v>
      </c>
      <c r="X216" s="38">
        <v>5.8470000000000004</v>
      </c>
      <c r="Y216" s="45">
        <f t="shared" si="2"/>
        <v>5.8470000000000001E-2</v>
      </c>
      <c r="Z216" s="46">
        <f t="shared" si="3"/>
        <v>2.2551935105408205E-4</v>
      </c>
    </row>
    <row r="217" spans="1:26" x14ac:dyDescent="0.25">
      <c r="A217" s="42">
        <v>45171</v>
      </c>
      <c r="B217" s="43">
        <v>611.95000000000005</v>
      </c>
      <c r="C217" s="43">
        <v>72.8</v>
      </c>
      <c r="D217" s="44">
        <v>1578.35</v>
      </c>
      <c r="E217" s="43">
        <v>287</v>
      </c>
      <c r="F217" s="44">
        <v>1249.0999999999999</v>
      </c>
      <c r="G217" s="43">
        <v>1012.55</v>
      </c>
      <c r="H217" s="43">
        <v>824.55</v>
      </c>
      <c r="I217" s="37">
        <v>1554.15</v>
      </c>
      <c r="J217" s="38">
        <v>68.150002000000001</v>
      </c>
      <c r="K217" s="38">
        <v>1579.7045900000001</v>
      </c>
      <c r="N217" s="46">
        <f t="shared" si="28"/>
        <v>3.4573119188503879E-2</v>
      </c>
      <c r="O217" s="46">
        <f t="shared" si="29"/>
        <v>-4.1039671682626157E-3</v>
      </c>
      <c r="P217" s="46">
        <f t="shared" si="30"/>
        <v>7.0575866512921359E-2</v>
      </c>
      <c r="Q217" s="46">
        <f t="shared" si="31"/>
        <v>-1.7391304347826088E-3</v>
      </c>
      <c r="R217" s="46">
        <f t="shared" si="32"/>
        <v>-4.9969577121995776E-2</v>
      </c>
      <c r="S217" s="46">
        <f t="shared" si="33"/>
        <v>-1.6368758500097277E-2</v>
      </c>
      <c r="T217" s="46">
        <f t="shared" si="34"/>
        <v>-3.4445250181291067E-3</v>
      </c>
      <c r="U217" s="46">
        <f t="shared" si="35"/>
        <v>2.1996449003748302E-2</v>
      </c>
      <c r="V217" s="46">
        <f t="shared" si="35"/>
        <v>6.3496898058227188E-3</v>
      </c>
      <c r="W217" s="46">
        <f t="shared" si="35"/>
        <v>4.4446160430144863E-3</v>
      </c>
      <c r="X217" s="38">
        <v>5.7709999999999999</v>
      </c>
      <c r="Y217" s="45">
        <f t="shared" si="2"/>
        <v>5.7709999999999997E-2</v>
      </c>
      <c r="Z217" s="46">
        <f t="shared" si="3"/>
        <v>2.2266841305818019E-4</v>
      </c>
    </row>
    <row r="218" spans="1:26" x14ac:dyDescent="0.25">
      <c r="A218" s="42">
        <v>45201</v>
      </c>
      <c r="B218" s="43">
        <v>606.5</v>
      </c>
      <c r="C218" s="43">
        <v>73.45</v>
      </c>
      <c r="D218" s="44">
        <v>1600.8</v>
      </c>
      <c r="E218" s="43">
        <v>289.85000000000002</v>
      </c>
      <c r="F218" s="44">
        <v>1186.6500000000001</v>
      </c>
      <c r="G218" s="43">
        <v>1020.3</v>
      </c>
      <c r="H218" s="43">
        <v>849.85</v>
      </c>
      <c r="I218" s="37">
        <v>1554.55</v>
      </c>
      <c r="J218" s="38">
        <v>69.599997999999999</v>
      </c>
      <c r="K218" s="38">
        <v>1519.7117920000001</v>
      </c>
      <c r="N218" s="46">
        <f t="shared" si="28"/>
        <v>-8.9059563689844676E-3</v>
      </c>
      <c r="O218" s="46">
        <f t="shared" si="29"/>
        <v>8.9285714285715061E-3</v>
      </c>
      <c r="P218" s="46">
        <f t="shared" si="30"/>
        <v>1.4223714638705006E-2</v>
      </c>
      <c r="Q218" s="46">
        <f t="shared" si="31"/>
        <v>9.9303135888502529E-3</v>
      </c>
      <c r="R218" s="46">
        <f t="shared" si="32"/>
        <v>-4.9995997117924761E-2</v>
      </c>
      <c r="S218" s="46">
        <f t="shared" si="33"/>
        <v>7.6539430151597457E-3</v>
      </c>
      <c r="T218" s="46">
        <f t="shared" si="34"/>
        <v>3.068340306834039E-2</v>
      </c>
      <c r="U218" s="46">
        <f t="shared" si="35"/>
        <v>2.5737541421346947E-4</v>
      </c>
      <c r="V218" s="46">
        <f t="shared" si="35"/>
        <v>2.1276536426220481E-2</v>
      </c>
      <c r="W218" s="46">
        <f t="shared" si="35"/>
        <v>-3.7977225855879794E-2</v>
      </c>
      <c r="X218" s="38">
        <v>6.0019999999999998</v>
      </c>
      <c r="Y218" s="45">
        <f t="shared" si="2"/>
        <v>6.0019999999999997E-2</v>
      </c>
      <c r="Z218" s="46">
        <f t="shared" si="3"/>
        <v>2.3132744996789967E-4</v>
      </c>
    </row>
    <row r="219" spans="1:26" x14ac:dyDescent="0.25">
      <c r="A219" s="43" t="s">
        <v>140</v>
      </c>
      <c r="B219" s="43">
        <v>601.65</v>
      </c>
      <c r="C219" s="43">
        <v>74.3</v>
      </c>
      <c r="D219" s="44">
        <v>1595.25</v>
      </c>
      <c r="E219" s="43">
        <v>282.35000000000002</v>
      </c>
      <c r="F219" s="44">
        <v>1127.3499999999999</v>
      </c>
      <c r="G219" s="43">
        <v>1017.3</v>
      </c>
      <c r="H219" s="43">
        <v>848.55</v>
      </c>
      <c r="I219" s="37">
        <v>1542.3</v>
      </c>
      <c r="J219" s="38">
        <v>72.199996999999996</v>
      </c>
      <c r="K219" s="38">
        <v>1531.5417480000001</v>
      </c>
      <c r="N219" s="46">
        <f t="shared" si="28"/>
        <v>-7.9967023907667311E-3</v>
      </c>
      <c r="O219" s="46">
        <f t="shared" si="29"/>
        <v>1.1572498298161937E-2</v>
      </c>
      <c r="P219" s="46">
        <f t="shared" si="30"/>
        <v>-3.4670164917540948E-3</v>
      </c>
      <c r="Q219" s="46">
        <f t="shared" si="31"/>
        <v>-2.5875452820424357E-2</v>
      </c>
      <c r="R219" s="46">
        <f t="shared" si="32"/>
        <v>-4.9972611974887435E-2</v>
      </c>
      <c r="S219" s="46">
        <f t="shared" si="33"/>
        <v>-2.9403116730373421E-3</v>
      </c>
      <c r="T219" s="46">
        <f t="shared" si="34"/>
        <v>-1.5296817085368808E-3</v>
      </c>
      <c r="U219" s="46">
        <f t="shared" si="35"/>
        <v>-7.8800939178540422E-3</v>
      </c>
      <c r="V219" s="46">
        <f t="shared" si="35"/>
        <v>3.7356308544721467E-2</v>
      </c>
      <c r="W219" s="46">
        <f t="shared" si="35"/>
        <v>7.7843417826161327E-3</v>
      </c>
      <c r="X219" s="38">
        <v>6.0410000000000004</v>
      </c>
      <c r="Y219" s="45">
        <f t="shared" si="2"/>
        <v>6.0410000000000005E-2</v>
      </c>
      <c r="Z219" s="46">
        <f t="shared" si="3"/>
        <v>2.3278751061739378E-4</v>
      </c>
    </row>
    <row r="220" spans="1:26" x14ac:dyDescent="0.25">
      <c r="A220" s="43" t="s">
        <v>141</v>
      </c>
      <c r="B220" s="43">
        <v>603.4</v>
      </c>
      <c r="C220" s="43">
        <v>75</v>
      </c>
      <c r="D220" s="44">
        <v>1599.75</v>
      </c>
      <c r="E220" s="43">
        <v>289.89999999999998</v>
      </c>
      <c r="F220" s="44">
        <v>1071</v>
      </c>
      <c r="G220" s="43">
        <v>1009.95</v>
      </c>
      <c r="H220" s="43">
        <v>856.8</v>
      </c>
      <c r="I220" s="37">
        <v>1524.85</v>
      </c>
      <c r="J220" s="38">
        <v>72</v>
      </c>
      <c r="K220" s="38">
        <v>1645.093384</v>
      </c>
      <c r="N220" s="46">
        <f t="shared" si="28"/>
        <v>2.9086678301337987E-3</v>
      </c>
      <c r="O220" s="46">
        <f t="shared" si="29"/>
        <v>9.4212651413190154E-3</v>
      </c>
      <c r="P220" s="46">
        <f t="shared" si="30"/>
        <v>2.8208744710860366E-3</v>
      </c>
      <c r="Q220" s="46">
        <f t="shared" si="31"/>
        <v>2.6739861873561019E-2</v>
      </c>
      <c r="R220" s="46">
        <f t="shared" si="32"/>
        <v>-4.9984476870537024E-2</v>
      </c>
      <c r="S220" s="46">
        <f t="shared" si="33"/>
        <v>-7.2250073724564132E-3</v>
      </c>
      <c r="T220" s="46">
        <f t="shared" si="34"/>
        <v>9.72246773908432E-3</v>
      </c>
      <c r="U220" s="46">
        <f t="shared" si="35"/>
        <v>-1.1314270894119202E-2</v>
      </c>
      <c r="V220" s="46">
        <f t="shared" si="35"/>
        <v>-2.7700416663451691E-3</v>
      </c>
      <c r="W220" s="46">
        <f t="shared" si="35"/>
        <v>7.4142044216740421E-2</v>
      </c>
      <c r="X220" s="38">
        <v>5.7619999999999996</v>
      </c>
      <c r="Y220" s="45">
        <f t="shared" si="2"/>
        <v>5.7619999999999998E-2</v>
      </c>
      <c r="Z220" s="46">
        <f t="shared" si="3"/>
        <v>2.2233066687049607E-4</v>
      </c>
    </row>
    <row r="221" spans="1:26" x14ac:dyDescent="0.25">
      <c r="A221" s="43" t="s">
        <v>142</v>
      </c>
      <c r="B221" s="43">
        <v>607.65</v>
      </c>
      <c r="C221" s="43">
        <v>77.400000000000006</v>
      </c>
      <c r="D221" s="44">
        <v>1628.8</v>
      </c>
      <c r="E221" s="43">
        <v>288.55</v>
      </c>
      <c r="F221" s="44">
        <v>1017.45</v>
      </c>
      <c r="G221" s="43">
        <v>1010.65</v>
      </c>
      <c r="H221" s="43">
        <v>858.75</v>
      </c>
      <c r="I221" s="37">
        <v>1525</v>
      </c>
      <c r="J221" s="38">
        <v>71.849997999999999</v>
      </c>
      <c r="K221" s="38">
        <v>1627.968018</v>
      </c>
      <c r="N221" s="46">
        <f t="shared" si="28"/>
        <v>7.0434206165064638E-3</v>
      </c>
      <c r="O221" s="46">
        <f t="shared" si="29"/>
        <v>3.2000000000000077E-2</v>
      </c>
      <c r="P221" s="46">
        <f t="shared" si="30"/>
        <v>1.8159087357399566E-2</v>
      </c>
      <c r="Q221" s="46">
        <f t="shared" si="31"/>
        <v>-4.6567781993789789E-3</v>
      </c>
      <c r="R221" s="46">
        <f t="shared" si="32"/>
        <v>-4.9999999999999954E-2</v>
      </c>
      <c r="S221" s="46">
        <f t="shared" si="33"/>
        <v>6.9310361899097158E-4</v>
      </c>
      <c r="T221" s="46">
        <f t="shared" si="34"/>
        <v>2.2759103641457113E-3</v>
      </c>
      <c r="U221" s="46">
        <f t="shared" si="35"/>
        <v>9.837033150807683E-5</v>
      </c>
      <c r="V221" s="46">
        <f t="shared" si="35"/>
        <v>-2.08336111111112E-3</v>
      </c>
      <c r="W221" s="46">
        <f t="shared" si="35"/>
        <v>-1.0409965881912503E-2</v>
      </c>
      <c r="X221" s="38">
        <v>5.7110000000000003</v>
      </c>
      <c r="Y221" s="45">
        <f t="shared" si="2"/>
        <v>5.7110000000000001E-2</v>
      </c>
      <c r="Z221" s="46">
        <f t="shared" si="3"/>
        <v>2.2041623090873763E-4</v>
      </c>
    </row>
    <row r="222" spans="1:26" x14ac:dyDescent="0.25">
      <c r="A222" s="43" t="s">
        <v>143</v>
      </c>
      <c r="B222" s="43">
        <v>601.95000000000005</v>
      </c>
      <c r="C222" s="43">
        <v>77.45</v>
      </c>
      <c r="D222" s="44">
        <v>1644.3</v>
      </c>
      <c r="E222" s="43">
        <v>288.75</v>
      </c>
      <c r="F222" s="46">
        <v>968.55</v>
      </c>
      <c r="G222" s="43">
        <v>1024.9000000000001</v>
      </c>
      <c r="H222" s="43">
        <v>862.85</v>
      </c>
      <c r="I222" s="37">
        <v>1520.75</v>
      </c>
      <c r="J222" s="38">
        <v>71.949996999999996</v>
      </c>
      <c r="K222" s="38">
        <v>1572.234741</v>
      </c>
      <c r="N222" s="46">
        <f t="shared" si="28"/>
        <v>-9.380399901258836E-3</v>
      </c>
      <c r="O222" s="46">
        <f t="shared" si="29"/>
        <v>6.4599483204130694E-4</v>
      </c>
      <c r="P222" s="46">
        <f t="shared" si="30"/>
        <v>9.5162082514734774E-3</v>
      </c>
      <c r="Q222" s="46">
        <f t="shared" si="31"/>
        <v>6.9312077629523001E-4</v>
      </c>
      <c r="R222" s="46">
        <f t="shared" si="32"/>
        <v>-4.8061329795076012E-2</v>
      </c>
      <c r="S222" s="46">
        <f t="shared" si="33"/>
        <v>1.4099836738732613E-2</v>
      </c>
      <c r="T222" s="46">
        <f t="shared" si="34"/>
        <v>4.7743813682678575E-3</v>
      </c>
      <c r="U222" s="46">
        <f t="shared" si="35"/>
        <v>-2.7868852459016396E-3</v>
      </c>
      <c r="V222" s="46">
        <f t="shared" si="35"/>
        <v>1.3917745690124701E-3</v>
      </c>
      <c r="W222" s="46">
        <f t="shared" si="35"/>
        <v>-3.4234872174251793E-2</v>
      </c>
      <c r="X222" s="38">
        <v>5.476</v>
      </c>
      <c r="Y222" s="45">
        <f t="shared" si="2"/>
        <v>5.4760000000000003E-2</v>
      </c>
      <c r="Z222" s="46">
        <f t="shared" si="3"/>
        <v>2.1158290787570699E-4</v>
      </c>
    </row>
    <row r="223" spans="1:26" x14ac:dyDescent="0.25">
      <c r="A223" s="43" t="s">
        <v>144</v>
      </c>
      <c r="B223" s="43">
        <v>605</v>
      </c>
      <c r="C223" s="43">
        <v>76.95</v>
      </c>
      <c r="D223" s="44">
        <v>1618.7</v>
      </c>
      <c r="E223" s="43">
        <v>288.64999999999998</v>
      </c>
      <c r="F223" s="46">
        <v>920.4</v>
      </c>
      <c r="G223" s="43">
        <v>1018.85</v>
      </c>
      <c r="H223" s="43">
        <v>855.1</v>
      </c>
      <c r="I223" s="37">
        <v>1514.9</v>
      </c>
      <c r="J223" s="38">
        <v>71.790001000000004</v>
      </c>
      <c r="K223" s="38">
        <v>1568.5913089999999</v>
      </c>
      <c r="N223" s="46">
        <f t="shared" si="28"/>
        <v>5.0668660187722474E-3</v>
      </c>
      <c r="O223" s="46">
        <f t="shared" si="29"/>
        <v>-6.4557779212395094E-3</v>
      </c>
      <c r="P223" s="46">
        <f t="shared" si="30"/>
        <v>-1.556893510916494E-2</v>
      </c>
      <c r="Q223" s="46">
        <f t="shared" si="31"/>
        <v>-3.4632034632042509E-4</v>
      </c>
      <c r="R223" s="46">
        <f t="shared" si="32"/>
        <v>-4.971348923648751E-2</v>
      </c>
      <c r="S223" s="46">
        <f t="shared" si="33"/>
        <v>-5.9030149282857528E-3</v>
      </c>
      <c r="T223" s="46">
        <f t="shared" si="34"/>
        <v>-8.9818624326360313E-3</v>
      </c>
      <c r="U223" s="46">
        <f t="shared" si="35"/>
        <v>-3.846786125267078E-3</v>
      </c>
      <c r="V223" s="46">
        <f t="shared" si="35"/>
        <v>-2.2237110030733217E-3</v>
      </c>
      <c r="W223" s="46">
        <f t="shared" si="35"/>
        <v>-2.317358791908336E-3</v>
      </c>
      <c r="X223" s="38">
        <v>5.9020000000000001</v>
      </c>
      <c r="Y223" s="45">
        <f t="shared" si="2"/>
        <v>5.9020000000000003E-2</v>
      </c>
      <c r="Z223" s="46">
        <f t="shared" si="3"/>
        <v>2.2758125848865163E-4</v>
      </c>
    </row>
    <row r="224" spans="1:26" x14ac:dyDescent="0.25">
      <c r="A224" s="43" t="s">
        <v>145</v>
      </c>
      <c r="B224" s="43">
        <v>600.95000000000005</v>
      </c>
      <c r="C224" s="43">
        <v>77.45</v>
      </c>
      <c r="D224" s="44">
        <v>1614</v>
      </c>
      <c r="E224" s="43">
        <v>286.95</v>
      </c>
      <c r="F224" s="46">
        <v>874.4</v>
      </c>
      <c r="G224" s="43">
        <v>1010.95</v>
      </c>
      <c r="H224" s="43">
        <v>873.05</v>
      </c>
      <c r="I224" s="37">
        <v>1493.3</v>
      </c>
      <c r="J224" s="38">
        <v>72.989998</v>
      </c>
      <c r="K224" s="38">
        <v>1332.8355710000001</v>
      </c>
      <c r="N224" s="46">
        <f t="shared" si="28"/>
        <v>-6.6942148760329827E-3</v>
      </c>
      <c r="O224" s="46">
        <f t="shared" si="29"/>
        <v>6.4977257959714096E-3</v>
      </c>
      <c r="P224" s="46">
        <f t="shared" si="30"/>
        <v>-2.9035645888676378E-3</v>
      </c>
      <c r="Q224" s="46">
        <f t="shared" si="31"/>
        <v>-5.8894855361163647E-3</v>
      </c>
      <c r="R224" s="46">
        <f t="shared" si="32"/>
        <v>-4.9978270317253368E-2</v>
      </c>
      <c r="S224" s="46">
        <f t="shared" si="33"/>
        <v>-7.7538401138538323E-3</v>
      </c>
      <c r="T224" s="46">
        <f t="shared" si="34"/>
        <v>2.09916968775581E-2</v>
      </c>
      <c r="U224" s="46">
        <f t="shared" si="35"/>
        <v>-1.4258366888903647E-2</v>
      </c>
      <c r="V224" s="46">
        <f t="shared" si="35"/>
        <v>1.6715377953539744E-2</v>
      </c>
      <c r="W224" s="46">
        <f t="shared" si="35"/>
        <v>-0.15029774591209333</v>
      </c>
      <c r="X224" s="38">
        <v>5.4649999999999999</v>
      </c>
      <c r="Y224" s="45">
        <f t="shared" si="2"/>
        <v>5.4649999999999997E-2</v>
      </c>
      <c r="Z224" s="46">
        <f t="shared" si="3"/>
        <v>2.1116895306927397E-4</v>
      </c>
    </row>
    <row r="225" spans="1:26" x14ac:dyDescent="0.25">
      <c r="A225" s="43" t="s">
        <v>146</v>
      </c>
      <c r="B225" s="43">
        <v>585.6</v>
      </c>
      <c r="C225" s="43">
        <v>77.45</v>
      </c>
      <c r="D225" s="44">
        <v>1578.35</v>
      </c>
      <c r="E225" s="43">
        <v>285.35000000000002</v>
      </c>
      <c r="F225" s="46">
        <v>830.7</v>
      </c>
      <c r="G225" s="43">
        <v>1000.25</v>
      </c>
      <c r="H225" s="43">
        <v>895.8</v>
      </c>
      <c r="I225" s="37">
        <v>1482.7</v>
      </c>
      <c r="J225" s="38">
        <v>71.959998999999996</v>
      </c>
      <c r="K225" s="38">
        <v>1100.1697999999999</v>
      </c>
      <c r="N225" s="46">
        <f t="shared" si="28"/>
        <v>-2.5542890423496167E-2</v>
      </c>
      <c r="O225" s="46">
        <f t="shared" si="29"/>
        <v>0</v>
      </c>
      <c r="P225" s="46">
        <f t="shared" si="30"/>
        <v>-2.208798017348209E-2</v>
      </c>
      <c r="Q225" s="46">
        <f t="shared" si="31"/>
        <v>-5.5758843004006476E-3</v>
      </c>
      <c r="R225" s="46">
        <f t="shared" si="32"/>
        <v>-4.9977127172918495E-2</v>
      </c>
      <c r="S225" s="46">
        <f t="shared" si="33"/>
        <v>-1.0584104060537163E-2</v>
      </c>
      <c r="T225" s="46">
        <f t="shared" si="34"/>
        <v>2.605807227535651E-2</v>
      </c>
      <c r="U225" s="46">
        <f t="shared" si="35"/>
        <v>-7.0983727315341253E-3</v>
      </c>
      <c r="V225" s="46">
        <f t="shared" si="35"/>
        <v>-1.4111508812481454E-2</v>
      </c>
      <c r="W225" s="46">
        <f t="shared" si="35"/>
        <v>-0.17456449697349813</v>
      </c>
      <c r="X225" s="38">
        <v>5.47</v>
      </c>
      <c r="Y225" s="45">
        <f t="shared" si="2"/>
        <v>5.4699999999999999E-2</v>
      </c>
      <c r="Z225" s="46">
        <f t="shared" si="3"/>
        <v>2.113571196757924E-4</v>
      </c>
    </row>
    <row r="226" spans="1:26" x14ac:dyDescent="0.25">
      <c r="A226" s="43" t="s">
        <v>147</v>
      </c>
      <c r="B226" s="43">
        <v>565.95000000000005</v>
      </c>
      <c r="C226" s="43">
        <v>77.2</v>
      </c>
      <c r="D226" s="44">
        <v>1579.35</v>
      </c>
      <c r="E226" s="43">
        <v>273.2</v>
      </c>
      <c r="F226" s="46">
        <v>789.2</v>
      </c>
      <c r="G226" s="43">
        <v>965.2</v>
      </c>
      <c r="H226" s="43">
        <v>914.2</v>
      </c>
      <c r="I226" s="37">
        <v>1477.65</v>
      </c>
      <c r="J226" s="38">
        <v>71.470000999999996</v>
      </c>
      <c r="K226" s="38">
        <v>1299.4646</v>
      </c>
      <c r="N226" s="46">
        <f t="shared" si="28"/>
        <v>-3.3555327868852416E-2</v>
      </c>
      <c r="O226" s="46">
        <f t="shared" si="29"/>
        <v>-3.2278889606197547E-3</v>
      </c>
      <c r="P226" s="46">
        <f t="shared" si="30"/>
        <v>6.3357303513162484E-4</v>
      </c>
      <c r="Q226" s="46">
        <f t="shared" si="31"/>
        <v>-4.2579288592956135E-2</v>
      </c>
      <c r="R226" s="46">
        <f t="shared" si="32"/>
        <v>-4.9957866859275307E-2</v>
      </c>
      <c r="S226" s="46">
        <f t="shared" si="33"/>
        <v>-3.5041239690077434E-2</v>
      </c>
      <c r="T226" s="46">
        <f t="shared" si="34"/>
        <v>2.0540299173922853E-2</v>
      </c>
      <c r="U226" s="46">
        <f t="shared" si="35"/>
        <v>-3.4059486072704893E-3</v>
      </c>
      <c r="V226" s="46">
        <f t="shared" si="35"/>
        <v>-6.8093108228086544E-3</v>
      </c>
      <c r="W226" s="46">
        <f t="shared" si="35"/>
        <v>0.1811491280709579</v>
      </c>
      <c r="X226" s="38">
        <v>5.5</v>
      </c>
      <c r="Y226" s="45">
        <f t="shared" si="2"/>
        <v>5.5E-2</v>
      </c>
      <c r="Z226" s="46">
        <f t="shared" si="3"/>
        <v>2.1248593276390615E-4</v>
      </c>
    </row>
    <row r="227" spans="1:26" x14ac:dyDescent="0.25">
      <c r="A227" s="43" t="s">
        <v>148</v>
      </c>
      <c r="B227" s="43">
        <v>570.79999999999995</v>
      </c>
      <c r="C227" s="43">
        <v>77.5</v>
      </c>
      <c r="D227" s="44">
        <v>1596.65</v>
      </c>
      <c r="E227" s="43">
        <v>278.39999999999998</v>
      </c>
      <c r="F227" s="46">
        <v>749.75</v>
      </c>
      <c r="G227" s="43">
        <v>972.85</v>
      </c>
      <c r="H227" s="43">
        <v>900.6</v>
      </c>
      <c r="I227" s="37">
        <v>1497.3</v>
      </c>
      <c r="J227" s="38">
        <v>71.480002999999996</v>
      </c>
      <c r="K227" s="38">
        <v>1287.2210689999999</v>
      </c>
      <c r="N227" s="46">
        <f t="shared" si="28"/>
        <v>8.569661630885959E-3</v>
      </c>
      <c r="O227" s="46">
        <f t="shared" si="29"/>
        <v>3.8860103626942636E-3</v>
      </c>
      <c r="P227" s="46">
        <f t="shared" si="30"/>
        <v>1.0953873428942402E-2</v>
      </c>
      <c r="Q227" s="46">
        <f t="shared" si="31"/>
        <v>1.9033674963396738E-2</v>
      </c>
      <c r="R227" s="46">
        <f t="shared" si="32"/>
        <v>-4.9987328940699495E-2</v>
      </c>
      <c r="S227" s="46">
        <f t="shared" si="33"/>
        <v>7.9258184832158903E-3</v>
      </c>
      <c r="T227" s="46">
        <f t="shared" si="34"/>
        <v>-1.4876394661999586E-2</v>
      </c>
      <c r="U227" s="46">
        <f t="shared" si="35"/>
        <v>1.3298142320576498E-2</v>
      </c>
      <c r="V227" s="46">
        <f t="shared" si="35"/>
        <v>1.3994682887999495E-4</v>
      </c>
      <c r="W227" s="46">
        <f t="shared" si="35"/>
        <v>-9.4219811759397483E-3</v>
      </c>
      <c r="X227" s="38">
        <v>5.2759999999999998</v>
      </c>
      <c r="Y227" s="45">
        <f t="shared" si="2"/>
        <v>5.2760000000000001E-2</v>
      </c>
      <c r="Z227" s="46">
        <f t="shared" si="3"/>
        <v>2.0404973176790797E-4</v>
      </c>
    </row>
    <row r="228" spans="1:26" x14ac:dyDescent="0.25">
      <c r="A228" s="43" t="s">
        <v>149</v>
      </c>
      <c r="B228" s="43">
        <v>572.45000000000005</v>
      </c>
      <c r="C228" s="43">
        <v>72.2</v>
      </c>
      <c r="D228" s="44">
        <v>1571.2</v>
      </c>
      <c r="E228" s="43">
        <v>272.55</v>
      </c>
      <c r="F228" s="46">
        <v>712.3</v>
      </c>
      <c r="G228" s="43">
        <v>972.1</v>
      </c>
      <c r="H228" s="43">
        <v>895.2</v>
      </c>
      <c r="I228" s="37">
        <v>1528.05</v>
      </c>
      <c r="J228" s="38">
        <v>72.360000999999997</v>
      </c>
      <c r="K228" s="38">
        <v>1255.268311</v>
      </c>
      <c r="N228" s="46">
        <f t="shared" si="28"/>
        <v>2.8906797477226544E-3</v>
      </c>
      <c r="O228" s="46">
        <f t="shared" si="29"/>
        <v>-6.8387096774193509E-2</v>
      </c>
      <c r="P228" s="46">
        <f t="shared" si="30"/>
        <v>-1.5939623586885068E-2</v>
      </c>
      <c r="Q228" s="46">
        <f t="shared" si="31"/>
        <v>-2.1012931034482638E-2</v>
      </c>
      <c r="R228" s="46">
        <f t="shared" si="32"/>
        <v>-4.9949983327775983E-2</v>
      </c>
      <c r="S228" s="46">
        <f t="shared" si="33"/>
        <v>-7.7093077041681657E-4</v>
      </c>
      <c r="T228" s="46">
        <f t="shared" si="34"/>
        <v>-5.9960026648900478E-3</v>
      </c>
      <c r="U228" s="46">
        <f t="shared" si="35"/>
        <v>2.0536966539771589E-2</v>
      </c>
      <c r="V228" s="46">
        <f t="shared" si="35"/>
        <v>1.2311107485543902E-2</v>
      </c>
      <c r="W228" s="46">
        <f t="shared" si="35"/>
        <v>-2.482305391786584E-2</v>
      </c>
      <c r="X228" s="38">
        <v>5.0449999999999999</v>
      </c>
      <c r="Y228" s="45">
        <f t="shared" si="2"/>
        <v>5.0450000000000002E-2</v>
      </c>
      <c r="Z228" s="46">
        <f t="shared" si="3"/>
        <v>1.9533115316772154E-4</v>
      </c>
    </row>
    <row r="229" spans="1:26" x14ac:dyDescent="0.25">
      <c r="A229" s="43" t="s">
        <v>150</v>
      </c>
      <c r="B229" s="43">
        <v>559.4</v>
      </c>
      <c r="C229" s="43">
        <v>69.75</v>
      </c>
      <c r="D229" s="44">
        <v>1568.35</v>
      </c>
      <c r="E229" s="43">
        <v>259.8</v>
      </c>
      <c r="F229" s="46">
        <v>676.7</v>
      </c>
      <c r="G229" s="43">
        <v>974.85</v>
      </c>
      <c r="H229" s="43">
        <v>887.3</v>
      </c>
      <c r="I229" s="37">
        <v>1526.25</v>
      </c>
      <c r="J229" s="38">
        <v>72.580001999999993</v>
      </c>
      <c r="K229" s="38">
        <v>1221.8192140000001</v>
      </c>
      <c r="N229" s="46">
        <f t="shared" si="28"/>
        <v>-2.2796750807930942E-2</v>
      </c>
      <c r="O229" s="46">
        <f t="shared" si="29"/>
        <v>-3.3933518005540203E-2</v>
      </c>
      <c r="P229" s="46">
        <f t="shared" si="30"/>
        <v>-1.8139002036660745E-3</v>
      </c>
      <c r="Q229" s="46">
        <f t="shared" si="31"/>
        <v>-4.6780407264722067E-2</v>
      </c>
      <c r="R229" s="46">
        <f t="shared" si="32"/>
        <v>-4.9978941457251035E-2</v>
      </c>
      <c r="S229" s="46">
        <f t="shared" si="33"/>
        <v>2.8289270651167576E-3</v>
      </c>
      <c r="T229" s="46">
        <f t="shared" si="34"/>
        <v>-8.8248436103664993E-3</v>
      </c>
      <c r="U229" s="46">
        <f t="shared" si="35"/>
        <v>-1.1779719250024244E-3</v>
      </c>
      <c r="V229" s="46">
        <f t="shared" si="35"/>
        <v>3.040367564395091E-3</v>
      </c>
      <c r="W229" s="46">
        <f t="shared" si="35"/>
        <v>-2.6646969979950315E-2</v>
      </c>
      <c r="X229" s="38">
        <v>5.0199999999999996</v>
      </c>
      <c r="Y229" s="45">
        <f t="shared" si="2"/>
        <v>5.0199999999999995E-2</v>
      </c>
      <c r="Z229" s="46">
        <f t="shared" si="3"/>
        <v>1.9438643909430731E-4</v>
      </c>
    </row>
    <row r="230" spans="1:26" x14ac:dyDescent="0.25">
      <c r="A230" s="43" t="s">
        <v>151</v>
      </c>
      <c r="B230" s="43">
        <v>554.95000000000005</v>
      </c>
      <c r="C230" s="43">
        <v>69.349999999999994</v>
      </c>
      <c r="D230" s="44">
        <v>1570.1</v>
      </c>
      <c r="E230" s="43">
        <v>257.10000000000002</v>
      </c>
      <c r="F230" s="46">
        <v>642.9</v>
      </c>
      <c r="G230" s="43">
        <v>975</v>
      </c>
      <c r="H230" s="43">
        <v>892</v>
      </c>
      <c r="I230" s="37">
        <v>1549.7</v>
      </c>
      <c r="J230" s="38">
        <v>74.639999000000003</v>
      </c>
      <c r="K230" s="38">
        <v>1241.6042480000001</v>
      </c>
      <c r="N230" s="46">
        <f t="shared" si="28"/>
        <v>-7.954951734000593E-3</v>
      </c>
      <c r="O230" s="46">
        <f t="shared" si="29"/>
        <v>-5.7347670250896873E-3</v>
      </c>
      <c r="P230" s="46">
        <f t="shared" si="30"/>
        <v>1.1158223610801161E-3</v>
      </c>
      <c r="Q230" s="46">
        <f t="shared" si="31"/>
        <v>-1.0392609699769009E-2</v>
      </c>
      <c r="R230" s="46">
        <f t="shared" si="32"/>
        <v>-4.9948278409930644E-2</v>
      </c>
      <c r="S230" s="46">
        <f t="shared" si="33"/>
        <v>1.5386982612707314E-4</v>
      </c>
      <c r="T230" s="46">
        <f t="shared" si="34"/>
        <v>5.2969683308915199E-3</v>
      </c>
      <c r="U230" s="46">
        <f t="shared" si="35"/>
        <v>1.5364455364455394E-2</v>
      </c>
      <c r="V230" s="46">
        <f t="shared" si="35"/>
        <v>2.8382432395083292E-2</v>
      </c>
      <c r="W230" s="46">
        <f t="shared" si="35"/>
        <v>1.6193094504732511E-2</v>
      </c>
      <c r="X230" s="38">
        <v>5.1740000000000004</v>
      </c>
      <c r="Y230" s="45">
        <f t="shared" si="2"/>
        <v>5.1740000000000001E-2</v>
      </c>
      <c r="Z230" s="46">
        <f t="shared" si="3"/>
        <v>2.0020232146267247E-4</v>
      </c>
    </row>
    <row r="231" spans="1:26" x14ac:dyDescent="0.25">
      <c r="A231" s="42">
        <v>44929</v>
      </c>
      <c r="B231" s="43">
        <v>568.25</v>
      </c>
      <c r="C231" s="43">
        <v>69.55</v>
      </c>
      <c r="D231" s="44">
        <v>1602.5</v>
      </c>
      <c r="E231" s="43">
        <v>266.45</v>
      </c>
      <c r="F231" s="46">
        <v>675</v>
      </c>
      <c r="G231" s="43">
        <v>994.5</v>
      </c>
      <c r="H231" s="43">
        <v>899.15</v>
      </c>
      <c r="I231" s="37">
        <v>1526.55</v>
      </c>
      <c r="J231" s="38">
        <v>74.870002999999997</v>
      </c>
      <c r="K231" s="38">
        <v>1251.736206</v>
      </c>
      <c r="N231" s="46">
        <f t="shared" si="28"/>
        <v>2.396612307415074E-2</v>
      </c>
      <c r="O231" s="46">
        <f t="shared" si="29"/>
        <v>2.8839221341024203E-3</v>
      </c>
      <c r="P231" s="46">
        <f t="shared" si="30"/>
        <v>2.0635628303929746E-2</v>
      </c>
      <c r="Q231" s="46">
        <f t="shared" si="31"/>
        <v>3.6367172306495388E-2</v>
      </c>
      <c r="R231" s="46">
        <f t="shared" si="32"/>
        <v>4.9930004666355617E-2</v>
      </c>
      <c r="S231" s="46">
        <f t="shared" si="33"/>
        <v>0.02</v>
      </c>
      <c r="T231" s="46">
        <f t="shared" si="34"/>
        <v>8.0156950672645479E-3</v>
      </c>
      <c r="U231" s="46">
        <f t="shared" si="35"/>
        <v>-1.4938375169387681E-2</v>
      </c>
      <c r="V231" s="46">
        <f t="shared" si="35"/>
        <v>3.0815112953041955E-3</v>
      </c>
      <c r="W231" s="46">
        <f t="shared" si="35"/>
        <v>8.1603763971657573E-3</v>
      </c>
      <c r="X231" s="38">
        <v>5.1890000000000001</v>
      </c>
      <c r="Y231" s="45">
        <f t="shared" si="2"/>
        <v>5.1889999999999999E-2</v>
      </c>
      <c r="Z231" s="46">
        <f t="shared" si="3"/>
        <v>2.00768350120617E-4</v>
      </c>
    </row>
    <row r="232" spans="1:26" x14ac:dyDescent="0.25">
      <c r="A232" s="42">
        <v>44960</v>
      </c>
      <c r="B232" s="43">
        <v>573.70000000000005</v>
      </c>
      <c r="C232" s="43">
        <v>69.900000000000006</v>
      </c>
      <c r="D232" s="44">
        <v>1595.95</v>
      </c>
      <c r="E232" s="43">
        <v>274.5</v>
      </c>
      <c r="F232" s="46">
        <v>708.75</v>
      </c>
      <c r="G232" s="43">
        <v>989.1</v>
      </c>
      <c r="H232" s="43">
        <v>918.8</v>
      </c>
      <c r="I232" s="37">
        <v>1552.05</v>
      </c>
      <c r="J232" s="38">
        <v>74.589995999999999</v>
      </c>
      <c r="K232" s="38">
        <v>1215.602539</v>
      </c>
      <c r="N232" s="46">
        <f t="shared" si="28"/>
        <v>9.5908490981083065E-3</v>
      </c>
      <c r="O232" s="46">
        <f t="shared" si="29"/>
        <v>5.0323508267434728E-3</v>
      </c>
      <c r="P232" s="46">
        <f t="shared" si="30"/>
        <v>-4.087363494539753E-3</v>
      </c>
      <c r="Q232" s="46">
        <f t="shared" si="31"/>
        <v>3.0212047288421886E-2</v>
      </c>
      <c r="R232" s="46">
        <f t="shared" si="32"/>
        <v>0.05</v>
      </c>
      <c r="S232" s="46">
        <f t="shared" si="33"/>
        <v>-5.4298642533936424E-3</v>
      </c>
      <c r="T232" s="46">
        <f t="shared" si="34"/>
        <v>2.1853973196908166E-2</v>
      </c>
      <c r="U232" s="46">
        <f t="shared" si="35"/>
        <v>1.670433330057974E-2</v>
      </c>
      <c r="V232" s="46">
        <f t="shared" si="35"/>
        <v>-3.7399090260487591E-3</v>
      </c>
      <c r="W232" s="46">
        <f t="shared" si="35"/>
        <v>-2.8866838577328854E-2</v>
      </c>
      <c r="X232" s="38">
        <v>5.0679999999999996</v>
      </c>
      <c r="Y232" s="45">
        <f t="shared" si="2"/>
        <v>5.0679999999999996E-2</v>
      </c>
      <c r="Z232" s="46">
        <f t="shared" si="3"/>
        <v>1.9620009234921909E-4</v>
      </c>
    </row>
    <row r="233" spans="1:26" x14ac:dyDescent="0.25">
      <c r="A233" s="42">
        <v>44988</v>
      </c>
      <c r="B233" s="43">
        <v>572.1</v>
      </c>
      <c r="C233" s="43">
        <v>70</v>
      </c>
      <c r="D233" s="44">
        <v>1599.75</v>
      </c>
      <c r="E233" s="43">
        <v>292.2</v>
      </c>
      <c r="F233" s="46">
        <v>744.15</v>
      </c>
      <c r="G233" s="43">
        <v>1007.95</v>
      </c>
      <c r="H233" s="43">
        <v>912.85</v>
      </c>
      <c r="I233" s="37">
        <v>1571.05</v>
      </c>
      <c r="J233" s="38">
        <v>73.980002999999996</v>
      </c>
      <c r="K233" s="38">
        <v>1200.8085940000001</v>
      </c>
      <c r="N233" s="46">
        <f t="shared" si="28"/>
        <v>-2.7889140665853626E-3</v>
      </c>
      <c r="O233" s="46">
        <f t="shared" si="29"/>
        <v>1.4306151645206624E-3</v>
      </c>
      <c r="P233" s="46">
        <f t="shared" si="30"/>
        <v>2.3810269745292486E-3</v>
      </c>
      <c r="Q233" s="46">
        <f t="shared" si="31"/>
        <v>6.4480874316939843E-2</v>
      </c>
      <c r="R233" s="46">
        <f t="shared" si="32"/>
        <v>4.9947089947089914E-2</v>
      </c>
      <c r="S233" s="46">
        <f t="shared" si="33"/>
        <v>1.9057729248812074E-2</v>
      </c>
      <c r="T233" s="46">
        <f t="shared" si="34"/>
        <v>-6.4758380496298786E-3</v>
      </c>
      <c r="U233" s="46">
        <f t="shared" si="35"/>
        <v>1.2241873650977739E-2</v>
      </c>
      <c r="V233" s="46">
        <f t="shared" si="35"/>
        <v>-8.177946543930675E-3</v>
      </c>
      <c r="W233" s="46">
        <f t="shared" si="35"/>
        <v>-1.2170051086081102E-2</v>
      </c>
      <c r="X233" s="38">
        <v>5.1020000000000003</v>
      </c>
      <c r="Y233" s="45">
        <f t="shared" si="2"/>
        <v>5.1020000000000003E-2</v>
      </c>
      <c r="Z233" s="46">
        <f t="shared" si="3"/>
        <v>1.9748426415455711E-4</v>
      </c>
    </row>
    <row r="234" spans="1:26" x14ac:dyDescent="0.25">
      <c r="A234" s="42">
        <v>45080</v>
      </c>
      <c r="B234" s="43">
        <v>574.5</v>
      </c>
      <c r="C234" s="43">
        <v>69.849999999999994</v>
      </c>
      <c r="D234" s="44">
        <v>1629.35</v>
      </c>
      <c r="E234" s="43">
        <v>286.8</v>
      </c>
      <c r="F234" s="46">
        <v>781.35</v>
      </c>
      <c r="G234" s="43">
        <v>1002.05</v>
      </c>
      <c r="H234" s="43">
        <v>913.2</v>
      </c>
      <c r="I234" s="37">
        <v>1586.85</v>
      </c>
      <c r="J234" s="38">
        <v>74.110000999999997</v>
      </c>
      <c r="K234" s="38">
        <v>1212.300293</v>
      </c>
      <c r="N234" s="46">
        <f t="shared" si="28"/>
        <v>4.1950707918195721E-3</v>
      </c>
      <c r="O234" s="46">
        <f t="shared" si="29"/>
        <v>-2.1428571428572241E-3</v>
      </c>
      <c r="P234" s="46">
        <f t="shared" si="30"/>
        <v>1.8502891076730681E-2</v>
      </c>
      <c r="Q234" s="46">
        <f t="shared" si="31"/>
        <v>-1.8480492813141607E-2</v>
      </c>
      <c r="R234" s="46">
        <f t="shared" si="32"/>
        <v>4.9989921386817238E-2</v>
      </c>
      <c r="S234" s="46">
        <f t="shared" si="33"/>
        <v>-5.8534649536188211E-3</v>
      </c>
      <c r="T234" s="46">
        <f t="shared" si="34"/>
        <v>3.8341458070879415E-4</v>
      </c>
      <c r="U234" s="46">
        <f t="shared" si="35"/>
        <v>1.0056968269628564E-2</v>
      </c>
      <c r="V234" s="46">
        <f t="shared" si="35"/>
        <v>1.7572045786481045E-3</v>
      </c>
      <c r="W234" s="46">
        <f t="shared" si="35"/>
        <v>9.56996731820519E-3</v>
      </c>
      <c r="X234" s="38">
        <v>5.2030000000000003</v>
      </c>
      <c r="Y234" s="45">
        <f t="shared" si="2"/>
        <v>5.203E-2</v>
      </c>
      <c r="Z234" s="46">
        <f t="shared" si="3"/>
        <v>2.012965710045389E-4</v>
      </c>
    </row>
    <row r="235" spans="1:26" x14ac:dyDescent="0.25">
      <c r="A235" s="42">
        <v>45141</v>
      </c>
      <c r="B235" s="43">
        <v>566.85</v>
      </c>
      <c r="C235" s="43">
        <v>69.95</v>
      </c>
      <c r="D235" s="44">
        <v>1669</v>
      </c>
      <c r="E235" s="43">
        <v>291.39999999999998</v>
      </c>
      <c r="F235" s="46">
        <v>820.4</v>
      </c>
      <c r="G235" s="43">
        <v>1010.8</v>
      </c>
      <c r="H235" s="43">
        <v>909.7</v>
      </c>
      <c r="I235" s="37">
        <v>1591.05</v>
      </c>
      <c r="J235" s="38">
        <v>71.940002000000007</v>
      </c>
      <c r="K235" s="38">
        <v>1218.4267580000001</v>
      </c>
      <c r="N235" s="46">
        <f t="shared" si="28"/>
        <v>-1.3315926892950351E-2</v>
      </c>
      <c r="O235" s="46">
        <f t="shared" si="29"/>
        <v>1.4316392269149397E-3</v>
      </c>
      <c r="P235" s="46">
        <f t="shared" si="30"/>
        <v>2.4334857458495777E-2</v>
      </c>
      <c r="Q235" s="46">
        <f t="shared" si="31"/>
        <v>1.6039051603905039E-2</v>
      </c>
      <c r="R235" s="46">
        <f t="shared" si="32"/>
        <v>4.9977602866832983E-2</v>
      </c>
      <c r="S235" s="46">
        <f t="shared" si="33"/>
        <v>8.7320991966468742E-3</v>
      </c>
      <c r="T235" s="46">
        <f t="shared" si="34"/>
        <v>-3.8326763031099427E-3</v>
      </c>
      <c r="U235" s="46">
        <f t="shared" si="35"/>
        <v>2.6467530012288785E-3</v>
      </c>
      <c r="V235" s="46">
        <f t="shared" si="35"/>
        <v>-2.9280784924021121E-2</v>
      </c>
      <c r="W235" s="46">
        <f t="shared" si="35"/>
        <v>5.0535869993393236E-3</v>
      </c>
      <c r="X235" s="38">
        <v>5.0739999999999998</v>
      </c>
      <c r="Y235" s="45">
        <f t="shared" si="2"/>
        <v>5.074E-2</v>
      </c>
      <c r="Z235" s="46">
        <f t="shared" si="3"/>
        <v>1.9642674097686275E-4</v>
      </c>
    </row>
    <row r="236" spans="1:26" x14ac:dyDescent="0.25">
      <c r="A236" s="42">
        <v>45172</v>
      </c>
      <c r="B236" s="43">
        <v>573.65</v>
      </c>
      <c r="C236" s="43">
        <v>71.3</v>
      </c>
      <c r="D236" s="44">
        <v>1685.1</v>
      </c>
      <c r="E236" s="43">
        <v>285.35000000000002</v>
      </c>
      <c r="F236" s="46">
        <v>861.4</v>
      </c>
      <c r="G236" s="43">
        <v>993.25</v>
      </c>
      <c r="H236" s="43">
        <v>891.1</v>
      </c>
      <c r="I236" s="37">
        <v>1592.65</v>
      </c>
      <c r="J236" s="38">
        <v>72.589995999999999</v>
      </c>
      <c r="K236" s="38">
        <v>1142.4666749999999</v>
      </c>
      <c r="N236" s="46">
        <f t="shared" si="28"/>
        <v>1.1996118902707867E-2</v>
      </c>
      <c r="O236" s="46">
        <f t="shared" si="29"/>
        <v>1.9299499642601775E-2</v>
      </c>
      <c r="P236" s="46">
        <f t="shared" si="30"/>
        <v>9.6464949071299634E-3</v>
      </c>
      <c r="Q236" s="46">
        <f t="shared" si="31"/>
        <v>-2.0761839396019062E-2</v>
      </c>
      <c r="R236" s="46">
        <f t="shared" si="32"/>
        <v>4.9975621647976601E-2</v>
      </c>
      <c r="S236" s="46">
        <f t="shared" si="33"/>
        <v>-1.7362485160269048E-2</v>
      </c>
      <c r="T236" s="46">
        <f t="shared" si="34"/>
        <v>-2.0446300978344534E-2</v>
      </c>
      <c r="U236" s="46">
        <f t="shared" si="35"/>
        <v>1.0056252160523783E-3</v>
      </c>
      <c r="V236" s="46">
        <f t="shared" si="35"/>
        <v>9.0352235464212574E-3</v>
      </c>
      <c r="W236" s="46">
        <f t="shared" si="35"/>
        <v>-6.2342756756824415E-2</v>
      </c>
      <c r="X236" s="38">
        <v>5.2220000000000004</v>
      </c>
      <c r="Y236" s="45">
        <f t="shared" si="2"/>
        <v>5.2220000000000003E-2</v>
      </c>
      <c r="Z236" s="46">
        <f t="shared" si="3"/>
        <v>2.0201333022740187E-4</v>
      </c>
    </row>
    <row r="237" spans="1:26" x14ac:dyDescent="0.25">
      <c r="A237" s="42">
        <v>45202</v>
      </c>
      <c r="B237" s="43">
        <v>573.29999999999995</v>
      </c>
      <c r="C237" s="43">
        <v>70.900000000000006</v>
      </c>
      <c r="D237" s="44">
        <v>1680.95</v>
      </c>
      <c r="E237" s="43">
        <v>289.05</v>
      </c>
      <c r="F237" s="46">
        <v>904.45</v>
      </c>
      <c r="G237" s="43">
        <v>980.75</v>
      </c>
      <c r="H237" s="43">
        <v>893.6</v>
      </c>
      <c r="I237" s="37">
        <v>1585.5</v>
      </c>
      <c r="J237" s="38">
        <v>72.650002000000001</v>
      </c>
      <c r="K237" s="38">
        <v>1108.3530270000001</v>
      </c>
      <c r="N237" s="46">
        <f t="shared" si="28"/>
        <v>-6.1012812690669006E-4</v>
      </c>
      <c r="O237" s="46">
        <f t="shared" si="29"/>
        <v>-5.6100981767179736E-3</v>
      </c>
      <c r="P237" s="46">
        <f t="shared" si="30"/>
        <v>-2.4627618538958303E-3</v>
      </c>
      <c r="Q237" s="46">
        <f t="shared" si="31"/>
        <v>1.2966532328719076E-2</v>
      </c>
      <c r="R237" s="46">
        <f t="shared" si="32"/>
        <v>4.9976781982818748E-2</v>
      </c>
      <c r="S237" s="46">
        <f t="shared" si="33"/>
        <v>-1.2584948401711553E-2</v>
      </c>
      <c r="T237" s="46">
        <f t="shared" si="34"/>
        <v>2.8055212658511953E-3</v>
      </c>
      <c r="U237" s="46">
        <f t="shared" si="35"/>
        <v>-4.4893730574828688E-3</v>
      </c>
      <c r="V237" s="46">
        <f t="shared" si="35"/>
        <v>8.266428338141985E-4</v>
      </c>
      <c r="W237" s="46">
        <f t="shared" si="35"/>
        <v>-2.9859643827247553E-2</v>
      </c>
      <c r="X237" s="38">
        <v>5.226</v>
      </c>
      <c r="Y237" s="45">
        <f t="shared" si="2"/>
        <v>5.2260000000000001E-2</v>
      </c>
      <c r="Z237" s="46">
        <f t="shared" si="3"/>
        <v>2.0216421047947186E-4</v>
      </c>
    </row>
    <row r="238" spans="1:26" x14ac:dyDescent="0.25">
      <c r="A238" s="43" t="s">
        <v>152</v>
      </c>
      <c r="B238" s="43">
        <v>572.9</v>
      </c>
      <c r="C238" s="43">
        <v>69.95</v>
      </c>
      <c r="D238" s="44">
        <v>1668.1</v>
      </c>
      <c r="E238" s="43">
        <v>282.39999999999998</v>
      </c>
      <c r="F238" s="46">
        <v>949.65</v>
      </c>
      <c r="G238" s="43">
        <v>965.15</v>
      </c>
      <c r="H238" s="43">
        <v>883.9</v>
      </c>
      <c r="I238" s="37">
        <v>1599.5</v>
      </c>
      <c r="J238" s="38">
        <v>73.330001999999993</v>
      </c>
      <c r="K238" s="38">
        <v>1135.173462</v>
      </c>
      <c r="N238" s="46">
        <f t="shared" si="28"/>
        <v>-6.9771498342922954E-4</v>
      </c>
      <c r="O238" s="46">
        <f t="shared" si="29"/>
        <v>-1.3399153737658712E-2</v>
      </c>
      <c r="P238" s="46">
        <f t="shared" si="30"/>
        <v>-7.6444867485648809E-3</v>
      </c>
      <c r="Q238" s="46">
        <f t="shared" si="31"/>
        <v>-2.3006400276768844E-2</v>
      </c>
      <c r="R238" s="46">
        <f t="shared" si="32"/>
        <v>4.9975123002929882E-2</v>
      </c>
      <c r="S238" s="46">
        <f t="shared" si="33"/>
        <v>-1.590619423910275E-2</v>
      </c>
      <c r="T238" s="46">
        <f t="shared" si="34"/>
        <v>-1.0854968666069881E-2</v>
      </c>
      <c r="U238" s="46">
        <f t="shared" si="35"/>
        <v>8.8300220750551876E-3</v>
      </c>
      <c r="V238" s="46">
        <f t="shared" si="35"/>
        <v>9.3599446838279875E-3</v>
      </c>
      <c r="W238" s="46">
        <f t="shared" si="35"/>
        <v>2.4198458746122826E-2</v>
      </c>
      <c r="X238" s="38">
        <v>5.2309999999999999</v>
      </c>
      <c r="Y238" s="45">
        <f t="shared" si="2"/>
        <v>5.2309999999999995E-2</v>
      </c>
      <c r="Z238" s="46">
        <f t="shared" si="3"/>
        <v>2.0235280276104106E-4</v>
      </c>
    </row>
    <row r="239" spans="1:26" x14ac:dyDescent="0.25">
      <c r="A239" s="43" t="s">
        <v>153</v>
      </c>
      <c r="B239" s="43">
        <v>573.79999999999995</v>
      </c>
      <c r="C239" s="43">
        <v>70</v>
      </c>
      <c r="D239" s="44">
        <v>1682.85</v>
      </c>
      <c r="E239" s="43">
        <v>258.5</v>
      </c>
      <c r="F239" s="46">
        <v>902.2</v>
      </c>
      <c r="G239" s="43">
        <v>966.5</v>
      </c>
      <c r="H239" s="43">
        <v>863.5</v>
      </c>
      <c r="I239" s="37">
        <v>1621.3</v>
      </c>
      <c r="J239" s="38">
        <v>73.620002999999997</v>
      </c>
      <c r="K239" s="38">
        <v>1183.1995850000001</v>
      </c>
      <c r="N239" s="46">
        <f t="shared" si="28"/>
        <v>1.5709547914120742E-3</v>
      </c>
      <c r="O239" s="46">
        <f t="shared" si="29"/>
        <v>7.1479628305928745E-4</v>
      </c>
      <c r="P239" s="46">
        <f t="shared" si="30"/>
        <v>8.8423955398357415E-3</v>
      </c>
      <c r="Q239" s="46">
        <f t="shared" si="31"/>
        <v>-8.4631728045325705E-2</v>
      </c>
      <c r="R239" s="46">
        <f t="shared" si="32"/>
        <v>-4.996577686516078E-2</v>
      </c>
      <c r="S239" s="46">
        <f t="shared" si="33"/>
        <v>1.3987463088639307E-3</v>
      </c>
      <c r="T239" s="46">
        <f t="shared" si="34"/>
        <v>-2.3079533883923496E-2</v>
      </c>
      <c r="U239" s="46">
        <f t="shared" si="35"/>
        <v>1.3629259143482311E-2</v>
      </c>
      <c r="V239" s="46">
        <f t="shared" si="35"/>
        <v>3.9547387439046264E-3</v>
      </c>
      <c r="W239" s="46">
        <f t="shared" si="35"/>
        <v>4.2307298935076849E-2</v>
      </c>
      <c r="X239" s="38">
        <v>5.33</v>
      </c>
      <c r="Y239" s="45">
        <f t="shared" si="2"/>
        <v>5.33E-2</v>
      </c>
      <c r="Z239" s="46">
        <f t="shared" si="3"/>
        <v>2.0608509317265877E-4</v>
      </c>
    </row>
    <row r="240" spans="1:26" x14ac:dyDescent="0.25">
      <c r="A240" s="43" t="s">
        <v>154</v>
      </c>
      <c r="B240" s="43">
        <v>573.1</v>
      </c>
      <c r="C240" s="43">
        <v>69.8</v>
      </c>
      <c r="D240" s="44">
        <v>1697.6</v>
      </c>
      <c r="E240" s="43">
        <v>263.7</v>
      </c>
      <c r="F240" s="46">
        <v>928.35</v>
      </c>
      <c r="G240" s="43">
        <v>963.3</v>
      </c>
      <c r="H240" s="43">
        <v>873.8</v>
      </c>
      <c r="I240" s="37">
        <v>1638.2</v>
      </c>
      <c r="J240" s="38">
        <v>75.589995999999999</v>
      </c>
      <c r="K240" s="38">
        <v>1203.983154</v>
      </c>
      <c r="N240" s="46">
        <f t="shared" si="28"/>
        <v>-1.219937260369348E-3</v>
      </c>
      <c r="O240" s="46">
        <f t="shared" si="29"/>
        <v>-2.8571428571428979E-3</v>
      </c>
      <c r="P240" s="46">
        <f t="shared" si="30"/>
        <v>8.7648928900377343E-3</v>
      </c>
      <c r="Q240" s="46">
        <f t="shared" si="31"/>
        <v>2.0116054158607306E-2</v>
      </c>
      <c r="R240" s="46">
        <f t="shared" si="32"/>
        <v>2.8984704056750139E-2</v>
      </c>
      <c r="S240" s="46">
        <f t="shared" si="33"/>
        <v>-3.3109156751164465E-3</v>
      </c>
      <c r="T240" s="46">
        <f t="shared" si="34"/>
        <v>1.1928199189345633E-2</v>
      </c>
      <c r="U240" s="46">
        <f t="shared" si="35"/>
        <v>1.0423734040584772E-2</v>
      </c>
      <c r="V240" s="46">
        <f t="shared" si="35"/>
        <v>2.6758936698223205E-2</v>
      </c>
      <c r="W240" s="46">
        <f t="shared" si="35"/>
        <v>1.7565564815508233E-2</v>
      </c>
      <c r="X240" s="38">
        <v>5.1929999999999996</v>
      </c>
      <c r="Y240" s="45">
        <f t="shared" si="2"/>
        <v>5.1929999999999997E-2</v>
      </c>
      <c r="Z240" s="46">
        <f t="shared" si="3"/>
        <v>2.0091927751808569E-4</v>
      </c>
    </row>
    <row r="241" spans="1:26" x14ac:dyDescent="0.25">
      <c r="A241" s="43" t="s">
        <v>155</v>
      </c>
      <c r="B241" s="43">
        <v>572.6</v>
      </c>
      <c r="C241" s="43">
        <v>68.900000000000006</v>
      </c>
      <c r="D241" s="44">
        <v>1657.7</v>
      </c>
      <c r="E241" s="43">
        <v>261.35000000000002</v>
      </c>
      <c r="F241" s="46">
        <v>973.7</v>
      </c>
      <c r="G241" s="43">
        <v>958.5</v>
      </c>
      <c r="H241" s="43">
        <v>880.55</v>
      </c>
      <c r="I241" s="37">
        <v>1624.8</v>
      </c>
      <c r="J241" s="38">
        <v>75.769997000000004</v>
      </c>
      <c r="K241" s="38">
        <v>1198.9259030000001</v>
      </c>
      <c r="N241" s="46">
        <f t="shared" si="28"/>
        <v>-8.724480893386843E-4</v>
      </c>
      <c r="O241" s="46">
        <f t="shared" si="29"/>
        <v>-1.2893982808022801E-2</v>
      </c>
      <c r="P241" s="46">
        <f t="shared" si="30"/>
        <v>-2.3503770028275132E-2</v>
      </c>
      <c r="Q241" s="46">
        <f t="shared" si="31"/>
        <v>-8.9116420174439361E-3</v>
      </c>
      <c r="R241" s="46">
        <f t="shared" si="32"/>
        <v>4.885011041094417E-2</v>
      </c>
      <c r="S241" s="46">
        <f t="shared" si="33"/>
        <v>-4.9828713796324659E-3</v>
      </c>
      <c r="T241" s="46">
        <f t="shared" si="34"/>
        <v>7.7248798352025638E-3</v>
      </c>
      <c r="U241" s="46">
        <f t="shared" si="35"/>
        <v>-8.1797094371872121E-3</v>
      </c>
      <c r="V241" s="46">
        <f t="shared" si="35"/>
        <v>2.3812807186814021E-3</v>
      </c>
      <c r="W241" s="46">
        <f t="shared" si="35"/>
        <v>-4.20043335589723E-3</v>
      </c>
      <c r="X241" s="38">
        <v>4.891</v>
      </c>
      <c r="Y241" s="45">
        <f t="shared" si="2"/>
        <v>4.8910000000000002E-2</v>
      </c>
      <c r="Z241" s="46">
        <f t="shared" si="3"/>
        <v>1.8950815177176672E-4</v>
      </c>
    </row>
    <row r="242" spans="1:26" x14ac:dyDescent="0.25">
      <c r="A242" s="43" t="s">
        <v>156</v>
      </c>
      <c r="B242" s="43">
        <v>568.9</v>
      </c>
      <c r="C242" s="43">
        <v>68.8</v>
      </c>
      <c r="D242" s="44">
        <v>1679.15</v>
      </c>
      <c r="E242" s="43">
        <v>272.89999999999998</v>
      </c>
      <c r="F242" s="44">
        <v>1022.35</v>
      </c>
      <c r="G242" s="43">
        <v>963.1</v>
      </c>
      <c r="H242" s="43">
        <v>880.55</v>
      </c>
      <c r="I242" s="37">
        <v>1629.25</v>
      </c>
      <c r="J242" s="38">
        <v>75.339995999999999</v>
      </c>
      <c r="K242" s="38">
        <v>1205.8979489999999</v>
      </c>
      <c r="N242" s="46">
        <f t="shared" si="28"/>
        <v>-6.4617534055187659E-3</v>
      </c>
      <c r="O242" s="46">
        <f t="shared" si="29"/>
        <v>-1.4513788098694995E-3</v>
      </c>
      <c r="P242" s="46">
        <f t="shared" si="30"/>
        <v>1.2939615129396178E-2</v>
      </c>
      <c r="Q242" s="46">
        <f t="shared" si="31"/>
        <v>4.4193610101396413E-2</v>
      </c>
      <c r="R242" s="46">
        <f t="shared" si="32"/>
        <v>4.9964054636951805E-2</v>
      </c>
      <c r="S242" s="46">
        <f t="shared" si="33"/>
        <v>4.7991653625456682E-3</v>
      </c>
      <c r="T242" s="46">
        <f t="shared" si="34"/>
        <v>0</v>
      </c>
      <c r="U242" s="46">
        <f t="shared" si="35"/>
        <v>2.7387986213688121E-3</v>
      </c>
      <c r="V242" s="46">
        <f t="shared" si="35"/>
        <v>-5.6750827111687E-3</v>
      </c>
      <c r="W242" s="46">
        <f t="shared" si="35"/>
        <v>5.8152434462831549E-3</v>
      </c>
      <c r="X242" s="38">
        <v>5.0810000000000004</v>
      </c>
      <c r="Y242" s="45">
        <f t="shared" si="2"/>
        <v>5.0810000000000001E-2</v>
      </c>
      <c r="Z242" s="46">
        <f t="shared" si="3"/>
        <v>1.9669114808351651E-4</v>
      </c>
    </row>
    <row r="243" spans="1:26" x14ac:dyDescent="0.25">
      <c r="A243" s="43" t="s">
        <v>157</v>
      </c>
      <c r="B243" s="43">
        <v>570.79999999999995</v>
      </c>
      <c r="C243" s="43">
        <v>68.25</v>
      </c>
      <c r="D243" s="44">
        <v>1652.8</v>
      </c>
      <c r="E243" s="43">
        <v>266.05</v>
      </c>
      <c r="F243" s="44">
        <v>1009.1</v>
      </c>
      <c r="G243" s="43">
        <v>950.4</v>
      </c>
      <c r="H243" s="43">
        <v>850.95</v>
      </c>
      <c r="I243" s="37">
        <v>1648.45</v>
      </c>
      <c r="J243" s="38">
        <v>75.120002999999997</v>
      </c>
      <c r="K243" s="38">
        <v>1195.126953</v>
      </c>
      <c r="N243" s="46">
        <f t="shared" si="28"/>
        <v>3.3397785199507425E-3</v>
      </c>
      <c r="O243" s="46">
        <f t="shared" si="29"/>
        <v>-7.9941860465115866E-3</v>
      </c>
      <c r="P243" s="46">
        <f t="shared" si="30"/>
        <v>-1.5692463448768804E-2</v>
      </c>
      <c r="Q243" s="46">
        <f t="shared" si="31"/>
        <v>-2.5100769512641872E-2</v>
      </c>
      <c r="R243" s="46">
        <f t="shared" si="32"/>
        <v>-1.2960336479679171E-2</v>
      </c>
      <c r="S243" s="46">
        <f t="shared" si="33"/>
        <v>-1.318658498598281E-2</v>
      </c>
      <c r="T243" s="46">
        <f t="shared" si="34"/>
        <v>-3.3615354040088481E-2</v>
      </c>
      <c r="U243" s="46">
        <f t="shared" si="35"/>
        <v>1.1784563449439954E-2</v>
      </c>
      <c r="V243" s="46">
        <f t="shared" si="35"/>
        <v>-2.9200028096630416E-3</v>
      </c>
      <c r="W243" s="46">
        <f t="shared" si="35"/>
        <v>-8.9319299439325674E-3</v>
      </c>
      <c r="X243" s="38">
        <v>5.0860000000000003</v>
      </c>
      <c r="Y243" s="45">
        <f t="shared" si="2"/>
        <v>5.0860000000000002E-2</v>
      </c>
      <c r="Z243" s="46">
        <f t="shared" si="3"/>
        <v>1.9687999956174984E-4</v>
      </c>
    </row>
    <row r="244" spans="1:26" x14ac:dyDescent="0.25">
      <c r="A244" s="43" t="s">
        <v>158</v>
      </c>
      <c r="B244" s="43">
        <v>577.29999999999995</v>
      </c>
      <c r="C244" s="43">
        <v>68.400000000000006</v>
      </c>
      <c r="D244" s="44">
        <v>1635.25</v>
      </c>
      <c r="E244" s="43">
        <v>272.8</v>
      </c>
      <c r="F244" s="44">
        <v>1006.1</v>
      </c>
      <c r="G244" s="43">
        <v>953.2</v>
      </c>
      <c r="H244" s="43">
        <v>836.65</v>
      </c>
      <c r="I244" s="37">
        <v>1641.75</v>
      </c>
      <c r="J244" s="38">
        <v>74.769997000000004</v>
      </c>
      <c r="K244" s="38">
        <v>1170.086182</v>
      </c>
      <c r="N244" s="46">
        <f t="shared" si="28"/>
        <v>1.1387526278906799E-2</v>
      </c>
      <c r="O244" s="46">
        <f t="shared" si="29"/>
        <v>2.1978021978022811E-3</v>
      </c>
      <c r="P244" s="46">
        <f t="shared" si="30"/>
        <v>-1.0618344627299102E-2</v>
      </c>
      <c r="Q244" s="46">
        <f t="shared" si="31"/>
        <v>2.537117083255027E-2</v>
      </c>
      <c r="R244" s="46">
        <f t="shared" si="32"/>
        <v>-2.9729461896739668E-3</v>
      </c>
      <c r="S244" s="46">
        <f t="shared" si="33"/>
        <v>2.9461279461280182E-3</v>
      </c>
      <c r="T244" s="46">
        <f t="shared" si="34"/>
        <v>-1.6804747634996259E-2</v>
      </c>
      <c r="U244" s="46">
        <f t="shared" si="35"/>
        <v>-4.064424156025385E-3</v>
      </c>
      <c r="V244" s="46">
        <f t="shared" si="35"/>
        <v>-4.6592916137129731E-3</v>
      </c>
      <c r="W244" s="46">
        <f t="shared" si="35"/>
        <v>-2.0952394167952425E-2</v>
      </c>
      <c r="X244" s="38">
        <v>4.7350000000000003</v>
      </c>
      <c r="Y244" s="45">
        <f t="shared" si="2"/>
        <v>4.7350000000000003E-2</v>
      </c>
      <c r="Z244" s="46">
        <f t="shared" si="3"/>
        <v>1.8360083856183707E-4</v>
      </c>
    </row>
    <row r="245" spans="1:26" x14ac:dyDescent="0.25">
      <c r="A245" s="43" t="s">
        <v>159</v>
      </c>
      <c r="B245" s="43">
        <v>581.70000000000005</v>
      </c>
      <c r="C245" s="43">
        <v>68.599999999999994</v>
      </c>
      <c r="D245" s="44">
        <v>1612.6</v>
      </c>
      <c r="E245" s="43">
        <v>274.64999999999998</v>
      </c>
      <c r="F245" s="44">
        <v>1032.8</v>
      </c>
      <c r="G245" s="43">
        <v>961.5</v>
      </c>
      <c r="H245" s="43">
        <v>845.1</v>
      </c>
      <c r="I245" s="37">
        <v>1655.25</v>
      </c>
      <c r="J245" s="38">
        <v>74.029999000000004</v>
      </c>
      <c r="K245" s="38">
        <v>1216.901245</v>
      </c>
      <c r="N245" s="46">
        <f t="shared" si="28"/>
        <v>7.6216871643860927E-3</v>
      </c>
      <c r="O245" s="46">
        <f t="shared" si="29"/>
        <v>2.9239766081869682E-3</v>
      </c>
      <c r="P245" s="46">
        <f t="shared" si="30"/>
        <v>-1.3851093105029867E-2</v>
      </c>
      <c r="Q245" s="46">
        <f t="shared" si="31"/>
        <v>6.7815249266860913E-3</v>
      </c>
      <c r="R245" s="46">
        <f t="shared" si="32"/>
        <v>2.6538117483351487E-2</v>
      </c>
      <c r="S245" s="46">
        <f t="shared" si="33"/>
        <v>8.7075115400754872E-3</v>
      </c>
      <c r="T245" s="46">
        <f t="shared" si="34"/>
        <v>1.0099802784916088E-2</v>
      </c>
      <c r="U245" s="46">
        <f t="shared" si="35"/>
        <v>8.2229328460484245E-3</v>
      </c>
      <c r="V245" s="46">
        <f t="shared" si="35"/>
        <v>-9.8969911687972912E-3</v>
      </c>
      <c r="W245" s="46">
        <f t="shared" si="35"/>
        <v>4.000992723457357E-2</v>
      </c>
      <c r="X245" s="38">
        <v>4.7140000000000004</v>
      </c>
      <c r="Y245" s="45">
        <f t="shared" si="2"/>
        <v>4.7140000000000001E-2</v>
      </c>
      <c r="Z245" s="46">
        <f t="shared" si="3"/>
        <v>1.8280495411726605E-4</v>
      </c>
    </row>
    <row r="246" spans="1:26" x14ac:dyDescent="0.25">
      <c r="A246" s="43" t="s">
        <v>160</v>
      </c>
      <c r="B246" s="43">
        <v>572.29999999999995</v>
      </c>
      <c r="C246" s="43">
        <v>67.95</v>
      </c>
      <c r="D246" s="44">
        <v>1630.5</v>
      </c>
      <c r="E246" s="43">
        <v>276.89999999999998</v>
      </c>
      <c r="F246" s="44">
        <v>1084.4000000000001</v>
      </c>
      <c r="G246" s="43">
        <v>968.1</v>
      </c>
      <c r="H246" s="43">
        <v>833.05</v>
      </c>
      <c r="I246" s="37">
        <v>1616.05</v>
      </c>
      <c r="J246" s="38">
        <v>71.680000000000007</v>
      </c>
      <c r="K246" s="38">
        <v>1295.6885990000001</v>
      </c>
      <c r="N246" s="46">
        <f t="shared" si="28"/>
        <v>-1.6159532405019925E-2</v>
      </c>
      <c r="O246" s="46">
        <f t="shared" si="29"/>
        <v>-9.475218658892004E-3</v>
      </c>
      <c r="P246" s="46">
        <f t="shared" si="30"/>
        <v>1.1100086816321526E-2</v>
      </c>
      <c r="Q246" s="46">
        <f t="shared" si="31"/>
        <v>8.1922446750409619E-3</v>
      </c>
      <c r="R246" s="46">
        <f t="shared" si="32"/>
        <v>4.9961270333075271E-2</v>
      </c>
      <c r="S246" s="46">
        <f t="shared" si="33"/>
        <v>6.8642745709828626E-3</v>
      </c>
      <c r="T246" s="46">
        <f t="shared" si="34"/>
        <v>-1.4258667613300281E-2</v>
      </c>
      <c r="U246" s="46">
        <f t="shared" si="35"/>
        <v>-2.3682223229119496E-2</v>
      </c>
      <c r="V246" s="46">
        <f t="shared" si="35"/>
        <v>-3.1743874533889924E-2</v>
      </c>
      <c r="W246" s="46">
        <f t="shared" si="35"/>
        <v>6.474424635829841E-2</v>
      </c>
      <c r="X246" s="38">
        <v>4.7460000000000004</v>
      </c>
      <c r="Y246" s="45">
        <f t="shared" si="2"/>
        <v>4.7460000000000002E-2</v>
      </c>
      <c r="Z246" s="46">
        <f t="shared" si="3"/>
        <v>1.8401766698161737E-4</v>
      </c>
    </row>
    <row r="247" spans="1:26" x14ac:dyDescent="0.25">
      <c r="A247" s="43" t="s">
        <v>161</v>
      </c>
      <c r="B247" s="43">
        <v>563</v>
      </c>
      <c r="C247" s="43">
        <v>66.8</v>
      </c>
      <c r="D247" s="44">
        <v>1622.15</v>
      </c>
      <c r="E247" s="43">
        <v>269.95</v>
      </c>
      <c r="F247" s="44">
        <v>1124.55</v>
      </c>
      <c r="G247" s="43">
        <v>953.95</v>
      </c>
      <c r="H247" s="43">
        <v>821.7</v>
      </c>
      <c r="I247" s="37">
        <v>1614.8</v>
      </c>
      <c r="J247" s="38">
        <v>72.819999999999993</v>
      </c>
      <c r="K247" s="38">
        <v>1276.2739260000001</v>
      </c>
      <c r="N247" s="46">
        <f t="shared" si="28"/>
        <v>-1.6250218416914129E-2</v>
      </c>
      <c r="O247" s="46">
        <f t="shared" si="29"/>
        <v>-1.6924208977189194E-2</v>
      </c>
      <c r="P247" s="46">
        <f t="shared" si="30"/>
        <v>-5.1211284881937501E-3</v>
      </c>
      <c r="Q247" s="46">
        <f t="shared" si="31"/>
        <v>-2.5099313831708159E-2</v>
      </c>
      <c r="R247" s="46">
        <f t="shared" si="32"/>
        <v>3.7025082995204593E-2</v>
      </c>
      <c r="S247" s="46">
        <f t="shared" si="33"/>
        <v>-1.4616258650965785E-2</v>
      </c>
      <c r="T247" s="46">
        <f t="shared" si="34"/>
        <v>-1.3624632375007394E-2</v>
      </c>
      <c r="U247" s="46">
        <f t="shared" si="35"/>
        <v>-7.7349091921660837E-4</v>
      </c>
      <c r="V247" s="46">
        <f t="shared" si="35"/>
        <v>1.5904017857142665E-2</v>
      </c>
      <c r="W247" s="46">
        <f t="shared" si="35"/>
        <v>-1.4984057909426732E-2</v>
      </c>
      <c r="X247" s="38">
        <v>4.7969999999999997</v>
      </c>
      <c r="Y247" s="45">
        <f t="shared" si="2"/>
        <v>4.7969999999999999E-2</v>
      </c>
      <c r="Z247" s="46">
        <f t="shared" si="3"/>
        <v>1.859496656029247E-4</v>
      </c>
    </row>
    <row r="248" spans="1:26" x14ac:dyDescent="0.25">
      <c r="A248" s="43" t="s">
        <v>162</v>
      </c>
      <c r="B248" s="43">
        <v>557.75</v>
      </c>
      <c r="C248" s="43">
        <v>64.650000000000006</v>
      </c>
      <c r="D248" s="44">
        <v>1585.55</v>
      </c>
      <c r="E248" s="43">
        <v>270.89999999999998</v>
      </c>
      <c r="F248" s="44">
        <v>1068.4000000000001</v>
      </c>
      <c r="G248" s="43">
        <v>955.05</v>
      </c>
      <c r="H248" s="43">
        <v>823.05</v>
      </c>
      <c r="I248" s="37">
        <v>1631.15</v>
      </c>
      <c r="J248" s="38">
        <v>70.150002000000001</v>
      </c>
      <c r="K248" s="38">
        <v>1294.303345</v>
      </c>
      <c r="N248" s="46">
        <f t="shared" si="28"/>
        <v>-9.3250444049733563E-3</v>
      </c>
      <c r="O248" s="46">
        <f t="shared" si="29"/>
        <v>-3.2185628742514842E-2</v>
      </c>
      <c r="P248" s="46">
        <f t="shared" si="30"/>
        <v>-2.2562648337083584E-2</v>
      </c>
      <c r="Q248" s="46">
        <f t="shared" si="31"/>
        <v>3.5191702167067557E-3</v>
      </c>
      <c r="R248" s="46">
        <f t="shared" si="32"/>
        <v>-4.9931083544528805E-2</v>
      </c>
      <c r="S248" s="46">
        <f t="shared" si="33"/>
        <v>1.153100267309512E-3</v>
      </c>
      <c r="T248" s="46">
        <f t="shared" si="34"/>
        <v>1.6429353778750261E-3</v>
      </c>
      <c r="U248" s="46">
        <f t="shared" si="35"/>
        <v>1.0125092890760551E-2</v>
      </c>
      <c r="V248" s="46">
        <f t="shared" si="35"/>
        <v>-3.6665723702279496E-2</v>
      </c>
      <c r="W248" s="46">
        <f t="shared" si="35"/>
        <v>1.4126606077824049E-2</v>
      </c>
      <c r="X248" s="38">
        <v>4.6900000000000004</v>
      </c>
      <c r="Y248" s="45">
        <f t="shared" si="2"/>
        <v>4.6900000000000004E-2</v>
      </c>
      <c r="Z248" s="46">
        <f t="shared" si="3"/>
        <v>1.8189517720434978E-4</v>
      </c>
    </row>
    <row r="249" spans="1:26" x14ac:dyDescent="0.25">
      <c r="A249" s="43" t="s">
        <v>163</v>
      </c>
      <c r="B249" s="43">
        <v>565.5</v>
      </c>
      <c r="C249" s="43">
        <v>63.2</v>
      </c>
      <c r="D249" s="44">
        <v>1612.25</v>
      </c>
      <c r="E249" s="43">
        <v>280.25</v>
      </c>
      <c r="F249" s="44">
        <v>1015</v>
      </c>
      <c r="G249" s="43">
        <v>953.8</v>
      </c>
      <c r="H249" s="43">
        <v>812.35</v>
      </c>
      <c r="I249" s="37">
        <v>1627.55</v>
      </c>
      <c r="J249" s="38">
        <v>70.360000999999997</v>
      </c>
      <c r="K249" s="38">
        <v>1243.3348390000001</v>
      </c>
      <c r="N249" s="46">
        <f t="shared" si="28"/>
        <v>1.3895114298520844E-2</v>
      </c>
      <c r="O249" s="46">
        <f t="shared" si="29"/>
        <v>-2.2428460943542193E-2</v>
      </c>
      <c r="P249" s="46">
        <f t="shared" si="30"/>
        <v>1.68395824792659E-2</v>
      </c>
      <c r="Q249" s="46">
        <f t="shared" si="31"/>
        <v>3.4514581026209017E-2</v>
      </c>
      <c r="R249" s="46">
        <f t="shared" si="32"/>
        <v>-4.9981280419318687E-2</v>
      </c>
      <c r="S249" s="46">
        <f t="shared" si="33"/>
        <v>-1.3088319983246951E-3</v>
      </c>
      <c r="T249" s="46">
        <f t="shared" si="34"/>
        <v>-1.3000425247554744E-2</v>
      </c>
      <c r="U249" s="46">
        <f t="shared" si="35"/>
        <v>-2.2070318486957889E-3</v>
      </c>
      <c r="V249" s="46">
        <f t="shared" si="35"/>
        <v>2.9935708341105433E-3</v>
      </c>
      <c r="W249" s="46">
        <f t="shared" si="35"/>
        <v>-3.9379103976587448E-2</v>
      </c>
      <c r="X249" s="38">
        <v>4.6859999999999999</v>
      </c>
      <c r="Y249" s="45">
        <f t="shared" si="2"/>
        <v>4.6859999999999999E-2</v>
      </c>
      <c r="Z249" s="46">
        <f t="shared" si="3"/>
        <v>1.8174352752242662E-4</v>
      </c>
    </row>
    <row r="250" spans="1:26" x14ac:dyDescent="0.25">
      <c r="A250" s="43" t="s">
        <v>164</v>
      </c>
      <c r="B250" s="43">
        <v>570.79999999999995</v>
      </c>
      <c r="C250" s="43">
        <v>65.8</v>
      </c>
      <c r="D250" s="37">
        <v>1639.85</v>
      </c>
      <c r="E250" s="43">
        <v>291.10000000000002</v>
      </c>
      <c r="F250" s="37">
        <v>1003.45</v>
      </c>
      <c r="G250" s="43">
        <v>954.75</v>
      </c>
      <c r="H250" s="43">
        <v>811.55</v>
      </c>
      <c r="I250" s="37">
        <v>1625.75</v>
      </c>
      <c r="J250" s="38">
        <v>69.260002</v>
      </c>
      <c r="K250" s="38">
        <v>1280.256592</v>
      </c>
      <c r="N250" s="46">
        <f t="shared" si="28"/>
        <v>9.3722369584437748E-3</v>
      </c>
      <c r="O250" s="46">
        <f t="shared" si="29"/>
        <v>4.1139240506329021E-2</v>
      </c>
      <c r="P250" s="46">
        <f t="shared" si="30"/>
        <v>1.7118933167932955E-2</v>
      </c>
      <c r="Q250" s="46">
        <f t="shared" si="31"/>
        <v>3.8715432649420241E-2</v>
      </c>
      <c r="R250" s="46">
        <f t="shared" si="32"/>
        <v>-1.1379310344827542E-2</v>
      </c>
      <c r="S250" s="46">
        <f t="shared" si="33"/>
        <v>9.9601593625502777E-4</v>
      </c>
      <c r="T250" s="46">
        <f t="shared" si="34"/>
        <v>-9.8479719332808286E-4</v>
      </c>
      <c r="U250" s="46">
        <f t="shared" si="35"/>
        <v>-1.1059568062424838E-3</v>
      </c>
      <c r="V250" s="46">
        <f t="shared" si="35"/>
        <v>-1.5633868453185453E-2</v>
      </c>
      <c r="W250" s="46">
        <f t="shared" si="35"/>
        <v>2.9695743931454213E-2</v>
      </c>
      <c r="X250" s="38">
        <v>4.7009999999999996</v>
      </c>
      <c r="Y250" s="45">
        <f t="shared" si="2"/>
        <v>4.7009999999999996E-2</v>
      </c>
      <c r="Z250" s="46">
        <f t="shared" si="3"/>
        <v>1.8231218407338545E-4</v>
      </c>
    </row>
    <row r="251" spans="1:26" x14ac:dyDescent="0.25">
      <c r="A251" s="43" t="s">
        <v>165</v>
      </c>
      <c r="B251" s="43">
        <v>579.1</v>
      </c>
      <c r="C251" s="43">
        <v>66.650000000000006</v>
      </c>
      <c r="D251" s="37">
        <v>1629.6</v>
      </c>
      <c r="E251" s="43">
        <v>288.55</v>
      </c>
      <c r="F251" s="38">
        <v>993.05</v>
      </c>
      <c r="G251" s="43">
        <v>972.45</v>
      </c>
      <c r="H251" s="38">
        <v>818.25</v>
      </c>
      <c r="I251" s="37">
        <v>1658.25</v>
      </c>
      <c r="J251" s="38">
        <v>69.139999000000003</v>
      </c>
      <c r="K251" s="38">
        <v>1259.6767580000001</v>
      </c>
      <c r="N251" s="46">
        <f t="shared" si="28"/>
        <v>1.4540995094604185E-2</v>
      </c>
      <c r="O251" s="46">
        <f t="shared" si="29"/>
        <v>1.2917933130699218E-2</v>
      </c>
      <c r="P251" s="46">
        <f t="shared" si="30"/>
        <v>-6.2505716986309724E-3</v>
      </c>
      <c r="Q251" s="46">
        <f t="shared" si="31"/>
        <v>-8.7598763311577156E-3</v>
      </c>
      <c r="R251" s="46">
        <f t="shared" si="32"/>
        <v>-1.0364243360406688E-2</v>
      </c>
      <c r="S251" s="46">
        <f t="shared" si="33"/>
        <v>1.8538884524744746E-2</v>
      </c>
      <c r="T251" s="46">
        <f t="shared" si="34"/>
        <v>8.255806789476983E-3</v>
      </c>
      <c r="U251" s="46">
        <f t="shared" si="35"/>
        <v>1.9990773489158849E-2</v>
      </c>
      <c r="V251" s="46">
        <f t="shared" si="35"/>
        <v>-1.7326450553668332E-3</v>
      </c>
      <c r="W251" s="46">
        <f t="shared" si="35"/>
        <v>-1.6074772923332772E-2</v>
      </c>
      <c r="X251" s="38">
        <v>4.7160000000000002</v>
      </c>
      <c r="Y251" s="45">
        <f t="shared" si="2"/>
        <v>4.7160000000000001E-2</v>
      </c>
      <c r="Z251" s="46">
        <f t="shared" si="3"/>
        <v>1.8288075948480476E-4</v>
      </c>
    </row>
    <row r="252" spans="1:26" x14ac:dyDescent="0.25">
      <c r="A252" s="43"/>
      <c r="B252" s="43"/>
      <c r="C252" s="43"/>
      <c r="D252" s="37"/>
      <c r="E252" s="43"/>
      <c r="G252" s="43"/>
      <c r="I252" s="37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Y252" s="45"/>
      <c r="Z252" s="46"/>
    </row>
    <row r="253" spans="1:26" x14ac:dyDescent="0.25">
      <c r="A253" s="43"/>
      <c r="B253" s="43"/>
      <c r="C253" s="43"/>
      <c r="D253" s="37"/>
      <c r="E253" s="43"/>
      <c r="G253" s="43"/>
      <c r="M253" s="39" t="s">
        <v>176</v>
      </c>
      <c r="N253" s="46">
        <f>AVERAGE(N4:N251)</f>
        <v>3.0518284447720234E-4</v>
      </c>
      <c r="O253" s="46">
        <f t="shared" ref="O253:W253" si="36">AVERAGE(O4:O251)</f>
        <v>-5.536744670234132E-4</v>
      </c>
      <c r="P253" s="46">
        <f t="shared" si="36"/>
        <v>1.5903187504959001E-3</v>
      </c>
      <c r="Q253" s="46">
        <f t="shared" si="36"/>
        <v>2.681574117017642E-3</v>
      </c>
      <c r="R253" s="46">
        <f t="shared" si="36"/>
        <v>-2.8467788954742086E-3</v>
      </c>
      <c r="S253" s="46">
        <f t="shared" si="36"/>
        <v>1.4974015109676321E-4</v>
      </c>
      <c r="T253" s="46">
        <f t="shared" si="36"/>
        <v>-1.575302100427404E-3</v>
      </c>
      <c r="U253" s="46">
        <f t="shared" si="36"/>
        <v>9.5633615874340982E-4</v>
      </c>
      <c r="V253" s="46">
        <f t="shared" si="36"/>
        <v>5.6277643785010076E-4</v>
      </c>
      <c r="W253" s="46">
        <f t="shared" si="36"/>
        <v>-2.8802356434673919E-3</v>
      </c>
      <c r="X253" s="46"/>
      <c r="Y253" s="46"/>
      <c r="Z253" s="46"/>
    </row>
    <row r="254" spans="1:26" x14ac:dyDescent="0.25">
      <c r="A254" s="43"/>
      <c r="B254" s="43"/>
      <c r="C254" s="43"/>
      <c r="D254" s="37"/>
      <c r="E254" s="43"/>
      <c r="G254" s="43"/>
      <c r="M254" s="39" t="s">
        <v>177</v>
      </c>
      <c r="N254" s="46">
        <f>((1+N253)^252)-1</f>
        <v>7.9927969481761396E-2</v>
      </c>
      <c r="O254" s="46">
        <f t="shared" ref="O254:T254" si="37">((1+O253)^252)-1</f>
        <v>-0.13026316877249289</v>
      </c>
      <c r="P254" s="46">
        <f t="shared" si="37"/>
        <v>0.49248422132013103</v>
      </c>
      <c r="Q254" s="46">
        <f t="shared" si="37"/>
        <v>0.96374280796513334</v>
      </c>
      <c r="R254" s="46">
        <f t="shared" si="37"/>
        <v>-0.51247384887879377</v>
      </c>
      <c r="S254" s="46">
        <f t="shared" si="37"/>
        <v>3.8452571581476969E-2</v>
      </c>
      <c r="T254" s="46">
        <f t="shared" si="37"/>
        <v>-0.32786034273275311</v>
      </c>
      <c r="U254" s="46">
        <f>((1+U253)^252)-1</f>
        <v>0.27237031219179197</v>
      </c>
      <c r="V254" s="46">
        <f t="shared" ref="V254:W254" si="38">((1+V253)^252)-1</f>
        <v>0.15232284559277498</v>
      </c>
      <c r="W254" s="46">
        <f t="shared" si="38"/>
        <v>-0.51657865659129842</v>
      </c>
      <c r="X254" s="46"/>
      <c r="Y254" s="46"/>
      <c r="Z254" s="46"/>
    </row>
    <row r="255" spans="1:26" x14ac:dyDescent="0.25">
      <c r="X255" s="71" t="s">
        <v>167</v>
      </c>
      <c r="Y255" s="47">
        <f>AVERAGE(Y4:Y251)</f>
        <v>6.4848145161290269E-2</v>
      </c>
    </row>
  </sheetData>
  <mergeCells count="2">
    <mergeCell ref="B2:K2"/>
    <mergeCell ref="N2:W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70"/>
  <sheetViews>
    <sheetView topLeftCell="A36" zoomScale="97" workbookViewId="0">
      <selection activeCell="B51" sqref="B51:B58"/>
    </sheetView>
  </sheetViews>
  <sheetFormatPr defaultColWidth="12.59765625" defaultRowHeight="15" customHeight="1" x14ac:dyDescent="0.3"/>
  <cols>
    <col min="1" max="1" width="13.59765625" style="88" bestFit="1" customWidth="1"/>
    <col min="2" max="2" width="13.796875" style="74" bestFit="1" customWidth="1"/>
    <col min="3" max="3" width="16.796875" style="74" bestFit="1" customWidth="1"/>
    <col min="4" max="4" width="13.3984375" style="74" bestFit="1" customWidth="1"/>
    <col min="5" max="9" width="14.09765625" style="74" bestFit="1" customWidth="1"/>
    <col min="10" max="11" width="10.5" style="74" customWidth="1"/>
    <col min="12" max="26" width="7.69921875" style="74" customWidth="1"/>
    <col min="27" max="16384" width="12.59765625" style="74"/>
  </cols>
  <sheetData>
    <row r="1" spans="1:12" ht="14.25" customHeight="1" thickBot="1" x14ac:dyDescent="0.35">
      <c r="A1" s="72" t="s">
        <v>171</v>
      </c>
      <c r="B1" s="72"/>
      <c r="C1" s="72"/>
      <c r="D1" s="72"/>
      <c r="E1" s="72"/>
      <c r="F1" s="72"/>
      <c r="G1" s="72"/>
      <c r="H1" s="72"/>
      <c r="I1" s="72"/>
      <c r="J1" s="73"/>
      <c r="K1" s="73"/>
    </row>
    <row r="2" spans="1:12" ht="14.25" customHeight="1" thickBot="1" x14ac:dyDescent="0.35">
      <c r="A2" s="75" t="s">
        <v>169</v>
      </c>
      <c r="B2" s="76" t="s">
        <v>0</v>
      </c>
      <c r="C2" s="76" t="s">
        <v>1</v>
      </c>
      <c r="D2" s="76" t="s">
        <v>2</v>
      </c>
      <c r="E2" s="76" t="s">
        <v>3</v>
      </c>
      <c r="F2" s="76" t="s">
        <v>4</v>
      </c>
      <c r="G2" s="76" t="s">
        <v>5</v>
      </c>
      <c r="H2" s="76" t="s">
        <v>6</v>
      </c>
      <c r="I2" s="76" t="s">
        <v>187</v>
      </c>
      <c r="J2" s="77"/>
      <c r="K2" s="77"/>
    </row>
    <row r="3" spans="1:12" ht="14.25" customHeight="1" thickBot="1" x14ac:dyDescent="0.3">
      <c r="A3" s="76" t="s">
        <v>0</v>
      </c>
      <c r="B3" s="78" cm="1">
        <f t="array" ref="B3:I10">MMULT(TRANSPOSE(Yret),Yret)/248</f>
        <v>3.1762799216265408E-4</v>
      </c>
      <c r="C3" s="78">
        <v>6.4063605844987581E-5</v>
      </c>
      <c r="D3" s="78">
        <v>1.0967348614379592E-4</v>
      </c>
      <c r="E3" s="78">
        <v>1.3030126946437915E-4</v>
      </c>
      <c r="F3" s="78">
        <v>1.1666070874824575E-4</v>
      </c>
      <c r="G3" s="78">
        <v>1.1963308331184779E-4</v>
      </c>
      <c r="H3" s="78">
        <v>9.7481216320011759E-5</v>
      </c>
      <c r="I3" s="78">
        <v>-6.6016989203084099E-6</v>
      </c>
    </row>
    <row r="4" spans="1:12" ht="14.25" customHeight="1" thickBot="1" x14ac:dyDescent="0.3">
      <c r="A4" s="76" t="s">
        <v>1</v>
      </c>
      <c r="B4" s="97">
        <v>6.4063605844987581E-5</v>
      </c>
      <c r="C4" s="78">
        <v>2.3742411623556414E-4</v>
      </c>
      <c r="D4" s="78">
        <v>2.9473412094372895E-5</v>
      </c>
      <c r="E4" s="78">
        <v>9.9764803975919275E-5</v>
      </c>
      <c r="F4" s="78">
        <v>1.0514736325096657E-4</v>
      </c>
      <c r="G4" s="78">
        <v>6.0304873178067886E-5</v>
      </c>
      <c r="H4" s="78">
        <v>6.8533677997590216E-5</v>
      </c>
      <c r="I4" s="78">
        <v>-1.8237781427497699E-5</v>
      </c>
    </row>
    <row r="5" spans="1:12" ht="14.25" customHeight="1" thickBot="1" x14ac:dyDescent="0.3">
      <c r="A5" s="76" t="s">
        <v>2</v>
      </c>
      <c r="B5" s="78">
        <v>1.0967348614379592E-4</v>
      </c>
      <c r="C5" s="78">
        <v>2.9473412094372895E-5</v>
      </c>
      <c r="D5" s="78">
        <v>2.7767694413694742E-4</v>
      </c>
      <c r="E5" s="78">
        <v>1.248883838436438E-4</v>
      </c>
      <c r="F5" s="78">
        <v>1.0641250320076297E-4</v>
      </c>
      <c r="G5" s="78">
        <v>9.783036431190618E-5</v>
      </c>
      <c r="H5" s="78">
        <v>9.6286778114683776E-5</v>
      </c>
      <c r="I5" s="78">
        <v>8.1531990521258442E-6</v>
      </c>
    </row>
    <row r="6" spans="1:12" ht="14.25" customHeight="1" thickBot="1" x14ac:dyDescent="0.3">
      <c r="A6" s="76" t="s">
        <v>3</v>
      </c>
      <c r="B6" s="78">
        <v>1.3030126946437915E-4</v>
      </c>
      <c r="C6" s="78">
        <v>9.9764803975919275E-5</v>
      </c>
      <c r="D6" s="78">
        <v>1.248883838436438E-4</v>
      </c>
      <c r="E6" s="78">
        <v>6.1700586607403595E-4</v>
      </c>
      <c r="F6" s="78">
        <v>2.1854271947110746E-4</v>
      </c>
      <c r="G6" s="78">
        <v>1.2970106401228972E-4</v>
      </c>
      <c r="H6" s="78">
        <v>1.2293142297066504E-4</v>
      </c>
      <c r="I6" s="78">
        <v>-2.3936066441339785E-5</v>
      </c>
    </row>
    <row r="7" spans="1:12" ht="14.25" customHeight="1" thickBot="1" x14ac:dyDescent="0.3">
      <c r="A7" s="76" t="s">
        <v>4</v>
      </c>
      <c r="B7" s="78">
        <v>1.1666070874824575E-4</v>
      </c>
      <c r="C7" s="78">
        <v>1.0514736325096657E-4</v>
      </c>
      <c r="D7" s="78">
        <v>1.0641250320076297E-4</v>
      </c>
      <c r="E7" s="78">
        <v>2.1854271947110746E-4</v>
      </c>
      <c r="F7" s="78">
        <v>1.4467967708956799E-3</v>
      </c>
      <c r="G7" s="78">
        <v>1.7501488680573394E-4</v>
      </c>
      <c r="H7" s="78">
        <v>1.0543699470149898E-4</v>
      </c>
      <c r="I7" s="78">
        <v>-9.9733790554096726E-6</v>
      </c>
    </row>
    <row r="8" spans="1:12" ht="14.25" customHeight="1" thickBot="1" x14ac:dyDescent="0.3">
      <c r="A8" s="76" t="s">
        <v>5</v>
      </c>
      <c r="B8" s="78">
        <v>1.1963308331184779E-4</v>
      </c>
      <c r="C8" s="78">
        <v>6.0304873178067886E-5</v>
      </c>
      <c r="D8" s="78">
        <v>9.783036431190618E-5</v>
      </c>
      <c r="E8" s="78">
        <v>1.2970106401228972E-4</v>
      </c>
      <c r="F8" s="78">
        <v>1.7501488680573394E-4</v>
      </c>
      <c r="G8" s="78">
        <v>4.2557811914155662E-4</v>
      </c>
      <c r="H8" s="78">
        <v>1.30793132354695E-4</v>
      </c>
      <c r="I8" s="78">
        <v>-1.3626584342901972E-5</v>
      </c>
    </row>
    <row r="9" spans="1:12" ht="14.25" customHeight="1" thickBot="1" x14ac:dyDescent="0.3">
      <c r="A9" s="76" t="s">
        <v>6</v>
      </c>
      <c r="B9" s="78">
        <v>9.7481216320011759E-5</v>
      </c>
      <c r="C9" s="78">
        <v>6.8533677997590216E-5</v>
      </c>
      <c r="D9" s="78">
        <v>9.6286778114683776E-5</v>
      </c>
      <c r="E9" s="78">
        <v>1.2293142297066504E-4</v>
      </c>
      <c r="F9" s="78">
        <v>1.0543699470149898E-4</v>
      </c>
      <c r="G9" s="78">
        <v>1.30793132354695E-4</v>
      </c>
      <c r="H9" s="78">
        <v>3.3311224675319149E-4</v>
      </c>
      <c r="I9" s="78">
        <v>-1.7553921886943028E-5</v>
      </c>
    </row>
    <row r="10" spans="1:12" ht="14.25" customHeight="1" thickBot="1" x14ac:dyDescent="0.3">
      <c r="A10" s="76" t="s">
        <v>187</v>
      </c>
      <c r="B10" s="78">
        <v>-6.6016989203084099E-6</v>
      </c>
      <c r="C10" s="78">
        <v>-1.8237781427497699E-5</v>
      </c>
      <c r="D10" s="78">
        <v>8.1531990521258442E-6</v>
      </c>
      <c r="E10" s="78">
        <v>-2.3936066441339785E-5</v>
      </c>
      <c r="F10" s="78">
        <v>-9.9733790554096726E-6</v>
      </c>
      <c r="G10" s="78">
        <v>-1.3626584342901972E-5</v>
      </c>
      <c r="H10" s="78">
        <v>-1.7553921886943028E-5</v>
      </c>
      <c r="I10" s="78">
        <v>1.0182255585375651E-4</v>
      </c>
    </row>
    <row r="11" spans="1:12" s="79" customFormat="1" ht="14.25" customHeight="1" x14ac:dyDescent="0.25"/>
    <row r="12" spans="1:12" s="80" customFormat="1" ht="14.25" customHeight="1" thickBot="1" x14ac:dyDescent="0.3"/>
    <row r="13" spans="1:12" ht="14.25" customHeight="1" thickBot="1" x14ac:dyDescent="0.35">
      <c r="A13" s="72" t="s">
        <v>179</v>
      </c>
      <c r="B13" s="72"/>
      <c r="C13" s="72"/>
      <c r="D13" s="72"/>
      <c r="E13" s="72"/>
      <c r="F13" s="72"/>
      <c r="G13" s="72"/>
      <c r="H13" s="72"/>
      <c r="I13" s="72"/>
      <c r="J13" s="73"/>
      <c r="K13" s="73"/>
    </row>
    <row r="14" spans="1:12" ht="14.25" customHeight="1" thickBot="1" x14ac:dyDescent="0.35">
      <c r="A14" s="75" t="s">
        <v>169</v>
      </c>
      <c r="B14" s="76" t="s">
        <v>0</v>
      </c>
      <c r="C14" s="76" t="s">
        <v>1</v>
      </c>
      <c r="D14" s="76" t="s">
        <v>2</v>
      </c>
      <c r="E14" s="76" t="s">
        <v>3</v>
      </c>
      <c r="F14" s="76" t="s">
        <v>4</v>
      </c>
      <c r="G14" s="76" t="s">
        <v>5</v>
      </c>
      <c r="H14" s="76" t="s">
        <v>6</v>
      </c>
      <c r="I14" s="76" t="s">
        <v>187</v>
      </c>
      <c r="J14" s="77"/>
      <c r="K14" s="77"/>
    </row>
    <row r="15" spans="1:12" ht="14.25" customHeight="1" thickBot="1" x14ac:dyDescent="0.3">
      <c r="A15" s="76" t="s">
        <v>0</v>
      </c>
      <c r="B15" s="78">
        <f>B3*$L$15</f>
        <v>8.0042254024988824E-2</v>
      </c>
      <c r="C15" s="78">
        <f>C3*$L$15</f>
        <v>1.6144028672936871E-2</v>
      </c>
      <c r="D15" s="78">
        <f>D3*$L$15</f>
        <v>2.7637718508236573E-2</v>
      </c>
      <c r="E15" s="78">
        <f>E3*$L$15</f>
        <v>3.2835919905023547E-2</v>
      </c>
      <c r="F15" s="78">
        <f>F3*$L$15</f>
        <v>2.9398498604557927E-2</v>
      </c>
      <c r="G15" s="78">
        <f>G3*$L$15</f>
        <v>3.0147536994585642E-2</v>
      </c>
      <c r="H15" s="78">
        <f>H3*$L$15</f>
        <v>2.4565266512642965E-2</v>
      </c>
      <c r="I15" s="78">
        <f>I3*$L$15</f>
        <v>-1.6636281279177193E-3</v>
      </c>
      <c r="L15" s="81">
        <v>252</v>
      </c>
    </row>
    <row r="16" spans="1:12" ht="14.25" customHeight="1" thickBot="1" x14ac:dyDescent="0.3">
      <c r="A16" s="76" t="s">
        <v>1</v>
      </c>
      <c r="B16" s="78">
        <f>B4*$L$15</f>
        <v>1.6144028672936871E-2</v>
      </c>
      <c r="C16" s="78">
        <f>C4*$L$15</f>
        <v>5.9830877291362161E-2</v>
      </c>
      <c r="D16" s="78">
        <f>D4*$L$15</f>
        <v>7.4272998477819697E-3</v>
      </c>
      <c r="E16" s="78">
        <f>E4*$L$15</f>
        <v>2.5140730601931657E-2</v>
      </c>
      <c r="F16" s="78">
        <f>F4*$L$15</f>
        <v>2.6497135539243575E-2</v>
      </c>
      <c r="G16" s="78">
        <f>G4*$L$15</f>
        <v>1.5196828040873108E-2</v>
      </c>
      <c r="H16" s="78">
        <f>H4*$L$15</f>
        <v>1.7270486855392734E-2</v>
      </c>
      <c r="I16" s="78">
        <f>I4*$L$15</f>
        <v>-4.5959209197294201E-3</v>
      </c>
    </row>
    <row r="17" spans="1:9" ht="14.25" customHeight="1" thickBot="1" x14ac:dyDescent="0.3">
      <c r="A17" s="76" t="s">
        <v>2</v>
      </c>
      <c r="B17" s="78">
        <f>B5*$L$15</f>
        <v>2.7637718508236573E-2</v>
      </c>
      <c r="C17" s="78">
        <f>C5*$L$15</f>
        <v>7.4272998477819697E-3</v>
      </c>
      <c r="D17" s="78">
        <f>D5*$L$15</f>
        <v>6.9974589922510752E-2</v>
      </c>
      <c r="E17" s="78">
        <f>E5*$L$15</f>
        <v>3.1471872728598235E-2</v>
      </c>
      <c r="F17" s="78">
        <f>F5*$L$15</f>
        <v>2.6815950806592267E-2</v>
      </c>
      <c r="G17" s="78">
        <f>G5*$L$15</f>
        <v>2.4653251806600357E-2</v>
      </c>
      <c r="H17" s="78">
        <f>H5*$L$15</f>
        <v>2.4264268084900311E-2</v>
      </c>
      <c r="I17" s="78">
        <f>I5*$L$15</f>
        <v>2.0546061611357129E-3</v>
      </c>
    </row>
    <row r="18" spans="1:9" ht="14.25" customHeight="1" thickBot="1" x14ac:dyDescent="0.3">
      <c r="A18" s="76" t="s">
        <v>3</v>
      </c>
      <c r="B18" s="78">
        <f>B6*$L$15</f>
        <v>3.2835919905023547E-2</v>
      </c>
      <c r="C18" s="78">
        <f>C6*$L$15</f>
        <v>2.5140730601931657E-2</v>
      </c>
      <c r="D18" s="78">
        <f>D6*$L$15</f>
        <v>3.1471872728598235E-2</v>
      </c>
      <c r="E18" s="78">
        <f>E6*$L$15</f>
        <v>0.15548547825065706</v>
      </c>
      <c r="F18" s="78">
        <f>F6*$L$15</f>
        <v>5.5072765306719076E-2</v>
      </c>
      <c r="G18" s="78">
        <f>G6*$L$15</f>
        <v>3.2684668131097008E-2</v>
      </c>
      <c r="H18" s="78">
        <f>H6*$L$15</f>
        <v>3.0978718588607589E-2</v>
      </c>
      <c r="I18" s="78">
        <f>I6*$L$15</f>
        <v>-6.0318887432176255E-3</v>
      </c>
    </row>
    <row r="19" spans="1:9" ht="14.25" customHeight="1" thickBot="1" x14ac:dyDescent="0.3">
      <c r="A19" s="76" t="s">
        <v>4</v>
      </c>
      <c r="B19" s="78">
        <f>B7*$L$15</f>
        <v>2.9398498604557927E-2</v>
      </c>
      <c r="C19" s="78">
        <f>C7*$L$15</f>
        <v>2.6497135539243575E-2</v>
      </c>
      <c r="D19" s="78">
        <f>D7*$L$15</f>
        <v>2.6815950806592267E-2</v>
      </c>
      <c r="E19" s="78">
        <f>E7*$L$15</f>
        <v>5.5072765306719076E-2</v>
      </c>
      <c r="F19" s="78">
        <f>F7*$L$15</f>
        <v>0.36459278626571134</v>
      </c>
      <c r="G19" s="78">
        <f>G7*$L$15</f>
        <v>4.4103751475044951E-2</v>
      </c>
      <c r="H19" s="78">
        <f>H7*$L$15</f>
        <v>2.6570122664777745E-2</v>
      </c>
      <c r="I19" s="78">
        <f>I7*$L$15</f>
        <v>-2.5132915219632374E-3</v>
      </c>
    </row>
    <row r="20" spans="1:9" ht="14.25" customHeight="1" thickBot="1" x14ac:dyDescent="0.3">
      <c r="A20" s="76" t="s">
        <v>5</v>
      </c>
      <c r="B20" s="78">
        <f>B8*$L$15</f>
        <v>3.0147536994585642E-2</v>
      </c>
      <c r="C20" s="78">
        <f>C8*$L$15</f>
        <v>1.5196828040873108E-2</v>
      </c>
      <c r="D20" s="78">
        <f>D8*$L$15</f>
        <v>2.4653251806600357E-2</v>
      </c>
      <c r="E20" s="78">
        <f>E8*$L$15</f>
        <v>3.2684668131097008E-2</v>
      </c>
      <c r="F20" s="78">
        <f>F8*$L$15</f>
        <v>4.4103751475044951E-2</v>
      </c>
      <c r="G20" s="78">
        <f>G8*$L$15</f>
        <v>0.10724568602367227</v>
      </c>
      <c r="H20" s="78">
        <f>H8*$L$15</f>
        <v>3.2959869353383138E-2</v>
      </c>
      <c r="I20" s="78">
        <f>I8*$L$15</f>
        <v>-3.433899254411297E-3</v>
      </c>
    </row>
    <row r="21" spans="1:9" ht="14.25" customHeight="1" thickBot="1" x14ac:dyDescent="0.3">
      <c r="A21" s="76" t="s">
        <v>6</v>
      </c>
      <c r="B21" s="78">
        <f>B9*$L$15</f>
        <v>2.4565266512642965E-2</v>
      </c>
      <c r="C21" s="78">
        <f>C9*$L$15</f>
        <v>1.7270486855392734E-2</v>
      </c>
      <c r="D21" s="78">
        <f>D9*$L$15</f>
        <v>2.4264268084900311E-2</v>
      </c>
      <c r="E21" s="78">
        <f>E9*$L$15</f>
        <v>3.0978718588607589E-2</v>
      </c>
      <c r="F21" s="78">
        <f>F9*$L$15</f>
        <v>2.6570122664777745E-2</v>
      </c>
      <c r="G21" s="78">
        <f>G9*$L$15</f>
        <v>3.2959869353383138E-2</v>
      </c>
      <c r="H21" s="78">
        <f>H9*$L$15</f>
        <v>8.3944286181804259E-2</v>
      </c>
      <c r="I21" s="78">
        <f>I9*$L$15</f>
        <v>-4.4235883155096427E-3</v>
      </c>
    </row>
    <row r="22" spans="1:9" ht="14.25" customHeight="1" thickBot="1" x14ac:dyDescent="0.3">
      <c r="A22" s="76" t="s">
        <v>187</v>
      </c>
      <c r="B22" s="78">
        <f>B10*$L$15</f>
        <v>-1.6636281279177193E-3</v>
      </c>
      <c r="C22" s="78">
        <f>C10*$L$15</f>
        <v>-4.5959209197294201E-3</v>
      </c>
      <c r="D22" s="78">
        <f>D10*$L$15</f>
        <v>2.0546061611357129E-3</v>
      </c>
      <c r="E22" s="78">
        <f>E10*$L$15</f>
        <v>-6.0318887432176255E-3</v>
      </c>
      <c r="F22" s="78">
        <f>F10*$L$15</f>
        <v>-2.5132915219632374E-3</v>
      </c>
      <c r="G22" s="78">
        <f>G10*$L$15</f>
        <v>-3.433899254411297E-3</v>
      </c>
      <c r="H22" s="78">
        <f>H10*$L$15</f>
        <v>-4.4235883155096427E-3</v>
      </c>
      <c r="I22" s="78">
        <f>I10*$L$15</f>
        <v>2.565928407514664E-2</v>
      </c>
    </row>
    <row r="23" spans="1:9" s="83" customFormat="1" ht="13.2" customHeight="1" x14ac:dyDescent="0.25">
      <c r="A23" s="82"/>
    </row>
    <row r="24" spans="1:9" s="83" customFormat="1" ht="14.25" customHeight="1" thickBot="1" x14ac:dyDescent="0.3">
      <c r="A24" s="82"/>
    </row>
    <row r="25" spans="1:9" ht="14.25" customHeight="1" thickBot="1" x14ac:dyDescent="0.35">
      <c r="A25" s="84" t="s">
        <v>192</v>
      </c>
      <c r="B25" s="85"/>
      <c r="C25" s="85"/>
      <c r="D25" s="85"/>
      <c r="E25" s="85"/>
      <c r="F25" s="85"/>
      <c r="G25" s="85"/>
    </row>
    <row r="26" spans="1:9" ht="14.25" customHeight="1" thickBot="1" x14ac:dyDescent="0.35">
      <c r="A26" s="75" t="s">
        <v>169</v>
      </c>
      <c r="B26" s="86" t="s">
        <v>172</v>
      </c>
      <c r="C26" s="86" t="s">
        <v>170</v>
      </c>
      <c r="D26" s="86" t="s">
        <v>193</v>
      </c>
      <c r="E26" s="86" t="s">
        <v>173</v>
      </c>
      <c r="F26" s="86" t="s">
        <v>175</v>
      </c>
      <c r="G26" s="86" t="s">
        <v>181</v>
      </c>
    </row>
    <row r="27" spans="1:9" ht="14.25" customHeight="1" thickBot="1" x14ac:dyDescent="0.3">
      <c r="A27" s="76" t="s">
        <v>0</v>
      </c>
      <c r="B27" s="78">
        <f>1/8</f>
        <v>0.125</v>
      </c>
      <c r="C27" s="78" cm="1">
        <f t="array" ref="C27">MMULT(TRANSPOSE(B27:B34),TRANSPOSE('Returns domestic '!L254:S254))</f>
        <v>0.10954756526953187</v>
      </c>
      <c r="D27" s="78" cm="1">
        <f t="array" ref="D27">MMULT(MMULT(TRANSPOSE(B27:B34),B15:I22),B27:B34)</f>
        <v>3.2331771853932524E-2</v>
      </c>
      <c r="E27" s="78">
        <f>SUM(B27:B34)</f>
        <v>1</v>
      </c>
      <c r="F27" s="78">
        <f>SQRT(D27)</f>
        <v>0.17981037749232529</v>
      </c>
      <c r="G27" s="78">
        <f>(C27-'Returns domestic '!U255)/SQRT(D27)</f>
        <v>0.24859199302970972</v>
      </c>
    </row>
    <row r="28" spans="1:9" ht="14.25" customHeight="1" thickBot="1" x14ac:dyDescent="0.3">
      <c r="A28" s="76" t="s">
        <v>1</v>
      </c>
      <c r="B28" s="78">
        <f t="shared" ref="B28:B34" si="0">1/8</f>
        <v>0.125</v>
      </c>
    </row>
    <row r="29" spans="1:9" ht="14.25" customHeight="1" thickBot="1" x14ac:dyDescent="0.3">
      <c r="A29" s="76" t="s">
        <v>2</v>
      </c>
      <c r="B29" s="78">
        <f t="shared" si="0"/>
        <v>0.125</v>
      </c>
    </row>
    <row r="30" spans="1:9" ht="14.25" customHeight="1" thickBot="1" x14ac:dyDescent="0.3">
      <c r="A30" s="76" t="s">
        <v>3</v>
      </c>
      <c r="B30" s="78">
        <f t="shared" si="0"/>
        <v>0.125</v>
      </c>
    </row>
    <row r="31" spans="1:9" ht="14.25" customHeight="1" thickBot="1" x14ac:dyDescent="0.3">
      <c r="A31" s="76" t="s">
        <v>4</v>
      </c>
      <c r="B31" s="78">
        <f t="shared" si="0"/>
        <v>0.125</v>
      </c>
    </row>
    <row r="32" spans="1:9" ht="14.25" customHeight="1" thickBot="1" x14ac:dyDescent="0.3">
      <c r="A32" s="76" t="s">
        <v>5</v>
      </c>
      <c r="B32" s="78">
        <f t="shared" si="0"/>
        <v>0.125</v>
      </c>
    </row>
    <row r="33" spans="1:7" ht="14.25" customHeight="1" thickBot="1" x14ac:dyDescent="0.3">
      <c r="A33" s="76" t="s">
        <v>6</v>
      </c>
      <c r="B33" s="78">
        <f t="shared" si="0"/>
        <v>0.125</v>
      </c>
    </row>
    <row r="34" spans="1:7" ht="14.25" customHeight="1" thickBot="1" x14ac:dyDescent="0.3">
      <c r="A34" s="76" t="s">
        <v>187</v>
      </c>
      <c r="B34" s="78">
        <f t="shared" si="0"/>
        <v>0.125</v>
      </c>
    </row>
    <row r="35" spans="1:7" ht="14.25" customHeight="1" x14ac:dyDescent="0.25">
      <c r="A35" s="87"/>
    </row>
    <row r="36" spans="1:7" ht="14.25" customHeight="1" thickBot="1" x14ac:dyDescent="0.35"/>
    <row r="37" spans="1:7" ht="14.25" customHeight="1" thickBot="1" x14ac:dyDescent="0.35">
      <c r="A37" s="89" t="s">
        <v>182</v>
      </c>
      <c r="B37" s="89"/>
      <c r="C37" s="89"/>
      <c r="D37" s="89"/>
      <c r="E37" s="89"/>
      <c r="F37" s="89"/>
      <c r="G37" s="89"/>
    </row>
    <row r="38" spans="1:7" ht="14.25" customHeight="1" thickBot="1" x14ac:dyDescent="0.35">
      <c r="A38" s="75" t="s">
        <v>169</v>
      </c>
      <c r="B38" s="86" t="s">
        <v>172</v>
      </c>
      <c r="C38" s="86" t="s">
        <v>170</v>
      </c>
      <c r="D38" s="86" t="s">
        <v>193</v>
      </c>
      <c r="E38" s="86" t="s">
        <v>173</v>
      </c>
      <c r="F38" s="86" t="s">
        <v>175</v>
      </c>
      <c r="G38" s="86" t="s">
        <v>181</v>
      </c>
    </row>
    <row r="39" spans="1:7" ht="14.25" customHeight="1" thickBot="1" x14ac:dyDescent="0.3">
      <c r="A39" s="76" t="s">
        <v>0</v>
      </c>
      <c r="B39" s="78">
        <v>-0.19605913884091355</v>
      </c>
      <c r="C39" s="78">
        <v>2.2419135586230445</v>
      </c>
      <c r="D39" s="78">
        <v>0.29217978845977827</v>
      </c>
      <c r="E39" s="78">
        <v>0.99999999999999989</v>
      </c>
      <c r="F39" s="78">
        <v>0.540536574581016</v>
      </c>
      <c r="G39" s="78">
        <v>4.0276005655107694</v>
      </c>
    </row>
    <row r="40" spans="1:7" ht="14.25" customHeight="1" thickBot="1" x14ac:dyDescent="0.3">
      <c r="A40" s="76" t="s">
        <v>1</v>
      </c>
      <c r="B40" s="78">
        <v>-0.44483204061174664</v>
      </c>
      <c r="C40" s="90"/>
      <c r="D40" s="90"/>
      <c r="E40" s="90"/>
      <c r="F40" s="90"/>
      <c r="G40" s="90"/>
    </row>
    <row r="41" spans="1:7" ht="14.25" customHeight="1" thickBot="1" x14ac:dyDescent="0.3">
      <c r="A41" s="76" t="s">
        <v>2</v>
      </c>
      <c r="B41" s="78">
        <v>0.89877460343918403</v>
      </c>
      <c r="C41" s="90"/>
      <c r="D41" s="90"/>
      <c r="E41" s="90"/>
      <c r="F41" s="90"/>
      <c r="G41" s="90"/>
    </row>
    <row r="42" spans="1:7" ht="14.25" customHeight="1" thickBot="1" x14ac:dyDescent="0.3">
      <c r="A42" s="76" t="s">
        <v>3</v>
      </c>
      <c r="B42" s="78">
        <v>1.0472020253259127</v>
      </c>
      <c r="C42" s="90"/>
      <c r="D42" s="90"/>
      <c r="E42" s="90"/>
      <c r="F42" s="90"/>
      <c r="G42" s="90"/>
    </row>
    <row r="43" spans="1:7" ht="14.25" customHeight="1" thickBot="1" x14ac:dyDescent="0.3">
      <c r="A43" s="76" t="s">
        <v>4</v>
      </c>
      <c r="B43" s="78">
        <v>-0.3128909305587867</v>
      </c>
      <c r="C43" s="90"/>
      <c r="D43" s="90"/>
      <c r="E43" s="90"/>
      <c r="F43" s="90"/>
      <c r="G43" s="90"/>
    </row>
    <row r="44" spans="1:7" ht="14.25" customHeight="1" thickBot="1" x14ac:dyDescent="0.3">
      <c r="A44" s="76" t="s">
        <v>5</v>
      </c>
      <c r="B44" s="78">
        <v>2.1328290431608617E-2</v>
      </c>
      <c r="C44" s="90"/>
      <c r="D44" s="90"/>
      <c r="E44" s="90"/>
      <c r="F44" s="90"/>
      <c r="G44" s="90"/>
    </row>
    <row r="45" spans="1:7" ht="14.25" customHeight="1" thickBot="1" x14ac:dyDescent="0.3">
      <c r="A45" s="76" t="s">
        <v>6</v>
      </c>
      <c r="B45" s="78">
        <v>-0.98343505956445798</v>
      </c>
      <c r="C45" s="90"/>
      <c r="D45" s="90"/>
      <c r="E45" s="90"/>
      <c r="F45" s="90"/>
      <c r="G45" s="90"/>
    </row>
    <row r="46" spans="1:7" ht="14.25" customHeight="1" thickBot="1" x14ac:dyDescent="0.3">
      <c r="A46" s="76" t="s">
        <v>187</v>
      </c>
      <c r="B46" s="78">
        <v>0.96991225037919926</v>
      </c>
      <c r="C46" s="90"/>
      <c r="D46" s="90"/>
      <c r="E46" s="90"/>
      <c r="F46" s="90"/>
      <c r="G46" s="90"/>
    </row>
    <row r="47" spans="1:7" s="83" customFormat="1" ht="14.25" customHeight="1" x14ac:dyDescent="0.3">
      <c r="A47" s="91"/>
    </row>
    <row r="48" spans="1:7" s="83" customFormat="1" ht="14.25" customHeight="1" thickBot="1" x14ac:dyDescent="0.35">
      <c r="A48" s="91"/>
    </row>
    <row r="49" spans="1:7" ht="14.25" customHeight="1" thickBot="1" x14ac:dyDescent="0.35">
      <c r="A49" s="89" t="s">
        <v>183</v>
      </c>
      <c r="B49" s="89"/>
      <c r="C49" s="89"/>
      <c r="D49" s="89"/>
      <c r="E49" s="89"/>
      <c r="F49" s="89"/>
      <c r="G49" s="89"/>
    </row>
    <row r="50" spans="1:7" ht="14.25" customHeight="1" thickBot="1" x14ac:dyDescent="0.35">
      <c r="A50" s="75" t="s">
        <v>169</v>
      </c>
      <c r="B50" s="86" t="s">
        <v>172</v>
      </c>
      <c r="C50" s="86" t="s">
        <v>170</v>
      </c>
      <c r="D50" s="86" t="s">
        <v>193</v>
      </c>
      <c r="E50" s="86" t="s">
        <v>173</v>
      </c>
      <c r="F50" s="86" t="s">
        <v>175</v>
      </c>
      <c r="G50" s="86" t="s">
        <v>181</v>
      </c>
    </row>
    <row r="51" spans="1:7" ht="14.25" customHeight="1" thickBot="1" x14ac:dyDescent="0.3">
      <c r="A51" s="76" t="s">
        <v>0</v>
      </c>
      <c r="B51" s="78">
        <v>0</v>
      </c>
      <c r="C51" s="78">
        <v>0.52396907693991668</v>
      </c>
      <c r="D51" s="78">
        <v>2.5595401670839901E-2</v>
      </c>
      <c r="E51" s="78">
        <v>1.0000000000000002</v>
      </c>
      <c r="F51" s="78">
        <v>0.15998562957603379</v>
      </c>
      <c r="G51" s="78">
        <v>2.8697635718614802</v>
      </c>
    </row>
    <row r="52" spans="1:7" ht="14.25" customHeight="1" thickBot="1" x14ac:dyDescent="0.3">
      <c r="A52" s="92" t="s">
        <v>1</v>
      </c>
      <c r="B52" s="93">
        <v>0</v>
      </c>
    </row>
    <row r="53" spans="1:7" ht="14.25" customHeight="1" thickBot="1" x14ac:dyDescent="0.3">
      <c r="A53" s="76" t="s">
        <v>2</v>
      </c>
      <c r="B53" s="78">
        <v>0.18923012063304093</v>
      </c>
    </row>
    <row r="54" spans="1:7" ht="14.25" customHeight="1" thickBot="1" x14ac:dyDescent="0.3">
      <c r="A54" s="76" t="s">
        <v>3</v>
      </c>
      <c r="B54" s="78">
        <v>0.30366638021363729</v>
      </c>
    </row>
    <row r="55" spans="1:7" ht="14.25" customHeight="1" thickBot="1" x14ac:dyDescent="0.3">
      <c r="A55" s="76" t="s">
        <v>4</v>
      </c>
      <c r="B55" s="78">
        <v>0</v>
      </c>
    </row>
    <row r="56" spans="1:7" ht="14.25" customHeight="1" thickBot="1" x14ac:dyDescent="0.3">
      <c r="A56" s="76" t="s">
        <v>5</v>
      </c>
      <c r="B56" s="78">
        <v>0</v>
      </c>
    </row>
    <row r="57" spans="1:7" ht="14.25" customHeight="1" thickBot="1" x14ac:dyDescent="0.3">
      <c r="A57" s="76" t="s">
        <v>6</v>
      </c>
      <c r="B57" s="78">
        <v>0</v>
      </c>
    </row>
    <row r="58" spans="1:7" ht="14.25" customHeight="1" thickBot="1" x14ac:dyDescent="0.3">
      <c r="A58" s="76" t="s">
        <v>187</v>
      </c>
      <c r="B58" s="78">
        <v>0.50710349915332198</v>
      </c>
    </row>
    <row r="59" spans="1:7" s="83" customFormat="1" ht="14.25" customHeight="1" x14ac:dyDescent="0.3">
      <c r="A59" s="91"/>
    </row>
    <row r="60" spans="1:7" s="83" customFormat="1" ht="14.25" customHeight="1" thickBot="1" x14ac:dyDescent="0.35">
      <c r="A60" s="91"/>
    </row>
    <row r="61" spans="1:7" ht="14.25" customHeight="1" thickBot="1" x14ac:dyDescent="0.35">
      <c r="A61" s="89" t="s">
        <v>185</v>
      </c>
      <c r="B61" s="89"/>
      <c r="C61" s="89"/>
      <c r="D61" s="89"/>
      <c r="E61" s="89"/>
      <c r="F61" s="89"/>
      <c r="G61" s="89"/>
    </row>
    <row r="62" spans="1:7" ht="14.25" customHeight="1" thickBot="1" x14ac:dyDescent="0.35">
      <c r="A62" s="75" t="s">
        <v>169</v>
      </c>
      <c r="B62" s="86" t="s">
        <v>172</v>
      </c>
      <c r="C62" s="86" t="s">
        <v>170</v>
      </c>
      <c r="D62" s="86" t="s">
        <v>193</v>
      </c>
      <c r="E62" s="86" t="s">
        <v>173</v>
      </c>
      <c r="F62" s="86" t="s">
        <v>175</v>
      </c>
      <c r="G62" s="86" t="s">
        <v>181</v>
      </c>
    </row>
    <row r="63" spans="1:7" ht="14.25" customHeight="1" thickBot="1" x14ac:dyDescent="0.3">
      <c r="A63" s="76" t="s">
        <v>0</v>
      </c>
      <c r="B63" s="78">
        <v>5.7354085896506278E-2</v>
      </c>
      <c r="C63" s="78">
        <v>0.1582780479911326</v>
      </c>
      <c r="D63" s="78">
        <v>1.2546401177113777E-2</v>
      </c>
      <c r="E63" s="78">
        <v>1</v>
      </c>
      <c r="F63" s="78">
        <v>0.11201071902775099</v>
      </c>
      <c r="G63" s="78">
        <v>0.83411573143008566</v>
      </c>
    </row>
    <row r="64" spans="1:7" ht="14.25" customHeight="1" thickBot="1" x14ac:dyDescent="0.3">
      <c r="A64" s="76" t="s">
        <v>1</v>
      </c>
      <c r="B64" s="78">
        <v>0.18442543320868945</v>
      </c>
    </row>
    <row r="65" spans="1:7" ht="14.25" customHeight="1" thickBot="1" x14ac:dyDescent="0.3">
      <c r="A65" s="76" t="s">
        <v>2</v>
      </c>
      <c r="B65" s="78">
        <v>6.834903232914176E-2</v>
      </c>
    </row>
    <row r="66" spans="1:7" ht="14.25" customHeight="1" thickBot="1" x14ac:dyDescent="0.3">
      <c r="A66" s="76" t="s">
        <v>3</v>
      </c>
      <c r="B66" s="78">
        <v>2.0603729469014068E-2</v>
      </c>
    </row>
    <row r="67" spans="1:7" ht="14.25" customHeight="1" thickBot="1" x14ac:dyDescent="0.3">
      <c r="A67" s="76" t="s">
        <v>4</v>
      </c>
      <c r="B67" s="78">
        <v>7.7812361534777418E-4</v>
      </c>
    </row>
    <row r="68" spans="1:7" ht="14.25" customHeight="1" thickBot="1" x14ac:dyDescent="0.3">
      <c r="A68" s="76" t="s">
        <v>5</v>
      </c>
      <c r="B68" s="78">
        <v>4.604804893958496E-2</v>
      </c>
    </row>
    <row r="69" spans="1:7" ht="14.25" customHeight="1" thickBot="1" x14ac:dyDescent="0.3">
      <c r="A69" s="76" t="s">
        <v>6</v>
      </c>
      <c r="B69" s="78">
        <v>7.7813950729047329E-2</v>
      </c>
    </row>
    <row r="70" spans="1:7" ht="15" customHeight="1" thickBot="1" x14ac:dyDescent="0.3">
      <c r="A70" s="76" t="s">
        <v>187</v>
      </c>
      <c r="B70" s="78">
        <v>0.54462759581266829</v>
      </c>
    </row>
    <row r="71" spans="1:7" s="83" customFormat="1" ht="14.25" customHeight="1" x14ac:dyDescent="0.3">
      <c r="A71" s="91"/>
    </row>
    <row r="72" spans="1:7" s="83" customFormat="1" ht="14.25" customHeight="1" x14ac:dyDescent="0.3">
      <c r="A72" s="94" t="s">
        <v>184</v>
      </c>
      <c r="B72" s="94"/>
      <c r="C72" s="94"/>
      <c r="D72" s="94"/>
      <c r="E72" s="94"/>
      <c r="F72" s="94"/>
      <c r="G72" s="94"/>
    </row>
    <row r="73" spans="1:7" s="83" customFormat="1" ht="14.25" customHeight="1" thickBot="1" x14ac:dyDescent="0.35">
      <c r="A73" s="91"/>
    </row>
    <row r="74" spans="1:7" ht="14.25" customHeight="1" thickBot="1" x14ac:dyDescent="0.35">
      <c r="A74" s="89" t="s">
        <v>186</v>
      </c>
      <c r="B74" s="89"/>
      <c r="C74" s="89"/>
      <c r="D74" s="89"/>
      <c r="E74" s="89"/>
      <c r="F74" s="89"/>
      <c r="G74" s="89"/>
    </row>
    <row r="75" spans="1:7" ht="14.25" customHeight="1" thickBot="1" x14ac:dyDescent="0.35">
      <c r="A75" s="75" t="s">
        <v>169</v>
      </c>
      <c r="B75" s="86" t="s">
        <v>172</v>
      </c>
      <c r="C75" s="86" t="s">
        <v>170</v>
      </c>
      <c r="D75" s="86" t="s">
        <v>193</v>
      </c>
      <c r="E75" s="86" t="s">
        <v>173</v>
      </c>
      <c r="F75" s="86" t="s">
        <v>175</v>
      </c>
      <c r="G75" s="86" t="s">
        <v>181</v>
      </c>
    </row>
    <row r="76" spans="1:7" ht="14.25" customHeight="1" thickBot="1" x14ac:dyDescent="0.3">
      <c r="A76" s="76" t="s">
        <v>0</v>
      </c>
      <c r="B76" s="78">
        <v>5.7354085896506278E-2</v>
      </c>
      <c r="C76" s="78">
        <v>0.1582780479911326</v>
      </c>
      <c r="D76" s="78">
        <v>1.2546401177113777E-2</v>
      </c>
      <c r="E76" s="78">
        <v>1</v>
      </c>
      <c r="F76" s="78">
        <v>0.11201071902775099</v>
      </c>
      <c r="G76" s="78">
        <v>0.83411573143008566</v>
      </c>
    </row>
    <row r="77" spans="1:7" ht="14.25" customHeight="1" thickBot="1" x14ac:dyDescent="0.3">
      <c r="A77" s="92" t="s">
        <v>1</v>
      </c>
      <c r="B77" s="93">
        <v>0.18442543320868945</v>
      </c>
    </row>
    <row r="78" spans="1:7" ht="14.25" customHeight="1" thickBot="1" x14ac:dyDescent="0.3">
      <c r="A78" s="76" t="s">
        <v>2</v>
      </c>
      <c r="B78" s="78">
        <v>6.834903232914176E-2</v>
      </c>
    </row>
    <row r="79" spans="1:7" ht="14.25" customHeight="1" thickBot="1" x14ac:dyDescent="0.3">
      <c r="A79" s="76" t="s">
        <v>3</v>
      </c>
      <c r="B79" s="78">
        <v>2.0603729469014068E-2</v>
      </c>
    </row>
    <row r="80" spans="1:7" ht="14.25" customHeight="1" thickBot="1" x14ac:dyDescent="0.3">
      <c r="A80" s="76" t="s">
        <v>4</v>
      </c>
      <c r="B80" s="78">
        <v>7.7812361534777418E-4</v>
      </c>
    </row>
    <row r="81" spans="1:8" ht="14.25" customHeight="1" thickBot="1" x14ac:dyDescent="0.3">
      <c r="A81" s="76" t="s">
        <v>5</v>
      </c>
      <c r="B81" s="78">
        <v>4.604804893958496E-2</v>
      </c>
    </row>
    <row r="82" spans="1:8" ht="14.25" customHeight="1" thickBot="1" x14ac:dyDescent="0.3">
      <c r="A82" s="76" t="s">
        <v>6</v>
      </c>
      <c r="B82" s="78">
        <v>7.7813950729047329E-2</v>
      </c>
    </row>
    <row r="83" spans="1:8" ht="14.25" customHeight="1" thickBot="1" x14ac:dyDescent="0.3">
      <c r="A83" s="76" t="s">
        <v>187</v>
      </c>
      <c r="B83" s="78">
        <v>0.54462759581266829</v>
      </c>
    </row>
    <row r="84" spans="1:8" ht="14.25" customHeight="1" x14ac:dyDescent="0.3"/>
    <row r="85" spans="1:8" ht="14.25" customHeight="1" x14ac:dyDescent="0.3"/>
    <row r="86" spans="1:8" ht="14.25" customHeight="1" thickBot="1" x14ac:dyDescent="0.35"/>
    <row r="87" spans="1:8" ht="14.25" customHeight="1" thickBot="1" x14ac:dyDescent="0.35">
      <c r="A87" s="86" t="s">
        <v>175</v>
      </c>
      <c r="B87" s="78">
        <v>0.112010719027751</v>
      </c>
      <c r="C87" s="78">
        <v>0.11201649086935424</v>
      </c>
      <c r="D87" s="78">
        <v>0.11202930777511003</v>
      </c>
      <c r="E87" s="95">
        <v>0.11205381004933122</v>
      </c>
      <c r="F87" s="95">
        <v>0.11208871020558801</v>
      </c>
      <c r="G87" s="78">
        <v>0.11213399102597194</v>
      </c>
      <c r="H87" s="78">
        <v>0.11218962883554003</v>
      </c>
    </row>
    <row r="88" spans="1:8" ht="14.25" customHeight="1" thickBot="1" x14ac:dyDescent="0.35">
      <c r="A88" s="86" t="s">
        <v>174</v>
      </c>
      <c r="B88" s="78">
        <v>0.1582780479911326</v>
      </c>
      <c r="C88" s="96">
        <f>B88+0.004</f>
        <v>0.1622780479911326</v>
      </c>
      <c r="D88" s="96">
        <f t="shared" ref="D88:H88" si="1">C88+0.004</f>
        <v>0.1662780479911326</v>
      </c>
      <c r="E88" s="96">
        <f t="shared" si="1"/>
        <v>0.17027804799113261</v>
      </c>
      <c r="F88" s="96">
        <f t="shared" si="1"/>
        <v>0.17427804799113261</v>
      </c>
      <c r="G88" s="96">
        <f t="shared" si="1"/>
        <v>0.17827804799113262</v>
      </c>
      <c r="H88" s="96">
        <f t="shared" si="1"/>
        <v>0.18227804799113262</v>
      </c>
    </row>
    <row r="89" spans="1:8" ht="14.25" customHeight="1" thickBot="1" x14ac:dyDescent="0.35"/>
    <row r="90" spans="1:8" ht="14.25" customHeight="1" thickBot="1" x14ac:dyDescent="0.35">
      <c r="A90" s="86" t="s">
        <v>175</v>
      </c>
      <c r="B90" s="78">
        <v>0.112010719027751</v>
      </c>
      <c r="C90" s="78">
        <v>0.11201649086935424</v>
      </c>
      <c r="D90" s="78">
        <v>0.11202930777511003</v>
      </c>
      <c r="E90" s="95">
        <v>0.11205381004933122</v>
      </c>
      <c r="F90" s="95">
        <v>0.11208871020558801</v>
      </c>
      <c r="G90" s="78">
        <v>0.11213399102597194</v>
      </c>
      <c r="H90" s="78">
        <v>0.11218962883554003</v>
      </c>
    </row>
    <row r="91" spans="1:8" ht="14.25" customHeight="1" thickBot="1" x14ac:dyDescent="0.35">
      <c r="A91" s="86" t="s">
        <v>174</v>
      </c>
      <c r="B91" s="78">
        <v>0.1582780479911326</v>
      </c>
      <c r="C91" s="96">
        <f>B91+0.004</f>
        <v>0.1622780479911326</v>
      </c>
      <c r="D91" s="96">
        <f t="shared" ref="D91:H91" si="2">C91+0.004</f>
        <v>0.1662780479911326</v>
      </c>
      <c r="E91" s="96">
        <f t="shared" si="2"/>
        <v>0.17027804799113261</v>
      </c>
      <c r="F91" s="96">
        <f t="shared" si="2"/>
        <v>0.17427804799113261</v>
      </c>
      <c r="G91" s="96">
        <f t="shared" si="2"/>
        <v>0.17827804799113262</v>
      </c>
      <c r="H91" s="96">
        <f t="shared" si="2"/>
        <v>0.18227804799113262</v>
      </c>
    </row>
    <row r="92" spans="1:8" ht="14.25" customHeight="1" x14ac:dyDescent="0.3"/>
    <row r="93" spans="1:8" ht="14.25" customHeight="1" x14ac:dyDescent="0.3"/>
    <row r="94" spans="1:8" ht="14.25" customHeight="1" x14ac:dyDescent="0.3"/>
    <row r="95" spans="1:8" ht="14.25" customHeight="1" x14ac:dyDescent="0.3"/>
    <row r="96" spans="1: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</sheetData>
  <mergeCells count="10">
    <mergeCell ref="A49:G49"/>
    <mergeCell ref="A61:G61"/>
    <mergeCell ref="A72:G72"/>
    <mergeCell ref="A25:G25"/>
    <mergeCell ref="A37:G37"/>
    <mergeCell ref="A74:G74"/>
    <mergeCell ref="A1:I1"/>
    <mergeCell ref="A13:I13"/>
    <mergeCell ref="A12:XFD12"/>
    <mergeCell ref="A11:XFD1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C245D-69AF-4871-BCE7-5EF6A9E1B530}">
  <dimension ref="A1:R94"/>
  <sheetViews>
    <sheetView tabSelected="1" zoomScale="81" workbookViewId="0">
      <selection activeCell="M62" sqref="M62"/>
    </sheetView>
  </sheetViews>
  <sheetFormatPr defaultRowHeight="15" x14ac:dyDescent="0.25"/>
  <cols>
    <col min="1" max="1" width="13.8984375" style="107" bestFit="1" customWidth="1"/>
    <col min="2" max="2" width="13.796875" style="107" bestFit="1" customWidth="1"/>
    <col min="3" max="3" width="16.796875" style="107" bestFit="1" customWidth="1"/>
    <col min="4" max="5" width="13.796875" style="107" bestFit="1" customWidth="1"/>
    <col min="6" max="6" width="13.8984375" style="107" bestFit="1" customWidth="1"/>
    <col min="7" max="8" width="13.796875" style="107" bestFit="1" customWidth="1"/>
    <col min="9" max="11" width="12.5" style="107" bestFit="1" customWidth="1"/>
    <col min="12" max="16384" width="8.796875" style="107"/>
  </cols>
  <sheetData>
    <row r="1" spans="1:11" s="107" customFormat="1" ht="16.2" thickBot="1" x14ac:dyDescent="0.35">
      <c r="A1" s="72" t="s">
        <v>171</v>
      </c>
      <c r="B1" s="72"/>
      <c r="C1" s="72"/>
      <c r="D1" s="72"/>
      <c r="E1" s="72"/>
      <c r="F1" s="72"/>
      <c r="G1" s="72"/>
      <c r="H1" s="72"/>
      <c r="I1" s="72"/>
      <c r="J1" s="72"/>
      <c r="K1" s="72"/>
    </row>
    <row r="2" spans="1:11" s="107" customFormat="1" ht="16.2" thickBot="1" x14ac:dyDescent="0.35">
      <c r="A2" s="86" t="s">
        <v>169</v>
      </c>
      <c r="B2" s="76" t="s">
        <v>0</v>
      </c>
      <c r="C2" s="76" t="s">
        <v>1</v>
      </c>
      <c r="D2" s="76" t="s">
        <v>2</v>
      </c>
      <c r="E2" s="76" t="s">
        <v>3</v>
      </c>
      <c r="F2" s="76" t="s">
        <v>4</v>
      </c>
      <c r="G2" s="76" t="s">
        <v>5</v>
      </c>
      <c r="H2" s="76" t="s">
        <v>6</v>
      </c>
      <c r="I2" s="76" t="s">
        <v>187</v>
      </c>
      <c r="J2" s="99" t="s">
        <v>188</v>
      </c>
      <c r="K2" s="99" t="s">
        <v>168</v>
      </c>
    </row>
    <row r="3" spans="1:11" s="107" customFormat="1" ht="16.2" thickBot="1" x14ac:dyDescent="0.3">
      <c r="A3" s="76" t="s">
        <v>0</v>
      </c>
      <c r="B3" s="108" cm="1">
        <f t="array" ref="B3:K12">MMULT(TRANSPOSE(Zret),Zret)/248</f>
        <v>3.1762799216265408E-4</v>
      </c>
      <c r="C3" s="108">
        <v>6.4063605844987581E-5</v>
      </c>
      <c r="D3" s="108">
        <v>1.0967348614379592E-4</v>
      </c>
      <c r="E3" s="108">
        <v>1.3030126946437915E-4</v>
      </c>
      <c r="F3" s="108">
        <v>1.1666070874824575E-4</v>
      </c>
      <c r="G3" s="108">
        <v>1.1963308331184779E-4</v>
      </c>
      <c r="H3" s="108">
        <v>9.7481216320011759E-5</v>
      </c>
      <c r="I3" s="108">
        <v>-6.6016989203084099E-6</v>
      </c>
      <c r="J3" s="108">
        <v>7.0066956314081184E-6</v>
      </c>
      <c r="K3" s="108">
        <v>-6.7602534339288956E-5</v>
      </c>
    </row>
    <row r="4" spans="1:11" s="107" customFormat="1" ht="16.2" thickBot="1" x14ac:dyDescent="0.3">
      <c r="A4" s="76" t="s">
        <v>1</v>
      </c>
      <c r="B4" s="108">
        <v>6.4063605844987581E-5</v>
      </c>
      <c r="C4" s="108">
        <v>2.3742411623556414E-4</v>
      </c>
      <c r="D4" s="108">
        <v>2.9473412094372895E-5</v>
      </c>
      <c r="E4" s="108">
        <v>9.9764803975919275E-5</v>
      </c>
      <c r="F4" s="108">
        <v>1.0514736325096657E-4</v>
      </c>
      <c r="G4" s="108">
        <v>6.0304873178067886E-5</v>
      </c>
      <c r="H4" s="108">
        <v>6.8533677997590216E-5</v>
      </c>
      <c r="I4" s="108">
        <v>-1.8237781427497699E-5</v>
      </c>
      <c r="J4" s="108">
        <v>-2.0989289150634343E-5</v>
      </c>
      <c r="K4" s="108">
        <v>-5.3281700837894661E-6</v>
      </c>
    </row>
    <row r="5" spans="1:11" s="107" customFormat="1" ht="16.2" thickBot="1" x14ac:dyDescent="0.3">
      <c r="A5" s="76" t="s">
        <v>2</v>
      </c>
      <c r="B5" s="108">
        <v>1.0967348614379592E-4</v>
      </c>
      <c r="C5" s="108">
        <v>2.9473412094372895E-5</v>
      </c>
      <c r="D5" s="108">
        <v>2.7767694413694742E-4</v>
      </c>
      <c r="E5" s="108">
        <v>1.248883838436438E-4</v>
      </c>
      <c r="F5" s="108">
        <v>1.0641250320076297E-4</v>
      </c>
      <c r="G5" s="108">
        <v>9.783036431190618E-5</v>
      </c>
      <c r="H5" s="108">
        <v>9.6286778114683776E-5</v>
      </c>
      <c r="I5" s="108">
        <v>8.1531990521258442E-6</v>
      </c>
      <c r="J5" s="108">
        <v>-2.2224600677818123E-5</v>
      </c>
      <c r="K5" s="108">
        <v>-4.210065165978424E-5</v>
      </c>
    </row>
    <row r="6" spans="1:11" s="107" customFormat="1" ht="16.2" thickBot="1" x14ac:dyDescent="0.3">
      <c r="A6" s="76" t="s">
        <v>3</v>
      </c>
      <c r="B6" s="108">
        <v>1.3030126946437915E-4</v>
      </c>
      <c r="C6" s="108">
        <v>9.9764803975919275E-5</v>
      </c>
      <c r="D6" s="108">
        <v>1.248883838436438E-4</v>
      </c>
      <c r="E6" s="108">
        <v>6.1700586607403595E-4</v>
      </c>
      <c r="F6" s="108">
        <v>2.1854271947110746E-4</v>
      </c>
      <c r="G6" s="108">
        <v>1.2970106401228972E-4</v>
      </c>
      <c r="H6" s="108">
        <v>1.2293142297066504E-4</v>
      </c>
      <c r="I6" s="108">
        <v>-2.3936066441339785E-5</v>
      </c>
      <c r="J6" s="108">
        <v>-5.6148404861545214E-5</v>
      </c>
      <c r="K6" s="108">
        <v>-6.1751870533656336E-5</v>
      </c>
    </row>
    <row r="7" spans="1:11" s="107" customFormat="1" ht="16.2" thickBot="1" x14ac:dyDescent="0.3">
      <c r="A7" s="76" t="s">
        <v>4</v>
      </c>
      <c r="B7" s="108">
        <v>1.1666070874824575E-4</v>
      </c>
      <c r="C7" s="108">
        <v>1.0514736325096657E-4</v>
      </c>
      <c r="D7" s="108">
        <v>1.0641250320076297E-4</v>
      </c>
      <c r="E7" s="108">
        <v>2.1854271947110746E-4</v>
      </c>
      <c r="F7" s="108">
        <v>1.4467967708956799E-3</v>
      </c>
      <c r="G7" s="108">
        <v>1.7501488680573394E-4</v>
      </c>
      <c r="H7" s="108">
        <v>1.0543699470149898E-4</v>
      </c>
      <c r="I7" s="108">
        <v>-9.9733790554096726E-6</v>
      </c>
      <c r="J7" s="108">
        <v>-1.8641755870186246E-5</v>
      </c>
      <c r="K7" s="108">
        <v>1.3366471949125943E-7</v>
      </c>
    </row>
    <row r="8" spans="1:11" s="107" customFormat="1" ht="16.2" thickBot="1" x14ac:dyDescent="0.3">
      <c r="A8" s="76" t="s">
        <v>5</v>
      </c>
      <c r="B8" s="108">
        <v>1.1963308331184779E-4</v>
      </c>
      <c r="C8" s="108">
        <v>6.0304873178067886E-5</v>
      </c>
      <c r="D8" s="108">
        <v>9.783036431190618E-5</v>
      </c>
      <c r="E8" s="108">
        <v>1.2970106401228972E-4</v>
      </c>
      <c r="F8" s="108">
        <v>1.7501488680573394E-4</v>
      </c>
      <c r="G8" s="108">
        <v>4.2557811914155662E-4</v>
      </c>
      <c r="H8" s="108">
        <v>1.30793132354695E-4</v>
      </c>
      <c r="I8" s="108">
        <v>-1.3626584342901972E-5</v>
      </c>
      <c r="J8" s="108">
        <v>-2.7715555258819177E-5</v>
      </c>
      <c r="K8" s="108">
        <v>-1.3226390636197303E-4</v>
      </c>
    </row>
    <row r="9" spans="1:11" s="107" customFormat="1" ht="16.2" thickBot="1" x14ac:dyDescent="0.3">
      <c r="A9" s="76" t="s">
        <v>6</v>
      </c>
      <c r="B9" s="108">
        <v>9.7481216320011759E-5</v>
      </c>
      <c r="C9" s="108">
        <v>6.8533677997590216E-5</v>
      </c>
      <c r="D9" s="108">
        <v>9.6286778114683776E-5</v>
      </c>
      <c r="E9" s="108">
        <v>1.2293142297066504E-4</v>
      </c>
      <c r="F9" s="108">
        <v>1.0543699470149898E-4</v>
      </c>
      <c r="G9" s="108">
        <v>1.30793132354695E-4</v>
      </c>
      <c r="H9" s="108">
        <v>3.3311224675319149E-4</v>
      </c>
      <c r="I9" s="108">
        <v>-1.7553921886943028E-5</v>
      </c>
      <c r="J9" s="108">
        <v>-2.102414055788377E-6</v>
      </c>
      <c r="K9" s="108">
        <v>-1.2082015277589709E-4</v>
      </c>
    </row>
    <row r="10" spans="1:11" s="107" customFormat="1" ht="16.2" thickBot="1" x14ac:dyDescent="0.3">
      <c r="A10" s="76" t="s">
        <v>187</v>
      </c>
      <c r="B10" s="108">
        <v>-6.6016989203084099E-6</v>
      </c>
      <c r="C10" s="108">
        <v>-1.8237781427497699E-5</v>
      </c>
      <c r="D10" s="108">
        <v>8.1531990521258442E-6</v>
      </c>
      <c r="E10" s="108">
        <v>-2.3936066441339785E-5</v>
      </c>
      <c r="F10" s="108">
        <v>-9.9733790554096726E-6</v>
      </c>
      <c r="G10" s="108">
        <v>-1.3626584342901972E-5</v>
      </c>
      <c r="H10" s="108">
        <v>-1.7553921886943028E-5</v>
      </c>
      <c r="I10" s="108">
        <v>1.0182255585375651E-4</v>
      </c>
      <c r="J10" s="108">
        <v>1.2675056089013276E-5</v>
      </c>
      <c r="K10" s="108">
        <v>-2.8700934195161495E-5</v>
      </c>
    </row>
    <row r="11" spans="1:11" s="107" customFormat="1" ht="16.2" thickBot="1" x14ac:dyDescent="0.3">
      <c r="A11" s="99" t="s">
        <v>188</v>
      </c>
      <c r="B11" s="108">
        <v>7.0066956314081184E-6</v>
      </c>
      <c r="C11" s="108">
        <v>-2.0989289150634343E-5</v>
      </c>
      <c r="D11" s="108">
        <v>-2.2224600677818123E-5</v>
      </c>
      <c r="E11" s="108">
        <v>-5.6148404861545214E-5</v>
      </c>
      <c r="F11" s="108">
        <v>-1.8641755870186246E-5</v>
      </c>
      <c r="G11" s="108">
        <v>-2.7715555258819177E-5</v>
      </c>
      <c r="H11" s="108">
        <v>-2.102414055788377E-6</v>
      </c>
      <c r="I11" s="108">
        <v>1.2675056089013276E-5</v>
      </c>
      <c r="J11" s="108">
        <v>4.3679274141661731E-4</v>
      </c>
      <c r="K11" s="108">
        <v>-1.4482667560897064E-6</v>
      </c>
    </row>
    <row r="12" spans="1:11" s="107" customFormat="1" ht="16.2" thickBot="1" x14ac:dyDescent="0.3">
      <c r="A12" s="99" t="s">
        <v>168</v>
      </c>
      <c r="B12" s="108">
        <v>-6.7602534339288956E-5</v>
      </c>
      <c r="C12" s="108">
        <v>-5.3281700837894661E-6</v>
      </c>
      <c r="D12" s="108">
        <v>-4.210065165978424E-5</v>
      </c>
      <c r="E12" s="108">
        <v>-6.1751870533656336E-5</v>
      </c>
      <c r="F12" s="108">
        <v>1.3366471949125943E-7</v>
      </c>
      <c r="G12" s="108">
        <v>-1.3226390636197303E-4</v>
      </c>
      <c r="H12" s="108">
        <v>-1.2082015277589709E-4</v>
      </c>
      <c r="I12" s="108">
        <v>-2.8700934195161495E-5</v>
      </c>
      <c r="J12" s="108">
        <v>-1.4482667560897064E-6</v>
      </c>
      <c r="K12" s="108">
        <v>2.3336011752527843E-3</v>
      </c>
    </row>
    <row r="13" spans="1:11" s="107" customFormat="1" ht="15.6" x14ac:dyDescent="0.25">
      <c r="A13" s="100"/>
      <c r="B13" s="109"/>
      <c r="C13" s="109"/>
      <c r="D13" s="109"/>
      <c r="E13" s="109"/>
      <c r="F13" s="109"/>
      <c r="G13" s="109"/>
      <c r="H13" s="109"/>
      <c r="I13" s="109"/>
      <c r="J13" s="109"/>
      <c r="K13" s="109"/>
    </row>
    <row r="14" spans="1:11" s="107" customFormat="1" ht="15.6" thickBot="1" x14ac:dyDescent="0.3"/>
    <row r="15" spans="1:11" s="107" customFormat="1" ht="16.2" thickBot="1" x14ac:dyDescent="0.35">
      <c r="A15" s="102" t="s">
        <v>179</v>
      </c>
      <c r="B15" s="102"/>
      <c r="C15" s="102"/>
      <c r="D15" s="102"/>
      <c r="E15" s="102"/>
      <c r="F15" s="102"/>
      <c r="G15" s="102"/>
      <c r="H15" s="102"/>
      <c r="I15" s="102"/>
      <c r="J15" s="102"/>
      <c r="K15" s="102"/>
    </row>
    <row r="16" spans="1:11" s="107" customFormat="1" ht="16.2" thickBot="1" x14ac:dyDescent="0.35">
      <c r="A16" s="110" t="s">
        <v>169</v>
      </c>
      <c r="B16" s="103" t="s">
        <v>0</v>
      </c>
      <c r="C16" s="103" t="s">
        <v>1</v>
      </c>
      <c r="D16" s="103" t="s">
        <v>2</v>
      </c>
      <c r="E16" s="103" t="s">
        <v>3</v>
      </c>
      <c r="F16" s="103" t="s">
        <v>4</v>
      </c>
      <c r="G16" s="103" t="s">
        <v>5</v>
      </c>
      <c r="H16" s="103" t="s">
        <v>6</v>
      </c>
      <c r="I16" s="103" t="s">
        <v>187</v>
      </c>
      <c r="J16" s="104" t="s">
        <v>188</v>
      </c>
      <c r="K16" s="104" t="s">
        <v>168</v>
      </c>
    </row>
    <row r="17" spans="1:12" s="107" customFormat="1" ht="16.2" thickBot="1" x14ac:dyDescent="0.3">
      <c r="A17" s="103" t="s">
        <v>0</v>
      </c>
      <c r="B17" s="78">
        <f>B3*$L$17</f>
        <v>8.0042254024988824E-2</v>
      </c>
      <c r="C17" s="78">
        <f t="shared" ref="C17:K17" si="0">C3*$L$17</f>
        <v>1.6144028672936871E-2</v>
      </c>
      <c r="D17" s="78">
        <f t="shared" si="0"/>
        <v>2.7637718508236573E-2</v>
      </c>
      <c r="E17" s="78">
        <f t="shared" si="0"/>
        <v>3.2835919905023547E-2</v>
      </c>
      <c r="F17" s="78">
        <f t="shared" si="0"/>
        <v>2.9398498604557927E-2</v>
      </c>
      <c r="G17" s="78">
        <f t="shared" si="0"/>
        <v>3.0147536994585642E-2</v>
      </c>
      <c r="H17" s="78">
        <f t="shared" si="0"/>
        <v>2.4565266512642965E-2</v>
      </c>
      <c r="I17" s="78">
        <f t="shared" si="0"/>
        <v>-1.6636281279177193E-3</v>
      </c>
      <c r="J17" s="78">
        <f t="shared" si="0"/>
        <v>1.7656872991148459E-3</v>
      </c>
      <c r="K17" s="78">
        <f t="shared" si="0"/>
        <v>-1.7035838653500817E-2</v>
      </c>
      <c r="L17" s="111">
        <v>252</v>
      </c>
    </row>
    <row r="18" spans="1:12" s="107" customFormat="1" ht="16.2" thickBot="1" x14ac:dyDescent="0.3">
      <c r="A18" s="103" t="s">
        <v>1</v>
      </c>
      <c r="B18" s="78">
        <f t="shared" ref="B18:K18" si="1">B4*$L$17</f>
        <v>1.6144028672936871E-2</v>
      </c>
      <c r="C18" s="78">
        <f t="shared" si="1"/>
        <v>5.9830877291362161E-2</v>
      </c>
      <c r="D18" s="78">
        <f t="shared" si="1"/>
        <v>7.4272998477819697E-3</v>
      </c>
      <c r="E18" s="78">
        <f t="shared" si="1"/>
        <v>2.5140730601931657E-2</v>
      </c>
      <c r="F18" s="78">
        <f t="shared" si="1"/>
        <v>2.6497135539243575E-2</v>
      </c>
      <c r="G18" s="78">
        <f t="shared" si="1"/>
        <v>1.5196828040873108E-2</v>
      </c>
      <c r="H18" s="78">
        <f t="shared" si="1"/>
        <v>1.7270486855392734E-2</v>
      </c>
      <c r="I18" s="78">
        <f t="shared" si="1"/>
        <v>-4.5959209197294201E-3</v>
      </c>
      <c r="J18" s="78">
        <f t="shared" si="1"/>
        <v>-5.2893008659598544E-3</v>
      </c>
      <c r="K18" s="78">
        <f t="shared" si="1"/>
        <v>-1.3426988611149454E-3</v>
      </c>
    </row>
    <row r="19" spans="1:12" s="107" customFormat="1" ht="16.2" thickBot="1" x14ac:dyDescent="0.3">
      <c r="A19" s="103" t="s">
        <v>2</v>
      </c>
      <c r="B19" s="78">
        <f t="shared" ref="B19:K19" si="2">B5*$L$17</f>
        <v>2.7637718508236573E-2</v>
      </c>
      <c r="C19" s="78">
        <f t="shared" si="2"/>
        <v>7.4272998477819697E-3</v>
      </c>
      <c r="D19" s="78">
        <f t="shared" si="2"/>
        <v>6.9974589922510752E-2</v>
      </c>
      <c r="E19" s="78">
        <f t="shared" si="2"/>
        <v>3.1471872728598235E-2</v>
      </c>
      <c r="F19" s="78">
        <f t="shared" si="2"/>
        <v>2.6815950806592267E-2</v>
      </c>
      <c r="G19" s="78">
        <f t="shared" si="2"/>
        <v>2.4653251806600357E-2</v>
      </c>
      <c r="H19" s="78">
        <f t="shared" si="2"/>
        <v>2.4264268084900311E-2</v>
      </c>
      <c r="I19" s="78">
        <f t="shared" si="2"/>
        <v>2.0546061611357129E-3</v>
      </c>
      <c r="J19" s="78">
        <f t="shared" si="2"/>
        <v>-5.6005993708101668E-3</v>
      </c>
      <c r="K19" s="78">
        <f t="shared" si="2"/>
        <v>-1.0609364218265629E-2</v>
      </c>
    </row>
    <row r="20" spans="1:12" s="107" customFormat="1" ht="16.2" thickBot="1" x14ac:dyDescent="0.3">
      <c r="A20" s="103" t="s">
        <v>3</v>
      </c>
      <c r="B20" s="78">
        <f t="shared" ref="B20:K20" si="3">B6*$L$17</f>
        <v>3.2835919905023547E-2</v>
      </c>
      <c r="C20" s="78">
        <f t="shared" si="3"/>
        <v>2.5140730601931657E-2</v>
      </c>
      <c r="D20" s="78">
        <f t="shared" si="3"/>
        <v>3.1471872728598235E-2</v>
      </c>
      <c r="E20" s="78">
        <f t="shared" si="3"/>
        <v>0.15548547825065706</v>
      </c>
      <c r="F20" s="78">
        <f t="shared" si="3"/>
        <v>5.5072765306719076E-2</v>
      </c>
      <c r="G20" s="78">
        <f t="shared" si="3"/>
        <v>3.2684668131097008E-2</v>
      </c>
      <c r="H20" s="78">
        <f t="shared" si="3"/>
        <v>3.0978718588607589E-2</v>
      </c>
      <c r="I20" s="78">
        <f t="shared" si="3"/>
        <v>-6.0318887432176255E-3</v>
      </c>
      <c r="J20" s="78">
        <f t="shared" si="3"/>
        <v>-1.4149398025109394E-2</v>
      </c>
      <c r="K20" s="78">
        <f t="shared" si="3"/>
        <v>-1.5561471374481396E-2</v>
      </c>
    </row>
    <row r="21" spans="1:12" s="107" customFormat="1" ht="16.2" thickBot="1" x14ac:dyDescent="0.3">
      <c r="A21" s="103" t="s">
        <v>4</v>
      </c>
      <c r="B21" s="78">
        <f t="shared" ref="B21:K21" si="4">B7*$L$17</f>
        <v>2.9398498604557927E-2</v>
      </c>
      <c r="C21" s="78">
        <f t="shared" si="4"/>
        <v>2.6497135539243575E-2</v>
      </c>
      <c r="D21" s="78">
        <f t="shared" si="4"/>
        <v>2.6815950806592267E-2</v>
      </c>
      <c r="E21" s="78">
        <f t="shared" si="4"/>
        <v>5.5072765306719076E-2</v>
      </c>
      <c r="F21" s="78">
        <f t="shared" si="4"/>
        <v>0.36459278626571134</v>
      </c>
      <c r="G21" s="78">
        <f t="shared" si="4"/>
        <v>4.4103751475044951E-2</v>
      </c>
      <c r="H21" s="78">
        <f t="shared" si="4"/>
        <v>2.6570122664777745E-2</v>
      </c>
      <c r="I21" s="78">
        <f t="shared" si="4"/>
        <v>-2.5132915219632374E-3</v>
      </c>
      <c r="J21" s="78">
        <f t="shared" si="4"/>
        <v>-4.6977224792869336E-3</v>
      </c>
      <c r="K21" s="78">
        <f t="shared" si="4"/>
        <v>3.3683509311797376E-5</v>
      </c>
    </row>
    <row r="22" spans="1:12" s="107" customFormat="1" ht="16.2" thickBot="1" x14ac:dyDescent="0.3">
      <c r="A22" s="103" t="s">
        <v>5</v>
      </c>
      <c r="B22" s="78">
        <f t="shared" ref="B22:K22" si="5">B8*$L$17</f>
        <v>3.0147536994585642E-2</v>
      </c>
      <c r="C22" s="78">
        <f t="shared" si="5"/>
        <v>1.5196828040873108E-2</v>
      </c>
      <c r="D22" s="78">
        <f t="shared" si="5"/>
        <v>2.4653251806600357E-2</v>
      </c>
      <c r="E22" s="78">
        <f t="shared" si="5"/>
        <v>3.2684668131097008E-2</v>
      </c>
      <c r="F22" s="78">
        <f t="shared" si="5"/>
        <v>4.4103751475044951E-2</v>
      </c>
      <c r="G22" s="78">
        <f t="shared" si="5"/>
        <v>0.10724568602367227</v>
      </c>
      <c r="H22" s="78">
        <f t="shared" si="5"/>
        <v>3.2959869353383138E-2</v>
      </c>
      <c r="I22" s="78">
        <f t="shared" si="5"/>
        <v>-3.433899254411297E-3</v>
      </c>
      <c r="J22" s="78">
        <f t="shared" si="5"/>
        <v>-6.9843199252224326E-3</v>
      </c>
      <c r="K22" s="78">
        <f t="shared" si="5"/>
        <v>-3.33305044032172E-2</v>
      </c>
    </row>
    <row r="23" spans="1:12" s="107" customFormat="1" ht="16.2" thickBot="1" x14ac:dyDescent="0.3">
      <c r="A23" s="103" t="s">
        <v>6</v>
      </c>
      <c r="B23" s="78">
        <f t="shared" ref="B23:K23" si="6">B9*$L$17</f>
        <v>2.4565266512642965E-2</v>
      </c>
      <c r="C23" s="78">
        <f t="shared" si="6"/>
        <v>1.7270486855392734E-2</v>
      </c>
      <c r="D23" s="78">
        <f t="shared" si="6"/>
        <v>2.4264268084900311E-2</v>
      </c>
      <c r="E23" s="78">
        <f t="shared" si="6"/>
        <v>3.0978718588607589E-2</v>
      </c>
      <c r="F23" s="78">
        <f t="shared" si="6"/>
        <v>2.6570122664777745E-2</v>
      </c>
      <c r="G23" s="78">
        <f t="shared" si="6"/>
        <v>3.2959869353383138E-2</v>
      </c>
      <c r="H23" s="78">
        <f t="shared" si="6"/>
        <v>8.3944286181804259E-2</v>
      </c>
      <c r="I23" s="78">
        <f t="shared" si="6"/>
        <v>-4.4235883155096427E-3</v>
      </c>
      <c r="J23" s="78">
        <f t="shared" si="6"/>
        <v>-5.2980834205867099E-4</v>
      </c>
      <c r="K23" s="78">
        <f t="shared" si="6"/>
        <v>-3.0446678499526068E-2</v>
      </c>
    </row>
    <row r="24" spans="1:12" s="107" customFormat="1" ht="16.2" thickBot="1" x14ac:dyDescent="0.3">
      <c r="A24" s="103" t="s">
        <v>187</v>
      </c>
      <c r="B24" s="78">
        <f t="shared" ref="B24:K24" si="7">B10*$L$17</f>
        <v>-1.6636281279177193E-3</v>
      </c>
      <c r="C24" s="78">
        <f t="shared" si="7"/>
        <v>-4.5959209197294201E-3</v>
      </c>
      <c r="D24" s="78">
        <f t="shared" si="7"/>
        <v>2.0546061611357129E-3</v>
      </c>
      <c r="E24" s="78">
        <f t="shared" si="7"/>
        <v>-6.0318887432176255E-3</v>
      </c>
      <c r="F24" s="78">
        <f t="shared" si="7"/>
        <v>-2.5132915219632374E-3</v>
      </c>
      <c r="G24" s="78">
        <f t="shared" si="7"/>
        <v>-3.433899254411297E-3</v>
      </c>
      <c r="H24" s="78">
        <f t="shared" si="7"/>
        <v>-4.4235883155096427E-3</v>
      </c>
      <c r="I24" s="78">
        <f t="shared" si="7"/>
        <v>2.565928407514664E-2</v>
      </c>
      <c r="J24" s="78">
        <f t="shared" si="7"/>
        <v>3.1941141344313455E-3</v>
      </c>
      <c r="K24" s="78">
        <f t="shared" si="7"/>
        <v>-7.2326354171806965E-3</v>
      </c>
    </row>
    <row r="25" spans="1:12" s="107" customFormat="1" ht="16.2" thickBot="1" x14ac:dyDescent="0.3">
      <c r="A25" s="104" t="s">
        <v>188</v>
      </c>
      <c r="B25" s="78">
        <f t="shared" ref="B25:K25" si="8">B11*$L$17</f>
        <v>1.7656872991148459E-3</v>
      </c>
      <c r="C25" s="78">
        <f t="shared" si="8"/>
        <v>-5.2893008659598544E-3</v>
      </c>
      <c r="D25" s="78">
        <f t="shared" si="8"/>
        <v>-5.6005993708101668E-3</v>
      </c>
      <c r="E25" s="78">
        <f t="shared" si="8"/>
        <v>-1.4149398025109394E-2</v>
      </c>
      <c r="F25" s="78">
        <f t="shared" si="8"/>
        <v>-4.6977224792869336E-3</v>
      </c>
      <c r="G25" s="78">
        <f t="shared" si="8"/>
        <v>-6.9843199252224326E-3</v>
      </c>
      <c r="H25" s="78">
        <f t="shared" si="8"/>
        <v>-5.2980834205867099E-4</v>
      </c>
      <c r="I25" s="78">
        <f t="shared" si="8"/>
        <v>3.1941141344313455E-3</v>
      </c>
      <c r="J25" s="78">
        <f t="shared" si="8"/>
        <v>0.11007177083698756</v>
      </c>
      <c r="K25" s="78">
        <f t="shared" si="8"/>
        <v>-3.6496322253460603E-4</v>
      </c>
    </row>
    <row r="26" spans="1:12" s="107" customFormat="1" ht="16.2" thickBot="1" x14ac:dyDescent="0.3">
      <c r="A26" s="104" t="s">
        <v>168</v>
      </c>
      <c r="B26" s="78">
        <f t="shared" ref="B26:J26" si="9">B12*$L$17</f>
        <v>-1.7035838653500817E-2</v>
      </c>
      <c r="C26" s="78">
        <f t="shared" si="9"/>
        <v>-1.3426988611149454E-3</v>
      </c>
      <c r="D26" s="78">
        <f t="shared" si="9"/>
        <v>-1.0609364218265629E-2</v>
      </c>
      <c r="E26" s="78">
        <f t="shared" si="9"/>
        <v>-1.5561471374481396E-2</v>
      </c>
      <c r="F26" s="78">
        <f t="shared" si="9"/>
        <v>3.3683509311797376E-5</v>
      </c>
      <c r="G26" s="78">
        <f t="shared" si="9"/>
        <v>-3.33305044032172E-2</v>
      </c>
      <c r="H26" s="78">
        <f t="shared" si="9"/>
        <v>-3.0446678499526068E-2</v>
      </c>
      <c r="I26" s="78">
        <f t="shared" si="9"/>
        <v>-7.2326354171806965E-3</v>
      </c>
      <c r="J26" s="78">
        <f t="shared" si="9"/>
        <v>-3.6496322253460603E-4</v>
      </c>
      <c r="K26" s="78">
        <f>K12*$L$17</f>
        <v>0.58806749616370169</v>
      </c>
    </row>
    <row r="27" spans="1:12" s="107" customFormat="1" ht="15.6" x14ac:dyDescent="0.25">
      <c r="A27" s="101"/>
      <c r="B27" s="74"/>
      <c r="C27" s="74"/>
      <c r="D27" s="74"/>
      <c r="E27" s="74"/>
      <c r="F27" s="74"/>
      <c r="G27" s="74"/>
      <c r="H27" s="74"/>
      <c r="I27" s="74"/>
      <c r="J27" s="74"/>
      <c r="K27" s="74"/>
    </row>
    <row r="28" spans="1:12" s="107" customFormat="1" ht="15.6" thickBot="1" x14ac:dyDescent="0.3"/>
    <row r="29" spans="1:12" s="107" customFormat="1" ht="16.2" thickBot="1" x14ac:dyDescent="0.35">
      <c r="A29" s="110" t="s">
        <v>169</v>
      </c>
      <c r="B29" s="86" t="s">
        <v>178</v>
      </c>
      <c r="C29" s="86" t="s">
        <v>170</v>
      </c>
      <c r="D29" s="86" t="s">
        <v>180</v>
      </c>
      <c r="E29" s="86" t="s">
        <v>173</v>
      </c>
      <c r="F29" s="86" t="s">
        <v>175</v>
      </c>
      <c r="G29" s="86" t="s">
        <v>181</v>
      </c>
    </row>
    <row r="30" spans="1:12" s="107" customFormat="1" ht="16.2" thickBot="1" x14ac:dyDescent="0.3">
      <c r="A30" s="103" t="s">
        <v>0</v>
      </c>
      <c r="B30" s="78">
        <v>3.9448290101029217E-2</v>
      </c>
      <c r="C30" s="78" cm="1">
        <f t="array" ref="C30">MMULT(TRANSPOSE(B30:B39),TRANSPOSE('Returns International'!N254:W254))</f>
        <v>0.14477028582998572</v>
      </c>
      <c r="D30" s="78" cm="1">
        <f t="array" ref="D30">MMULT(MMULT(TRANSPOSE(B30:B39),B17:K26),B30:B39)</f>
        <v>1.0521923547126942E-2</v>
      </c>
      <c r="E30" s="78">
        <f>SUM(B30:B39)</f>
        <v>0.99999999946770968</v>
      </c>
      <c r="F30" s="78">
        <f>SQRT(D30)</f>
        <v>0.1025764278337228</v>
      </c>
      <c r="G30" s="78">
        <f>(C30-'Returns International'!Y255)/SQRT(D30)</f>
        <v>0.77914724032162508</v>
      </c>
    </row>
    <row r="31" spans="1:12" s="107" customFormat="1" ht="16.2" thickBot="1" x14ac:dyDescent="0.3">
      <c r="A31" s="103" t="s">
        <v>1</v>
      </c>
      <c r="B31" s="78">
        <v>0.1560364904672433</v>
      </c>
      <c r="C31" s="74"/>
      <c r="D31" s="74"/>
      <c r="E31" s="74"/>
      <c r="F31" s="74"/>
      <c r="G31" s="74"/>
    </row>
    <row r="32" spans="1:12" s="107" customFormat="1" ht="16.2" thickBot="1" x14ac:dyDescent="0.3">
      <c r="A32" s="103" t="s">
        <v>2</v>
      </c>
      <c r="B32" s="78">
        <v>6.3759287451619837E-2</v>
      </c>
      <c r="C32" s="74"/>
      <c r="D32" s="74"/>
      <c r="E32" s="74"/>
      <c r="F32" s="74"/>
      <c r="G32" s="74"/>
    </row>
    <row r="33" spans="1:18" s="107" customFormat="1" ht="16.2" thickBot="1" x14ac:dyDescent="0.3">
      <c r="A33" s="103" t="s">
        <v>3</v>
      </c>
      <c r="B33" s="78">
        <v>2.876651897133899E-2</v>
      </c>
      <c r="C33" s="74"/>
      <c r="D33" s="74"/>
      <c r="E33" s="74"/>
      <c r="F33" s="74"/>
      <c r="G33" s="74"/>
    </row>
    <row r="34" spans="1:18" s="107" customFormat="1" ht="16.2" thickBot="1" x14ac:dyDescent="0.3">
      <c r="A34" s="103" t="s">
        <v>4</v>
      </c>
      <c r="B34" s="78">
        <v>0</v>
      </c>
      <c r="C34" s="74"/>
      <c r="D34" s="74"/>
      <c r="E34" s="74"/>
      <c r="F34" s="74"/>
      <c r="G34" s="74"/>
    </row>
    <row r="35" spans="1:18" s="107" customFormat="1" ht="16.2" thickBot="1" x14ac:dyDescent="0.3">
      <c r="A35" s="103" t="s">
        <v>5</v>
      </c>
      <c r="B35" s="78">
        <v>5.2003335365717086E-2</v>
      </c>
      <c r="C35" s="74"/>
      <c r="D35" s="74"/>
      <c r="E35" s="74"/>
      <c r="F35" s="74"/>
      <c r="G35" s="74"/>
    </row>
    <row r="36" spans="1:18" s="107" customFormat="1" ht="16.2" thickBot="1" x14ac:dyDescent="0.3">
      <c r="A36" s="103" t="s">
        <v>6</v>
      </c>
      <c r="B36" s="78">
        <v>6.8024348050894662E-2</v>
      </c>
      <c r="C36" s="74"/>
      <c r="D36" s="74"/>
      <c r="E36" s="74"/>
      <c r="F36" s="74"/>
      <c r="G36" s="74"/>
    </row>
    <row r="37" spans="1:18" s="107" customFormat="1" ht="16.2" thickBot="1" x14ac:dyDescent="0.3">
      <c r="A37" s="103" t="s">
        <v>187</v>
      </c>
      <c r="B37" s="78">
        <v>0.45889288653188676</v>
      </c>
      <c r="C37" s="74"/>
      <c r="D37" s="74"/>
      <c r="E37" s="74"/>
      <c r="F37" s="74"/>
      <c r="G37" s="74"/>
    </row>
    <row r="38" spans="1:18" s="107" customFormat="1" ht="16.2" thickBot="1" x14ac:dyDescent="0.3">
      <c r="A38" s="104" t="s">
        <v>188</v>
      </c>
      <c r="B38" s="78">
        <v>9.9975335689733769E-2</v>
      </c>
      <c r="C38" s="74"/>
      <c r="D38" s="74"/>
      <c r="E38" s="74"/>
      <c r="F38" s="74"/>
      <c r="G38" s="74"/>
    </row>
    <row r="39" spans="1:18" s="107" customFormat="1" ht="16.2" thickBot="1" x14ac:dyDescent="0.3">
      <c r="A39" s="104" t="s">
        <v>168</v>
      </c>
      <c r="B39" s="78">
        <v>3.3093506838245981E-2</v>
      </c>
      <c r="C39" s="74"/>
      <c r="D39" s="74"/>
      <c r="E39" s="74"/>
      <c r="F39" s="74"/>
      <c r="G39" s="74"/>
    </row>
    <row r="40" spans="1:18" s="107" customFormat="1" ht="15.6" x14ac:dyDescent="0.25">
      <c r="A40" s="105"/>
      <c r="B40" s="74"/>
      <c r="C40" s="74"/>
      <c r="D40" s="74"/>
      <c r="E40" s="74"/>
      <c r="F40" s="74"/>
      <c r="G40" s="74"/>
    </row>
    <row r="41" spans="1:18" s="107" customFormat="1" ht="16.2" thickBot="1" x14ac:dyDescent="0.3">
      <c r="A41" s="105"/>
    </row>
    <row r="42" spans="1:18" s="107" customFormat="1" ht="16.2" thickBot="1" x14ac:dyDescent="0.35">
      <c r="A42" s="106" t="s">
        <v>189</v>
      </c>
      <c r="B42" s="106"/>
      <c r="C42" s="106"/>
      <c r="D42" s="106"/>
      <c r="E42" s="106"/>
      <c r="F42" s="106"/>
      <c r="G42" s="106"/>
      <c r="K42" s="112" t="s">
        <v>175</v>
      </c>
      <c r="L42" s="78">
        <v>0.10257059683734542</v>
      </c>
      <c r="M42" s="78">
        <v>0.1025764278337228</v>
      </c>
      <c r="N42" s="78">
        <v>0.1025916127504491</v>
      </c>
      <c r="O42" s="78">
        <v>0.10261781109432191</v>
      </c>
      <c r="P42" s="78">
        <v>0.10262101539613426</v>
      </c>
      <c r="Q42" s="78">
        <v>0.10262447737333283</v>
      </c>
      <c r="R42" s="78">
        <v>0.102627</v>
      </c>
    </row>
    <row r="43" spans="1:18" s="107" customFormat="1" ht="16.2" thickBot="1" x14ac:dyDescent="0.35">
      <c r="A43" s="86" t="s">
        <v>169</v>
      </c>
      <c r="B43" s="86" t="s">
        <v>178</v>
      </c>
      <c r="C43" s="86" t="s">
        <v>170</v>
      </c>
      <c r="D43" s="86" t="s">
        <v>180</v>
      </c>
      <c r="E43" s="86" t="s">
        <v>173</v>
      </c>
      <c r="F43" s="86" t="s">
        <v>175</v>
      </c>
      <c r="G43" s="86" t="s">
        <v>181</v>
      </c>
      <c r="K43" s="112" t="s">
        <v>174</v>
      </c>
      <c r="L43" s="78">
        <v>0.14077043927743399</v>
      </c>
      <c r="M43" s="78">
        <v>0.14477043927743399</v>
      </c>
      <c r="N43" s="78">
        <v>0.148770439277434</v>
      </c>
      <c r="O43" s="78">
        <v>0.152770439277434</v>
      </c>
      <c r="P43" s="78">
        <v>0.15317043927743401</v>
      </c>
      <c r="Q43" s="78">
        <v>0.15357043927743402</v>
      </c>
      <c r="R43" s="78">
        <v>0.15397043927743403</v>
      </c>
    </row>
    <row r="44" spans="1:18" s="107" customFormat="1" ht="16.2" thickBot="1" x14ac:dyDescent="0.35">
      <c r="A44" s="86" t="s">
        <v>0</v>
      </c>
      <c r="B44" s="78">
        <v>0</v>
      </c>
      <c r="C44" s="78">
        <v>0.50104250613511758</v>
      </c>
      <c r="D44" s="78">
        <v>2.2501079553879796E-2</v>
      </c>
      <c r="E44" s="78">
        <v>1</v>
      </c>
      <c r="F44" s="78">
        <v>0.15000359846976938</v>
      </c>
      <c r="G44" s="78">
        <v>2.9078926467336363</v>
      </c>
    </row>
    <row r="45" spans="1:18" s="107" customFormat="1" ht="16.2" thickBot="1" x14ac:dyDescent="0.35">
      <c r="A45" s="86" t="s">
        <v>1</v>
      </c>
      <c r="B45" s="78">
        <v>0</v>
      </c>
      <c r="C45" s="74"/>
      <c r="D45" s="74"/>
      <c r="E45" s="74"/>
      <c r="F45" s="74"/>
      <c r="G45" s="74"/>
    </row>
    <row r="46" spans="1:18" s="107" customFormat="1" ht="16.2" thickBot="1" x14ac:dyDescent="0.35">
      <c r="A46" s="86" t="s">
        <v>2</v>
      </c>
      <c r="B46" s="78">
        <v>0.17866721147006728</v>
      </c>
      <c r="C46" s="74"/>
      <c r="D46" s="74"/>
      <c r="E46" s="74"/>
      <c r="F46" s="74"/>
      <c r="G46" s="74"/>
    </row>
    <row r="47" spans="1:18" s="107" customFormat="1" ht="16.2" thickBot="1" x14ac:dyDescent="0.35">
      <c r="A47" s="86" t="s">
        <v>3</v>
      </c>
      <c r="B47" s="78">
        <v>0.28664065171306019</v>
      </c>
      <c r="C47" s="74"/>
      <c r="D47" s="74"/>
      <c r="E47" s="74"/>
      <c r="F47" s="74"/>
      <c r="G47" s="74"/>
    </row>
    <row r="48" spans="1:18" s="107" customFormat="1" ht="16.2" thickBot="1" x14ac:dyDescent="0.35">
      <c r="A48" s="86" t="s">
        <v>4</v>
      </c>
      <c r="B48" s="78">
        <v>0</v>
      </c>
      <c r="C48" s="74"/>
      <c r="D48" s="74"/>
      <c r="E48" s="74"/>
      <c r="F48" s="74"/>
      <c r="G48" s="74"/>
    </row>
    <row r="49" spans="1:18" s="107" customFormat="1" ht="16.2" thickBot="1" x14ac:dyDescent="0.35">
      <c r="A49" s="86" t="s">
        <v>5</v>
      </c>
      <c r="B49" s="78">
        <v>0</v>
      </c>
      <c r="C49" s="74"/>
      <c r="D49" s="74"/>
      <c r="E49" s="74"/>
      <c r="F49" s="74"/>
      <c r="G49" s="74"/>
    </row>
    <row r="50" spans="1:18" s="107" customFormat="1" ht="16.2" thickBot="1" x14ac:dyDescent="0.35">
      <c r="A50" s="86" t="s">
        <v>6</v>
      </c>
      <c r="B50" s="78">
        <v>0</v>
      </c>
      <c r="C50" s="74"/>
      <c r="D50" s="74"/>
      <c r="E50" s="74"/>
      <c r="F50" s="74"/>
      <c r="G50" s="74"/>
    </row>
    <row r="51" spans="1:18" s="107" customFormat="1" ht="16.2" thickBot="1" x14ac:dyDescent="0.35">
      <c r="A51" s="86" t="s">
        <v>187</v>
      </c>
      <c r="B51" s="78">
        <v>0.46113450647668863</v>
      </c>
      <c r="C51" s="74"/>
      <c r="D51" s="74"/>
      <c r="E51" s="74"/>
      <c r="F51" s="74"/>
      <c r="G51" s="74"/>
    </row>
    <row r="52" spans="1:18" s="107" customFormat="1" ht="16.2" thickBot="1" x14ac:dyDescent="0.35">
      <c r="A52" s="86" t="s">
        <v>188</v>
      </c>
      <c r="B52" s="78">
        <v>7.3557630340183963E-2</v>
      </c>
      <c r="C52" s="74"/>
      <c r="D52" s="74"/>
      <c r="E52" s="74"/>
      <c r="F52" s="74"/>
      <c r="G52" s="74"/>
    </row>
    <row r="53" spans="1:18" s="107" customFormat="1" ht="16.2" thickBot="1" x14ac:dyDescent="0.35">
      <c r="A53" s="86" t="s">
        <v>168</v>
      </c>
      <c r="B53" s="78">
        <v>0</v>
      </c>
      <c r="C53" s="74"/>
      <c r="D53" s="74"/>
      <c r="E53" s="74"/>
      <c r="F53" s="74"/>
      <c r="G53" s="74"/>
    </row>
    <row r="54" spans="1:18" s="107" customFormat="1" ht="15.6" x14ac:dyDescent="0.3">
      <c r="A54" s="113"/>
      <c r="B54" s="74"/>
      <c r="C54" s="74"/>
      <c r="D54" s="74"/>
      <c r="E54" s="74"/>
      <c r="F54" s="74"/>
      <c r="G54" s="74"/>
    </row>
    <row r="55" spans="1:18" s="107" customFormat="1" ht="15.6" x14ac:dyDescent="0.3">
      <c r="A55" s="113"/>
      <c r="B55" s="74"/>
      <c r="C55" s="74"/>
      <c r="D55" s="74"/>
      <c r="E55" s="74"/>
      <c r="F55" s="74"/>
      <c r="G55" s="74"/>
    </row>
    <row r="56" spans="1:18" s="107" customFormat="1" ht="15.6" thickBot="1" x14ac:dyDescent="0.3"/>
    <row r="57" spans="1:18" s="107" customFormat="1" ht="16.2" thickBot="1" x14ac:dyDescent="0.35">
      <c r="A57" s="106" t="s">
        <v>182</v>
      </c>
      <c r="B57" s="106"/>
      <c r="C57" s="106"/>
      <c r="D57" s="106"/>
      <c r="E57" s="106"/>
      <c r="F57" s="106"/>
      <c r="G57" s="106"/>
      <c r="K57" s="112" t="s">
        <v>175</v>
      </c>
      <c r="L57" s="78">
        <v>0.1025667729688275</v>
      </c>
      <c r="M57" s="78">
        <v>0.10257209500840761</v>
      </c>
      <c r="N57" s="78">
        <v>0.10258555434687804</v>
      </c>
      <c r="O57" s="78">
        <v>0.10260951575889431</v>
      </c>
      <c r="P57" s="78">
        <v>0.10264309178856627</v>
      </c>
      <c r="Q57" s="78">
        <v>0.10268664065297298</v>
      </c>
      <c r="R57" s="78">
        <v>0.10274113525522734</v>
      </c>
    </row>
    <row r="58" spans="1:18" s="107" customFormat="1" ht="16.2" thickBot="1" x14ac:dyDescent="0.35">
      <c r="A58" s="86" t="s">
        <v>169</v>
      </c>
      <c r="B58" s="86" t="s">
        <v>178</v>
      </c>
      <c r="C58" s="86" t="s">
        <v>170</v>
      </c>
      <c r="D58" s="86" t="s">
        <v>180</v>
      </c>
      <c r="E58" s="86" t="s">
        <v>173</v>
      </c>
      <c r="F58" s="86" t="s">
        <v>175</v>
      </c>
      <c r="G58" s="86" t="s">
        <v>181</v>
      </c>
      <c r="K58" s="112" t="s">
        <v>174</v>
      </c>
      <c r="L58" s="78">
        <v>0.14191800684140826</v>
      </c>
      <c r="M58" s="78">
        <f>L58+0.004</f>
        <v>0.14591800684140827</v>
      </c>
      <c r="N58" s="78">
        <f t="shared" ref="N58:R58" si="10">M58+0.004</f>
        <v>0.14991800684140827</v>
      </c>
      <c r="O58" s="78">
        <f t="shared" si="10"/>
        <v>0.15391800684140827</v>
      </c>
      <c r="P58" s="78">
        <f t="shared" si="10"/>
        <v>0.15791800684140828</v>
      </c>
      <c r="Q58" s="78">
        <f t="shared" si="10"/>
        <v>0.16191800684140828</v>
      </c>
      <c r="R58" s="78">
        <f t="shared" si="10"/>
        <v>0.16591800684140828</v>
      </c>
    </row>
    <row r="59" spans="1:18" s="107" customFormat="1" ht="16.2" thickBot="1" x14ac:dyDescent="0.35">
      <c r="A59" s="86" t="s">
        <v>0</v>
      </c>
      <c r="B59" s="78">
        <v>-0.23486436330168878</v>
      </c>
      <c r="C59" s="114">
        <v>2.4037278260266617</v>
      </c>
      <c r="D59" s="78">
        <v>0.31922435765793206</v>
      </c>
      <c r="E59" s="78">
        <v>0.99999993585307001</v>
      </c>
      <c r="F59" s="78">
        <v>0.56499943155540611</v>
      </c>
      <c r="G59" s="78">
        <v>4.1396142194808769</v>
      </c>
    </row>
    <row r="60" spans="1:18" s="107" customFormat="1" ht="16.2" thickBot="1" x14ac:dyDescent="0.35">
      <c r="A60" s="86" t="s">
        <v>1</v>
      </c>
      <c r="B60" s="78">
        <v>-0.4216478809173117</v>
      </c>
      <c r="C60" s="74"/>
      <c r="D60" s="74"/>
      <c r="E60" s="74"/>
      <c r="F60" s="74"/>
      <c r="G60" s="74"/>
    </row>
    <row r="61" spans="1:18" s="107" customFormat="1" ht="16.2" thickBot="1" x14ac:dyDescent="0.35">
      <c r="A61" s="86" t="s">
        <v>2</v>
      </c>
      <c r="B61" s="78">
        <v>0.94284235104802239</v>
      </c>
      <c r="C61" s="74"/>
      <c r="D61" s="74"/>
      <c r="E61" s="74"/>
      <c r="F61" s="74"/>
      <c r="G61" s="74"/>
    </row>
    <row r="62" spans="1:18" s="107" customFormat="1" ht="16.2" thickBot="1" x14ac:dyDescent="0.35">
      <c r="A62" s="86" t="s">
        <v>3</v>
      </c>
      <c r="B62" s="78">
        <v>1.0796728071123141</v>
      </c>
      <c r="C62" s="74"/>
      <c r="D62" s="74"/>
      <c r="E62" s="74"/>
      <c r="F62" s="74"/>
      <c r="G62" s="74"/>
    </row>
    <row r="63" spans="1:18" s="107" customFormat="1" ht="16.2" thickBot="1" x14ac:dyDescent="0.35">
      <c r="A63" s="86" t="s">
        <v>4</v>
      </c>
      <c r="B63" s="78">
        <v>-0.3127301751036814</v>
      </c>
      <c r="C63" s="74"/>
      <c r="D63" s="74"/>
      <c r="E63" s="74"/>
      <c r="F63" s="74"/>
      <c r="G63" s="74"/>
    </row>
    <row r="64" spans="1:18" s="107" customFormat="1" ht="16.2" thickBot="1" x14ac:dyDescent="0.35">
      <c r="A64" s="86" t="s">
        <v>5</v>
      </c>
      <c r="B64" s="78">
        <v>4.1842729376112672E-4</v>
      </c>
      <c r="C64" s="74"/>
      <c r="D64" s="74"/>
      <c r="E64" s="74"/>
      <c r="F64" s="74"/>
      <c r="G64" s="74"/>
    </row>
    <row r="65" spans="1:7" s="107" customFormat="1" ht="16.2" thickBot="1" x14ac:dyDescent="0.35">
      <c r="A65" s="86" t="s">
        <v>6</v>
      </c>
      <c r="B65" s="78">
        <v>-1.0566947460818186</v>
      </c>
      <c r="C65" s="74"/>
      <c r="D65" s="74"/>
      <c r="E65" s="74"/>
      <c r="F65" s="74"/>
      <c r="G65" s="74"/>
    </row>
    <row r="66" spans="1:7" s="107" customFormat="1" ht="16.2" thickBot="1" x14ac:dyDescent="0.35">
      <c r="A66" s="86" t="s">
        <v>187</v>
      </c>
      <c r="B66" s="78">
        <v>0.91000813354541987</v>
      </c>
      <c r="C66" s="74"/>
      <c r="D66" s="74"/>
      <c r="E66" s="74"/>
      <c r="F66" s="74"/>
      <c r="G66" s="74"/>
    </row>
    <row r="67" spans="1:7" s="107" customFormat="1" ht="16.2" thickBot="1" x14ac:dyDescent="0.35">
      <c r="A67" s="86" t="s">
        <v>188</v>
      </c>
      <c r="B67" s="78">
        <v>0.23346155854128678</v>
      </c>
      <c r="C67" s="74"/>
      <c r="D67" s="74"/>
      <c r="E67" s="74"/>
      <c r="F67" s="74"/>
      <c r="G67" s="74"/>
    </row>
    <row r="68" spans="1:7" s="107" customFormat="1" ht="16.2" thickBot="1" x14ac:dyDescent="0.35">
      <c r="A68" s="86" t="s">
        <v>168</v>
      </c>
      <c r="B68" s="78">
        <v>-0.14046617628323355</v>
      </c>
      <c r="C68" s="74"/>
      <c r="D68" s="74"/>
      <c r="E68" s="74"/>
      <c r="F68" s="74"/>
      <c r="G68" s="74"/>
    </row>
    <row r="69" spans="1:7" s="107" customFormat="1" ht="15.6" thickBot="1" x14ac:dyDescent="0.3"/>
    <row r="70" spans="1:7" s="107" customFormat="1" ht="16.2" thickBot="1" x14ac:dyDescent="0.35">
      <c r="A70" s="84" t="s">
        <v>186</v>
      </c>
      <c r="B70" s="84"/>
      <c r="C70" s="84"/>
      <c r="D70" s="84"/>
      <c r="E70" s="84"/>
      <c r="F70" s="84"/>
      <c r="G70" s="84"/>
    </row>
    <row r="71" spans="1:7" s="107" customFormat="1" ht="16.2" thickBot="1" x14ac:dyDescent="0.35">
      <c r="A71" s="86" t="s">
        <v>169</v>
      </c>
      <c r="B71" s="86" t="s">
        <v>178</v>
      </c>
      <c r="C71" s="86" t="s">
        <v>170</v>
      </c>
      <c r="D71" s="86" t="s">
        <v>180</v>
      </c>
      <c r="E71" s="86" t="s">
        <v>173</v>
      </c>
      <c r="F71" s="86" t="s">
        <v>175</v>
      </c>
      <c r="G71" s="86" t="s">
        <v>181</v>
      </c>
    </row>
    <row r="72" spans="1:7" s="107" customFormat="1" ht="16.2" thickBot="1" x14ac:dyDescent="0.35">
      <c r="A72" s="86" t="s">
        <v>0</v>
      </c>
      <c r="B72" s="78">
        <v>4.080877404515356E-2</v>
      </c>
      <c r="C72" s="78">
        <v>0.14191800684140826</v>
      </c>
      <c r="D72" s="78">
        <v>1.0519942917239004E-2</v>
      </c>
      <c r="E72" s="78">
        <v>1</v>
      </c>
      <c r="F72" s="78">
        <v>0.1025667729688275</v>
      </c>
      <c r="G72" s="78">
        <v>0.75141158729388291</v>
      </c>
    </row>
    <row r="73" spans="1:7" s="107" customFormat="1" ht="16.2" thickBot="1" x14ac:dyDescent="0.35">
      <c r="A73" s="86" t="s">
        <v>1</v>
      </c>
      <c r="B73" s="78">
        <v>0.15781180743213563</v>
      </c>
      <c r="C73" s="74"/>
      <c r="D73" s="74"/>
      <c r="E73" s="74"/>
      <c r="F73" s="74"/>
      <c r="G73" s="74"/>
    </row>
    <row r="74" spans="1:7" s="107" customFormat="1" ht="16.2" thickBot="1" x14ac:dyDescent="0.35">
      <c r="A74" s="86" t="s">
        <v>2</v>
      </c>
      <c r="B74" s="78">
        <v>6.3052139952509328E-2</v>
      </c>
      <c r="C74" s="74"/>
      <c r="D74" s="74"/>
      <c r="E74" s="74"/>
      <c r="F74" s="74"/>
      <c r="G74" s="74"/>
    </row>
    <row r="75" spans="1:7" s="107" customFormat="1" ht="16.2" thickBot="1" x14ac:dyDescent="0.35">
      <c r="A75" s="86" t="s">
        <v>3</v>
      </c>
      <c r="B75" s="78">
        <v>2.6580169149186414E-2</v>
      </c>
      <c r="C75" s="74"/>
      <c r="D75" s="74"/>
      <c r="E75" s="74"/>
      <c r="F75" s="74"/>
      <c r="G75" s="74"/>
    </row>
    <row r="76" spans="1:7" s="107" customFormat="1" ht="16.2" thickBot="1" x14ac:dyDescent="0.35">
      <c r="A76" s="86" t="s">
        <v>4</v>
      </c>
      <c r="B76" s="78">
        <v>-1.5465838534302425E-3</v>
      </c>
      <c r="C76" s="74"/>
      <c r="D76" s="74"/>
      <c r="E76" s="74"/>
      <c r="F76" s="74"/>
      <c r="G76" s="74"/>
    </row>
    <row r="77" spans="1:7" s="107" customFormat="1" ht="16.2" thickBot="1" x14ac:dyDescent="0.35">
      <c r="A77" s="86" t="s">
        <v>5</v>
      </c>
      <c r="B77" s="78">
        <v>5.2451821748564879E-2</v>
      </c>
      <c r="C77" s="74"/>
      <c r="D77" s="74"/>
      <c r="E77" s="74"/>
      <c r="F77" s="74"/>
      <c r="G77" s="74"/>
    </row>
    <row r="78" spans="1:7" s="107" customFormat="1" ht="16.2" thickBot="1" x14ac:dyDescent="0.35">
      <c r="A78" s="86" t="s">
        <v>6</v>
      </c>
      <c r="B78" s="78">
        <v>6.9706398108956041E-2</v>
      </c>
      <c r="C78" s="74"/>
      <c r="D78" s="74"/>
      <c r="E78" s="74"/>
      <c r="F78" s="74"/>
      <c r="G78" s="74"/>
    </row>
    <row r="79" spans="1:7" s="107" customFormat="1" ht="16.2" thickBot="1" x14ac:dyDescent="0.35">
      <c r="A79" s="86" t="s">
        <v>187</v>
      </c>
      <c r="B79" s="78">
        <v>0.45804200416650576</v>
      </c>
      <c r="C79" s="74"/>
      <c r="D79" s="74"/>
      <c r="E79" s="74"/>
      <c r="F79" s="74"/>
      <c r="G79" s="74"/>
    </row>
    <row r="80" spans="1:7" s="107" customFormat="1" ht="16.2" thickBot="1" x14ac:dyDescent="0.35">
      <c r="A80" s="86" t="s">
        <v>188</v>
      </c>
      <c r="B80" s="78">
        <v>9.9544332944745156E-2</v>
      </c>
      <c r="C80" s="74"/>
      <c r="D80" s="74"/>
      <c r="E80" s="74"/>
      <c r="F80" s="74"/>
      <c r="G80" s="74"/>
    </row>
    <row r="81" spans="1:7" s="107" customFormat="1" ht="16.2" thickBot="1" x14ac:dyDescent="0.35">
      <c r="A81" s="86" t="s">
        <v>168</v>
      </c>
      <c r="B81" s="78">
        <v>3.3549136305673556E-2</v>
      </c>
      <c r="C81" s="74"/>
      <c r="D81" s="74"/>
      <c r="E81" s="74"/>
      <c r="F81" s="74"/>
      <c r="G81" s="74"/>
    </row>
    <row r="82" spans="1:7" s="107" customFormat="1" ht="15.6" thickBot="1" x14ac:dyDescent="0.3"/>
    <row r="83" spans="1:7" s="107" customFormat="1" ht="16.2" thickBot="1" x14ac:dyDescent="0.35">
      <c r="A83" s="84" t="s">
        <v>185</v>
      </c>
      <c r="B83" s="84"/>
      <c r="C83" s="84"/>
      <c r="D83" s="84"/>
      <c r="E83" s="84"/>
      <c r="F83" s="84"/>
      <c r="G83" s="84"/>
    </row>
    <row r="84" spans="1:7" s="107" customFormat="1" ht="16.2" thickBot="1" x14ac:dyDescent="0.35">
      <c r="A84" s="86" t="s">
        <v>169</v>
      </c>
      <c r="B84" s="86" t="s">
        <v>178</v>
      </c>
      <c r="C84" s="86" t="s">
        <v>170</v>
      </c>
      <c r="D84" s="86" t="s">
        <v>180</v>
      </c>
      <c r="E84" s="86" t="s">
        <v>173</v>
      </c>
      <c r="F84" s="86" t="s">
        <v>175</v>
      </c>
      <c r="G84" s="86" t="s">
        <v>181</v>
      </c>
    </row>
    <row r="85" spans="1:7" s="107" customFormat="1" ht="16.2" thickBot="1" x14ac:dyDescent="0.35">
      <c r="A85" s="86" t="s">
        <v>0</v>
      </c>
      <c r="B85" s="78">
        <v>4.0681396813667912E-2</v>
      </c>
      <c r="C85" s="78">
        <v>0.14077043927743449</v>
      </c>
      <c r="D85" s="78">
        <v>1.0520727335569253E-2</v>
      </c>
      <c r="E85" s="78">
        <v>1.0000000000000002</v>
      </c>
      <c r="F85" s="78">
        <v>0.10257059683734542</v>
      </c>
      <c r="G85" s="78">
        <v>0.74019549907212112</v>
      </c>
    </row>
    <row r="86" spans="1:7" s="107" customFormat="1" ht="16.2" thickBot="1" x14ac:dyDescent="0.35">
      <c r="A86" s="86" t="s">
        <v>1</v>
      </c>
      <c r="B86" s="78">
        <v>0.15743509443598014</v>
      </c>
      <c r="C86" s="74"/>
      <c r="D86" s="74"/>
      <c r="E86" s="74"/>
      <c r="F86" s="74"/>
      <c r="G86" s="74"/>
    </row>
    <row r="87" spans="1:7" s="107" customFormat="1" ht="16.2" thickBot="1" x14ac:dyDescent="0.35">
      <c r="A87" s="86" t="s">
        <v>2</v>
      </c>
      <c r="B87" s="78">
        <v>6.2870960674704698E-2</v>
      </c>
      <c r="C87" s="74"/>
      <c r="D87" s="74"/>
      <c r="E87" s="74"/>
      <c r="F87" s="74"/>
      <c r="G87" s="74"/>
    </row>
    <row r="88" spans="1:7" s="107" customFormat="1" ht="16.2" thickBot="1" x14ac:dyDescent="0.35">
      <c r="A88" s="86" t="s">
        <v>3</v>
      </c>
      <c r="B88" s="78">
        <v>2.6249024459840342E-2</v>
      </c>
      <c r="C88" s="74"/>
      <c r="D88" s="74"/>
      <c r="E88" s="74"/>
      <c r="F88" s="74"/>
      <c r="G88" s="74"/>
    </row>
    <row r="89" spans="1:7" s="107" customFormat="1" ht="16.2" thickBot="1" x14ac:dyDescent="0.35">
      <c r="A89" s="86" t="s">
        <v>4</v>
      </c>
      <c r="B89" s="78">
        <v>0</v>
      </c>
      <c r="C89" s="74"/>
      <c r="D89" s="74"/>
      <c r="E89" s="74"/>
      <c r="F89" s="74"/>
      <c r="G89" s="74"/>
    </row>
    <row r="90" spans="1:7" s="107" customFormat="1" ht="16.2" thickBot="1" x14ac:dyDescent="0.35">
      <c r="A90" s="86" t="s">
        <v>5</v>
      </c>
      <c r="B90" s="78">
        <v>5.2056672958975085E-2</v>
      </c>
      <c r="C90" s="74"/>
      <c r="D90" s="74"/>
      <c r="E90" s="74"/>
      <c r="F90" s="74"/>
      <c r="G90" s="74"/>
    </row>
    <row r="91" spans="1:7" s="107" customFormat="1" ht="16.2" thickBot="1" x14ac:dyDescent="0.35">
      <c r="A91" s="86" t="s">
        <v>6</v>
      </c>
      <c r="B91" s="78">
        <v>6.9653182101075822E-2</v>
      </c>
      <c r="C91" s="74"/>
      <c r="D91" s="74"/>
      <c r="E91" s="74"/>
      <c r="F91" s="74"/>
      <c r="G91" s="74"/>
    </row>
    <row r="92" spans="1:7" s="107" customFormat="1" ht="16.2" thickBot="1" x14ac:dyDescent="0.35">
      <c r="A92" s="86" t="s">
        <v>187</v>
      </c>
      <c r="B92" s="78">
        <v>0.45802056819236614</v>
      </c>
      <c r="C92" s="74"/>
      <c r="D92" s="74"/>
      <c r="E92" s="74"/>
      <c r="F92" s="74"/>
      <c r="G92" s="74"/>
    </row>
    <row r="93" spans="1:7" s="107" customFormat="1" ht="16.2" thickBot="1" x14ac:dyDescent="0.35">
      <c r="A93" s="86" t="s">
        <v>188</v>
      </c>
      <c r="B93" s="78">
        <v>9.9524736564961372E-2</v>
      </c>
      <c r="C93" s="74"/>
      <c r="D93" s="74"/>
      <c r="E93" s="74"/>
      <c r="F93" s="74"/>
      <c r="G93" s="74"/>
    </row>
    <row r="94" spans="1:7" s="107" customFormat="1" ht="16.2" thickBot="1" x14ac:dyDescent="0.35">
      <c r="A94" s="86" t="s">
        <v>168</v>
      </c>
      <c r="B94" s="78">
        <v>3.35083637984286E-2</v>
      </c>
      <c r="C94" s="74"/>
      <c r="D94" s="74"/>
      <c r="E94" s="74"/>
      <c r="F94" s="74"/>
      <c r="G94" s="74"/>
    </row>
  </sheetData>
  <mergeCells count="6">
    <mergeCell ref="A1:K1"/>
    <mergeCell ref="A15:K15"/>
    <mergeCell ref="A42:G42"/>
    <mergeCell ref="A83:G83"/>
    <mergeCell ref="A70:G70"/>
    <mergeCell ref="A57:G5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FE34-8F3F-4F95-B8A3-5D0D1BCBAEB0}">
  <dimension ref="A1:E12"/>
  <sheetViews>
    <sheetView workbookViewId="0">
      <selection activeCell="C14" sqref="C14"/>
    </sheetView>
  </sheetViews>
  <sheetFormatPr defaultRowHeight="13.8" x14ac:dyDescent="0.25"/>
  <cols>
    <col min="1" max="1" width="11.3984375" bestFit="1" customWidth="1"/>
    <col min="2" max="2" width="12.3984375" bestFit="1" customWidth="1"/>
    <col min="3" max="3" width="13.09765625" bestFit="1" customWidth="1"/>
    <col min="4" max="4" width="13.09765625" customWidth="1"/>
    <col min="5" max="5" width="12.3984375" customWidth="1"/>
  </cols>
  <sheetData>
    <row r="1" spans="1:5" ht="14.4" thickBot="1" x14ac:dyDescent="0.3">
      <c r="A1" s="115" t="s">
        <v>196</v>
      </c>
      <c r="B1" s="116"/>
      <c r="C1" s="116"/>
      <c r="D1" s="116"/>
      <c r="E1" s="116"/>
    </row>
    <row r="2" spans="1:5" ht="14.4" thickBot="1" x14ac:dyDescent="0.3">
      <c r="A2" s="117" t="s">
        <v>190</v>
      </c>
      <c r="B2" s="118" t="s">
        <v>191</v>
      </c>
      <c r="C2" s="117" t="s">
        <v>195</v>
      </c>
      <c r="D2" s="117" t="s">
        <v>199</v>
      </c>
      <c r="E2" s="98" t="s">
        <v>194</v>
      </c>
    </row>
    <row r="3" spans="1:5" ht="14.4" thickBot="1" x14ac:dyDescent="0.3">
      <c r="A3" s="119"/>
      <c r="B3" s="120"/>
      <c r="C3" s="120"/>
      <c r="D3" s="120"/>
      <c r="E3" s="121"/>
    </row>
    <row r="4" spans="1:5" ht="16.2" thickBot="1" x14ac:dyDescent="0.3">
      <c r="A4" s="76" t="s">
        <v>0</v>
      </c>
      <c r="B4" s="122">
        <v>631083.86</v>
      </c>
      <c r="C4" s="120">
        <f>B4/$B$12</f>
        <v>5.629710855856393E-2</v>
      </c>
      <c r="D4" s="78">
        <v>0</v>
      </c>
      <c r="E4" s="123" t="s">
        <v>197</v>
      </c>
    </row>
    <row r="5" spans="1:5" ht="16.2" thickBot="1" x14ac:dyDescent="0.3">
      <c r="A5" s="76" t="s">
        <v>1</v>
      </c>
      <c r="B5" s="124">
        <v>572328.29</v>
      </c>
      <c r="C5" s="120">
        <f>B5/$B$12</f>
        <v>5.105569943314231E-2</v>
      </c>
      <c r="D5" s="78">
        <v>0</v>
      </c>
      <c r="E5" s="123" t="s">
        <v>197</v>
      </c>
    </row>
    <row r="6" spans="1:5" ht="16.2" thickBot="1" x14ac:dyDescent="0.3">
      <c r="A6" s="76" t="s">
        <v>2</v>
      </c>
      <c r="B6" s="122">
        <v>2310434.2799999998</v>
      </c>
      <c r="C6" s="120">
        <f>B6/$B$12</f>
        <v>0.20610694984116293</v>
      </c>
      <c r="D6" s="78">
        <v>0.18923012063304093</v>
      </c>
      <c r="E6" s="125" t="s">
        <v>197</v>
      </c>
    </row>
    <row r="7" spans="1:5" ht="16.2" thickBot="1" x14ac:dyDescent="0.3">
      <c r="A7" s="76" t="s">
        <v>3</v>
      </c>
      <c r="B7" s="122">
        <v>1052397.76</v>
      </c>
      <c r="C7" s="120">
        <f>B7/$B$12</f>
        <v>9.388126475221456E-2</v>
      </c>
      <c r="D7" s="78">
        <v>0.30366638021363729</v>
      </c>
      <c r="E7" s="125" t="s">
        <v>198</v>
      </c>
    </row>
    <row r="8" spans="1:5" ht="16.2" thickBot="1" x14ac:dyDescent="0.3">
      <c r="A8" s="76" t="s">
        <v>4</v>
      </c>
      <c r="B8" s="122">
        <v>2445003.79</v>
      </c>
      <c r="C8" s="120">
        <f>B8/$B$12</f>
        <v>0.21811149439272659</v>
      </c>
      <c r="D8" s="78">
        <v>0</v>
      </c>
      <c r="E8" s="125" t="s">
        <v>197</v>
      </c>
    </row>
    <row r="9" spans="1:5" ht="16.2" thickBot="1" x14ac:dyDescent="0.3">
      <c r="A9" s="76" t="s">
        <v>5</v>
      </c>
      <c r="B9" s="122">
        <v>1605295.73</v>
      </c>
      <c r="C9" s="120">
        <f>B9/$B$12</f>
        <v>0.14320364330092222</v>
      </c>
      <c r="D9" s="78">
        <v>0</v>
      </c>
      <c r="E9" s="125" t="s">
        <v>197</v>
      </c>
    </row>
    <row r="10" spans="1:5" ht="16.2" thickBot="1" x14ac:dyDescent="0.3">
      <c r="A10" s="76" t="s">
        <v>6</v>
      </c>
      <c r="B10" s="122">
        <v>1964040.82</v>
      </c>
      <c r="C10" s="120">
        <f>B10/$B$12</f>
        <v>0.17520622260406235</v>
      </c>
      <c r="D10" s="78">
        <v>0</v>
      </c>
      <c r="E10" s="125" t="s">
        <v>197</v>
      </c>
    </row>
    <row r="11" spans="1:5" ht="16.2" thickBot="1" x14ac:dyDescent="0.3">
      <c r="A11" s="76" t="s">
        <v>187</v>
      </c>
      <c r="B11" s="122">
        <v>629295.98</v>
      </c>
      <c r="C11" s="120">
        <f>B11/$B$12</f>
        <v>5.6137617117205114E-2</v>
      </c>
      <c r="D11" s="78">
        <v>0.50710349915332198</v>
      </c>
      <c r="E11" s="125" t="s">
        <v>198</v>
      </c>
    </row>
    <row r="12" spans="1:5" ht="14.4" thickBot="1" x14ac:dyDescent="0.3">
      <c r="A12" s="34"/>
      <c r="B12" s="122">
        <f>SUM(B4:B11)</f>
        <v>11209880.51</v>
      </c>
      <c r="C12" s="34"/>
      <c r="D12" s="34"/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E37E-E5F1-4312-B83C-E2F06E3AE1D4}">
  <dimension ref="A1:AC993"/>
  <sheetViews>
    <sheetView topLeftCell="G31" zoomScale="94" workbookViewId="0">
      <selection activeCell="O39" sqref="O39:V40"/>
    </sheetView>
  </sheetViews>
  <sheetFormatPr defaultColWidth="12.59765625" defaultRowHeight="13.8" x14ac:dyDescent="0.25"/>
  <cols>
    <col min="1" max="1" width="11.59765625" bestFit="1" customWidth="1"/>
    <col min="2" max="2" width="12" bestFit="1" customWidth="1"/>
    <col min="3" max="3" width="14.3984375" bestFit="1" customWidth="1"/>
    <col min="4" max="4" width="12" bestFit="1" customWidth="1"/>
    <col min="5" max="6" width="11.796875" bestFit="1" customWidth="1"/>
    <col min="7" max="7" width="12.59765625" bestFit="1" customWidth="1"/>
    <col min="8" max="11" width="10.5" customWidth="1"/>
    <col min="12" max="15" width="7.69921875" customWidth="1"/>
    <col min="16" max="16" width="10" bestFit="1" customWidth="1"/>
    <col min="17" max="22" width="10.296875" bestFit="1" customWidth="1"/>
    <col min="23" max="27" width="9.8984375" bestFit="1" customWidth="1"/>
    <col min="29" max="29" width="12.69921875" bestFit="1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spans="1:11" ht="14.25" customHeight="1" x14ac:dyDescent="0.25"/>
    <row r="18" spans="1:11" ht="14.25" customHeight="1" x14ac:dyDescent="0.25"/>
    <row r="19" spans="1:11" ht="14.25" customHeight="1" x14ac:dyDescent="0.25"/>
    <row r="20" spans="1:11" ht="14.25" customHeight="1" x14ac:dyDescent="0.25"/>
    <row r="21" spans="1:11" ht="14.25" customHeight="1" x14ac:dyDescent="0.25"/>
    <row r="22" spans="1:11" ht="14.25" customHeight="1" x14ac:dyDescent="0.25"/>
    <row r="23" spans="1:11" ht="14.25" customHeight="1" x14ac:dyDescent="0.25"/>
    <row r="24" spans="1:11" ht="14.25" customHeight="1" x14ac:dyDescent="0.25"/>
    <row r="25" spans="1:11" ht="14.25" customHeight="1" thickBot="1" x14ac:dyDescent="0.35">
      <c r="A25" s="25" t="s">
        <v>171</v>
      </c>
      <c r="B25" s="26"/>
      <c r="C25" s="26"/>
      <c r="D25" s="26"/>
      <c r="E25" s="26"/>
      <c r="F25" s="26"/>
      <c r="G25" s="26"/>
      <c r="H25" s="26"/>
      <c r="I25" s="26"/>
      <c r="J25" s="26"/>
      <c r="K25" s="27"/>
    </row>
    <row r="26" spans="1:11" ht="14.25" customHeight="1" x14ac:dyDescent="0.3">
      <c r="A26" s="11" t="s">
        <v>169</v>
      </c>
      <c r="B26" s="1" t="s">
        <v>0</v>
      </c>
      <c r="C26" s="2" t="s">
        <v>1</v>
      </c>
      <c r="D26" s="2" t="s">
        <v>2</v>
      </c>
      <c r="E26" s="2" t="s">
        <v>3</v>
      </c>
      <c r="F26" s="2" t="s">
        <v>4</v>
      </c>
      <c r="G26" s="2" t="s">
        <v>5</v>
      </c>
      <c r="H26" s="2" t="s">
        <v>6</v>
      </c>
      <c r="I26" s="5" t="s">
        <v>187</v>
      </c>
      <c r="J26" s="5"/>
      <c r="K26" s="5"/>
    </row>
    <row r="27" spans="1:11" ht="14.25" customHeight="1" x14ac:dyDescent="0.3">
      <c r="A27" s="5" t="s">
        <v>0</v>
      </c>
      <c r="B27" cm="1">
        <f t="array" ref="B27:I34">MMULT(TRANSPOSE(Yret),Yret)/248</f>
        <v>3.1762799216265408E-4</v>
      </c>
      <c r="C27" s="12">
        <v>6.4063605844987581E-5</v>
      </c>
      <c r="D27" s="12">
        <v>1.0967348614379592E-4</v>
      </c>
      <c r="E27" s="12">
        <v>1.3030126946437915E-4</v>
      </c>
      <c r="F27" s="12">
        <v>1.1666070874824575E-4</v>
      </c>
      <c r="G27" s="12">
        <v>1.1963308331184779E-4</v>
      </c>
      <c r="H27" s="12">
        <v>9.7481216320011759E-5</v>
      </c>
      <c r="I27" s="12">
        <v>-6.6016989203084099E-6</v>
      </c>
      <c r="J27" s="12"/>
      <c r="K27" s="12"/>
    </row>
    <row r="28" spans="1:11" ht="14.25" customHeight="1" x14ac:dyDescent="0.3">
      <c r="A28" s="5" t="s">
        <v>1</v>
      </c>
      <c r="B28" s="12">
        <v>6.4063605844987581E-5</v>
      </c>
      <c r="C28" s="12">
        <v>2.3742411623556414E-4</v>
      </c>
      <c r="D28" s="12">
        <v>2.9473412094372895E-5</v>
      </c>
      <c r="E28" s="12">
        <v>9.9764803975919275E-5</v>
      </c>
      <c r="F28" s="12">
        <v>1.0514736325096657E-4</v>
      </c>
      <c r="G28" s="12">
        <v>6.0304873178067886E-5</v>
      </c>
      <c r="H28" s="12">
        <v>6.8533677997590216E-5</v>
      </c>
      <c r="I28" s="12">
        <v>-1.8237781427497699E-5</v>
      </c>
      <c r="J28" s="12"/>
      <c r="K28" s="12"/>
    </row>
    <row r="29" spans="1:11" ht="14.25" customHeight="1" x14ac:dyDescent="0.3">
      <c r="A29" s="5" t="s">
        <v>2</v>
      </c>
      <c r="B29" s="12">
        <v>1.0967348614379592E-4</v>
      </c>
      <c r="C29" s="12">
        <v>2.9473412094372895E-5</v>
      </c>
      <c r="D29" s="12">
        <v>2.7767694413694742E-4</v>
      </c>
      <c r="E29" s="12">
        <v>1.248883838436438E-4</v>
      </c>
      <c r="F29" s="12">
        <v>1.0641250320076297E-4</v>
      </c>
      <c r="G29" s="12">
        <v>9.783036431190618E-5</v>
      </c>
      <c r="H29" s="12">
        <v>9.6286778114683776E-5</v>
      </c>
      <c r="I29" s="12">
        <v>8.1531990521258442E-6</v>
      </c>
      <c r="J29" s="12"/>
      <c r="K29" s="12"/>
    </row>
    <row r="30" spans="1:11" ht="14.25" customHeight="1" x14ac:dyDescent="0.3">
      <c r="A30" s="5" t="s">
        <v>3</v>
      </c>
      <c r="B30" s="12">
        <v>1.3030126946437915E-4</v>
      </c>
      <c r="C30" s="12">
        <v>9.9764803975919275E-5</v>
      </c>
      <c r="D30" s="12">
        <v>1.248883838436438E-4</v>
      </c>
      <c r="E30" s="12">
        <v>6.1700586607403595E-4</v>
      </c>
      <c r="F30" s="12">
        <v>2.1854271947110746E-4</v>
      </c>
      <c r="G30" s="12">
        <v>1.2970106401228972E-4</v>
      </c>
      <c r="H30" s="12">
        <v>1.2293142297066504E-4</v>
      </c>
      <c r="I30" s="12">
        <v>-2.3936066441339785E-5</v>
      </c>
      <c r="J30" s="12"/>
      <c r="K30" s="12"/>
    </row>
    <row r="31" spans="1:11" ht="14.25" customHeight="1" x14ac:dyDescent="0.3">
      <c r="A31" s="5" t="s">
        <v>4</v>
      </c>
      <c r="B31" s="12">
        <v>1.1666070874824575E-4</v>
      </c>
      <c r="C31" s="12">
        <v>1.0514736325096657E-4</v>
      </c>
      <c r="D31" s="12">
        <v>1.0641250320076297E-4</v>
      </c>
      <c r="E31" s="12">
        <v>2.1854271947110746E-4</v>
      </c>
      <c r="F31" s="12">
        <v>1.4467967708956799E-3</v>
      </c>
      <c r="G31" s="12">
        <v>1.7501488680573394E-4</v>
      </c>
      <c r="H31" s="12">
        <v>1.0543699470149898E-4</v>
      </c>
      <c r="I31" s="12">
        <v>-9.9733790554096726E-6</v>
      </c>
      <c r="J31" s="12"/>
      <c r="K31" s="12"/>
    </row>
    <row r="32" spans="1:11" ht="14.25" customHeight="1" x14ac:dyDescent="0.3">
      <c r="A32" s="5" t="s">
        <v>5</v>
      </c>
      <c r="B32" s="12">
        <v>1.1963308331184779E-4</v>
      </c>
      <c r="C32" s="12">
        <v>6.0304873178067886E-5</v>
      </c>
      <c r="D32" s="12">
        <v>9.783036431190618E-5</v>
      </c>
      <c r="E32" s="12">
        <v>1.2970106401228972E-4</v>
      </c>
      <c r="F32" s="12">
        <v>1.7501488680573394E-4</v>
      </c>
      <c r="G32" s="12">
        <v>4.2557811914155662E-4</v>
      </c>
      <c r="H32" s="12">
        <v>1.30793132354695E-4</v>
      </c>
      <c r="I32" s="12">
        <v>-1.3626584342901972E-5</v>
      </c>
      <c r="J32" s="12"/>
      <c r="K32" s="12"/>
    </row>
    <row r="33" spans="1:29" ht="14.25" customHeight="1" x14ac:dyDescent="0.3">
      <c r="A33" s="5" t="s">
        <v>6</v>
      </c>
      <c r="B33" s="12">
        <v>9.7481216320011759E-5</v>
      </c>
      <c r="C33" s="12">
        <v>6.8533677997590216E-5</v>
      </c>
      <c r="D33" s="12">
        <v>9.6286778114683776E-5</v>
      </c>
      <c r="E33" s="12">
        <v>1.2293142297066504E-4</v>
      </c>
      <c r="F33" s="12">
        <v>1.0543699470149898E-4</v>
      </c>
      <c r="G33" s="12">
        <v>1.30793132354695E-4</v>
      </c>
      <c r="H33" s="12">
        <v>3.3311224675319149E-4</v>
      </c>
      <c r="I33" s="12">
        <v>-1.7553921886943028E-5</v>
      </c>
      <c r="J33" s="12"/>
      <c r="K33" s="12"/>
    </row>
    <row r="34" spans="1:29" ht="14.25" customHeight="1" x14ac:dyDescent="0.3">
      <c r="A34" s="5" t="s">
        <v>187</v>
      </c>
      <c r="B34" s="12">
        <v>-6.6016989203084099E-6</v>
      </c>
      <c r="C34" s="12">
        <v>-1.8237781427497699E-5</v>
      </c>
      <c r="D34" s="12">
        <v>8.1531990521258442E-6</v>
      </c>
      <c r="E34" s="12">
        <v>-2.3936066441339785E-5</v>
      </c>
      <c r="F34" s="12">
        <v>-9.9733790554096726E-6</v>
      </c>
      <c r="G34" s="12">
        <v>-1.3626584342901972E-5</v>
      </c>
      <c r="H34" s="12">
        <v>-1.7553921886943028E-5</v>
      </c>
      <c r="I34" s="12">
        <v>1.0182255585375651E-4</v>
      </c>
      <c r="J34" s="12"/>
      <c r="K34" s="12"/>
    </row>
    <row r="35" spans="1:29" ht="14.25" customHeight="1" x14ac:dyDescent="0.3">
      <c r="A35" s="5"/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 spans="1:29" ht="14.25" customHeight="1" x14ac:dyDescent="0.25"/>
    <row r="37" spans="1:29" ht="14.25" customHeight="1" x14ac:dyDescent="0.25"/>
    <row r="38" spans="1:29" ht="14.25" customHeight="1" thickBot="1" x14ac:dyDescent="0.35">
      <c r="A38" s="25" t="s">
        <v>179</v>
      </c>
      <c r="B38" s="26"/>
      <c r="C38" s="26"/>
      <c r="D38" s="26"/>
      <c r="E38" s="26"/>
      <c r="F38" s="26"/>
      <c r="G38" s="26"/>
      <c r="H38" s="26"/>
      <c r="I38" s="26"/>
      <c r="J38" s="26"/>
      <c r="K38" s="27"/>
    </row>
    <row r="39" spans="1:29" ht="14.25" customHeight="1" x14ac:dyDescent="0.3">
      <c r="A39" s="11" t="s">
        <v>169</v>
      </c>
      <c r="B39" s="1" t="s">
        <v>0</v>
      </c>
      <c r="C39" s="2" t="s">
        <v>1</v>
      </c>
      <c r="D39" s="2" t="s">
        <v>2</v>
      </c>
      <c r="E39" s="2" t="s">
        <v>3</v>
      </c>
      <c r="F39" s="2" t="s">
        <v>4</v>
      </c>
      <c r="G39" s="2" t="s">
        <v>5</v>
      </c>
      <c r="H39" s="2" t="s">
        <v>6</v>
      </c>
      <c r="I39" s="5" t="s">
        <v>187</v>
      </c>
      <c r="J39" s="5"/>
      <c r="K39" s="5"/>
      <c r="O39" s="20" t="s">
        <v>175</v>
      </c>
      <c r="P39">
        <v>0.112010719027751</v>
      </c>
      <c r="Q39" s="32">
        <v>0.11201649086935424</v>
      </c>
      <c r="R39">
        <v>0.11202930777511003</v>
      </c>
      <c r="S39" s="33">
        <v>0.11205381004933122</v>
      </c>
      <c r="T39" s="33">
        <v>0.11208871020558801</v>
      </c>
      <c r="U39" s="32">
        <v>0.11213399102597194</v>
      </c>
      <c r="V39" s="32">
        <v>0.11218962883554003</v>
      </c>
      <c r="W39" s="32"/>
      <c r="X39" s="15"/>
      <c r="Y39" s="15"/>
      <c r="Z39" s="15"/>
      <c r="AA39" s="16"/>
    </row>
    <row r="40" spans="1:29" ht="14.25" customHeight="1" x14ac:dyDescent="0.3">
      <c r="A40" s="5" t="s">
        <v>0</v>
      </c>
      <c r="B40">
        <f>B27*$L$40</f>
        <v>8.0042254024988824E-2</v>
      </c>
      <c r="C40" s="12">
        <f>C27*$L$40</f>
        <v>1.6144028672936871E-2</v>
      </c>
      <c r="D40" s="12">
        <f t="shared" ref="D40:I40" si="0">D27*$L$40</f>
        <v>2.7637718508236573E-2</v>
      </c>
      <c r="E40" s="12">
        <f t="shared" si="0"/>
        <v>3.2835919905023547E-2</v>
      </c>
      <c r="F40" s="12">
        <f t="shared" si="0"/>
        <v>2.9398498604557927E-2</v>
      </c>
      <c r="G40" s="12">
        <f t="shared" si="0"/>
        <v>3.0147536994585642E-2</v>
      </c>
      <c r="H40" s="12">
        <f t="shared" si="0"/>
        <v>2.4565266512642965E-2</v>
      </c>
      <c r="I40" s="12">
        <f t="shared" si="0"/>
        <v>-1.6636281279177193E-3</v>
      </c>
      <c r="J40" s="12"/>
      <c r="K40" s="12"/>
      <c r="L40">
        <v>252</v>
      </c>
      <c r="O40" s="20" t="s">
        <v>174</v>
      </c>
      <c r="P40">
        <v>0.1582780479911326</v>
      </c>
      <c r="Q40" s="13">
        <f>P40+0.004</f>
        <v>0.1622780479911326</v>
      </c>
      <c r="R40" s="13">
        <f t="shared" ref="R40:V40" si="1">Q40+0.004</f>
        <v>0.1662780479911326</v>
      </c>
      <c r="S40" s="13">
        <f t="shared" si="1"/>
        <v>0.17027804799113261</v>
      </c>
      <c r="T40" s="13">
        <f t="shared" si="1"/>
        <v>0.17427804799113261</v>
      </c>
      <c r="U40" s="13">
        <f t="shared" si="1"/>
        <v>0.17827804799113262</v>
      </c>
      <c r="V40" s="13">
        <f t="shared" si="1"/>
        <v>0.18227804799113262</v>
      </c>
      <c r="X40" s="13"/>
      <c r="Y40" s="13"/>
      <c r="Z40" s="13"/>
      <c r="AA40" s="14"/>
    </row>
    <row r="41" spans="1:29" ht="14.25" customHeight="1" x14ac:dyDescent="0.3">
      <c r="A41" s="5" t="s">
        <v>1</v>
      </c>
      <c r="B41">
        <f t="shared" ref="B41:I47" si="2">B28*$L$40</f>
        <v>1.6144028672936871E-2</v>
      </c>
      <c r="C41" s="12">
        <f t="shared" si="2"/>
        <v>5.9830877291362161E-2</v>
      </c>
      <c r="D41" s="12">
        <f t="shared" si="2"/>
        <v>7.4272998477819697E-3</v>
      </c>
      <c r="E41" s="12">
        <f t="shared" si="2"/>
        <v>2.5140730601931657E-2</v>
      </c>
      <c r="F41" s="12">
        <f t="shared" si="2"/>
        <v>2.6497135539243575E-2</v>
      </c>
      <c r="G41" s="12">
        <f t="shared" si="2"/>
        <v>1.5196828040873108E-2</v>
      </c>
      <c r="H41" s="12">
        <f t="shared" si="2"/>
        <v>1.7270486855392734E-2</v>
      </c>
      <c r="I41" s="12">
        <f t="shared" si="2"/>
        <v>-4.5959209197294201E-3</v>
      </c>
      <c r="J41" s="12"/>
      <c r="K41" s="12"/>
    </row>
    <row r="42" spans="1:29" ht="14.25" customHeight="1" x14ac:dyDescent="0.3">
      <c r="A42" s="5" t="s">
        <v>2</v>
      </c>
      <c r="B42">
        <f t="shared" si="2"/>
        <v>2.7637718508236573E-2</v>
      </c>
      <c r="C42" s="12">
        <f t="shared" si="2"/>
        <v>7.4272998477819697E-3</v>
      </c>
      <c r="D42" s="12">
        <f t="shared" si="2"/>
        <v>6.9974589922510752E-2</v>
      </c>
      <c r="E42" s="12">
        <f t="shared" si="2"/>
        <v>3.1471872728598235E-2</v>
      </c>
      <c r="F42" s="12">
        <f t="shared" si="2"/>
        <v>2.6815950806592267E-2</v>
      </c>
      <c r="G42" s="12">
        <f t="shared" si="2"/>
        <v>2.4653251806600357E-2</v>
      </c>
      <c r="H42" s="12">
        <f t="shared" si="2"/>
        <v>2.4264268084900311E-2</v>
      </c>
      <c r="I42" s="12">
        <f t="shared" si="2"/>
        <v>2.0546061611357129E-3</v>
      </c>
      <c r="J42" s="12"/>
      <c r="K42" s="12"/>
      <c r="AC42">
        <v>2</v>
      </c>
    </row>
    <row r="43" spans="1:29" ht="14.25" customHeight="1" x14ac:dyDescent="0.3">
      <c r="A43" s="5" t="s">
        <v>3</v>
      </c>
      <c r="B43">
        <f t="shared" si="2"/>
        <v>3.2835919905023547E-2</v>
      </c>
      <c r="C43" s="12">
        <f t="shared" si="2"/>
        <v>2.5140730601931657E-2</v>
      </c>
      <c r="D43" s="12">
        <f t="shared" si="2"/>
        <v>3.1471872728598235E-2</v>
      </c>
      <c r="E43" s="12">
        <f t="shared" si="2"/>
        <v>0.15548547825065706</v>
      </c>
      <c r="F43" s="12">
        <f t="shared" si="2"/>
        <v>5.5072765306719076E-2</v>
      </c>
      <c r="G43" s="12">
        <f t="shared" si="2"/>
        <v>3.2684668131097008E-2</v>
      </c>
      <c r="H43" s="12">
        <f t="shared" si="2"/>
        <v>3.0978718588607589E-2</v>
      </c>
      <c r="I43" s="12">
        <f t="shared" si="2"/>
        <v>-6.0318887432176255E-3</v>
      </c>
      <c r="J43" s="12"/>
      <c r="K43" s="12"/>
    </row>
    <row r="44" spans="1:29" ht="14.25" customHeight="1" x14ac:dyDescent="0.3">
      <c r="A44" s="5" t="s">
        <v>4</v>
      </c>
      <c r="B44">
        <f t="shared" si="2"/>
        <v>2.9398498604557927E-2</v>
      </c>
      <c r="C44" s="12">
        <f t="shared" si="2"/>
        <v>2.6497135539243575E-2</v>
      </c>
      <c r="D44" s="12">
        <f t="shared" si="2"/>
        <v>2.6815950806592267E-2</v>
      </c>
      <c r="E44" s="12">
        <f t="shared" si="2"/>
        <v>5.5072765306719076E-2</v>
      </c>
      <c r="F44" s="12">
        <f t="shared" si="2"/>
        <v>0.36459278626571134</v>
      </c>
      <c r="G44" s="12">
        <f t="shared" si="2"/>
        <v>4.4103751475044951E-2</v>
      </c>
      <c r="H44" s="12">
        <f t="shared" si="2"/>
        <v>2.6570122664777745E-2</v>
      </c>
      <c r="I44" s="12">
        <f t="shared" si="2"/>
        <v>-2.5132915219632374E-3</v>
      </c>
      <c r="J44" s="12"/>
      <c r="K44" s="12"/>
    </row>
    <row r="45" spans="1:29" ht="14.25" customHeight="1" x14ac:dyDescent="0.3">
      <c r="A45" s="5" t="s">
        <v>5</v>
      </c>
      <c r="B45">
        <f t="shared" si="2"/>
        <v>3.0147536994585642E-2</v>
      </c>
      <c r="C45" s="12">
        <f t="shared" si="2"/>
        <v>1.5196828040873108E-2</v>
      </c>
      <c r="D45" s="12">
        <f t="shared" si="2"/>
        <v>2.4653251806600357E-2</v>
      </c>
      <c r="E45" s="12">
        <f t="shared" si="2"/>
        <v>3.2684668131097008E-2</v>
      </c>
      <c r="F45" s="12">
        <f t="shared" si="2"/>
        <v>4.4103751475044951E-2</v>
      </c>
      <c r="G45" s="12">
        <f t="shared" si="2"/>
        <v>0.10724568602367227</v>
      </c>
      <c r="H45" s="12">
        <f t="shared" si="2"/>
        <v>3.2959869353383138E-2</v>
      </c>
      <c r="I45" s="12">
        <f t="shared" si="2"/>
        <v>-3.433899254411297E-3</v>
      </c>
      <c r="J45" s="12"/>
      <c r="K45" s="12"/>
    </row>
    <row r="46" spans="1:29" ht="14.25" customHeight="1" x14ac:dyDescent="0.3">
      <c r="A46" s="5" t="s">
        <v>6</v>
      </c>
      <c r="B46">
        <f t="shared" si="2"/>
        <v>2.4565266512642965E-2</v>
      </c>
      <c r="C46" s="12">
        <f t="shared" si="2"/>
        <v>1.7270486855392734E-2</v>
      </c>
      <c r="D46" s="12">
        <f t="shared" si="2"/>
        <v>2.4264268084900311E-2</v>
      </c>
      <c r="E46" s="12">
        <f>E33*$L$40</f>
        <v>3.0978718588607589E-2</v>
      </c>
      <c r="F46" s="12">
        <f t="shared" si="2"/>
        <v>2.6570122664777745E-2</v>
      </c>
      <c r="G46" s="12">
        <f t="shared" si="2"/>
        <v>3.2959869353383138E-2</v>
      </c>
      <c r="H46" s="12">
        <f t="shared" si="2"/>
        <v>8.3944286181804259E-2</v>
      </c>
      <c r="I46" s="12">
        <f t="shared" si="2"/>
        <v>-4.4235883155096427E-3</v>
      </c>
      <c r="J46" s="12"/>
      <c r="K46" s="12"/>
    </row>
    <row r="47" spans="1:29" ht="14.25" customHeight="1" x14ac:dyDescent="0.3">
      <c r="A47" s="21" t="s">
        <v>187</v>
      </c>
      <c r="B47">
        <f t="shared" si="2"/>
        <v>-1.6636281279177193E-3</v>
      </c>
      <c r="C47" s="12">
        <f t="shared" si="2"/>
        <v>-4.5959209197294201E-3</v>
      </c>
      <c r="D47" s="12">
        <f t="shared" si="2"/>
        <v>2.0546061611357129E-3</v>
      </c>
      <c r="E47" s="12">
        <f>E34*$L$40</f>
        <v>-6.0318887432176255E-3</v>
      </c>
      <c r="F47" s="12">
        <f>F34*$L$40</f>
        <v>-2.5132915219632374E-3</v>
      </c>
      <c r="G47" s="12">
        <f t="shared" si="2"/>
        <v>-3.433899254411297E-3</v>
      </c>
      <c r="H47" s="12">
        <f t="shared" si="2"/>
        <v>-4.4235883155096427E-3</v>
      </c>
      <c r="I47" s="12">
        <f t="shared" si="2"/>
        <v>2.565928407514664E-2</v>
      </c>
    </row>
    <row r="48" spans="1:29" ht="14.25" customHeight="1" x14ac:dyDescent="0.25">
      <c r="A48" s="28"/>
      <c r="B48" s="28"/>
      <c r="C48" s="28"/>
      <c r="D48" s="28"/>
      <c r="E48" s="28"/>
      <c r="F48" s="28"/>
      <c r="G48" s="28"/>
    </row>
    <row r="49" spans="1:7" ht="14.25" customHeight="1" x14ac:dyDescent="0.3">
      <c r="A49" s="11" t="s">
        <v>169</v>
      </c>
      <c r="B49" s="17" t="s">
        <v>178</v>
      </c>
      <c r="C49" s="17" t="s">
        <v>170</v>
      </c>
      <c r="D49" s="17" t="s">
        <v>180</v>
      </c>
      <c r="E49" s="18" t="s">
        <v>173</v>
      </c>
      <c r="F49" s="18" t="s">
        <v>175</v>
      </c>
      <c r="G49" s="18" t="s">
        <v>181</v>
      </c>
    </row>
    <row r="50" spans="1:7" ht="14.25" customHeight="1" x14ac:dyDescent="0.25">
      <c r="A50" s="5" t="s">
        <v>0</v>
      </c>
      <c r="B50">
        <v>1</v>
      </c>
      <c r="C50" cm="1">
        <f t="array" ref="C50">MMULT(TRANSPOSE(B50:B57),TRANSPOSE('Returns domestic '!L254:S254))</f>
        <v>7.9927969481761396E-2</v>
      </c>
      <c r="D50" cm="1">
        <f t="array" ref="D50">MMULT(MMULT(TRANSPOSE(B50:B57),B40:I47),B50:B57)</f>
        <v>8.0042254024988824E-2</v>
      </c>
      <c r="E50">
        <f>SUM(B50:B57)</f>
        <v>1</v>
      </c>
      <c r="F50">
        <f>SQRT(D50)</f>
        <v>0.28291739788317866</v>
      </c>
      <c r="G50">
        <f>(C50-'Returns domestic '!U255)/SQRT(D50)</f>
        <v>5.33011558613933E-2</v>
      </c>
    </row>
    <row r="51" spans="1:7" ht="14.25" customHeight="1" x14ac:dyDescent="0.25">
      <c r="A51" s="5" t="s">
        <v>1</v>
      </c>
      <c r="B51">
        <v>0</v>
      </c>
    </row>
    <row r="52" spans="1:7" ht="14.25" customHeight="1" x14ac:dyDescent="0.25">
      <c r="A52" s="5" t="s">
        <v>2</v>
      </c>
      <c r="B52">
        <v>0</v>
      </c>
    </row>
    <row r="53" spans="1:7" ht="14.25" customHeight="1" x14ac:dyDescent="0.25">
      <c r="A53" s="5" t="s">
        <v>3</v>
      </c>
      <c r="B53">
        <v>0</v>
      </c>
    </row>
    <row r="54" spans="1:7" ht="14.25" customHeight="1" x14ac:dyDescent="0.25">
      <c r="A54" s="5" t="s">
        <v>4</v>
      </c>
      <c r="B54">
        <v>0</v>
      </c>
    </row>
    <row r="55" spans="1:7" ht="14.25" customHeight="1" x14ac:dyDescent="0.25">
      <c r="A55" s="5" t="s">
        <v>5</v>
      </c>
      <c r="B55">
        <v>0</v>
      </c>
    </row>
    <row r="56" spans="1:7" ht="14.25" customHeight="1" x14ac:dyDescent="0.25">
      <c r="A56" s="5" t="s">
        <v>6</v>
      </c>
      <c r="B56">
        <v>0</v>
      </c>
    </row>
    <row r="57" spans="1:7" ht="14.25" customHeight="1" x14ac:dyDescent="0.25">
      <c r="A57" s="21" t="s">
        <v>187</v>
      </c>
      <c r="B57">
        <v>0</v>
      </c>
    </row>
    <row r="58" spans="1:7" ht="14.25" customHeight="1" x14ac:dyDescent="0.25"/>
    <row r="59" spans="1:7" ht="14.25" customHeight="1" x14ac:dyDescent="0.25">
      <c r="A59" s="22" t="s">
        <v>182</v>
      </c>
      <c r="B59" s="22"/>
      <c r="C59" s="22"/>
      <c r="D59" s="22"/>
      <c r="E59" s="22"/>
      <c r="F59" s="22"/>
      <c r="G59" s="22"/>
    </row>
    <row r="60" spans="1:7" ht="14.25" customHeight="1" x14ac:dyDescent="0.25">
      <c r="A60" t="s">
        <v>169</v>
      </c>
      <c r="B60" t="s">
        <v>178</v>
      </c>
      <c r="C60" t="s">
        <v>170</v>
      </c>
      <c r="D60" t="s">
        <v>180</v>
      </c>
      <c r="E60" t="s">
        <v>173</v>
      </c>
      <c r="F60" t="s">
        <v>175</v>
      </c>
      <c r="G60" t="s">
        <v>181</v>
      </c>
    </row>
    <row r="61" spans="1:7" ht="14.25" customHeight="1" x14ac:dyDescent="0.25">
      <c r="A61" t="s">
        <v>0</v>
      </c>
      <c r="B61">
        <v>0</v>
      </c>
      <c r="C61">
        <v>0.52396907693991668</v>
      </c>
      <c r="D61">
        <v>2.5595401670839901E-2</v>
      </c>
      <c r="E61">
        <v>1.0000000000000002</v>
      </c>
      <c r="F61">
        <v>0.15998562957603379</v>
      </c>
      <c r="G61">
        <v>2.8697635718614802</v>
      </c>
    </row>
    <row r="62" spans="1:7" ht="14.25" customHeight="1" x14ac:dyDescent="0.25">
      <c r="A62" t="s">
        <v>1</v>
      </c>
      <c r="B62">
        <v>0</v>
      </c>
    </row>
    <row r="63" spans="1:7" ht="14.25" customHeight="1" x14ac:dyDescent="0.25">
      <c r="A63" t="s">
        <v>2</v>
      </c>
      <c r="B63">
        <v>0.18923012063304093</v>
      </c>
    </row>
    <row r="64" spans="1:7" ht="14.25" customHeight="1" x14ac:dyDescent="0.25">
      <c r="A64" t="s">
        <v>3</v>
      </c>
      <c r="B64">
        <v>0.30366638021363729</v>
      </c>
    </row>
    <row r="65" spans="1:7" ht="14.25" customHeight="1" x14ac:dyDescent="0.25">
      <c r="A65" t="s">
        <v>4</v>
      </c>
      <c r="B65">
        <v>0</v>
      </c>
    </row>
    <row r="66" spans="1:7" ht="14.25" customHeight="1" x14ac:dyDescent="0.25">
      <c r="A66" t="s">
        <v>5</v>
      </c>
      <c r="B66">
        <v>0</v>
      </c>
    </row>
    <row r="67" spans="1:7" ht="14.25" customHeight="1" x14ac:dyDescent="0.25">
      <c r="A67" t="s">
        <v>6</v>
      </c>
      <c r="B67">
        <v>0</v>
      </c>
    </row>
    <row r="68" spans="1:7" ht="14.25" customHeight="1" x14ac:dyDescent="0.25">
      <c r="A68" s="21" t="s">
        <v>187</v>
      </c>
      <c r="B68">
        <v>0.50710349915332198</v>
      </c>
    </row>
    <row r="69" spans="1:7" ht="14.25" customHeight="1" x14ac:dyDescent="0.25"/>
    <row r="70" spans="1:7" ht="14.25" customHeight="1" x14ac:dyDescent="0.25">
      <c r="A70" s="20"/>
    </row>
    <row r="71" spans="1:7" ht="14.25" customHeight="1" x14ac:dyDescent="0.25">
      <c r="A71" s="22" t="s">
        <v>183</v>
      </c>
      <c r="B71" s="22"/>
      <c r="C71" s="22"/>
      <c r="D71" s="22"/>
      <c r="E71" s="22"/>
      <c r="F71" s="22"/>
      <c r="G71" s="22"/>
    </row>
    <row r="72" spans="1:7" ht="14.25" customHeight="1" x14ac:dyDescent="0.25">
      <c r="A72" t="s">
        <v>169</v>
      </c>
      <c r="B72" t="s">
        <v>178</v>
      </c>
      <c r="C72" t="s">
        <v>170</v>
      </c>
      <c r="D72" t="s">
        <v>180</v>
      </c>
      <c r="E72" t="s">
        <v>173</v>
      </c>
      <c r="F72" t="s">
        <v>175</v>
      </c>
      <c r="G72" t="s">
        <v>181</v>
      </c>
    </row>
    <row r="73" spans="1:7" ht="14.25" customHeight="1" x14ac:dyDescent="0.25">
      <c r="A73" t="s">
        <v>0</v>
      </c>
      <c r="B73">
        <v>0</v>
      </c>
      <c r="C73">
        <v>0.52396907693991668</v>
      </c>
      <c r="D73">
        <v>2.5595401670839901E-2</v>
      </c>
      <c r="E73">
        <v>1.0000000000000002</v>
      </c>
      <c r="F73">
        <v>0.15998562957603379</v>
      </c>
      <c r="G73">
        <v>2.8697635718614802</v>
      </c>
    </row>
    <row r="74" spans="1:7" ht="14.25" customHeight="1" x14ac:dyDescent="0.25">
      <c r="A74" t="s">
        <v>1</v>
      </c>
      <c r="B74">
        <v>0</v>
      </c>
    </row>
    <row r="75" spans="1:7" ht="14.25" customHeight="1" x14ac:dyDescent="0.25">
      <c r="A75" t="s">
        <v>2</v>
      </c>
      <c r="B75">
        <v>0.18923012063304093</v>
      </c>
    </row>
    <row r="76" spans="1:7" ht="14.25" customHeight="1" x14ac:dyDescent="0.25">
      <c r="A76" t="s">
        <v>3</v>
      </c>
      <c r="B76">
        <v>0.30366638021363729</v>
      </c>
    </row>
    <row r="77" spans="1:7" ht="14.25" customHeight="1" x14ac:dyDescent="0.25">
      <c r="A77" t="s">
        <v>4</v>
      </c>
      <c r="B77">
        <v>0</v>
      </c>
    </row>
    <row r="78" spans="1:7" ht="14.25" customHeight="1" x14ac:dyDescent="0.25">
      <c r="A78" t="s">
        <v>5</v>
      </c>
      <c r="B78">
        <v>0</v>
      </c>
    </row>
    <row r="79" spans="1:7" ht="14.25" customHeight="1" x14ac:dyDescent="0.25">
      <c r="A79" t="s">
        <v>6</v>
      </c>
      <c r="B79">
        <v>0</v>
      </c>
    </row>
    <row r="80" spans="1:7" ht="14.25" customHeight="1" x14ac:dyDescent="0.25">
      <c r="A80" s="20" t="s">
        <v>187</v>
      </c>
      <c r="B80">
        <v>0.50710349915332198</v>
      </c>
    </row>
    <row r="81" spans="1:7" ht="14.25" customHeight="1" x14ac:dyDescent="0.25">
      <c r="A81" s="20"/>
    </row>
    <row r="82" spans="1:7" ht="14.25" customHeight="1" x14ac:dyDescent="0.25">
      <c r="A82" s="23" t="s">
        <v>184</v>
      </c>
      <c r="B82" s="23"/>
      <c r="C82" s="23"/>
      <c r="D82" s="23"/>
      <c r="E82" s="23"/>
      <c r="F82" s="23"/>
      <c r="G82" s="23"/>
    </row>
    <row r="83" spans="1:7" ht="14.25" customHeight="1" x14ac:dyDescent="0.25"/>
    <row r="84" spans="1:7" ht="14.25" customHeight="1" x14ac:dyDescent="0.25">
      <c r="A84" s="24" t="s">
        <v>185</v>
      </c>
      <c r="B84" s="24"/>
      <c r="C84" s="24"/>
      <c r="D84" s="24"/>
      <c r="E84" s="24"/>
      <c r="F84" s="24"/>
      <c r="G84" s="24"/>
    </row>
    <row r="85" spans="1:7" ht="14.25" customHeight="1" x14ac:dyDescent="0.3">
      <c r="A85" s="11" t="s">
        <v>169</v>
      </c>
      <c r="B85" s="17" t="s">
        <v>178</v>
      </c>
      <c r="C85" s="17" t="s">
        <v>170</v>
      </c>
      <c r="D85" s="17" t="s">
        <v>180</v>
      </c>
      <c r="E85" s="18" t="s">
        <v>173</v>
      </c>
      <c r="F85" s="18" t="s">
        <v>175</v>
      </c>
      <c r="G85" s="18" t="s">
        <v>181</v>
      </c>
    </row>
    <row r="86" spans="1:7" ht="14.25" customHeight="1" x14ac:dyDescent="0.25">
      <c r="A86" s="5" t="s">
        <v>0</v>
      </c>
      <c r="B86">
        <v>5.7354085896506278E-2</v>
      </c>
      <c r="C86">
        <v>0.1582780479911326</v>
      </c>
      <c r="D86">
        <v>1.2546401177113777E-2</v>
      </c>
      <c r="E86">
        <v>1</v>
      </c>
      <c r="F86">
        <v>0.11201071902775099</v>
      </c>
      <c r="G86">
        <v>0.83411573143008566</v>
      </c>
    </row>
    <row r="87" spans="1:7" ht="14.25" customHeight="1" x14ac:dyDescent="0.25">
      <c r="A87" s="5" t="s">
        <v>1</v>
      </c>
      <c r="B87">
        <v>0.18442543320868945</v>
      </c>
    </row>
    <row r="88" spans="1:7" ht="14.25" customHeight="1" x14ac:dyDescent="0.25">
      <c r="A88" s="5" t="s">
        <v>2</v>
      </c>
      <c r="B88">
        <v>6.834903232914176E-2</v>
      </c>
    </row>
    <row r="89" spans="1:7" ht="14.25" customHeight="1" x14ac:dyDescent="0.25">
      <c r="A89" s="5" t="s">
        <v>3</v>
      </c>
      <c r="B89">
        <v>2.0603729469014068E-2</v>
      </c>
    </row>
    <row r="90" spans="1:7" ht="14.25" customHeight="1" x14ac:dyDescent="0.25">
      <c r="A90" s="5" t="s">
        <v>4</v>
      </c>
      <c r="B90">
        <v>7.7812361534777418E-4</v>
      </c>
    </row>
    <row r="91" spans="1:7" ht="14.25" customHeight="1" x14ac:dyDescent="0.25">
      <c r="A91" s="5" t="s">
        <v>5</v>
      </c>
      <c r="B91">
        <v>4.604804893958496E-2</v>
      </c>
    </row>
    <row r="92" spans="1:7" ht="14.25" customHeight="1" x14ac:dyDescent="0.25">
      <c r="A92" s="5" t="s">
        <v>6</v>
      </c>
      <c r="B92">
        <v>7.7813950729047329E-2</v>
      </c>
    </row>
    <row r="93" spans="1:7" ht="14.25" customHeight="1" x14ac:dyDescent="0.25">
      <c r="A93" s="20" t="s">
        <v>187</v>
      </c>
      <c r="B93">
        <v>0.54462759581266829</v>
      </c>
    </row>
    <row r="94" spans="1:7" ht="14.25" customHeight="1" x14ac:dyDescent="0.25">
      <c r="A94" s="20"/>
    </row>
    <row r="95" spans="1:7" ht="14.25" customHeight="1" x14ac:dyDescent="0.25">
      <c r="A95" s="23" t="s">
        <v>184</v>
      </c>
      <c r="B95" s="23"/>
      <c r="C95" s="23"/>
      <c r="D95" s="23"/>
      <c r="E95" s="23"/>
      <c r="F95" s="23"/>
      <c r="G95" s="23"/>
    </row>
    <row r="96" spans="1:7" ht="14.25" customHeight="1" x14ac:dyDescent="0.25"/>
    <row r="97" spans="1:7" ht="14.25" customHeight="1" x14ac:dyDescent="0.25">
      <c r="A97" s="24" t="s">
        <v>186</v>
      </c>
      <c r="B97" s="24"/>
      <c r="C97" s="24"/>
      <c r="D97" s="24"/>
      <c r="E97" s="24"/>
      <c r="F97" s="24"/>
      <c r="G97" s="24"/>
    </row>
    <row r="98" spans="1:7" ht="14.25" customHeight="1" x14ac:dyDescent="0.3">
      <c r="A98" s="11" t="s">
        <v>169</v>
      </c>
      <c r="B98" s="17" t="s">
        <v>178</v>
      </c>
      <c r="C98" s="17" t="s">
        <v>170</v>
      </c>
      <c r="D98" s="17" t="s">
        <v>180</v>
      </c>
      <c r="E98" s="18" t="s">
        <v>173</v>
      </c>
      <c r="F98" s="18" t="s">
        <v>175</v>
      </c>
      <c r="G98" s="18" t="s">
        <v>181</v>
      </c>
    </row>
    <row r="99" spans="1:7" ht="14.25" customHeight="1" x14ac:dyDescent="0.25">
      <c r="A99" s="5" t="s">
        <v>0</v>
      </c>
      <c r="B99">
        <v>5.7354085896506278E-2</v>
      </c>
      <c r="C99">
        <v>0.1582780479911326</v>
      </c>
      <c r="D99">
        <v>1.2546401177113777E-2</v>
      </c>
      <c r="E99">
        <v>1</v>
      </c>
      <c r="F99">
        <v>0.11201071902775099</v>
      </c>
      <c r="G99">
        <v>0.83411573143008566</v>
      </c>
    </row>
    <row r="100" spans="1:7" ht="14.25" customHeight="1" x14ac:dyDescent="0.25">
      <c r="A100" s="5" t="s">
        <v>1</v>
      </c>
      <c r="B100">
        <v>0.18442543320868945</v>
      </c>
    </row>
    <row r="101" spans="1:7" ht="14.25" customHeight="1" x14ac:dyDescent="0.25">
      <c r="A101" s="5" t="s">
        <v>2</v>
      </c>
      <c r="B101">
        <v>6.834903232914176E-2</v>
      </c>
    </row>
    <row r="102" spans="1:7" ht="14.25" customHeight="1" x14ac:dyDescent="0.25">
      <c r="A102" s="5" t="s">
        <v>3</v>
      </c>
      <c r="B102">
        <v>2.0603729469014068E-2</v>
      </c>
    </row>
    <row r="103" spans="1:7" ht="14.25" customHeight="1" x14ac:dyDescent="0.25">
      <c r="A103" s="5" t="s">
        <v>4</v>
      </c>
      <c r="B103">
        <v>7.7812361534777418E-4</v>
      </c>
    </row>
    <row r="104" spans="1:7" ht="14.25" customHeight="1" x14ac:dyDescent="0.25">
      <c r="A104" s="5" t="s">
        <v>5</v>
      </c>
      <c r="B104">
        <v>4.604804893958496E-2</v>
      </c>
    </row>
    <row r="105" spans="1:7" ht="14.25" customHeight="1" x14ac:dyDescent="0.25">
      <c r="A105" s="5" t="s">
        <v>6</v>
      </c>
      <c r="B105">
        <v>7.7813950729047329E-2</v>
      </c>
    </row>
    <row r="106" spans="1:7" ht="14.25" customHeight="1" x14ac:dyDescent="0.25">
      <c r="A106" s="20" t="s">
        <v>187</v>
      </c>
      <c r="B106">
        <v>0.54462759581266829</v>
      </c>
    </row>
    <row r="107" spans="1:7" ht="14.25" customHeight="1" x14ac:dyDescent="0.25"/>
    <row r="108" spans="1:7" ht="14.25" customHeight="1" x14ac:dyDescent="0.25"/>
    <row r="109" spans="1:7" ht="14.25" customHeight="1" x14ac:dyDescent="0.25"/>
    <row r="110" spans="1:7" ht="14.25" customHeight="1" x14ac:dyDescent="0.25"/>
    <row r="111" spans="1:7" ht="14.25" customHeight="1" x14ac:dyDescent="0.25"/>
    <row r="112" spans="1:7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</sheetData>
  <mergeCells count="9">
    <mergeCell ref="A82:G82"/>
    <mergeCell ref="A84:G84"/>
    <mergeCell ref="A95:G95"/>
    <mergeCell ref="A25:K25"/>
    <mergeCell ref="A38:K38"/>
    <mergeCell ref="A48:G48"/>
    <mergeCell ref="A59:G59"/>
    <mergeCell ref="A97:G97"/>
    <mergeCell ref="A71:G7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82F3-820C-4FAF-B1F2-31CD8ECC4340}">
  <dimension ref="A1:L1000"/>
  <sheetViews>
    <sheetView topLeftCell="B29" workbookViewId="0">
      <selection activeCell="I57" sqref="I57"/>
    </sheetView>
  </sheetViews>
  <sheetFormatPr defaultColWidth="12.59765625" defaultRowHeight="13.8" x14ac:dyDescent="0.25"/>
  <cols>
    <col min="1" max="1" width="20.69921875" customWidth="1"/>
    <col min="2" max="2" width="15.3984375" customWidth="1"/>
    <col min="3" max="3" width="10.5" customWidth="1"/>
    <col min="4" max="4" width="15.3984375" customWidth="1"/>
    <col min="5" max="5" width="18.09765625" customWidth="1"/>
    <col min="6" max="6" width="13" customWidth="1"/>
    <col min="7" max="11" width="10.5" customWidth="1"/>
    <col min="12" max="26" width="7.69921875" customWidth="1"/>
  </cols>
  <sheetData>
    <row r="1" spans="1:6" ht="14.25" customHeight="1" x14ac:dyDescent="0.3">
      <c r="A1" s="3"/>
      <c r="B1" s="3"/>
      <c r="C1" s="3"/>
      <c r="D1" s="3"/>
      <c r="E1" s="4"/>
      <c r="F1" s="3"/>
    </row>
    <row r="2" spans="1:6" ht="14.25" customHeight="1" x14ac:dyDescent="0.3">
      <c r="A2" s="5"/>
      <c r="B2" s="6"/>
      <c r="C2" s="6"/>
      <c r="D2" s="6"/>
      <c r="E2" s="6"/>
      <c r="F2" s="7"/>
    </row>
    <row r="3" spans="1:6" ht="14.25" customHeight="1" x14ac:dyDescent="0.3">
      <c r="A3" s="5"/>
      <c r="B3" s="6"/>
      <c r="C3" s="6"/>
      <c r="D3" s="6"/>
      <c r="E3" s="6"/>
      <c r="F3" s="7"/>
    </row>
    <row r="4" spans="1:6" ht="14.25" customHeight="1" x14ac:dyDescent="0.3">
      <c r="A4" s="5"/>
      <c r="B4" s="6"/>
      <c r="C4" s="6"/>
      <c r="D4" s="6"/>
      <c r="E4" s="6"/>
      <c r="F4" s="7"/>
    </row>
    <row r="5" spans="1:6" ht="14.25" customHeight="1" x14ac:dyDescent="0.3">
      <c r="A5" s="5"/>
      <c r="B5" s="6"/>
      <c r="C5" s="6"/>
      <c r="D5" s="6"/>
      <c r="E5" s="6"/>
      <c r="F5" s="7"/>
    </row>
    <row r="6" spans="1:6" ht="14.25" customHeight="1" x14ac:dyDescent="0.3">
      <c r="A6" s="5"/>
      <c r="B6" s="6"/>
      <c r="C6" s="6"/>
      <c r="D6" s="6"/>
      <c r="E6" s="6"/>
      <c r="F6" s="7"/>
    </row>
    <row r="7" spans="1:6" ht="14.25" customHeight="1" x14ac:dyDescent="0.3">
      <c r="A7" s="5"/>
      <c r="B7" s="6"/>
      <c r="C7" s="6"/>
      <c r="D7" s="6"/>
      <c r="E7" s="6"/>
      <c r="F7" s="7"/>
    </row>
    <row r="8" spans="1:6" ht="14.25" customHeight="1" x14ac:dyDescent="0.3">
      <c r="A8" s="5"/>
      <c r="B8" s="6"/>
      <c r="C8" s="6"/>
      <c r="D8" s="6"/>
      <c r="E8" s="6"/>
      <c r="F8" s="7"/>
    </row>
    <row r="9" spans="1:6" ht="14.25" customHeight="1" x14ac:dyDescent="0.3">
      <c r="A9" s="5"/>
      <c r="B9" s="6"/>
      <c r="C9" s="6"/>
      <c r="D9" s="6"/>
      <c r="E9" s="6"/>
      <c r="F9" s="7"/>
    </row>
    <row r="10" spans="1:6" ht="14.25" customHeight="1" x14ac:dyDescent="0.3">
      <c r="A10" s="5"/>
      <c r="B10" s="6"/>
      <c r="C10" s="6"/>
      <c r="D10" s="8"/>
      <c r="E10" s="6"/>
      <c r="F10" s="7"/>
    </row>
    <row r="11" spans="1:6" ht="14.25" customHeight="1" x14ac:dyDescent="0.3">
      <c r="A11" s="5"/>
      <c r="B11" s="6"/>
      <c r="C11" s="6"/>
      <c r="D11" s="6"/>
      <c r="E11" s="6"/>
      <c r="F11" s="7"/>
    </row>
    <row r="12" spans="1:6" ht="14.25" customHeight="1" x14ac:dyDescent="0.25"/>
    <row r="13" spans="1:6" ht="14.25" customHeight="1" x14ac:dyDescent="0.25"/>
    <row r="14" spans="1:6" ht="14.25" customHeight="1" x14ac:dyDescent="0.25"/>
    <row r="15" spans="1:6" ht="14.25" customHeight="1" x14ac:dyDescent="0.25">
      <c r="A15" s="9"/>
      <c r="B15" s="9"/>
    </row>
    <row r="16" spans="1:6" ht="14.25" customHeight="1" x14ac:dyDescent="0.25">
      <c r="A16" s="5"/>
      <c r="B16" s="5"/>
    </row>
    <row r="17" spans="1:11" ht="14.25" customHeight="1" x14ac:dyDescent="0.25">
      <c r="A17" s="5"/>
      <c r="B17" s="5"/>
    </row>
    <row r="18" spans="1:11" ht="14.25" customHeight="1" x14ac:dyDescent="0.25">
      <c r="A18" s="5"/>
      <c r="B18" s="5"/>
    </row>
    <row r="19" spans="1:11" ht="14.25" customHeight="1" x14ac:dyDescent="0.25">
      <c r="A19" s="5"/>
      <c r="B19" s="5"/>
    </row>
    <row r="20" spans="1:11" ht="14.25" customHeight="1" x14ac:dyDescent="0.25">
      <c r="A20" s="5"/>
      <c r="B20" s="5"/>
    </row>
    <row r="21" spans="1:11" ht="14.25" customHeight="1" x14ac:dyDescent="0.25">
      <c r="A21" s="5"/>
      <c r="B21" s="10"/>
    </row>
    <row r="22" spans="1:11" ht="14.25" customHeight="1" x14ac:dyDescent="0.25"/>
    <row r="23" spans="1:11" ht="14.25" customHeight="1" x14ac:dyDescent="0.25"/>
    <row r="24" spans="1:11" ht="14.25" customHeight="1" x14ac:dyDescent="0.25"/>
    <row r="25" spans="1:11" ht="14.25" customHeight="1" thickBot="1" x14ac:dyDescent="0.35">
      <c r="A25" s="29" t="s">
        <v>171</v>
      </c>
      <c r="B25" s="30"/>
      <c r="C25" s="30"/>
      <c r="D25" s="30"/>
      <c r="E25" s="30"/>
      <c r="F25" s="30"/>
      <c r="G25" s="30"/>
      <c r="H25" s="30"/>
      <c r="I25" s="30"/>
      <c r="J25" s="30"/>
      <c r="K25" s="31"/>
    </row>
    <row r="26" spans="1:11" ht="14.25" customHeight="1" x14ac:dyDescent="0.3">
      <c r="A26" s="11" t="s">
        <v>169</v>
      </c>
      <c r="B26" s="1" t="s">
        <v>0</v>
      </c>
      <c r="C26" s="2" t="s">
        <v>1</v>
      </c>
      <c r="D26" s="2" t="s">
        <v>2</v>
      </c>
      <c r="E26" s="2" t="s">
        <v>3</v>
      </c>
      <c r="F26" s="2" t="s">
        <v>4</v>
      </c>
      <c r="G26" s="2" t="s">
        <v>5</v>
      </c>
      <c r="H26" s="2" t="s">
        <v>6</v>
      </c>
      <c r="I26" s="5"/>
      <c r="J26" s="5"/>
      <c r="K26" s="5"/>
    </row>
    <row r="27" spans="1:11" ht="14.25" customHeight="1" x14ac:dyDescent="0.3">
      <c r="A27" s="5" t="s">
        <v>0</v>
      </c>
      <c r="B27">
        <f>_xlfn.COVARIANCE.S(amarret,amarret)</f>
        <v>3.1882042181107125E-4</v>
      </c>
      <c r="C27" s="12">
        <f>_xlfn.COVARIANCE.S(amarret,cescret)</f>
        <v>6.4492628715990015E-5</v>
      </c>
      <c r="D27" s="12">
        <f>_xlfn.COVARIANCE.S(amarret,cummiinret)</f>
        <v>1.0963020542382897E-4</v>
      </c>
      <c r="E27" s="12">
        <f>_xlfn.COVARIANCE.S(amarret,ibret)</f>
        <v>1.3000712131102212E-4</v>
      </c>
      <c r="F27" s="12">
        <f>_xlfn.COVARIANCE.S(amarret,adaniret)</f>
        <v>1.1800532475154952E-4</v>
      </c>
      <c r="G27" s="12">
        <f>_xlfn.COVARIANCE.S(amarret,tataret)</f>
        <v>1.2007154464080031E-4</v>
      </c>
      <c r="H27" s="12">
        <f>_xlfn.COVARIANCE.S(amarret,voltasret)</f>
        <v>9.8358578667979429E-5</v>
      </c>
      <c r="I27" s="12"/>
      <c r="J27" s="12"/>
      <c r="K27" s="12"/>
    </row>
    <row r="28" spans="1:11" ht="14.25" customHeight="1" x14ac:dyDescent="0.3">
      <c r="A28" s="5" t="s">
        <v>1</v>
      </c>
      <c r="B28" s="12">
        <f>_xlfn.COVARIANCE.S(amarret,cescret)</f>
        <v>6.4492628715990015E-5</v>
      </c>
      <c r="C28" s="12">
        <f>_xlfn.COVARIANCE.S(cescret,cescret)</f>
        <v>2.3807755094490851E-4</v>
      </c>
      <c r="D28" s="12">
        <f>_xlfn.COVARIANCE.S(cummiinret,cescret)</f>
        <v>3.0476821389780808E-5</v>
      </c>
      <c r="E28" s="12">
        <f>_xlfn.COVARIANCE.S(cescret,ibret)</f>
        <v>1.0165944019349721E-4</v>
      </c>
      <c r="F28" s="12">
        <f>_xlfn.COVARIANCE.S(adaniret,cescret)</f>
        <v>1.039904909590842E-4</v>
      </c>
      <c r="G28" s="12">
        <f>_xlfn.COVARIANCE.S(cescret,tataret)</f>
        <v>6.0632265417618403E-5</v>
      </c>
      <c r="H28" s="12">
        <f>_xlfn.COVARIANCE.S(voltasret,cescret)</f>
        <v>6.7935406537612621E-5</v>
      </c>
      <c r="I28" s="12"/>
      <c r="J28" s="12"/>
      <c r="K28" s="12"/>
    </row>
    <row r="29" spans="1:11" ht="14.25" customHeight="1" x14ac:dyDescent="0.3">
      <c r="A29" s="5" t="s">
        <v>2</v>
      </c>
      <c r="B29" s="12">
        <f>_xlfn.COVARIANCE.S(amarret,cummiinret)</f>
        <v>1.0963020542382897E-4</v>
      </c>
      <c r="C29" s="12">
        <f>_xlfn.COVARIANCE.S(cummiinret,cescret)</f>
        <v>3.0476821389780808E-5</v>
      </c>
      <c r="D29" s="12">
        <f>_xlfn.COVARIANCE.S(cummiinret,cummiinret)</f>
        <v>2.7626178923633425E-4</v>
      </c>
      <c r="E29" s="12">
        <f>_xlfn.COVARIANCE.S(cummiinret,ibret)</f>
        <v>1.2111218181634642E-4</v>
      </c>
      <c r="F29" s="12">
        <f>_xlfn.COVARIANCE.S(cummiinret,adaniret)</f>
        <v>1.1138893800030124E-4</v>
      </c>
      <c r="G29" s="12">
        <f>_xlfn.COVARIANCE.S(cummiinret,tataret)</f>
        <v>9.7987339983785071E-5</v>
      </c>
      <c r="H29" s="12">
        <f>_xlfn.COVARIANCE.S(cummiinret,voltasret)</f>
        <v>9.9191978236869973E-5</v>
      </c>
      <c r="I29" s="12"/>
      <c r="J29" s="12"/>
      <c r="K29" s="12"/>
    </row>
    <row r="30" spans="1:11" ht="14.25" customHeight="1" x14ac:dyDescent="0.3">
      <c r="A30" s="5" t="s">
        <v>3</v>
      </c>
      <c r="B30" s="12">
        <f>_xlfn.COVARIANCE.S(amarret,ibret)</f>
        <v>1.3000712131102212E-4</v>
      </c>
      <c r="C30" s="12">
        <f>_xlfn.COVARIANCE.S(cescret,ibret)</f>
        <v>1.0165944019349721E-4</v>
      </c>
      <c r="D30" s="12">
        <f>_xlfn.COVARIANCE.S(cummiinret,ibret)</f>
        <v>1.2111218181634642E-4</v>
      </c>
      <c r="E30" s="12">
        <f>_xlfn.COVARIANCE.S(ibret,ibret)</f>
        <v>6.122839130752476E-4</v>
      </c>
      <c r="F30" s="12">
        <f>_xlfn.COVARIANCE.S(adaniret,ibret)</f>
        <v>2.2709226268167044E-4</v>
      </c>
      <c r="G30" s="12">
        <f>_xlfn.COVARIANCE.S(cummiinret,ibret)</f>
        <v>1.2111218181634642E-4</v>
      </c>
      <c r="H30" s="12">
        <f>_xlfn.COVARIANCE.S(cummiinret,ibret)</f>
        <v>1.2111218181634642E-4</v>
      </c>
      <c r="I30" s="12"/>
      <c r="J30" s="12"/>
      <c r="K30" s="12"/>
    </row>
    <row r="31" spans="1:11" ht="14.25" customHeight="1" x14ac:dyDescent="0.3">
      <c r="A31" s="5" t="s">
        <v>4</v>
      </c>
      <c r="B31" s="12">
        <f>_xlfn.COVARIANCE.S(amarret,adaniret)</f>
        <v>1.1800532475154952E-4</v>
      </c>
      <c r="C31" s="12">
        <f>_xlfn.COVARIANCE.S(adaniret,cescret)</f>
        <v>1.039904909590842E-4</v>
      </c>
      <c r="D31" s="12">
        <f>_xlfn.COVARIANCE.S(cummiinret,adaniret)</f>
        <v>1.1138893800030124E-4</v>
      </c>
      <c r="E31" s="12">
        <f>_xlfn.COVARIANCE.S(adaniret,ibret)</f>
        <v>2.2709226268167044E-4</v>
      </c>
      <c r="F31" s="12">
        <f>_xlfn.COVARIANCE.S(adaniret,adaniret)</f>
        <v>1.4445172872969985E-3</v>
      </c>
      <c r="G31" s="12">
        <f>_xlfn.COVARIANCE.S(adaniret,tataret)</f>
        <v>1.7615145202066785E-4</v>
      </c>
      <c r="H31" s="12">
        <f>_xlfn.COVARIANCE.S(adaniret,voltasret)</f>
        <v>1.0136117233257294E-4</v>
      </c>
      <c r="I31" s="12"/>
      <c r="J31" s="12"/>
      <c r="K31" s="12"/>
    </row>
    <row r="32" spans="1:11" ht="14.25" customHeight="1" x14ac:dyDescent="0.3">
      <c r="A32" s="5" t="s">
        <v>5</v>
      </c>
      <c r="B32" s="12">
        <f>_xlfn.COVARIANCE.S(amarret,tataret)</f>
        <v>1.2007154464080031E-4</v>
      </c>
      <c r="C32" s="12">
        <f>_xlfn.COVARIANCE.S(cescret,tataret)</f>
        <v>6.0632265417618403E-5</v>
      </c>
      <c r="D32" s="12">
        <f>_xlfn.COVARIANCE.S(cummiinret,tataret)</f>
        <v>9.7987339983785071E-5</v>
      </c>
      <c r="E32" s="12">
        <f>_xlfn.COVARIANCE.S(tataret,ibret)</f>
        <v>1.2982300455591063E-4</v>
      </c>
      <c r="F32" s="12">
        <f>_xlfn.COVARIANCE.S(adaniret,tataret)</f>
        <v>1.7615145202066785E-4</v>
      </c>
      <c r="G32" s="12">
        <f>_xlfn.COVARIANCE.S(tataret,tataret)</f>
        <v>4.2727859458752658E-4</v>
      </c>
      <c r="H32" s="12">
        <f>_xlfn.COVARIANCE.S(tataret,voltasret)</f>
        <v>1.3155950018482E-4</v>
      </c>
      <c r="I32" s="12"/>
      <c r="J32" s="12"/>
      <c r="K32" s="12"/>
    </row>
    <row r="33" spans="1:12" ht="14.25" customHeight="1" x14ac:dyDescent="0.3">
      <c r="A33" s="5" t="s">
        <v>6</v>
      </c>
      <c r="B33" s="12">
        <f>_xlfn.COVARIANCE.S(amarret,voltasret)</f>
        <v>9.8358578667979429E-5</v>
      </c>
      <c r="C33" s="12">
        <f>_xlfn.COVARIANCE.S(voltasret,cescret)</f>
        <v>6.7935406537612621E-5</v>
      </c>
      <c r="D33" s="12">
        <f>_xlfn.COVARIANCE.S(cummiinret,voltasret)</f>
        <v>9.9191978236869973E-5</v>
      </c>
      <c r="E33" s="12">
        <f>_xlfn.COVARIANCE.S(voltasret,ibret)</f>
        <v>1.2767051276434959E-4</v>
      </c>
      <c r="F33" s="12">
        <f>_xlfn.COVARIANCE.S(adaniret,voltasret)</f>
        <v>1.0136117233257294E-4</v>
      </c>
      <c r="G33" s="12">
        <f>_xlfn.COVARIANCE.S(tataret,voltasret)</f>
        <v>1.3155950018482E-4</v>
      </c>
      <c r="H33" s="12">
        <f>_xlfn.COVARIANCE.S(voltasret,voltasret)</f>
        <v>3.3196925575426709E-4</v>
      </c>
      <c r="I33" s="12"/>
      <c r="J33" s="12"/>
      <c r="K33" s="12"/>
    </row>
    <row r="34" spans="1:12" ht="14.25" customHeight="1" x14ac:dyDescent="0.3">
      <c r="A34" s="5"/>
      <c r="B34" s="12"/>
      <c r="C34" s="12"/>
      <c r="D34" s="12"/>
      <c r="E34" s="12"/>
      <c r="F34" s="12"/>
      <c r="G34" s="12"/>
      <c r="H34" s="12"/>
      <c r="I34" s="12"/>
      <c r="J34" s="12"/>
      <c r="K34" s="12"/>
    </row>
    <row r="35" spans="1:12" ht="14.25" customHeight="1" x14ac:dyDescent="0.3">
      <c r="A35" s="5"/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 spans="1:12" ht="14.25" customHeight="1" x14ac:dyDescent="0.25"/>
    <row r="37" spans="1:12" ht="14.25" customHeight="1" x14ac:dyDescent="0.25"/>
    <row r="38" spans="1:12" ht="14.25" customHeight="1" thickBot="1" x14ac:dyDescent="0.35">
      <c r="A38" s="29" t="s">
        <v>179</v>
      </c>
      <c r="B38" s="30"/>
      <c r="C38" s="30"/>
      <c r="D38" s="30"/>
      <c r="E38" s="30"/>
      <c r="F38" s="30"/>
      <c r="G38" s="30"/>
      <c r="H38" s="30"/>
      <c r="I38" s="30"/>
      <c r="J38" s="30"/>
      <c r="K38" s="31"/>
    </row>
    <row r="39" spans="1:12" ht="14.25" customHeight="1" x14ac:dyDescent="0.3">
      <c r="A39" s="11" t="s">
        <v>169</v>
      </c>
      <c r="B39" s="1" t="s">
        <v>0</v>
      </c>
      <c r="C39" s="2" t="s">
        <v>1</v>
      </c>
      <c r="D39" s="2" t="s">
        <v>2</v>
      </c>
      <c r="E39" s="2" t="s">
        <v>3</v>
      </c>
      <c r="F39" s="2" t="s">
        <v>4</v>
      </c>
      <c r="G39" s="2" t="s">
        <v>5</v>
      </c>
      <c r="H39" s="2" t="s">
        <v>6</v>
      </c>
      <c r="I39" s="5"/>
      <c r="J39" s="5"/>
      <c r="K39" s="5"/>
    </row>
    <row r="40" spans="1:12" ht="14.25" customHeight="1" x14ac:dyDescent="0.3">
      <c r="A40" s="5" t="s">
        <v>0</v>
      </c>
      <c r="B40">
        <f>B27*$L$40</f>
        <v>8.0342746296389961E-2</v>
      </c>
      <c r="C40" s="12">
        <f>C27*$L$40</f>
        <v>1.6252142436429484E-2</v>
      </c>
      <c r="D40" s="12">
        <f t="shared" ref="D40:H40" si="0">D27*$L$40</f>
        <v>2.7626811766804898E-2</v>
      </c>
      <c r="E40" s="12">
        <f t="shared" si="0"/>
        <v>3.2761794570377575E-2</v>
      </c>
      <c r="F40" s="12">
        <f t="shared" si="0"/>
        <v>2.973734183739048E-2</v>
      </c>
      <c r="G40" s="12">
        <f t="shared" si="0"/>
        <v>3.0258029249481677E-2</v>
      </c>
      <c r="H40" s="12">
        <f t="shared" si="0"/>
        <v>2.4786361824330815E-2</v>
      </c>
      <c r="I40" s="12"/>
      <c r="J40" s="12"/>
      <c r="K40" s="12"/>
      <c r="L40">
        <v>252</v>
      </c>
    </row>
    <row r="41" spans="1:12" ht="14.25" customHeight="1" x14ac:dyDescent="0.3">
      <c r="A41" s="5" t="s">
        <v>1</v>
      </c>
      <c r="B41">
        <f t="shared" ref="B41:H46" si="1">B28*$L$40</f>
        <v>1.6252142436429484E-2</v>
      </c>
      <c r="C41" s="12">
        <f t="shared" si="1"/>
        <v>5.9995542838116943E-2</v>
      </c>
      <c r="D41" s="12">
        <f t="shared" si="1"/>
        <v>7.6801589902247636E-3</v>
      </c>
      <c r="E41" s="12">
        <f t="shared" si="1"/>
        <v>2.5618178928761295E-2</v>
      </c>
      <c r="F41" s="12">
        <f t="shared" si="1"/>
        <v>2.620560372168922E-2</v>
      </c>
      <c r="G41" s="12">
        <f t="shared" si="1"/>
        <v>1.5279330885239837E-2</v>
      </c>
      <c r="H41" s="12">
        <f t="shared" si="1"/>
        <v>1.7119722447478381E-2</v>
      </c>
      <c r="I41" s="12"/>
      <c r="J41" s="12"/>
      <c r="K41" s="12"/>
    </row>
    <row r="42" spans="1:12" ht="14.25" customHeight="1" x14ac:dyDescent="0.3">
      <c r="A42" s="5" t="s">
        <v>2</v>
      </c>
      <c r="B42">
        <f t="shared" si="1"/>
        <v>2.7626811766804898E-2</v>
      </c>
      <c r="C42" s="12">
        <f t="shared" si="1"/>
        <v>7.6801589902247636E-3</v>
      </c>
      <c r="D42" s="12">
        <f t="shared" si="1"/>
        <v>6.9617970887556224E-2</v>
      </c>
      <c r="E42" s="12">
        <f t="shared" si="1"/>
        <v>3.0520269817719298E-2</v>
      </c>
      <c r="F42" s="12">
        <f t="shared" si="1"/>
        <v>2.8070012376075912E-2</v>
      </c>
      <c r="G42" s="12">
        <f t="shared" si="1"/>
        <v>2.4692809675913838E-2</v>
      </c>
      <c r="H42" s="12">
        <f t="shared" si="1"/>
        <v>2.4996378515691232E-2</v>
      </c>
      <c r="I42" s="12"/>
      <c r="J42" s="12"/>
      <c r="K42" s="12"/>
    </row>
    <row r="43" spans="1:12" ht="14.25" customHeight="1" x14ac:dyDescent="0.3">
      <c r="A43" s="5" t="s">
        <v>3</v>
      </c>
      <c r="B43">
        <f t="shared" si="1"/>
        <v>3.2761794570377575E-2</v>
      </c>
      <c r="C43" s="12">
        <f t="shared" si="1"/>
        <v>2.5618178928761295E-2</v>
      </c>
      <c r="D43" s="12">
        <f t="shared" si="1"/>
        <v>3.0520269817719298E-2</v>
      </c>
      <c r="E43" s="12">
        <f t="shared" si="1"/>
        <v>0.1542955460949624</v>
      </c>
      <c r="F43" s="12">
        <f t="shared" si="1"/>
        <v>5.7227250195780954E-2</v>
      </c>
      <c r="G43" s="12">
        <f t="shared" si="1"/>
        <v>3.0520269817719298E-2</v>
      </c>
      <c r="H43" s="12">
        <f t="shared" si="1"/>
        <v>3.0520269817719298E-2</v>
      </c>
      <c r="I43" s="12"/>
      <c r="J43" s="12"/>
      <c r="K43" s="12"/>
    </row>
    <row r="44" spans="1:12" ht="14.25" customHeight="1" x14ac:dyDescent="0.3">
      <c r="A44" s="5" t="s">
        <v>4</v>
      </c>
      <c r="B44">
        <f t="shared" si="1"/>
        <v>2.973734183739048E-2</v>
      </c>
      <c r="C44" s="12">
        <f t="shared" si="1"/>
        <v>2.620560372168922E-2</v>
      </c>
      <c r="D44" s="12">
        <f t="shared" si="1"/>
        <v>2.8070012376075912E-2</v>
      </c>
      <c r="E44" s="12">
        <f t="shared" si="1"/>
        <v>5.7227250195780954E-2</v>
      </c>
      <c r="F44" s="12">
        <f t="shared" si="1"/>
        <v>0.36401835639884361</v>
      </c>
      <c r="G44" s="12">
        <f t="shared" si="1"/>
        <v>4.4390165909208294E-2</v>
      </c>
      <c r="H44" s="12">
        <f t="shared" si="1"/>
        <v>2.5543015427808381E-2</v>
      </c>
      <c r="I44" s="12"/>
      <c r="J44" s="12"/>
      <c r="K44" s="12"/>
    </row>
    <row r="45" spans="1:12" ht="14.25" customHeight="1" x14ac:dyDescent="0.3">
      <c r="A45" s="5" t="s">
        <v>5</v>
      </c>
      <c r="B45">
        <f t="shared" si="1"/>
        <v>3.0258029249481677E-2</v>
      </c>
      <c r="C45" s="12">
        <f t="shared" si="1"/>
        <v>1.5279330885239837E-2</v>
      </c>
      <c r="D45" s="12">
        <f t="shared" si="1"/>
        <v>2.4692809675913838E-2</v>
      </c>
      <c r="E45" s="12">
        <f t="shared" si="1"/>
        <v>3.2715397148089478E-2</v>
      </c>
      <c r="F45" s="12">
        <f t="shared" si="1"/>
        <v>4.4390165909208294E-2</v>
      </c>
      <c r="G45" s="12">
        <f t="shared" si="1"/>
        <v>0.10767420583605669</v>
      </c>
      <c r="H45" s="12">
        <f t="shared" si="1"/>
        <v>3.3152994046574638E-2</v>
      </c>
      <c r="I45" s="12"/>
      <c r="J45" s="12"/>
      <c r="K45" s="12"/>
    </row>
    <row r="46" spans="1:12" ht="14.25" customHeight="1" x14ac:dyDescent="0.3">
      <c r="A46" s="5" t="s">
        <v>6</v>
      </c>
      <c r="B46">
        <f t="shared" si="1"/>
        <v>2.4786361824330815E-2</v>
      </c>
      <c r="C46" s="12">
        <f t="shared" si="1"/>
        <v>1.7119722447478381E-2</v>
      </c>
      <c r="D46" s="12">
        <f t="shared" si="1"/>
        <v>2.4996378515691232E-2</v>
      </c>
      <c r="E46" s="12">
        <f>E33*$L$40</f>
        <v>3.2172969216616096E-2</v>
      </c>
      <c r="F46" s="12">
        <f t="shared" si="1"/>
        <v>2.5543015427808381E-2</v>
      </c>
      <c r="G46" s="12">
        <f t="shared" si="1"/>
        <v>3.3152994046574638E-2</v>
      </c>
      <c r="H46" s="12">
        <f t="shared" si="1"/>
        <v>8.3656252450075311E-2</v>
      </c>
      <c r="I46" s="12"/>
      <c r="J46" s="12"/>
      <c r="K46" s="12"/>
    </row>
    <row r="47" spans="1:12" ht="14.25" customHeight="1" x14ac:dyDescent="0.25"/>
    <row r="48" spans="1:12" ht="14.25" customHeight="1" x14ac:dyDescent="0.25"/>
    <row r="49" spans="1:8" ht="14.25" customHeight="1" x14ac:dyDescent="0.3">
      <c r="A49" s="11" t="s">
        <v>169</v>
      </c>
      <c r="B49" s="17" t="s">
        <v>178</v>
      </c>
      <c r="C49" s="17" t="s">
        <v>170</v>
      </c>
      <c r="D49" s="17" t="s">
        <v>180</v>
      </c>
      <c r="E49" s="18" t="s">
        <v>173</v>
      </c>
      <c r="F49" s="18" t="s">
        <v>175</v>
      </c>
      <c r="G49" s="18" t="s">
        <v>181</v>
      </c>
    </row>
    <row r="50" spans="1:8" ht="14.25" customHeight="1" x14ac:dyDescent="0.25">
      <c r="A50" s="5" t="s">
        <v>0</v>
      </c>
      <c r="B50">
        <v>0</v>
      </c>
      <c r="C50" cm="1">
        <f t="array" ref="C50">MMULT(TRANSPOSE(B50:B56),TRANSPOSE('Returns domestic '!L254:R254))</f>
        <v>0.75748808805996815</v>
      </c>
      <c r="D50" cm="1">
        <f t="array" ref="D50">MMULT(MMULT(TRANSPOSE(B50:B56),B40:H46),B50:B56)</f>
        <v>7.7149462137690056E-2</v>
      </c>
      <c r="E50">
        <f>SUM(B50:B56)</f>
        <v>0.99999999999999978</v>
      </c>
      <c r="G50">
        <f>(C50-'Returns domestic '!U255)/SQRT(D50)</f>
        <v>2.4936820625367111</v>
      </c>
    </row>
    <row r="51" spans="1:8" ht="14.25" customHeight="1" x14ac:dyDescent="0.25">
      <c r="A51" s="5" t="s">
        <v>1</v>
      </c>
      <c r="B51">
        <v>0</v>
      </c>
    </row>
    <row r="52" spans="1:8" ht="14.25" customHeight="1" x14ac:dyDescent="0.25">
      <c r="A52" s="5" t="s">
        <v>2</v>
      </c>
      <c r="B52">
        <v>0.43766782346299421</v>
      </c>
    </row>
    <row r="53" spans="1:8" ht="14.25" customHeight="1" x14ac:dyDescent="0.25">
      <c r="A53" s="5" t="s">
        <v>3</v>
      </c>
      <c r="B53">
        <v>0.56233217653700562</v>
      </c>
    </row>
    <row r="54" spans="1:8" ht="14.25" customHeight="1" x14ac:dyDescent="0.25">
      <c r="A54" s="5" t="s">
        <v>4</v>
      </c>
      <c r="B54">
        <v>0</v>
      </c>
    </row>
    <row r="55" spans="1:8" ht="14.25" customHeight="1" x14ac:dyDescent="0.25">
      <c r="A55" s="5" t="s">
        <v>5</v>
      </c>
      <c r="B55">
        <v>0</v>
      </c>
    </row>
    <row r="56" spans="1:8" ht="14.25" customHeight="1" x14ac:dyDescent="0.25">
      <c r="A56" s="5" t="s">
        <v>6</v>
      </c>
      <c r="B56">
        <v>0</v>
      </c>
    </row>
    <row r="57" spans="1:8" ht="14.25" customHeight="1" thickBot="1" x14ac:dyDescent="0.3"/>
    <row r="58" spans="1:8" ht="14.25" customHeight="1" x14ac:dyDescent="0.25">
      <c r="B58" s="1" t="s">
        <v>0</v>
      </c>
      <c r="C58" s="2" t="s">
        <v>1</v>
      </c>
      <c r="D58" s="2" t="s">
        <v>2</v>
      </c>
      <c r="E58" s="2" t="s">
        <v>3</v>
      </c>
      <c r="F58" s="2" t="s">
        <v>4</v>
      </c>
      <c r="G58" s="2" t="s">
        <v>5</v>
      </c>
      <c r="H58" s="2" t="s">
        <v>6</v>
      </c>
    </row>
    <row r="59" spans="1:8" ht="14.25" customHeight="1" x14ac:dyDescent="0.25">
      <c r="A59" t="str" cm="1">
        <f t="array" ref="A59:A65">TRANSPOSE(B58:H58)</f>
        <v>Amar Raja</v>
      </c>
      <c r="B59" s="19" cm="1">
        <f t="array" ref="B59:H65">MMULT(TRANSPOSE(Xret),Xret)/248</f>
        <v>3.1762799216265408E-4</v>
      </c>
      <c r="C59" s="19">
        <v>6.4063605844987581E-5</v>
      </c>
      <c r="D59" s="19">
        <v>1.0967348614379592E-4</v>
      </c>
      <c r="E59" s="19">
        <v>1.3030126946437915E-4</v>
      </c>
      <c r="F59" s="19">
        <v>1.1666070874824575E-4</v>
      </c>
      <c r="G59" s="19">
        <v>1.1963308331184779E-4</v>
      </c>
      <c r="H59" s="19">
        <v>9.7481216320011759E-5</v>
      </c>
    </row>
    <row r="60" spans="1:8" ht="14.25" customHeight="1" x14ac:dyDescent="0.25">
      <c r="A60" t="str">
        <v xml:space="preserve">CESC </v>
      </c>
      <c r="B60" s="19">
        <v>6.4063605844987581E-5</v>
      </c>
      <c r="C60" s="19">
        <v>2.3742411623556414E-4</v>
      </c>
      <c r="D60" s="19">
        <v>2.9473412094372895E-5</v>
      </c>
      <c r="E60" s="19">
        <v>9.9764803975919275E-5</v>
      </c>
      <c r="F60" s="19">
        <v>1.0514736325096657E-4</v>
      </c>
      <c r="G60" s="19">
        <v>6.0304873178067886E-5</v>
      </c>
      <c r="H60" s="19">
        <v>6.8533677997590216E-5</v>
      </c>
    </row>
    <row r="61" spans="1:8" ht="14.25" customHeight="1" x14ac:dyDescent="0.25">
      <c r="A61" t="str">
        <v>Cummins</v>
      </c>
      <c r="B61" s="19">
        <v>1.0967348614379592E-4</v>
      </c>
      <c r="C61" s="19">
        <v>2.9473412094372895E-5</v>
      </c>
      <c r="D61" s="19">
        <v>2.7767694413694742E-4</v>
      </c>
      <c r="E61" s="19">
        <v>1.248883838436438E-4</v>
      </c>
      <c r="F61" s="19">
        <v>1.0641250320076297E-4</v>
      </c>
      <c r="G61" s="19">
        <v>9.783036431190618E-5</v>
      </c>
      <c r="H61" s="19">
        <v>9.6286778114683776E-5</v>
      </c>
    </row>
    <row r="62" spans="1:8" ht="14.25" customHeight="1" x14ac:dyDescent="0.25">
      <c r="A62" t="str">
        <v>Indian Bank</v>
      </c>
      <c r="B62" s="19">
        <v>1.3030126946437915E-4</v>
      </c>
      <c r="C62" s="19">
        <v>9.9764803975919275E-5</v>
      </c>
      <c r="D62" s="19">
        <v>1.248883838436438E-4</v>
      </c>
      <c r="E62" s="19">
        <v>6.1700586607403595E-4</v>
      </c>
      <c r="F62" s="19">
        <v>2.1854271947110746E-4</v>
      </c>
      <c r="G62" s="19">
        <v>1.2970106401228972E-4</v>
      </c>
      <c r="H62" s="19">
        <v>1.2293142297066504E-4</v>
      </c>
    </row>
    <row r="63" spans="1:8" ht="14.25" customHeight="1" x14ac:dyDescent="0.25">
      <c r="A63" t="str">
        <v>Adani Energy</v>
      </c>
      <c r="B63" s="19">
        <v>1.1666070874824575E-4</v>
      </c>
      <c r="C63" s="19">
        <v>1.0514736325096657E-4</v>
      </c>
      <c r="D63" s="19">
        <v>1.0641250320076297E-4</v>
      </c>
      <c r="E63" s="19">
        <v>2.1854271947110746E-4</v>
      </c>
      <c r="F63" s="19">
        <v>1.4467967708956799E-3</v>
      </c>
      <c r="G63" s="19">
        <v>1.7501488680573394E-4</v>
      </c>
      <c r="H63" s="19">
        <v>1.0543699470149898E-4</v>
      </c>
    </row>
    <row r="64" spans="1:8" ht="14.25" customHeight="1" x14ac:dyDescent="0.25">
      <c r="A64" t="str">
        <v>Tata Chem</v>
      </c>
      <c r="B64" s="19">
        <v>1.1963308331184779E-4</v>
      </c>
      <c r="C64" s="19">
        <v>6.0304873178067886E-5</v>
      </c>
      <c r="D64" s="19">
        <v>9.783036431190618E-5</v>
      </c>
      <c r="E64" s="19">
        <v>1.2970106401228972E-4</v>
      </c>
      <c r="F64" s="19">
        <v>1.7501488680573394E-4</v>
      </c>
      <c r="G64" s="19">
        <v>4.2557811914155662E-4</v>
      </c>
      <c r="H64" s="19">
        <v>1.30793132354695E-4</v>
      </c>
    </row>
    <row r="65" spans="1:8" ht="14.25" customHeight="1" x14ac:dyDescent="0.25">
      <c r="A65" t="str">
        <v xml:space="preserve">Voltas </v>
      </c>
      <c r="B65" s="19">
        <v>9.7481216320011759E-5</v>
      </c>
      <c r="C65" s="19">
        <v>6.8533677997590216E-5</v>
      </c>
      <c r="D65" s="19">
        <v>9.6286778114683776E-5</v>
      </c>
      <c r="E65" s="19">
        <v>1.2293142297066504E-4</v>
      </c>
      <c r="F65" s="19">
        <v>1.0543699470149898E-4</v>
      </c>
      <c r="G65" s="19">
        <v>1.30793132354695E-4</v>
      </c>
      <c r="H65" s="19">
        <v>3.3311224675319149E-4</v>
      </c>
    </row>
    <row r="66" spans="1:8" ht="14.25" customHeight="1" x14ac:dyDescent="0.25"/>
    <row r="67" spans="1:8" ht="14.25" customHeight="1" x14ac:dyDescent="0.25"/>
    <row r="68" spans="1:8" ht="14.25" customHeight="1" x14ac:dyDescent="0.25"/>
    <row r="69" spans="1:8" ht="14.25" customHeight="1" x14ac:dyDescent="0.25"/>
    <row r="70" spans="1:8" ht="14.25" customHeight="1" x14ac:dyDescent="0.25"/>
    <row r="71" spans="1:8" ht="14.25" customHeight="1" x14ac:dyDescent="0.25"/>
    <row r="72" spans="1:8" ht="14.25" customHeight="1" x14ac:dyDescent="0.25"/>
    <row r="73" spans="1:8" ht="14.25" customHeight="1" x14ac:dyDescent="0.25"/>
    <row r="74" spans="1:8" ht="14.25" customHeight="1" x14ac:dyDescent="0.25"/>
    <row r="75" spans="1:8" ht="14.25" customHeight="1" x14ac:dyDescent="0.25"/>
    <row r="76" spans="1:8" ht="14.25" customHeight="1" x14ac:dyDescent="0.25"/>
    <row r="77" spans="1:8" ht="14.25" customHeight="1" x14ac:dyDescent="0.25"/>
    <row r="78" spans="1:8" ht="14.25" customHeight="1" x14ac:dyDescent="0.25"/>
    <row r="79" spans="1:8" ht="14.25" customHeight="1" x14ac:dyDescent="0.25"/>
    <row r="80" spans="1:8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5" customHeight="1" x14ac:dyDescent="0.25"/>
  </sheetData>
  <mergeCells count="2">
    <mergeCell ref="A25:K25"/>
    <mergeCell ref="A38:K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Returns domestic </vt:lpstr>
      <vt:lpstr>Returns International</vt:lpstr>
      <vt:lpstr>Domestic Input list</vt:lpstr>
      <vt:lpstr>International input list</vt:lpstr>
      <vt:lpstr>CAPM</vt:lpstr>
      <vt:lpstr>Sheet5</vt:lpstr>
      <vt:lpstr>Sheet1</vt:lpstr>
      <vt:lpstr>adaniret</vt:lpstr>
      <vt:lpstr>amarret</vt:lpstr>
      <vt:lpstr>cescret</vt:lpstr>
      <vt:lpstr>cummiinret</vt:lpstr>
      <vt:lpstr>ibret</vt:lpstr>
      <vt:lpstr>N25Bret</vt:lpstr>
      <vt:lpstr>tataret</vt:lpstr>
      <vt:lpstr>voltasret</vt:lpstr>
      <vt:lpstr>Xret</vt:lpstr>
      <vt:lpstr>Yret</vt:lpstr>
      <vt:lpstr>Zret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bethanabhotla</dc:creator>
  <cp:lastModifiedBy>Anubhav Mon Baruah</cp:lastModifiedBy>
  <dcterms:created xsi:type="dcterms:W3CDTF">2015-06-05T18:17:20Z</dcterms:created>
  <dcterms:modified xsi:type="dcterms:W3CDTF">2023-10-01T19:24:03Z</dcterms:modified>
</cp:coreProperties>
</file>