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o/Development/AgonLight/software/AgonElectronOS/"/>
    </mc:Choice>
  </mc:AlternateContent>
  <xr:revisionPtr revIDLastSave="0" documentId="13_ncr:1_{73888B15-4AF1-694C-868F-B7A017E575D5}" xr6:coauthVersionLast="47" xr6:coauthVersionMax="47" xr10:uidLastSave="{00000000-0000-0000-0000-000000000000}"/>
  <bookViews>
    <workbookView xWindow="20" yWindow="1060" windowWidth="29720" windowHeight="17820" xr2:uid="{ECD59F6F-C4A5-C740-9F2E-095C6D77DE08}"/>
  </bookViews>
  <sheets>
    <sheet name="Sheet1" sheetId="1" r:id="rId1"/>
    <sheet name="comm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 s="1"/>
  <c r="J10" i="1"/>
  <c r="J11" i="1" s="1"/>
  <c r="J12" i="1" s="1"/>
  <c r="F10" i="1"/>
  <c r="F11" i="1" s="1"/>
  <c r="F12" i="1" s="1"/>
  <c r="F13" i="1" s="1"/>
  <c r="A10" i="1"/>
  <c r="A11" i="1" s="1"/>
  <c r="A12" i="1" s="1"/>
  <c r="A13" i="1" s="1"/>
  <c r="N38" i="1"/>
  <c r="O38" i="1" s="1"/>
  <c r="L38" i="1"/>
  <c r="N37" i="1"/>
  <c r="O37" i="1" s="1"/>
  <c r="L37" i="1"/>
  <c r="N25" i="1"/>
  <c r="O25" i="1"/>
  <c r="L25" i="1"/>
  <c r="L29" i="1"/>
  <c r="N29" i="1" s="1"/>
  <c r="O29" i="1" s="1"/>
  <c r="J30" i="1"/>
  <c r="L30" i="1" s="1"/>
  <c r="N30" i="1" s="1"/>
  <c r="O30" i="1" s="1"/>
  <c r="L36" i="1"/>
  <c r="N36" i="1" s="1"/>
  <c r="O36" i="1" s="1"/>
  <c r="L35" i="1"/>
  <c r="N35" i="1" s="1"/>
  <c r="O35" i="1" s="1"/>
  <c r="L34" i="1"/>
  <c r="N34" i="1" s="1"/>
  <c r="O34" i="1" s="1"/>
  <c r="L33" i="1"/>
  <c r="N33" i="1" s="1"/>
  <c r="O33" i="1" s="1"/>
  <c r="L32" i="1"/>
  <c r="N32" i="1" s="1"/>
  <c r="O32" i="1" s="1"/>
  <c r="L31" i="1"/>
  <c r="N31" i="1" s="1"/>
  <c r="O31" i="1" s="1"/>
  <c r="O19" i="1"/>
  <c r="N19" i="1"/>
  <c r="L20" i="1"/>
  <c r="N20" i="1" s="1"/>
  <c r="O20" i="1" s="1"/>
  <c r="L21" i="1"/>
  <c r="N21" i="1" s="1"/>
  <c r="O21" i="1" s="1"/>
  <c r="L22" i="1"/>
  <c r="N22" i="1" s="1"/>
  <c r="O22" i="1" s="1"/>
  <c r="L23" i="1"/>
  <c r="N23" i="1" s="1"/>
  <c r="O23" i="1" s="1"/>
  <c r="L24" i="1"/>
  <c r="N24" i="1" s="1"/>
  <c r="O24" i="1" s="1"/>
  <c r="L19" i="1"/>
  <c r="B7" i="1"/>
  <c r="O7" i="1"/>
  <c r="B24" i="1"/>
  <c r="B25" i="1" s="1"/>
  <c r="G7" i="1"/>
  <c r="A2" i="1"/>
  <c r="A3" i="1" s="1"/>
  <c r="B29" i="1" l="1"/>
  <c r="B30" i="1" s="1"/>
  <c r="B31" i="1" s="1"/>
  <c r="D19" i="1"/>
  <c r="E19" i="1" s="1"/>
  <c r="F19" i="1" s="1"/>
  <c r="D18" i="1"/>
  <c r="E18" i="1" s="1"/>
  <c r="F14" i="1" s="1"/>
  <c r="D21" i="1"/>
  <c r="E21" i="1" s="1"/>
  <c r="F21" i="1" s="1"/>
  <c r="D20" i="1"/>
  <c r="E20" i="1" s="1"/>
  <c r="F20" i="1" s="1"/>
  <c r="N12" i="1" l="1"/>
  <c r="N13" i="1" s="1"/>
  <c r="A14" i="1"/>
  <c r="N14" i="1"/>
</calcChain>
</file>

<file path=xl/sharedStrings.xml><?xml version="1.0" encoding="utf-8"?>
<sst xmlns="http://schemas.openxmlformats.org/spreadsheetml/2006/main" count="282" uniqueCount="75">
  <si>
    <t>bits</t>
  </si>
  <si>
    <t>bytes</t>
  </si>
  <si>
    <t>8 bits + start + stop bit</t>
  </si>
  <si>
    <t>vdp_test (ez80 assembly uart0_send)</t>
  </si>
  <si>
    <t>256*256</t>
  </si>
  <si>
    <t>clocks</t>
  </si>
  <si>
    <t>seconds</t>
  </si>
  <si>
    <t>I/O per seconds (measured)</t>
  </si>
  <si>
    <t>I/O per seconds (theory)</t>
  </si>
  <si>
    <t>bytes per seconds (measured)</t>
  </si>
  <si>
    <t>msx emulated IN (RST38h)</t>
  </si>
  <si>
    <t>MSX timings</t>
  </si>
  <si>
    <t>OUT(nn),a</t>
  </si>
  <si>
    <t>OUT(c),a</t>
  </si>
  <si>
    <t>IN a, (nn)</t>
  </si>
  <si>
    <t>IN a, (c)</t>
  </si>
  <si>
    <t>cycles</t>
  </si>
  <si>
    <t xml:space="preserve">additional </t>
  </si>
  <si>
    <t>MSX clockspeed</t>
  </si>
  <si>
    <t>Mhz</t>
  </si>
  <si>
    <t>execution time</t>
  </si>
  <si>
    <t>total time</t>
  </si>
  <si>
    <t>factor</t>
  </si>
  <si>
    <t>slower</t>
  </si>
  <si>
    <t>secs</t>
  </si>
  <si>
    <t>msecs</t>
  </si>
  <si>
    <t>slower then MSX</t>
  </si>
  <si>
    <t>chunks</t>
  </si>
  <si>
    <t>chunksize</t>
  </si>
  <si>
    <t>bytes/sec</t>
  </si>
  <si>
    <t>uart_test_1</t>
  </si>
  <si>
    <t>uart_test_2</t>
  </si>
  <si>
    <t>msx OUT (RST28h)</t>
  </si>
  <si>
    <t>direct output</t>
  </si>
  <si>
    <t>interrupt driven output</t>
  </si>
  <si>
    <t>seconds total minus processing</t>
  </si>
  <si>
    <t>msecs per OUT</t>
  </si>
  <si>
    <t>seconds for two OUTs</t>
  </si>
  <si>
    <t>of theory</t>
  </si>
  <si>
    <t>x</t>
  </si>
  <si>
    <t>7-bits ASCII</t>
  </si>
  <si>
    <t>byte 0</t>
  </si>
  <si>
    <t>byte 1</t>
  </si>
  <si>
    <t>descr</t>
  </si>
  <si>
    <t>Text:</t>
  </si>
  <si>
    <t>Commands:</t>
  </si>
  <si>
    <t>I/O</t>
  </si>
  <si>
    <t>byte 2</t>
  </si>
  <si>
    <t>output &lt;</t>
  </si>
  <si>
    <t>input &lt;</t>
  </si>
  <si>
    <t>port &lt;</t>
  </si>
  <si>
    <t>&lt; !</t>
  </si>
  <si>
    <t>0x17, 23, CTRL-W &lt;</t>
  </si>
  <si>
    <t>8 bits ASCI &lt;!</t>
  </si>
  <si>
    <t>value &lt;!</t>
  </si>
  <si>
    <t>value &gt;!</t>
  </si>
  <si>
    <t>R</t>
  </si>
  <si>
    <t>H length &lt;</t>
  </si>
  <si>
    <t>byte 3</t>
  </si>
  <si>
    <t>L length &lt;</t>
  </si>
  <si>
    <t>byte 4</t>
  </si>
  <si>
    <t>Other commands:</t>
  </si>
  <si>
    <t>output , repeat &lt;</t>
  </si>
  <si>
    <t>input, repeat &lt;</t>
  </si>
  <si>
    <t>byte 5</t>
  </si>
  <si>
    <t>value N-1 &gt;</t>
  </si>
  <si>
    <t>value N-1 &lt;</t>
  </si>
  <si>
    <t>value N &lt;!</t>
  </si>
  <si>
    <t>value N &gt;!</t>
  </si>
  <si>
    <t>?</t>
  </si>
  <si>
    <t>single I/O</t>
  </si>
  <si>
    <t>mulitple I/O</t>
  </si>
  <si>
    <t>msx VDP FILVRM</t>
  </si>
  <si>
    <t>F</t>
  </si>
  <si>
    <t>fill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</si>
</sst>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0000000_ ;_ * \-#,##0.000000000_ ;_ * &quot;-&quot;??_ ;_ @_ "/>
    <numFmt numFmtId="165" formatCode="_ * #,##0.000000000_ ;_ * \-#,##0.000000000_ ;_ * &quot;-&quot;?????????_ ;_ @_ 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theme="2" tint="-9.9978637043366805E-2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9" fontId="0" fillId="0" borderId="0" xfId="2" applyFont="1"/>
    <xf numFmtId="2" fontId="0" fillId="0" borderId="0" xfId="0" applyNumberFormat="1"/>
    <xf numFmtId="0" fontId="3" fillId="0" borderId="2" xfId="4"/>
    <xf numFmtId="0" fontId="2" fillId="0" borderId="1" xfId="3"/>
    <xf numFmtId="0" fontId="3" fillId="0" borderId="0" xfId="5"/>
    <xf numFmtId="0" fontId="4" fillId="0" borderId="0" xfId="0" applyFont="1"/>
    <xf numFmtId="0" fontId="5" fillId="0" borderId="0" xfId="0" quotePrefix="1" applyFont="1"/>
    <xf numFmtId="0" fontId="5" fillId="0" borderId="0" xfId="0" applyFont="1"/>
    <xf numFmtId="9" fontId="5" fillId="0" borderId="0" xfId="2" applyFont="1"/>
    <xf numFmtId="0" fontId="0" fillId="0" borderId="0" xfId="0" applyAlignment="1">
      <alignment horizontal="center"/>
    </xf>
  </cellXfs>
  <cellStyles count="6">
    <cellStyle name="Comma" xfId="1" builtinId="3"/>
    <cellStyle name="Heading 2" xfId="3" builtinId="17"/>
    <cellStyle name="Heading 3" xfId="4" builtinId="18"/>
    <cellStyle name="Heading 4" xfId="5" builtinId="19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9604-FCB0-4E48-8419-D053DBDD9CC9}">
  <dimension ref="A1:P38"/>
  <sheetViews>
    <sheetView tabSelected="1" workbookViewId="0">
      <selection activeCell="J16" sqref="J16"/>
    </sheetView>
  </sheetViews>
  <sheetFormatPr baseColWidth="10" defaultRowHeight="16" x14ac:dyDescent="0.2"/>
  <cols>
    <col min="2" max="2" width="12.33203125" bestFit="1" customWidth="1"/>
    <col min="4" max="4" width="13.1640625" bestFit="1" customWidth="1"/>
  </cols>
  <sheetData>
    <row r="1" spans="1:16" x14ac:dyDescent="0.2">
      <c r="A1">
        <v>1152000</v>
      </c>
      <c r="B1" t="s">
        <v>0</v>
      </c>
    </row>
    <row r="2" spans="1:16" x14ac:dyDescent="0.2">
      <c r="A2">
        <f>A1/10</f>
        <v>115200</v>
      </c>
      <c r="B2" t="s">
        <v>1</v>
      </c>
      <c r="C2" t="s">
        <v>2</v>
      </c>
    </row>
    <row r="3" spans="1:16" x14ac:dyDescent="0.2">
      <c r="A3">
        <f>A2/3</f>
        <v>38400</v>
      </c>
      <c r="B3" t="s">
        <v>8</v>
      </c>
    </row>
    <row r="7" spans="1:16" x14ac:dyDescent="0.2">
      <c r="A7" s="1" t="s">
        <v>4</v>
      </c>
      <c r="B7">
        <f>256*256</f>
        <v>65536</v>
      </c>
      <c r="F7" s="1" t="s">
        <v>4</v>
      </c>
      <c r="G7">
        <f>256*256</f>
        <v>65536</v>
      </c>
      <c r="N7" s="10" t="s">
        <v>4</v>
      </c>
      <c r="O7" s="11">
        <f>256*256</f>
        <v>65536</v>
      </c>
      <c r="P7" s="9"/>
    </row>
    <row r="8" spans="1:16" x14ac:dyDescent="0.2">
      <c r="A8" t="s">
        <v>3</v>
      </c>
      <c r="F8" t="s">
        <v>32</v>
      </c>
      <c r="J8" t="s">
        <v>10</v>
      </c>
      <c r="N8" s="11" t="s">
        <v>72</v>
      </c>
      <c r="O8" s="11"/>
      <c r="P8" s="9"/>
    </row>
    <row r="9" spans="1:16" x14ac:dyDescent="0.2">
      <c r="A9">
        <v>326</v>
      </c>
      <c r="B9" t="s">
        <v>5</v>
      </c>
      <c r="F9">
        <v>324</v>
      </c>
      <c r="G9" t="s">
        <v>5</v>
      </c>
      <c r="J9">
        <v>1112</v>
      </c>
      <c r="K9" t="s">
        <v>5</v>
      </c>
      <c r="N9" s="11">
        <v>162</v>
      </c>
      <c r="O9" s="11" t="s">
        <v>5</v>
      </c>
      <c r="P9" s="9"/>
    </row>
    <row r="10" spans="1:16" x14ac:dyDescent="0.2">
      <c r="A10">
        <f>A9/100</f>
        <v>3.26</v>
      </c>
      <c r="B10" t="s">
        <v>6</v>
      </c>
      <c r="F10">
        <f>F9/100</f>
        <v>3.24</v>
      </c>
      <c r="G10" t="s">
        <v>6</v>
      </c>
      <c r="J10">
        <f>J9/100</f>
        <v>11.12</v>
      </c>
      <c r="K10" t="s">
        <v>6</v>
      </c>
      <c r="N10" s="11">
        <f>N9/100</f>
        <v>1.62</v>
      </c>
      <c r="O10" s="11" t="s">
        <v>6</v>
      </c>
      <c r="P10" s="9"/>
    </row>
    <row r="11" spans="1:16" x14ac:dyDescent="0.2">
      <c r="A11">
        <f>(256*256)/A10</f>
        <v>20103.067484662577</v>
      </c>
      <c r="B11" t="s">
        <v>7</v>
      </c>
      <c r="F11">
        <f>(256*256)/F10</f>
        <v>20227.160493827159</v>
      </c>
      <c r="G11" t="s">
        <v>7</v>
      </c>
      <c r="J11">
        <f>(256*256)/J10</f>
        <v>5893.5251798561158</v>
      </c>
      <c r="K11" t="s">
        <v>7</v>
      </c>
      <c r="N11" s="11">
        <f>O7/N10</f>
        <v>40454.320987654319</v>
      </c>
      <c r="O11" s="11" t="s">
        <v>7</v>
      </c>
      <c r="P11" s="9"/>
    </row>
    <row r="12" spans="1:16" x14ac:dyDescent="0.2">
      <c r="A12">
        <f>A11*3</f>
        <v>60309.202453987731</v>
      </c>
      <c r="B12" t="s">
        <v>9</v>
      </c>
      <c r="F12">
        <f>F11*3</f>
        <v>60681.481481481474</v>
      </c>
      <c r="G12" t="s">
        <v>9</v>
      </c>
      <c r="J12">
        <f>J11*3</f>
        <v>17680.575539568348</v>
      </c>
      <c r="K12" t="s">
        <v>9</v>
      </c>
      <c r="N12" s="11">
        <f>N11*2</f>
        <v>80908.641975308637</v>
      </c>
      <c r="O12" s="11" t="s">
        <v>9</v>
      </c>
      <c r="P12" s="9"/>
    </row>
    <row r="13" spans="1:16" x14ac:dyDescent="0.2">
      <c r="A13" s="4">
        <f>A12/$A$2</f>
        <v>0.52351738241308798</v>
      </c>
      <c r="B13" t="s">
        <v>38</v>
      </c>
      <c r="F13" s="4">
        <f>F12/$A$2</f>
        <v>0.52674897119341557</v>
      </c>
      <c r="G13" t="s">
        <v>38</v>
      </c>
      <c r="N13" s="12">
        <f>N12/$A$2</f>
        <v>0.7023319615912208</v>
      </c>
      <c r="O13" s="11" t="s">
        <v>38</v>
      </c>
      <c r="P13" s="9"/>
    </row>
    <row r="14" spans="1:16" x14ac:dyDescent="0.2">
      <c r="A14">
        <f>$A$10/E18</f>
        <v>14.840189615885414</v>
      </c>
      <c r="B14" t="s">
        <v>26</v>
      </c>
      <c r="F14">
        <f>$F$10/E18</f>
        <v>14.7491455078125</v>
      </c>
      <c r="G14" t="s">
        <v>26</v>
      </c>
      <c r="N14" s="11">
        <f>$N$10/E18</f>
        <v>7.37457275390625</v>
      </c>
      <c r="O14" s="11" t="s">
        <v>26</v>
      </c>
      <c r="P14" s="9"/>
    </row>
    <row r="17" spans="1:15" x14ac:dyDescent="0.2">
      <c r="A17" t="s">
        <v>11</v>
      </c>
      <c r="B17" t="s">
        <v>16</v>
      </c>
      <c r="C17" t="s">
        <v>17</v>
      </c>
      <c r="D17" t="s">
        <v>20</v>
      </c>
      <c r="E17" t="s">
        <v>21</v>
      </c>
      <c r="F17" t="s">
        <v>22</v>
      </c>
      <c r="J17" t="s">
        <v>30</v>
      </c>
      <c r="K17" t="s">
        <v>34</v>
      </c>
    </row>
    <row r="18" spans="1:15" x14ac:dyDescent="0.2">
      <c r="A18" t="s">
        <v>12</v>
      </c>
      <c r="B18">
        <v>11</v>
      </c>
      <c r="C18">
        <v>1</v>
      </c>
      <c r="D18">
        <f>(C18+B18)*$B$24</f>
        <v>3.3519553072625701E-6</v>
      </c>
      <c r="E18">
        <f>D18*$G$7</f>
        <v>0.21967374301675979</v>
      </c>
      <c r="J18" t="s">
        <v>27</v>
      </c>
      <c r="K18" t="s">
        <v>28</v>
      </c>
      <c r="L18" t="s">
        <v>1</v>
      </c>
      <c r="M18" t="s">
        <v>25</v>
      </c>
      <c r="N18" t="s">
        <v>29</v>
      </c>
      <c r="O18" t="s">
        <v>38</v>
      </c>
    </row>
    <row r="19" spans="1:15" x14ac:dyDescent="0.2">
      <c r="A19" t="s">
        <v>13</v>
      </c>
      <c r="B19">
        <v>12</v>
      </c>
      <c r="C19">
        <v>2</v>
      </c>
      <c r="D19">
        <f>(C19+B19)*$B$24</f>
        <v>3.9106145251396651E-6</v>
      </c>
      <c r="E19">
        <f t="shared" ref="E19:E21" si="0">D19*$G$7</f>
        <v>0.25628603351955309</v>
      </c>
      <c r="F19">
        <f>$F$10/E19</f>
        <v>12.642124720982142</v>
      </c>
      <c r="G19" t="s">
        <v>23</v>
      </c>
      <c r="J19">
        <v>1250</v>
      </c>
      <c r="K19">
        <v>64</v>
      </c>
      <c r="L19">
        <f>K19*J19</f>
        <v>80000</v>
      </c>
      <c r="M19">
        <v>2927</v>
      </c>
      <c r="N19" s="5">
        <f>L19/M19*1000</f>
        <v>27331.738981892722</v>
      </c>
      <c r="O19" s="4">
        <f>N19/A$2</f>
        <v>0.23725467866226321</v>
      </c>
    </row>
    <row r="20" spans="1:15" x14ac:dyDescent="0.2">
      <c r="A20" t="s">
        <v>14</v>
      </c>
      <c r="B20">
        <v>11</v>
      </c>
      <c r="C20">
        <v>1</v>
      </c>
      <c r="D20">
        <f>(C20+B20)*$B$24</f>
        <v>3.3519553072625701E-6</v>
      </c>
      <c r="E20">
        <f t="shared" si="0"/>
        <v>0.21967374301675979</v>
      </c>
      <c r="F20">
        <f>$J$10/E20</f>
        <v>50.620524088541657</v>
      </c>
      <c r="G20" t="s">
        <v>23</v>
      </c>
      <c r="J20">
        <v>2500</v>
      </c>
      <c r="K20">
        <v>32</v>
      </c>
      <c r="L20">
        <f t="shared" ref="L20:L23" si="1">K20*J20</f>
        <v>80000</v>
      </c>
      <c r="M20">
        <v>2939</v>
      </c>
      <c r="N20" s="5">
        <f t="shared" ref="N20:N23" si="2">L20/M20*1000</f>
        <v>27220.142905750254</v>
      </c>
      <c r="O20" s="4">
        <f t="shared" ref="O20:O23" si="3">N20/A$2</f>
        <v>0.2362859627235265</v>
      </c>
    </row>
    <row r="21" spans="1:15" x14ac:dyDescent="0.2">
      <c r="A21" t="s">
        <v>15</v>
      </c>
      <c r="B21">
        <v>12</v>
      </c>
      <c r="C21">
        <v>2</v>
      </c>
      <c r="D21">
        <f>(C21+B21)*$B$24</f>
        <v>3.9106145251396651E-6</v>
      </c>
      <c r="E21">
        <f t="shared" si="0"/>
        <v>0.25628603351955309</v>
      </c>
      <c r="F21">
        <f>$J$10/E21</f>
        <v>43.389020647321423</v>
      </c>
      <c r="G21" t="s">
        <v>23</v>
      </c>
      <c r="J21">
        <v>5000</v>
      </c>
      <c r="K21">
        <v>16</v>
      </c>
      <c r="L21">
        <f t="shared" si="1"/>
        <v>80000</v>
      </c>
      <c r="M21">
        <v>2961</v>
      </c>
      <c r="N21" s="5">
        <f t="shared" si="2"/>
        <v>27017.899358324888</v>
      </c>
      <c r="O21" s="4">
        <f t="shared" si="3"/>
        <v>0.23453037637434798</v>
      </c>
    </row>
    <row r="22" spans="1:15" x14ac:dyDescent="0.2">
      <c r="J22">
        <v>10000</v>
      </c>
      <c r="K22">
        <v>8</v>
      </c>
      <c r="L22">
        <f t="shared" si="1"/>
        <v>80000</v>
      </c>
      <c r="M22">
        <v>3008</v>
      </c>
      <c r="N22" s="5">
        <f t="shared" si="2"/>
        <v>26595.744680851061</v>
      </c>
      <c r="O22" s="4">
        <f t="shared" si="3"/>
        <v>0.23086583924349879</v>
      </c>
    </row>
    <row r="23" spans="1:15" x14ac:dyDescent="0.2">
      <c r="A23" t="s">
        <v>18</v>
      </c>
      <c r="B23">
        <v>3.58</v>
      </c>
      <c r="C23" t="s">
        <v>19</v>
      </c>
      <c r="J23">
        <v>20000</v>
      </c>
      <c r="K23">
        <v>4</v>
      </c>
      <c r="L23">
        <f t="shared" si="1"/>
        <v>80000</v>
      </c>
      <c r="M23">
        <v>3101</v>
      </c>
      <c r="N23" s="5">
        <f t="shared" si="2"/>
        <v>25798.129635601421</v>
      </c>
      <c r="O23" s="4">
        <f t="shared" si="3"/>
        <v>0.22394209753126235</v>
      </c>
    </row>
    <row r="24" spans="1:15" x14ac:dyDescent="0.2">
      <c r="B24" s="2">
        <f>1/(B23*1000000)</f>
        <v>2.7932960893854751E-7</v>
      </c>
      <c r="C24" t="s">
        <v>24</v>
      </c>
      <c r="J24">
        <v>40000</v>
      </c>
      <c r="K24">
        <v>2</v>
      </c>
      <c r="L24">
        <f>K24*J24</f>
        <v>80000</v>
      </c>
      <c r="M24">
        <v>3289</v>
      </c>
      <c r="N24" s="5">
        <f>L24/M24*1000</f>
        <v>24323.502584372149</v>
      </c>
      <c r="O24" s="4">
        <f>N24/A$2</f>
        <v>0.21114151548934157</v>
      </c>
    </row>
    <row r="25" spans="1:15" x14ac:dyDescent="0.2">
      <c r="B25" s="3">
        <f>B24*1000000</f>
        <v>0.27932960893854752</v>
      </c>
      <c r="C25" t="s">
        <v>25</v>
      </c>
      <c r="J25">
        <v>65535</v>
      </c>
      <c r="K25">
        <v>3</v>
      </c>
      <c r="L25">
        <f>K25*J25</f>
        <v>196605</v>
      </c>
      <c r="M25">
        <v>7776</v>
      </c>
      <c r="N25" s="5">
        <f>L25/M25*1000</f>
        <v>25283.564814814814</v>
      </c>
      <c r="O25" s="4">
        <f>N25/A$2</f>
        <v>0.2194753890174897</v>
      </c>
    </row>
    <row r="27" spans="1:15" x14ac:dyDescent="0.2">
      <c r="J27" t="s">
        <v>31</v>
      </c>
      <c r="K27" t="s">
        <v>33</v>
      </c>
    </row>
    <row r="28" spans="1:15" x14ac:dyDescent="0.2">
      <c r="J28" t="s">
        <v>27</v>
      </c>
      <c r="K28" t="s">
        <v>28</v>
      </c>
      <c r="L28" t="s">
        <v>1</v>
      </c>
      <c r="M28" t="s">
        <v>25</v>
      </c>
      <c r="N28" t="s">
        <v>29</v>
      </c>
      <c r="O28" t="s">
        <v>38</v>
      </c>
    </row>
    <row r="29" spans="1:15" x14ac:dyDescent="0.2">
      <c r="B29">
        <f>N10-0.7</f>
        <v>0.92000000000000015</v>
      </c>
      <c r="C29" t="s">
        <v>35</v>
      </c>
      <c r="J29">
        <v>400</v>
      </c>
      <c r="K29">
        <v>200</v>
      </c>
      <c r="L29">
        <f>K29*J29</f>
        <v>80000</v>
      </c>
      <c r="M29">
        <v>975</v>
      </c>
      <c r="N29" s="5">
        <f>L29/M29*1000</f>
        <v>82051.282051282062</v>
      </c>
      <c r="O29" s="4">
        <f t="shared" ref="O29:O37" si="4">N29/A$2</f>
        <v>0.71225071225071235</v>
      </c>
    </row>
    <row r="30" spans="1:15" x14ac:dyDescent="0.2">
      <c r="B30">
        <f>B29/O7</f>
        <v>1.4038085937500002E-5</v>
      </c>
      <c r="C30" t="s">
        <v>37</v>
      </c>
      <c r="J30">
        <f>J31/2</f>
        <v>625</v>
      </c>
      <c r="K30">
        <v>128</v>
      </c>
      <c r="L30">
        <f>K30*J30</f>
        <v>80000</v>
      </c>
      <c r="M30">
        <v>977</v>
      </c>
      <c r="N30" s="5">
        <f>L30/M30*1000</f>
        <v>81883.316274309109</v>
      </c>
      <c r="O30" s="4">
        <f t="shared" si="4"/>
        <v>0.71079267599226659</v>
      </c>
    </row>
    <row r="31" spans="1:15" x14ac:dyDescent="0.2">
      <c r="B31">
        <f>B30*1000/2</f>
        <v>7.0190429687500009E-3</v>
      </c>
      <c r="C31" t="s">
        <v>36</v>
      </c>
      <c r="J31">
        <v>1250</v>
      </c>
      <c r="K31">
        <v>64</v>
      </c>
      <c r="L31">
        <f>K31*J31</f>
        <v>80000</v>
      </c>
      <c r="M31">
        <v>978</v>
      </c>
      <c r="N31" s="5">
        <f t="shared" ref="N31:N36" si="5">L31/M31*1000</f>
        <v>81799.591002044996</v>
      </c>
      <c r="O31" s="4">
        <f t="shared" si="4"/>
        <v>0.71006589411497389</v>
      </c>
    </row>
    <row r="32" spans="1:15" x14ac:dyDescent="0.2">
      <c r="J32">
        <v>2500</v>
      </c>
      <c r="K32">
        <v>32</v>
      </c>
      <c r="L32">
        <f t="shared" ref="L32:L36" si="6">K32*J32</f>
        <v>80000</v>
      </c>
      <c r="M32">
        <v>997</v>
      </c>
      <c r="N32" s="5">
        <f t="shared" si="5"/>
        <v>80240.722166499501</v>
      </c>
      <c r="O32" s="4">
        <f t="shared" si="4"/>
        <v>0.69653404658419704</v>
      </c>
    </row>
    <row r="33" spans="10:15" x14ac:dyDescent="0.2">
      <c r="J33">
        <v>5000</v>
      </c>
      <c r="K33">
        <v>16</v>
      </c>
      <c r="L33">
        <f t="shared" si="6"/>
        <v>80000</v>
      </c>
      <c r="M33">
        <v>1015</v>
      </c>
      <c r="N33" s="5">
        <f t="shared" si="5"/>
        <v>78817.733990147783</v>
      </c>
      <c r="O33" s="4">
        <f t="shared" si="4"/>
        <v>0.6841817186644773</v>
      </c>
    </row>
    <row r="34" spans="10:15" x14ac:dyDescent="0.2">
      <c r="J34">
        <v>10000</v>
      </c>
      <c r="K34">
        <v>8</v>
      </c>
      <c r="L34">
        <f t="shared" si="6"/>
        <v>80000</v>
      </c>
      <c r="M34">
        <v>1064</v>
      </c>
      <c r="N34" s="5">
        <f t="shared" si="5"/>
        <v>75187.969924812031</v>
      </c>
      <c r="O34" s="4">
        <f t="shared" si="4"/>
        <v>0.65267335004177107</v>
      </c>
    </row>
    <row r="35" spans="10:15" x14ac:dyDescent="0.2">
      <c r="J35">
        <v>20000</v>
      </c>
      <c r="K35">
        <v>4</v>
      </c>
      <c r="L35">
        <f t="shared" si="6"/>
        <v>80000</v>
      </c>
      <c r="M35">
        <v>1161</v>
      </c>
      <c r="N35" s="5">
        <f t="shared" si="5"/>
        <v>68906.11541774332</v>
      </c>
      <c r="O35" s="4">
        <f t="shared" si="4"/>
        <v>0.59814336300124404</v>
      </c>
    </row>
    <row r="36" spans="10:15" x14ac:dyDescent="0.2">
      <c r="J36">
        <v>40000</v>
      </c>
      <c r="K36">
        <v>2</v>
      </c>
      <c r="L36">
        <f t="shared" si="6"/>
        <v>80000</v>
      </c>
      <c r="M36">
        <v>1335</v>
      </c>
      <c r="N36" s="5">
        <f t="shared" si="5"/>
        <v>59925.0936329588</v>
      </c>
      <c r="O36" s="4">
        <f t="shared" si="4"/>
        <v>0.52018310445276739</v>
      </c>
    </row>
    <row r="37" spans="10:15" x14ac:dyDescent="0.2">
      <c r="J37">
        <v>65535</v>
      </c>
      <c r="K37">
        <v>3</v>
      </c>
      <c r="L37">
        <f>K37*J37</f>
        <v>196605</v>
      </c>
      <c r="M37">
        <v>2983</v>
      </c>
      <c r="N37" s="5">
        <f>L37/M37*1000</f>
        <v>65908.481394569215</v>
      </c>
      <c r="O37" s="4">
        <f t="shared" si="4"/>
        <v>0.5721222343278578</v>
      </c>
    </row>
    <row r="38" spans="10:15" x14ac:dyDescent="0.2">
      <c r="J38">
        <v>65535</v>
      </c>
      <c r="K38">
        <v>2</v>
      </c>
      <c r="L38">
        <f>K38*J38</f>
        <v>131070</v>
      </c>
      <c r="M38">
        <v>2186</v>
      </c>
      <c r="N38" s="5">
        <f>L38/M38*1000</f>
        <v>59958.828911253433</v>
      </c>
      <c r="O38" s="4">
        <f t="shared" ref="O38" si="7">N38/A$2</f>
        <v>0.52047594541018605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6013-96C2-0146-9E53-8F74B0183863}">
  <dimension ref="A1:BB21"/>
  <sheetViews>
    <sheetView workbookViewId="0">
      <selection activeCell="I27" sqref="I27"/>
    </sheetView>
  </sheetViews>
  <sheetFormatPr baseColWidth="10" defaultRowHeight="16" x14ac:dyDescent="0.2"/>
  <cols>
    <col min="1" max="8" width="3.83203125" customWidth="1"/>
    <col min="9" max="9" width="23.1640625" bestFit="1" customWidth="1"/>
    <col min="10" max="17" width="3.83203125" customWidth="1"/>
    <col min="18" max="18" width="11.6640625" bestFit="1" customWidth="1"/>
    <col min="19" max="26" width="3.83203125" customWidth="1"/>
    <col min="28" max="35" width="3.83203125" customWidth="1"/>
    <col min="37" max="44" width="3.83203125" customWidth="1"/>
    <col min="46" max="53" width="3.83203125" customWidth="1"/>
  </cols>
  <sheetData>
    <row r="1" spans="1:54" s="7" customFormat="1" ht="19" thickBot="1" x14ac:dyDescent="0.3">
      <c r="A1" s="7" t="s">
        <v>41</v>
      </c>
      <c r="I1" s="7" t="s">
        <v>43</v>
      </c>
      <c r="J1" s="7" t="s">
        <v>42</v>
      </c>
      <c r="R1" s="7" t="s">
        <v>43</v>
      </c>
      <c r="S1" s="7" t="s">
        <v>47</v>
      </c>
      <c r="AA1" s="7" t="s">
        <v>43</v>
      </c>
      <c r="AB1" s="7" t="s">
        <v>58</v>
      </c>
      <c r="AJ1" s="7" t="s">
        <v>43</v>
      </c>
      <c r="AK1" s="7" t="s">
        <v>60</v>
      </c>
      <c r="AS1" s="7" t="s">
        <v>43</v>
      </c>
      <c r="AT1" s="7" t="s">
        <v>64</v>
      </c>
      <c r="BB1" s="7" t="s">
        <v>43</v>
      </c>
    </row>
    <row r="2" spans="1:54" s="6" customFormat="1" ht="17" thickTop="1" thickBot="1" x14ac:dyDescent="0.25">
      <c r="A2" s="6">
        <v>7</v>
      </c>
      <c r="B2" s="6">
        <v>6</v>
      </c>
      <c r="C2" s="6">
        <v>5</v>
      </c>
      <c r="D2" s="6">
        <v>4</v>
      </c>
      <c r="E2" s="6">
        <v>3</v>
      </c>
      <c r="F2" s="6">
        <v>2</v>
      </c>
      <c r="G2" s="6">
        <v>1</v>
      </c>
      <c r="H2" s="6">
        <v>0</v>
      </c>
      <c r="J2" s="6">
        <v>7</v>
      </c>
      <c r="K2" s="6">
        <v>6</v>
      </c>
      <c r="L2" s="6">
        <v>5</v>
      </c>
      <c r="M2" s="6">
        <v>4</v>
      </c>
      <c r="N2" s="6">
        <v>3</v>
      </c>
      <c r="O2" s="6">
        <v>2</v>
      </c>
      <c r="P2" s="6">
        <v>1</v>
      </c>
      <c r="Q2" s="6">
        <v>0</v>
      </c>
      <c r="S2" s="6">
        <v>7</v>
      </c>
      <c r="T2" s="6">
        <v>6</v>
      </c>
      <c r="U2" s="6">
        <v>5</v>
      </c>
      <c r="V2" s="6">
        <v>4</v>
      </c>
      <c r="W2" s="6">
        <v>3</v>
      </c>
      <c r="X2" s="6">
        <v>2</v>
      </c>
      <c r="Y2" s="6">
        <v>1</v>
      </c>
      <c r="Z2" s="6">
        <v>0</v>
      </c>
      <c r="AB2" s="6">
        <v>7</v>
      </c>
      <c r="AC2" s="6">
        <v>6</v>
      </c>
      <c r="AD2" s="6">
        <v>5</v>
      </c>
      <c r="AE2" s="6">
        <v>4</v>
      </c>
      <c r="AF2" s="6">
        <v>3</v>
      </c>
      <c r="AG2" s="6">
        <v>2</v>
      </c>
      <c r="AH2" s="6">
        <v>1</v>
      </c>
      <c r="AI2" s="6">
        <v>0</v>
      </c>
      <c r="AK2" s="6">
        <v>7</v>
      </c>
      <c r="AL2" s="6">
        <v>6</v>
      </c>
      <c r="AM2" s="6">
        <v>5</v>
      </c>
      <c r="AN2" s="6">
        <v>4</v>
      </c>
      <c r="AO2" s="6">
        <v>3</v>
      </c>
      <c r="AP2" s="6">
        <v>2</v>
      </c>
      <c r="AQ2" s="6">
        <v>1</v>
      </c>
      <c r="AR2" s="6">
        <v>0</v>
      </c>
      <c r="AT2" s="6">
        <v>7</v>
      </c>
      <c r="AU2" s="6">
        <v>6</v>
      </c>
      <c r="AV2" s="6">
        <v>5</v>
      </c>
      <c r="AW2" s="6">
        <v>4</v>
      </c>
      <c r="AX2" s="6">
        <v>3</v>
      </c>
      <c r="AY2" s="6">
        <v>2</v>
      </c>
      <c r="AZ2" s="6">
        <v>1</v>
      </c>
      <c r="BA2" s="6">
        <v>0</v>
      </c>
    </row>
    <row r="3" spans="1:54" s="6" customFormat="1" ht="17" customHeight="1" thickBot="1" x14ac:dyDescent="0.25">
      <c r="A3" s="6" t="s">
        <v>44</v>
      </c>
    </row>
    <row r="4" spans="1:54" x14ac:dyDescent="0.2">
      <c r="A4">
        <v>0</v>
      </c>
      <c r="B4" s="13" t="s">
        <v>40</v>
      </c>
      <c r="C4" s="13"/>
      <c r="D4" s="13"/>
      <c r="E4" s="13"/>
      <c r="F4" s="13"/>
      <c r="G4" s="13"/>
      <c r="H4" s="13"/>
      <c r="I4" t="s">
        <v>51</v>
      </c>
    </row>
    <row r="5" spans="1:54" x14ac:dyDescent="0.2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 t="s">
        <v>52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53</v>
      </c>
    </row>
    <row r="7" spans="1:54" s="6" customFormat="1" thickBot="1" x14ac:dyDescent="0.25">
      <c r="A7" s="6" t="s">
        <v>45</v>
      </c>
    </row>
    <row r="8" spans="1:54" s="8" customFormat="1" ht="15" x14ac:dyDescent="0.2">
      <c r="A8" s="8" t="s">
        <v>70</v>
      </c>
    </row>
    <row r="9" spans="1:54" x14ac:dyDescent="0.2">
      <c r="A9">
        <v>1</v>
      </c>
      <c r="B9">
        <v>0</v>
      </c>
      <c r="C9">
        <v>0</v>
      </c>
      <c r="F9" t="s">
        <v>73</v>
      </c>
      <c r="G9" t="s">
        <v>56</v>
      </c>
      <c r="H9" t="s">
        <v>46</v>
      </c>
    </row>
    <row r="10" spans="1:54" x14ac:dyDescent="0.2">
      <c r="A10">
        <v>1</v>
      </c>
      <c r="B10">
        <v>0</v>
      </c>
      <c r="C10">
        <v>0</v>
      </c>
      <c r="D10" t="s">
        <v>39</v>
      </c>
      <c r="E10" t="s">
        <v>39</v>
      </c>
      <c r="F10">
        <v>0</v>
      </c>
      <c r="G10">
        <v>0</v>
      </c>
      <c r="H10">
        <v>0</v>
      </c>
      <c r="I10" t="s">
        <v>48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50</v>
      </c>
      <c r="S10" t="s">
        <v>39</v>
      </c>
      <c r="T10" t="s">
        <v>39</v>
      </c>
      <c r="U10" t="s">
        <v>39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54</v>
      </c>
    </row>
    <row r="11" spans="1:54" x14ac:dyDescent="0.2">
      <c r="A11">
        <v>1</v>
      </c>
      <c r="B11">
        <v>0</v>
      </c>
      <c r="C11">
        <v>0</v>
      </c>
      <c r="D11" t="s">
        <v>39</v>
      </c>
      <c r="E11" t="s">
        <v>39</v>
      </c>
      <c r="F11">
        <v>0</v>
      </c>
      <c r="G11">
        <v>0</v>
      </c>
      <c r="H11">
        <v>1</v>
      </c>
      <c r="I11" t="s">
        <v>49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t="s">
        <v>50</v>
      </c>
      <c r="S11" t="s">
        <v>39</v>
      </c>
      <c r="T11" t="s">
        <v>39</v>
      </c>
      <c r="U11" t="s">
        <v>39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55</v>
      </c>
    </row>
    <row r="12" spans="1:54" s="8" customFormat="1" ht="15" x14ac:dyDescent="0.2">
      <c r="A12" s="8" t="s">
        <v>71</v>
      </c>
    </row>
    <row r="13" spans="1:54" x14ac:dyDescent="0.2">
      <c r="A13">
        <v>1</v>
      </c>
      <c r="B13">
        <v>0</v>
      </c>
      <c r="C13">
        <v>0</v>
      </c>
      <c r="D13" t="s">
        <v>39</v>
      </c>
      <c r="E13" t="s">
        <v>39</v>
      </c>
      <c r="F13">
        <v>0</v>
      </c>
      <c r="G13">
        <v>1</v>
      </c>
      <c r="H13">
        <v>0</v>
      </c>
      <c r="I13" t="s">
        <v>62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t="s">
        <v>50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57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  <c r="AJ13" t="s">
        <v>59</v>
      </c>
      <c r="AK13" t="s">
        <v>39</v>
      </c>
      <c r="AL13" t="s">
        <v>39</v>
      </c>
      <c r="AM13" t="s">
        <v>39</v>
      </c>
      <c r="AN13" t="s">
        <v>39</v>
      </c>
      <c r="AO13" t="s">
        <v>39</v>
      </c>
      <c r="AP13" t="s">
        <v>39</v>
      </c>
      <c r="AQ13" t="s">
        <v>39</v>
      </c>
      <c r="AR13" t="s">
        <v>39</v>
      </c>
      <c r="AS13" t="s">
        <v>66</v>
      </c>
      <c r="AT13" t="s">
        <v>39</v>
      </c>
      <c r="AU13" t="s">
        <v>39</v>
      </c>
      <c r="AV13" t="s">
        <v>39</v>
      </c>
      <c r="AW13" t="s">
        <v>39</v>
      </c>
      <c r="AX13" t="s">
        <v>39</v>
      </c>
      <c r="AY13" t="s">
        <v>39</v>
      </c>
      <c r="AZ13" t="s">
        <v>39</v>
      </c>
      <c r="BA13" t="s">
        <v>39</v>
      </c>
      <c r="BB13" t="s">
        <v>67</v>
      </c>
    </row>
    <row r="14" spans="1:54" x14ac:dyDescent="0.2">
      <c r="A14">
        <v>1</v>
      </c>
      <c r="B14">
        <v>0</v>
      </c>
      <c r="C14">
        <v>0</v>
      </c>
      <c r="D14" t="s">
        <v>39</v>
      </c>
      <c r="E14" t="s">
        <v>39</v>
      </c>
      <c r="F14">
        <v>0</v>
      </c>
      <c r="G14">
        <v>1</v>
      </c>
      <c r="H14">
        <v>1</v>
      </c>
      <c r="I14" t="s">
        <v>63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50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57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  <c r="AJ14" t="s">
        <v>59</v>
      </c>
      <c r="AK14" t="s">
        <v>39</v>
      </c>
      <c r="AL14" t="s">
        <v>39</v>
      </c>
      <c r="AM14" t="s">
        <v>39</v>
      </c>
      <c r="AN14" t="s">
        <v>39</v>
      </c>
      <c r="AO14" t="s">
        <v>39</v>
      </c>
      <c r="AP14" t="s">
        <v>39</v>
      </c>
      <c r="AQ14" t="s">
        <v>39</v>
      </c>
      <c r="AR14" t="s">
        <v>39</v>
      </c>
      <c r="AS14" t="s">
        <v>65</v>
      </c>
      <c r="AT14" t="s">
        <v>39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68</v>
      </c>
    </row>
    <row r="15" spans="1:54" s="8" customFormat="1" ht="15" x14ac:dyDescent="0.2">
      <c r="A15" s="8" t="s">
        <v>74</v>
      </c>
    </row>
    <row r="16" spans="1:54" x14ac:dyDescent="0.2">
      <c r="A16">
        <v>1</v>
      </c>
      <c r="B16">
        <v>0</v>
      </c>
      <c r="C16">
        <v>0</v>
      </c>
      <c r="D16" t="s">
        <v>39</v>
      </c>
      <c r="E16" t="s">
        <v>39</v>
      </c>
      <c r="F16">
        <v>1</v>
      </c>
      <c r="G16">
        <v>0</v>
      </c>
      <c r="H16">
        <v>0</v>
      </c>
      <c r="I16" t="s">
        <v>62</v>
      </c>
      <c r="J16" t="s">
        <v>39</v>
      </c>
      <c r="K16" t="s">
        <v>39</v>
      </c>
      <c r="L16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50</v>
      </c>
      <c r="S16" t="s">
        <v>39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57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59</v>
      </c>
      <c r="AK16" t="s">
        <v>39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67</v>
      </c>
    </row>
    <row r="18" spans="1:9" s="8" customFormat="1" ht="15" x14ac:dyDescent="0.2">
      <c r="A18" s="8" t="s">
        <v>61</v>
      </c>
    </row>
    <row r="19" spans="1:9" x14ac:dyDescent="0.2">
      <c r="A19">
        <v>1</v>
      </c>
      <c r="B19">
        <v>0</v>
      </c>
      <c r="C19">
        <v>1</v>
      </c>
      <c r="I19" t="s">
        <v>69</v>
      </c>
    </row>
    <row r="20" spans="1:9" x14ac:dyDescent="0.2">
      <c r="A20">
        <v>1</v>
      </c>
      <c r="B20">
        <v>1</v>
      </c>
      <c r="C20">
        <v>0</v>
      </c>
      <c r="I20" t="s">
        <v>69</v>
      </c>
    </row>
    <row r="21" spans="1:9" x14ac:dyDescent="0.2">
      <c r="A21">
        <v>1</v>
      </c>
      <c r="B21">
        <v>1</v>
      </c>
      <c r="C21">
        <v>1</v>
      </c>
      <c r="I21" t="s">
        <v>69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Smit, ME (Mario)</dc:creator>
  <cp:lastModifiedBy>Smit, ME (Mario)</cp:lastModifiedBy>
  <dcterms:created xsi:type="dcterms:W3CDTF">2023-10-17T07:42:44Z</dcterms:created>
  <dcterms:modified xsi:type="dcterms:W3CDTF">2023-11-19T07:31:45Z</dcterms:modified>
</cp:coreProperties>
</file>