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5200" windowHeight="105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C35" i="1" l="1"/>
  <c r="B35" i="1"/>
  <c r="A34" i="1"/>
  <c r="G33" i="1"/>
  <c r="G32" i="1"/>
  <c r="A32" i="1"/>
  <c r="G31" i="1"/>
  <c r="E31" i="1"/>
  <c r="D31" i="1"/>
  <c r="G30" i="1"/>
  <c r="E30" i="1"/>
  <c r="D30" i="1"/>
  <c r="D35" i="1" s="1"/>
  <c r="G29" i="1"/>
  <c r="C26" i="1"/>
  <c r="B26" i="1"/>
  <c r="G24" i="1"/>
  <c r="G23" i="1"/>
  <c r="E23" i="1"/>
  <c r="D23" i="1"/>
  <c r="A23" i="1"/>
  <c r="A25" i="1" s="1"/>
  <c r="G22" i="1"/>
  <c r="E22" i="1"/>
  <c r="D22" i="1"/>
  <c r="G21" i="1"/>
  <c r="E21" i="1"/>
  <c r="D21" i="1"/>
  <c r="G20" i="1"/>
  <c r="C17" i="1"/>
  <c r="B17" i="1"/>
  <c r="G15" i="1"/>
  <c r="E15" i="1"/>
  <c r="D15" i="1"/>
  <c r="G14" i="1"/>
  <c r="E14" i="1"/>
  <c r="D14" i="1"/>
  <c r="A14" i="1"/>
  <c r="A16" i="1" s="1"/>
  <c r="G13" i="1"/>
  <c r="E13" i="1"/>
  <c r="D13" i="1"/>
  <c r="G12" i="1"/>
  <c r="E12" i="1"/>
  <c r="D12" i="1"/>
  <c r="G11" i="1"/>
  <c r="C8" i="1"/>
  <c r="B8" i="1"/>
  <c r="E7" i="1"/>
  <c r="D7" i="1"/>
  <c r="G6" i="1"/>
  <c r="E6" i="1"/>
  <c r="D6" i="1"/>
  <c r="G5" i="1"/>
  <c r="E5" i="1"/>
  <c r="D5" i="1"/>
  <c r="G4" i="1"/>
  <c r="E4" i="1"/>
  <c r="D4" i="1"/>
  <c r="G3" i="1"/>
  <c r="E3" i="1"/>
  <c r="D3" i="1"/>
  <c r="G2" i="1"/>
  <c r="E8" i="1" l="1"/>
  <c r="D8" i="1"/>
  <c r="J32" i="1"/>
  <c r="J23" i="1"/>
  <c r="E35" i="1"/>
  <c r="M29" i="1" s="1"/>
  <c r="M30" i="1" s="1"/>
  <c r="M32" i="1" s="1"/>
  <c r="E26" i="1"/>
  <c r="D26" i="1"/>
  <c r="D17" i="1"/>
  <c r="J14" i="1"/>
  <c r="E17" i="1"/>
  <c r="A7" i="1"/>
  <c r="J5" i="1"/>
  <c r="M2" i="1" l="1"/>
  <c r="M3" i="1" s="1"/>
  <c r="M5" i="1" s="1"/>
  <c r="M20" i="1"/>
  <c r="M21" i="1" s="1"/>
  <c r="M23" i="1" s="1"/>
  <c r="M11" i="1"/>
  <c r="M12" i="1" s="1"/>
  <c r="M14" i="1" s="1"/>
</calcChain>
</file>

<file path=xl/sharedStrings.xml><?xml version="1.0" encoding="utf-8"?>
<sst xmlns="http://schemas.openxmlformats.org/spreadsheetml/2006/main" count="85" uniqueCount="26">
  <si>
    <t>Age</t>
  </si>
  <si>
    <t>x</t>
  </si>
  <si>
    <t>y</t>
  </si>
  <si>
    <t>x2</t>
  </si>
  <si>
    <t>xy</t>
  </si>
  <si>
    <t>r</t>
  </si>
  <si>
    <t>m</t>
  </si>
  <si>
    <t>Sx</t>
  </si>
  <si>
    <t>c</t>
  </si>
  <si>
    <t>MaxHR</t>
  </si>
  <si>
    <t>Sy</t>
  </si>
  <si>
    <t>Mx</t>
  </si>
  <si>
    <t>AC</t>
  </si>
  <si>
    <t>My</t>
  </si>
  <si>
    <t>n</t>
  </si>
  <si>
    <t>Valid Test: 1, 2, 3, 4, 5</t>
  </si>
  <si>
    <t>Valid Test: 1, 2, 3, 4</t>
  </si>
  <si>
    <t>Valid Test: 1, 2, 3</t>
  </si>
  <si>
    <t>Valid Test: 2, 3</t>
  </si>
  <si>
    <t>All at 15cm Step</t>
  </si>
  <si>
    <t>Slightly Wrong</t>
  </si>
  <si>
    <t>Doesn't work without all 5 HR inputs</t>
  </si>
  <si>
    <t>Test worked</t>
  </si>
  <si>
    <t>With all 5 HR inputs, the AC is correct</t>
  </si>
  <si>
    <t xml:space="preserve">With all 5 HR inputs, the AC is off by 0.2 </t>
  </si>
  <si>
    <t>With all 5 HR inputs, the AC is just slightly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</si>
</sst>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0" fillId="0" borderId="2" xfId="0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3" fillId="0" borderId="0" xfId="0" applyNumberFormat="1" applyFont="1" applyBorder="1" applyAlignment="1">
      <alignment horizontal="right"/>
    </xf>
    <xf numFmtId="2" fontId="3" fillId="0" borderId="5" xfId="0" applyNumberFormat="1" applyFont="1" applyBorder="1" applyAlignment="1">
      <alignment horizontal="right"/>
    </xf>
    <xf numFmtId="1" fontId="3" fillId="0" borderId="4" xfId="0" applyNumberFormat="1" applyFont="1" applyBorder="1" applyAlignment="1">
      <alignment horizontal="right"/>
    </xf>
    <xf numFmtId="9" fontId="3" fillId="0" borderId="4" xfId="0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3" fillId="0" borderId="7" xfId="0" applyNumberFormat="1" applyFont="1" applyBorder="1" applyAlignment="1">
      <alignment horizontal="right"/>
    </xf>
    <xf numFmtId="0" fontId="0" fillId="0" borderId="8" xfId="0" applyBorder="1" applyAlignment="1">
      <alignment horizontal="right"/>
    </xf>
    <xf numFmtId="2" fontId="6" fillId="2" borderId="5" xfId="1" applyNumberFormat="1" applyFont="1" applyBorder="1" applyAlignment="1">
      <alignment horizontal="right"/>
    </xf>
    <xf numFmtId="0" fontId="5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tabSelected="1" workbookViewId="0">
      <selection activeCell="O34" sqref="O34"/>
    </sheetView>
  </sheetViews>
  <sheetFormatPr defaultRowHeight="15" x14ac:dyDescent="0.25"/>
  <cols>
    <col min="1" max="1" width="9.140625" style="2"/>
    <col min="2" max="3" width="9.140625" style="1"/>
    <col min="4" max="6" width="9.140625" style="2"/>
    <col min="7" max="7" width="9.140625" style="3"/>
    <col min="8" max="8" width="4" style="2" customWidth="1"/>
    <col min="9" max="9" width="9.140625" style="1"/>
    <col min="10" max="10" width="9.140625" style="4"/>
    <col min="11" max="14" width="9.140625" style="2"/>
    <col min="15" max="15" width="54.140625" style="2" bestFit="1" customWidth="1"/>
    <col min="16" max="21" width="9.140625" style="2"/>
  </cols>
  <sheetData>
    <row r="1" spans="1:15" ht="15.75" thickBot="1" x14ac:dyDescent="0.3">
      <c r="A1" s="30" t="s">
        <v>19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5" x14ac:dyDescent="0.25">
      <c r="A2" s="5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8">
        <f>CORREL(B3:B7,C3:C7)</f>
        <v>0.97324768691438168</v>
      </c>
      <c r="H2" s="7"/>
      <c r="I2" s="6" t="s">
        <v>6</v>
      </c>
      <c r="J2" s="9">
        <v>4.2300000000000004</v>
      </c>
      <c r="K2" s="7"/>
      <c r="L2" s="6" t="s">
        <v>6</v>
      </c>
      <c r="M2" s="10">
        <f>(E8-B8*C8/A9)/(D8-B8*B8/A9)</f>
        <v>3.1891025641025652</v>
      </c>
    </row>
    <row r="3" spans="1:15" x14ac:dyDescent="0.25">
      <c r="A3" s="11">
        <v>31</v>
      </c>
      <c r="B3" s="12">
        <v>12</v>
      </c>
      <c r="C3" s="13">
        <v>85</v>
      </c>
      <c r="D3" s="14">
        <f>B3*B3</f>
        <v>144</v>
      </c>
      <c r="E3" s="14">
        <f>B3*C3</f>
        <v>1020</v>
      </c>
      <c r="F3" s="14" t="s">
        <v>7</v>
      </c>
      <c r="G3" s="15">
        <f>_xlfn.STDEV.P(B3:B7)</f>
        <v>4.9959983987187186</v>
      </c>
      <c r="H3" s="14"/>
      <c r="I3" s="12" t="s">
        <v>8</v>
      </c>
      <c r="J3" s="16">
        <v>38.04</v>
      </c>
      <c r="K3" s="14"/>
      <c r="L3" s="12" t="s">
        <v>8</v>
      </c>
      <c r="M3" s="17">
        <f>G6-M2*G5</f>
        <v>51.958333333333314</v>
      </c>
    </row>
    <row r="4" spans="1:15" x14ac:dyDescent="0.25">
      <c r="A4" s="11" t="s">
        <v>9</v>
      </c>
      <c r="B4" s="12">
        <v>14</v>
      </c>
      <c r="C4" s="13">
        <v>99</v>
      </c>
      <c r="D4" s="14">
        <f t="shared" ref="D4:D7" si="0">B4*B4</f>
        <v>196</v>
      </c>
      <c r="E4" s="14">
        <f t="shared" ref="E4:E7" si="1">B4*C4</f>
        <v>1386</v>
      </c>
      <c r="F4" s="14" t="s">
        <v>10</v>
      </c>
      <c r="G4" s="15">
        <f>_xlfn.STDEV.P(C3:C7)</f>
        <v>16.370705543744901</v>
      </c>
      <c r="H4" s="14"/>
      <c r="I4" s="12"/>
      <c r="J4" s="16"/>
      <c r="K4" s="14"/>
      <c r="L4" s="12"/>
      <c r="M4" s="17"/>
    </row>
    <row r="5" spans="1:15" ht="18.75" x14ac:dyDescent="0.3">
      <c r="A5" s="18">
        <f>220-A3</f>
        <v>189</v>
      </c>
      <c r="B5" s="12">
        <v>18</v>
      </c>
      <c r="C5" s="13">
        <v>113</v>
      </c>
      <c r="D5" s="14">
        <f t="shared" si="0"/>
        <v>324</v>
      </c>
      <c r="E5" s="14">
        <f t="shared" si="1"/>
        <v>2034</v>
      </c>
      <c r="F5" s="14" t="s">
        <v>11</v>
      </c>
      <c r="G5" s="15">
        <f>AVERAGE(B3:B7)</f>
        <v>18.2</v>
      </c>
      <c r="H5" s="14"/>
      <c r="I5" s="12" t="s">
        <v>12</v>
      </c>
      <c r="J5" s="16">
        <f>(A5-J3)/J2</f>
        <v>35.687943262411345</v>
      </c>
      <c r="K5" s="14"/>
      <c r="L5" s="12" t="s">
        <v>12</v>
      </c>
      <c r="M5" s="29">
        <f>(A5-M3)/M2</f>
        <v>42.9718592964824</v>
      </c>
    </row>
    <row r="6" spans="1:15" x14ac:dyDescent="0.25">
      <c r="A6" s="19">
        <v>0.85</v>
      </c>
      <c r="B6" s="12">
        <v>21</v>
      </c>
      <c r="C6" s="13">
        <v>122</v>
      </c>
      <c r="D6" s="14">
        <f t="shared" si="0"/>
        <v>441</v>
      </c>
      <c r="E6" s="14">
        <f t="shared" si="1"/>
        <v>2562</v>
      </c>
      <c r="F6" s="14" t="s">
        <v>13</v>
      </c>
      <c r="G6" s="15">
        <f>AVERAGE(C3:C7)</f>
        <v>110</v>
      </c>
      <c r="H6" s="14"/>
      <c r="I6" s="12"/>
      <c r="J6" s="16"/>
      <c r="K6" s="14"/>
      <c r="L6" s="14"/>
      <c r="M6" s="20"/>
      <c r="O6" s="2" t="s">
        <v>20</v>
      </c>
    </row>
    <row r="7" spans="1:15" x14ac:dyDescent="0.25">
      <c r="A7" s="11">
        <f>A5*0.85</f>
        <v>160.65</v>
      </c>
      <c r="B7" s="12">
        <v>26</v>
      </c>
      <c r="C7" s="13">
        <v>131</v>
      </c>
      <c r="D7" s="14">
        <f t="shared" si="0"/>
        <v>676</v>
      </c>
      <c r="E7" s="14">
        <f t="shared" si="1"/>
        <v>3406</v>
      </c>
      <c r="F7" s="14"/>
      <c r="G7" s="15"/>
      <c r="H7" s="14"/>
      <c r="I7" s="12"/>
      <c r="J7" s="15"/>
      <c r="K7" s="14"/>
      <c r="L7" s="21"/>
      <c r="M7" s="22" t="s">
        <v>15</v>
      </c>
      <c r="O7" s="2" t="s">
        <v>22</v>
      </c>
    </row>
    <row r="8" spans="1:15" x14ac:dyDescent="0.25">
      <c r="A8" s="11" t="s">
        <v>14</v>
      </c>
      <c r="B8" s="12">
        <f>SUM(B3:B7)</f>
        <v>91</v>
      </c>
      <c r="C8" s="12">
        <f t="shared" ref="C8:E8" si="2">SUM(C3:C7)</f>
        <v>550</v>
      </c>
      <c r="D8" s="12">
        <f t="shared" si="2"/>
        <v>1781</v>
      </c>
      <c r="E8" s="12">
        <f t="shared" si="2"/>
        <v>10408</v>
      </c>
      <c r="F8" s="14"/>
      <c r="G8" s="15"/>
      <c r="H8" s="14"/>
      <c r="I8" s="12"/>
      <c r="J8" s="16"/>
      <c r="K8" s="14"/>
      <c r="L8" s="14"/>
      <c r="M8" s="20"/>
    </row>
    <row r="9" spans="1:15" ht="15.75" thickBot="1" x14ac:dyDescent="0.3">
      <c r="A9" s="23">
        <v>5</v>
      </c>
      <c r="B9" s="24"/>
      <c r="C9" s="24"/>
      <c r="D9" s="25"/>
      <c r="E9" s="25"/>
      <c r="F9" s="25"/>
      <c r="G9" s="26"/>
      <c r="H9" s="25"/>
      <c r="I9" s="24"/>
      <c r="J9" s="27"/>
      <c r="K9" s="25"/>
      <c r="L9" s="25"/>
      <c r="M9" s="28"/>
    </row>
    <row r="10" spans="1:15" ht="15.75" thickBot="1" x14ac:dyDescent="0.3"/>
    <row r="11" spans="1:15" x14ac:dyDescent="0.25">
      <c r="A11" s="5" t="s">
        <v>0</v>
      </c>
      <c r="B11" s="6" t="s">
        <v>1</v>
      </c>
      <c r="C11" s="6" t="s">
        <v>2</v>
      </c>
      <c r="D11" s="7" t="s">
        <v>3</v>
      </c>
      <c r="E11" s="7" t="s">
        <v>4</v>
      </c>
      <c r="F11" s="7" t="s">
        <v>5</v>
      </c>
      <c r="G11" s="8">
        <f>CORREL(B12:B15,C12:C15)</f>
        <v>0.99440839434606199</v>
      </c>
      <c r="H11" s="7"/>
      <c r="I11" s="6" t="s">
        <v>6</v>
      </c>
      <c r="J11" s="9">
        <v>4.57</v>
      </c>
      <c r="K11" s="7"/>
      <c r="L11" s="6" t="s">
        <v>6</v>
      </c>
      <c r="M11" s="10">
        <f>(E17-B17*C17/A18)/(D17-B17*B17/A18)</f>
        <v>3.9230769230769229</v>
      </c>
    </row>
    <row r="12" spans="1:15" x14ac:dyDescent="0.25">
      <c r="A12" s="11">
        <v>22</v>
      </c>
      <c r="B12" s="12">
        <v>12</v>
      </c>
      <c r="C12" s="13">
        <v>89</v>
      </c>
      <c r="D12" s="14">
        <f>B12*B12</f>
        <v>144</v>
      </c>
      <c r="E12" s="14">
        <f>B12*C12</f>
        <v>1068</v>
      </c>
      <c r="F12" s="14" t="s">
        <v>7</v>
      </c>
      <c r="G12" s="15">
        <f>_xlfn.STDEV.P(B12:B15)</f>
        <v>3.4910600109422352</v>
      </c>
      <c r="H12" s="14"/>
      <c r="I12" s="12" t="s">
        <v>8</v>
      </c>
      <c r="J12" s="16">
        <v>35.31</v>
      </c>
      <c r="K12" s="14"/>
      <c r="L12" s="12" t="s">
        <v>8</v>
      </c>
      <c r="M12" s="17">
        <f>G15-M11*G14</f>
        <v>43</v>
      </c>
    </row>
    <row r="13" spans="1:15" x14ac:dyDescent="0.25">
      <c r="A13" s="11" t="s">
        <v>9</v>
      </c>
      <c r="B13" s="12">
        <v>14</v>
      </c>
      <c r="C13" s="13">
        <v>100</v>
      </c>
      <c r="D13" s="14">
        <f t="shared" ref="D13:D15" si="3">B13*B13</f>
        <v>196</v>
      </c>
      <c r="E13" s="14">
        <f t="shared" ref="E13:E15" si="4">B13*C13</f>
        <v>1400</v>
      </c>
      <c r="F13" s="14" t="s">
        <v>10</v>
      </c>
      <c r="G13" s="15">
        <f>_xlfn.STDEV.P(C12:C15)</f>
        <v>13.77270852083932</v>
      </c>
      <c r="H13" s="14"/>
      <c r="I13" s="12"/>
      <c r="J13" s="16"/>
      <c r="K13" s="14"/>
      <c r="L13" s="12"/>
      <c r="M13" s="17"/>
    </row>
    <row r="14" spans="1:15" ht="18.75" x14ac:dyDescent="0.3">
      <c r="A14" s="18">
        <f>220-A12</f>
        <v>198</v>
      </c>
      <c r="B14" s="12">
        <v>18</v>
      </c>
      <c r="C14" s="13">
        <v>112</v>
      </c>
      <c r="D14" s="14">
        <f t="shared" si="3"/>
        <v>324</v>
      </c>
      <c r="E14" s="14">
        <f t="shared" si="4"/>
        <v>2016</v>
      </c>
      <c r="F14" s="14" t="s">
        <v>11</v>
      </c>
      <c r="G14" s="15">
        <f>AVERAGE(B12:B15)</f>
        <v>16.25</v>
      </c>
      <c r="H14" s="14"/>
      <c r="I14" s="12" t="s">
        <v>12</v>
      </c>
      <c r="J14" s="16">
        <f>(A14-J12)/J11</f>
        <v>35.599562363238512</v>
      </c>
      <c r="K14" s="14"/>
      <c r="L14" s="12" t="s">
        <v>12</v>
      </c>
      <c r="M14" s="29">
        <f>(A14-M12)/M11</f>
        <v>39.509803921568626</v>
      </c>
    </row>
    <row r="15" spans="1:15" x14ac:dyDescent="0.25">
      <c r="A15" s="19">
        <v>0.85</v>
      </c>
      <c r="B15" s="12">
        <v>21</v>
      </c>
      <c r="C15" s="13">
        <v>126</v>
      </c>
      <c r="D15" s="14">
        <f t="shared" si="3"/>
        <v>441</v>
      </c>
      <c r="E15" s="14">
        <f t="shared" si="4"/>
        <v>2646</v>
      </c>
      <c r="F15" s="14" t="s">
        <v>13</v>
      </c>
      <c r="G15" s="15">
        <f>AVERAGE(C12:C15)</f>
        <v>106.75</v>
      </c>
      <c r="H15" s="14"/>
      <c r="I15" s="12"/>
      <c r="J15" s="16"/>
      <c r="K15" s="14"/>
      <c r="L15" s="14"/>
      <c r="M15" s="20"/>
      <c r="O15" s="2" t="s">
        <v>23</v>
      </c>
    </row>
    <row r="16" spans="1:15" x14ac:dyDescent="0.25">
      <c r="A16" s="11">
        <f>A14*0.85</f>
        <v>168.29999999999998</v>
      </c>
      <c r="B16" s="12"/>
      <c r="C16" s="12"/>
      <c r="D16" s="14"/>
      <c r="E16" s="14"/>
      <c r="F16" s="14"/>
      <c r="G16" s="15"/>
      <c r="H16" s="14"/>
      <c r="I16" s="12"/>
      <c r="J16" s="16"/>
      <c r="K16" s="14"/>
      <c r="L16" s="14"/>
      <c r="M16" s="22" t="s">
        <v>16</v>
      </c>
      <c r="O16" s="2" t="s">
        <v>21</v>
      </c>
    </row>
    <row r="17" spans="1:15" x14ac:dyDescent="0.25">
      <c r="A17" s="11" t="s">
        <v>14</v>
      </c>
      <c r="B17" s="12">
        <f>SUM(B12:B16)</f>
        <v>65</v>
      </c>
      <c r="C17" s="12">
        <f t="shared" ref="C17:E17" si="5">SUM(C12:C16)</f>
        <v>427</v>
      </c>
      <c r="D17" s="12">
        <f t="shared" si="5"/>
        <v>1105</v>
      </c>
      <c r="E17" s="12">
        <f t="shared" si="5"/>
        <v>7130</v>
      </c>
      <c r="F17" s="14"/>
      <c r="G17" s="15"/>
      <c r="H17" s="14"/>
      <c r="I17" s="12"/>
      <c r="J17" s="16"/>
      <c r="K17" s="14"/>
      <c r="L17" s="14"/>
      <c r="M17" s="20"/>
    </row>
    <row r="18" spans="1:15" ht="15.75" thickBot="1" x14ac:dyDescent="0.3">
      <c r="A18" s="23">
        <v>4</v>
      </c>
      <c r="B18" s="24"/>
      <c r="C18" s="24"/>
      <c r="D18" s="25"/>
      <c r="E18" s="25"/>
      <c r="F18" s="25"/>
      <c r="G18" s="26"/>
      <c r="H18" s="25"/>
      <c r="I18" s="24"/>
      <c r="J18" s="27"/>
      <c r="K18" s="25"/>
      <c r="L18" s="25"/>
      <c r="M18" s="28"/>
    </row>
    <row r="19" spans="1:15" ht="15.75" thickBot="1" x14ac:dyDescent="0.3"/>
    <row r="20" spans="1:15" x14ac:dyDescent="0.25">
      <c r="A20" s="5" t="s">
        <v>0</v>
      </c>
      <c r="B20" s="6" t="s">
        <v>1</v>
      </c>
      <c r="C20" s="6" t="s">
        <v>2</v>
      </c>
      <c r="D20" s="7" t="s">
        <v>3</v>
      </c>
      <c r="E20" s="7" t="s">
        <v>4</v>
      </c>
      <c r="F20" s="7" t="s">
        <v>5</v>
      </c>
      <c r="G20" s="8">
        <f>CORREL(B21:B23,C21:C23)</f>
        <v>0.99968508895455954</v>
      </c>
      <c r="H20" s="7"/>
      <c r="I20" s="6" t="s">
        <v>6</v>
      </c>
      <c r="J20" s="9">
        <v>4.76</v>
      </c>
      <c r="K20" s="7"/>
      <c r="L20" s="6" t="s">
        <v>6</v>
      </c>
      <c r="M20" s="10">
        <f>(E26-B26*C26/A27)/(D26-B26*B26/A27)</f>
        <v>6.9</v>
      </c>
    </row>
    <row r="21" spans="1:15" x14ac:dyDescent="0.25">
      <c r="A21" s="11">
        <v>27</v>
      </c>
      <c r="B21" s="12">
        <v>14</v>
      </c>
      <c r="C21" s="13">
        <v>100</v>
      </c>
      <c r="D21" s="14">
        <f>B21*B21</f>
        <v>196</v>
      </c>
      <c r="E21" s="14">
        <f>B21*C21</f>
        <v>1400</v>
      </c>
      <c r="F21" s="14" t="s">
        <v>7</v>
      </c>
      <c r="G21" s="15">
        <f>_xlfn.STDEV.P(B21:B23)</f>
        <v>4.0824829046386304</v>
      </c>
      <c r="H21" s="14"/>
      <c r="I21" s="12" t="s">
        <v>8</v>
      </c>
      <c r="J21" s="16">
        <v>22.16</v>
      </c>
      <c r="K21" s="14"/>
      <c r="L21" s="12" t="s">
        <v>8</v>
      </c>
      <c r="M21" s="17">
        <f>G24-M20*G23</f>
        <v>2.9000000000000057</v>
      </c>
    </row>
    <row r="22" spans="1:15" x14ac:dyDescent="0.25">
      <c r="A22" s="11" t="s">
        <v>9</v>
      </c>
      <c r="B22" s="12">
        <v>19</v>
      </c>
      <c r="C22" s="13">
        <v>133</v>
      </c>
      <c r="D22" s="14">
        <f t="shared" ref="D22:D23" si="6">B22*B22</f>
        <v>361</v>
      </c>
      <c r="E22" s="14">
        <f t="shared" ref="E22:E23" si="7">B22*C22</f>
        <v>2527</v>
      </c>
      <c r="F22" s="14" t="s">
        <v>10</v>
      </c>
      <c r="G22" s="15">
        <f>_xlfn.STDEV.P(C21:C23)</f>
        <v>28.178005607210743</v>
      </c>
      <c r="H22" s="14"/>
      <c r="I22" s="12"/>
      <c r="J22" s="16"/>
      <c r="K22" s="14"/>
      <c r="L22" s="12"/>
      <c r="M22" s="17"/>
    </row>
    <row r="23" spans="1:15" ht="18.75" x14ac:dyDescent="0.3">
      <c r="A23" s="18">
        <f>220-A21</f>
        <v>193</v>
      </c>
      <c r="B23" s="12">
        <v>24</v>
      </c>
      <c r="C23" s="13">
        <v>169</v>
      </c>
      <c r="D23" s="14">
        <f t="shared" si="6"/>
        <v>576</v>
      </c>
      <c r="E23" s="14">
        <f t="shared" si="7"/>
        <v>4056</v>
      </c>
      <c r="F23" s="14" t="s">
        <v>11</v>
      </c>
      <c r="G23" s="15">
        <f>AVERAGE(B21:B23)</f>
        <v>19</v>
      </c>
      <c r="H23" s="14"/>
      <c r="I23" s="12" t="s">
        <v>12</v>
      </c>
      <c r="J23" s="16">
        <f>(A23-J21)/J20</f>
        <v>35.890756302521012</v>
      </c>
      <c r="K23" s="14"/>
      <c r="L23" s="12" t="s">
        <v>12</v>
      </c>
      <c r="M23" s="29">
        <f>(A23-M21)/M20</f>
        <v>27.550724637681157</v>
      </c>
    </row>
    <row r="24" spans="1:15" x14ac:dyDescent="0.25">
      <c r="A24" s="19">
        <v>0.85</v>
      </c>
      <c r="B24" s="12"/>
      <c r="C24" s="12"/>
      <c r="D24" s="14"/>
      <c r="E24" s="14"/>
      <c r="F24" s="14" t="s">
        <v>13</v>
      </c>
      <c r="G24" s="15">
        <f>AVERAGE(C21:C23)</f>
        <v>134</v>
      </c>
      <c r="H24" s="14"/>
      <c r="I24" s="12"/>
      <c r="J24" s="16"/>
      <c r="K24" s="14"/>
      <c r="L24" s="14"/>
      <c r="M24" s="20"/>
      <c r="O24" s="2" t="s">
        <v>25</v>
      </c>
    </row>
    <row r="25" spans="1:15" x14ac:dyDescent="0.25">
      <c r="A25" s="11">
        <f>A23*0.85</f>
        <v>164.04999999999998</v>
      </c>
      <c r="B25" s="12"/>
      <c r="C25" s="12"/>
      <c r="D25" s="14"/>
      <c r="E25" s="14"/>
      <c r="F25" s="14"/>
      <c r="G25" s="15"/>
      <c r="H25" s="14"/>
      <c r="I25" s="12"/>
      <c r="J25" s="16"/>
      <c r="K25" s="14"/>
      <c r="L25" s="14"/>
      <c r="M25" s="22" t="s">
        <v>17</v>
      </c>
      <c r="O25" s="2" t="s">
        <v>21</v>
      </c>
    </row>
    <row r="26" spans="1:15" x14ac:dyDescent="0.25">
      <c r="A26" s="11" t="s">
        <v>14</v>
      </c>
      <c r="B26" s="12">
        <f>SUM(B21:B25)</f>
        <v>57</v>
      </c>
      <c r="C26" s="12">
        <f t="shared" ref="C26:E26" si="8">SUM(C21:C25)</f>
        <v>402</v>
      </c>
      <c r="D26" s="12">
        <f t="shared" si="8"/>
        <v>1133</v>
      </c>
      <c r="E26" s="12">
        <f t="shared" si="8"/>
        <v>7983</v>
      </c>
      <c r="F26" s="14"/>
      <c r="G26" s="15"/>
      <c r="H26" s="14"/>
      <c r="I26" s="12"/>
      <c r="J26" s="16"/>
      <c r="K26" s="14"/>
      <c r="L26" s="14"/>
      <c r="M26" s="20"/>
    </row>
    <row r="27" spans="1:15" ht="15.75" thickBot="1" x14ac:dyDescent="0.3">
      <c r="A27" s="23">
        <v>3</v>
      </c>
      <c r="B27" s="24"/>
      <c r="C27" s="24"/>
      <c r="D27" s="25"/>
      <c r="E27" s="25"/>
      <c r="F27" s="25"/>
      <c r="G27" s="26"/>
      <c r="H27" s="25"/>
      <c r="I27" s="24"/>
      <c r="J27" s="27"/>
      <c r="K27" s="25"/>
      <c r="L27" s="25"/>
      <c r="M27" s="28"/>
    </row>
    <row r="28" spans="1:15" ht="15.75" thickBot="1" x14ac:dyDescent="0.3"/>
    <row r="29" spans="1:15" x14ac:dyDescent="0.25">
      <c r="A29" s="5" t="s">
        <v>0</v>
      </c>
      <c r="B29" s="6" t="s">
        <v>1</v>
      </c>
      <c r="C29" s="6" t="s">
        <v>2</v>
      </c>
      <c r="D29" s="7" t="s">
        <v>3</v>
      </c>
      <c r="E29" s="7" t="s">
        <v>4</v>
      </c>
      <c r="F29" s="7" t="s">
        <v>5</v>
      </c>
      <c r="G29" s="8">
        <f>CORREL(B30:B31,C30:C31)</f>
        <v>1</v>
      </c>
      <c r="H29" s="7"/>
      <c r="I29" s="6" t="s">
        <v>6</v>
      </c>
      <c r="J29" s="9">
        <v>4.3499999999999996</v>
      </c>
      <c r="K29" s="7"/>
      <c r="L29" s="6" t="s">
        <v>6</v>
      </c>
      <c r="M29" s="10">
        <f>(E35-B35*C35/A36)/(D35-B35*B35/A36)</f>
        <v>12.8</v>
      </c>
    </row>
    <row r="30" spans="1:15" x14ac:dyDescent="0.25">
      <c r="A30" s="11">
        <v>41</v>
      </c>
      <c r="B30" s="12">
        <v>19</v>
      </c>
      <c r="C30" s="13">
        <v>94</v>
      </c>
      <c r="D30" s="14">
        <f>B30*B30</f>
        <v>361</v>
      </c>
      <c r="E30" s="14">
        <f>B30*C30</f>
        <v>1786</v>
      </c>
      <c r="F30" s="14" t="s">
        <v>7</v>
      </c>
      <c r="G30" s="15">
        <f>_xlfn.STDEV.P(B30:B31)</f>
        <v>2.5</v>
      </c>
      <c r="H30" s="14"/>
      <c r="I30" s="12" t="s">
        <v>8</v>
      </c>
      <c r="J30" s="16">
        <v>47</v>
      </c>
      <c r="K30" s="14"/>
      <c r="L30" s="12" t="s">
        <v>8</v>
      </c>
      <c r="M30" s="17">
        <f>G33-M29*G32</f>
        <v>-149.19999999999999</v>
      </c>
    </row>
    <row r="31" spans="1:15" x14ac:dyDescent="0.25">
      <c r="A31" s="11" t="s">
        <v>9</v>
      </c>
      <c r="B31" s="12">
        <v>24</v>
      </c>
      <c r="C31" s="13">
        <v>158</v>
      </c>
      <c r="D31" s="14">
        <f t="shared" ref="D31" si="9">B31*B31</f>
        <v>576</v>
      </c>
      <c r="E31" s="14">
        <f t="shared" ref="E31" si="10">B31*C31</f>
        <v>3792</v>
      </c>
      <c r="F31" s="14" t="s">
        <v>10</v>
      </c>
      <c r="G31" s="15">
        <f>_xlfn.STDEV.P(C30:C31)</f>
        <v>32</v>
      </c>
      <c r="H31" s="14"/>
      <c r="I31" s="12"/>
      <c r="J31" s="16"/>
      <c r="K31" s="14"/>
      <c r="L31" s="12"/>
      <c r="M31" s="17"/>
    </row>
    <row r="32" spans="1:15" ht="18.75" x14ac:dyDescent="0.3">
      <c r="A32" s="18">
        <f>220-A30</f>
        <v>179</v>
      </c>
      <c r="B32" s="12"/>
      <c r="C32" s="12"/>
      <c r="D32" s="14"/>
      <c r="E32" s="14"/>
      <c r="F32" s="14" t="s">
        <v>11</v>
      </c>
      <c r="G32" s="15">
        <f>AVERAGE(B30:B31)</f>
        <v>21.5</v>
      </c>
      <c r="H32" s="14"/>
      <c r="I32" s="12" t="s">
        <v>12</v>
      </c>
      <c r="J32" s="16">
        <f>(A32-J30)/J29</f>
        <v>30.3448275862069</v>
      </c>
      <c r="K32" s="14"/>
      <c r="L32" s="12" t="s">
        <v>12</v>
      </c>
      <c r="M32" s="29">
        <f>(A32-M30)/M29</f>
        <v>25.640624999999996</v>
      </c>
    </row>
    <row r="33" spans="1:15" x14ac:dyDescent="0.25">
      <c r="A33" s="19">
        <v>0.85</v>
      </c>
      <c r="B33" s="12"/>
      <c r="C33" s="12"/>
      <c r="D33" s="14"/>
      <c r="E33" s="14"/>
      <c r="F33" s="14" t="s">
        <v>13</v>
      </c>
      <c r="G33" s="15">
        <f>AVERAGE(C30:C31)</f>
        <v>126</v>
      </c>
      <c r="H33" s="14"/>
      <c r="I33" s="12"/>
      <c r="J33" s="16"/>
      <c r="K33" s="14"/>
      <c r="L33" s="14"/>
      <c r="M33" s="20"/>
      <c r="O33" s="2" t="s">
        <v>24</v>
      </c>
    </row>
    <row r="34" spans="1:15" x14ac:dyDescent="0.25">
      <c r="A34" s="11">
        <f>A32*0.85</f>
        <v>152.15</v>
      </c>
      <c r="B34" s="12"/>
      <c r="C34" s="12"/>
      <c r="D34" s="14"/>
      <c r="E34" s="14"/>
      <c r="F34" s="14"/>
      <c r="G34" s="15"/>
      <c r="H34" s="14"/>
      <c r="I34" s="12"/>
      <c r="J34" s="16"/>
      <c r="K34" s="14"/>
      <c r="L34" s="14"/>
      <c r="M34" s="22" t="s">
        <v>18</v>
      </c>
      <c r="O34" s="2" t="s">
        <v>21</v>
      </c>
    </row>
    <row r="35" spans="1:15" x14ac:dyDescent="0.25">
      <c r="A35" s="11" t="s">
        <v>14</v>
      </c>
      <c r="B35" s="12">
        <f>SUM(B30:B34)</f>
        <v>43</v>
      </c>
      <c r="C35" s="12">
        <f t="shared" ref="C35:E35" si="11">SUM(C30:C34)</f>
        <v>252</v>
      </c>
      <c r="D35" s="12">
        <f t="shared" si="11"/>
        <v>937</v>
      </c>
      <c r="E35" s="12">
        <f t="shared" si="11"/>
        <v>5578</v>
      </c>
      <c r="F35" s="14"/>
      <c r="G35" s="15"/>
      <c r="H35" s="14"/>
      <c r="I35" s="12"/>
      <c r="J35" s="16"/>
      <c r="K35" s="14"/>
      <c r="L35" s="14"/>
      <c r="M35" s="20"/>
    </row>
    <row r="36" spans="1:15" ht="15.75" thickBot="1" x14ac:dyDescent="0.3">
      <c r="A36" s="23">
        <v>2</v>
      </c>
      <c r="B36" s="24"/>
      <c r="C36" s="24"/>
      <c r="D36" s="25"/>
      <c r="E36" s="25"/>
      <c r="F36" s="25"/>
      <c r="G36" s="26"/>
      <c r="H36" s="25"/>
      <c r="I36" s="24"/>
      <c r="J36" s="27"/>
      <c r="K36" s="25"/>
      <c r="L36" s="25"/>
      <c r="M36" s="28"/>
    </row>
  </sheetData>
  <mergeCells count="1">
    <mergeCell ref="A1:M1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Worden</dc:creator>
  <cp:lastModifiedBy>Dan Collins</cp:lastModifiedBy>
  <cp:lastPrinted>2020-01-07T09:02:56Z</cp:lastPrinted>
  <dcterms:created xsi:type="dcterms:W3CDTF">2019-11-28T14:51:38Z</dcterms:created>
  <dcterms:modified xsi:type="dcterms:W3CDTF">2020-01-10T16:43:22Z</dcterms:modified>
</cp:coreProperties>
</file>