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m\Documents\1) Documents (Academics and Programming)\MSc Stats\Credit Scoring\Credit Scoring Assignment 2\"/>
    </mc:Choice>
  </mc:AlternateContent>
  <xr:revisionPtr revIDLastSave="0" documentId="13_ncr:1_{DB9CFABD-1DAE-48E7-B7FC-67E9301C3635}" xr6:coauthVersionLast="41" xr6:coauthVersionMax="41" xr10:uidLastSave="{00000000-0000-0000-0000-000000000000}"/>
  <bookViews>
    <workbookView xWindow="4425" yWindow="4215" windowWidth="21600" windowHeight="11385" firstSheet="3" activeTab="3" xr2:uid="{515A9A0A-59FE-45CE-A13A-1D227A00999E}"/>
  </bookViews>
  <sheets>
    <sheet name="Lab Example" sheetId="3" r:id="rId1"/>
    <sheet name="Copy Paste" sheetId="1" r:id="rId2"/>
    <sheet name="Transposed (Rough)" sheetId="2" r:id="rId3"/>
    <sheet name="Transposed Ne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4" l="1"/>
  <c r="H26" i="4"/>
  <c r="H23" i="4"/>
  <c r="H24" i="4"/>
  <c r="H25" i="4"/>
  <c r="H22" i="4"/>
  <c r="D17" i="4"/>
  <c r="D18" i="4"/>
  <c r="D19" i="4"/>
  <c r="D16" i="4"/>
  <c r="J9" i="4"/>
  <c r="J10" i="4"/>
  <c r="J11" i="4"/>
  <c r="J8" i="4"/>
  <c r="I9" i="4"/>
  <c r="I10" i="4"/>
  <c r="I11" i="4"/>
  <c r="I8" i="4"/>
  <c r="H9" i="4"/>
  <c r="H10" i="4"/>
  <c r="H11" i="4"/>
  <c r="H8" i="4"/>
  <c r="E12" i="4"/>
  <c r="F12" i="4"/>
  <c r="G12" i="4"/>
  <c r="D12" i="4"/>
  <c r="H17" i="2"/>
  <c r="H18" i="2"/>
  <c r="H19" i="2"/>
  <c r="H16" i="2"/>
  <c r="L6" i="2"/>
  <c r="E16" i="2"/>
  <c r="G21" i="2"/>
  <c r="G20" i="2"/>
  <c r="G17" i="2"/>
  <c r="G18" i="2"/>
  <c r="G19" i="2"/>
  <c r="G16" i="2"/>
  <c r="L10" i="2"/>
  <c r="F13" i="3"/>
  <c r="F14" i="3"/>
  <c r="F12" i="3"/>
  <c r="F17" i="2"/>
  <c r="F18" i="2"/>
  <c r="F19" i="2"/>
  <c r="F16" i="2"/>
  <c r="E17" i="2"/>
  <c r="E18" i="2"/>
  <c r="E19" i="2"/>
  <c r="D17" i="2"/>
  <c r="D18" i="2"/>
  <c r="D19" i="2"/>
  <c r="D16" i="2"/>
  <c r="M7" i="2"/>
  <c r="M8" i="2"/>
  <c r="M9" i="2"/>
  <c r="M6" i="2"/>
  <c r="I7" i="2"/>
  <c r="I8" i="2"/>
  <c r="I9" i="2"/>
  <c r="I6" i="2"/>
  <c r="G6" i="3"/>
  <c r="C7" i="3"/>
  <c r="D7" i="3"/>
  <c r="E7" i="3"/>
  <c r="F7" i="3"/>
  <c r="B7" i="3"/>
  <c r="H7" i="2"/>
  <c r="H8" i="2"/>
  <c r="H9" i="2"/>
  <c r="H6" i="2"/>
  <c r="H10" i="2" s="1"/>
  <c r="E10" i="2"/>
  <c r="F10" i="2"/>
  <c r="G10" i="2"/>
  <c r="D10" i="2"/>
  <c r="K6" i="2" l="1"/>
  <c r="K9" i="2"/>
  <c r="J8" i="2"/>
  <c r="K8" i="2"/>
  <c r="J6" i="2"/>
  <c r="J9" i="2"/>
  <c r="L9" i="2" s="1"/>
  <c r="J7" i="2"/>
  <c r="K7" i="2"/>
  <c r="L8" i="2" l="1"/>
  <c r="L7" i="2"/>
</calcChain>
</file>

<file path=xl/sharedStrings.xml><?xml version="1.0" encoding="utf-8"?>
<sst xmlns="http://schemas.openxmlformats.org/spreadsheetml/2006/main" count="96" uniqueCount="41">
  <si>
    <t>Loan term (Months)</t>
  </si>
  <si>
    <t>13-48</t>
  </si>
  <si>
    <t>49-60</t>
  </si>
  <si>
    <t>61-180</t>
  </si>
  <si>
    <t>Score</t>
  </si>
  <si>
    <t>Actual Goods</t>
  </si>
  <si>
    <t>Actual Bads</t>
  </si>
  <si>
    <t>Expected Goods</t>
  </si>
  <si>
    <t>Expected Bads</t>
  </si>
  <si>
    <t>Actual WoE</t>
  </si>
  <si>
    <t>Attribute</t>
  </si>
  <si>
    <t>Total</t>
  </si>
  <si>
    <t>Joint</t>
  </si>
  <si>
    <t>Multiple</t>
  </si>
  <si>
    <t>Single</t>
  </si>
  <si>
    <t>Total Observed</t>
  </si>
  <si>
    <t>Expected WoE</t>
  </si>
  <si>
    <t>WoE = LN(G/B) - LN(Gtot/Btot)</t>
  </si>
  <si>
    <t>3-12</t>
  </si>
  <si>
    <t>Delta Score: (WoE - E(WoE))*PDO/LN(2)</t>
  </si>
  <si>
    <t>Δ Score</t>
  </si>
  <si>
    <t>%Population</t>
  </si>
  <si>
    <t>Excess Goods</t>
  </si>
  <si>
    <t>% Pop</t>
  </si>
  <si>
    <t>Chi^2 contribution</t>
  </si>
  <si>
    <t xml:space="preserve">Σ 2*((Act Goods * Ln(Act Goods/Exp Goods)) + (Act Bads * Ln(Act Bads/Exp Bads)))
</t>
  </si>
  <si>
    <t>% of Population</t>
  </si>
  <si>
    <t>Delta Score</t>
  </si>
  <si>
    <t>χ2 Contribution</t>
  </si>
  <si>
    <t>J</t>
  </si>
  <si>
    <t>M</t>
  </si>
  <si>
    <t>S</t>
  </si>
  <si>
    <t>χ2 Calculation</t>
  </si>
  <si>
    <t xml:space="preserve">The idea of the δ score is that if we change the score given to the attribute, the actual goods will match the expected goods. For example, for 3-12. There are fewer goods than expected, hence we should reduce the score provided, as this will reduce the expected goods. </t>
  </si>
  <si>
    <t>New Scores</t>
  </si>
  <si>
    <t>WoE (Actual)</t>
  </si>
  <si>
    <t>WoE (Expected)</t>
  </si>
  <si>
    <t>Totals</t>
  </si>
  <si>
    <t>Old Score</t>
  </si>
  <si>
    <t>New Score</t>
  </si>
  <si>
    <t>Marginal 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</si>
</sst>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2" fontId="0" fillId="2" borderId="0" xfId="0" applyNumberFormat="1" applyFill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4" xfId="0" applyNumberFormat="1" applyFill="1" applyBorder="1"/>
    <xf numFmtId="2" fontId="0" fillId="0" borderId="0" xfId="0" applyNumberFormat="1"/>
    <xf numFmtId="16" fontId="3" fillId="0" borderId="2" xfId="0" quotePrefix="1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9" fontId="4" fillId="2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9" fontId="4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16" fontId="3" fillId="0" borderId="0" xfId="0" quotePrefix="1" applyNumberFormat="1" applyFont="1" applyAlignment="1">
      <alignment horizontal="center" vertical="center" wrapText="1"/>
    </xf>
    <xf numFmtId="169" fontId="0" fillId="0" borderId="0" xfId="0" applyNumberFormat="1"/>
    <xf numFmtId="0" fontId="11" fillId="0" borderId="0" xfId="0" applyFont="1" applyAlignment="1">
      <alignment horizontal="center" vertical="center" wrapText="1"/>
    </xf>
    <xf numFmtId="1" fontId="0" fillId="0" borderId="0" xfId="0" applyNumberFormat="1"/>
    <xf numFmtId="2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4EEC-EB7E-4305-9CFF-E9C66FC6FF6E}">
  <dimension ref="A1:H14"/>
  <sheetViews>
    <sheetView workbookViewId="0">
      <selection activeCell="F12" sqref="F12"/>
    </sheetView>
  </sheetViews>
  <sheetFormatPr defaultRowHeight="15" x14ac:dyDescent="0.25"/>
  <cols>
    <col min="1" max="1" width="10.140625" bestFit="1" customWidth="1"/>
    <col min="5" max="5" width="11.140625" customWidth="1"/>
    <col min="6" max="6" width="15.140625" bestFit="1" customWidth="1"/>
    <col min="7" max="7" width="13.85546875" bestFit="1" customWidth="1"/>
    <col min="8" max="8" width="9.85546875" bestFit="1" customWidth="1"/>
  </cols>
  <sheetData>
    <row r="1" spans="1:8" ht="15.75" customHeight="1" x14ac:dyDescent="0.25">
      <c r="A1" s="12" t="s">
        <v>10</v>
      </c>
      <c r="B1" s="13" t="s">
        <v>5</v>
      </c>
      <c r="C1" s="13" t="s">
        <v>6</v>
      </c>
      <c r="D1" s="13" t="s">
        <v>11</v>
      </c>
      <c r="E1" s="12" t="s">
        <v>7</v>
      </c>
      <c r="F1" s="12" t="s">
        <v>8</v>
      </c>
      <c r="G1" s="13" t="s">
        <v>9</v>
      </c>
      <c r="H1" s="13" t="s">
        <v>16</v>
      </c>
    </row>
    <row r="2" spans="1:8" ht="16.5" customHeight="1" x14ac:dyDescent="0.25">
      <c r="A2" s="12"/>
      <c r="B2" s="13"/>
      <c r="C2" s="13"/>
      <c r="D2" s="13"/>
      <c r="E2" s="12"/>
      <c r="F2" s="12"/>
      <c r="G2" s="13"/>
      <c r="H2" s="13"/>
    </row>
    <row r="3" spans="1:8" ht="15.75" x14ac:dyDescent="0.25">
      <c r="A3" s="7" t="s">
        <v>12</v>
      </c>
      <c r="B3" s="11">
        <v>1352</v>
      </c>
      <c r="C3" s="11">
        <v>125</v>
      </c>
      <c r="D3" s="11">
        <v>1477</v>
      </c>
      <c r="E3" s="8">
        <v>1343.28</v>
      </c>
      <c r="F3" s="8">
        <v>133.72</v>
      </c>
      <c r="G3" s="11">
        <v>-0.1104</v>
      </c>
      <c r="H3" s="9">
        <v>-0.1459</v>
      </c>
    </row>
    <row r="4" spans="1:8" ht="15.75" x14ac:dyDescent="0.25">
      <c r="A4" s="7" t="s">
        <v>13</v>
      </c>
      <c r="B4" s="11">
        <v>31</v>
      </c>
      <c r="C4" s="11">
        <v>5</v>
      </c>
      <c r="D4" s="11">
        <v>36</v>
      </c>
      <c r="E4" s="8">
        <v>30.65</v>
      </c>
      <c r="F4" s="8">
        <v>5.35</v>
      </c>
      <c r="G4" s="11">
        <v>-0.66690000000000005</v>
      </c>
      <c r="H4" s="9">
        <v>-0.70750000000000002</v>
      </c>
    </row>
    <row r="5" spans="1:8" ht="15.75" x14ac:dyDescent="0.25">
      <c r="A5" s="7" t="s">
        <v>14</v>
      </c>
      <c r="B5" s="11">
        <v>4596</v>
      </c>
      <c r="C5" s="11">
        <v>365</v>
      </c>
      <c r="D5" s="11">
        <v>4961</v>
      </c>
      <c r="E5" s="8">
        <v>4587.22</v>
      </c>
      <c r="F5" s="8">
        <v>373.78</v>
      </c>
      <c r="G5" s="11">
        <v>4.1599999999999998E-2</v>
      </c>
      <c r="H5" s="9">
        <v>5.4300000000000001E-2</v>
      </c>
    </row>
    <row r="6" spans="1:8" ht="15.75" x14ac:dyDescent="0.25">
      <c r="A6" s="8"/>
      <c r="B6" s="8"/>
      <c r="C6" s="8"/>
      <c r="D6" s="8"/>
      <c r="G6" s="8">
        <f>LN(B3/C3) - LN(B7/C7)</f>
        <v>-0.11042432701160587</v>
      </c>
    </row>
    <row r="7" spans="1:8" ht="15.75" x14ac:dyDescent="0.25">
      <c r="A7" s="8" t="s">
        <v>11</v>
      </c>
      <c r="B7" s="8">
        <f>SUM(B3:B5)</f>
        <v>5979</v>
      </c>
      <c r="C7" s="8">
        <f t="shared" ref="C7:F7" si="0">SUM(C3:C5)</f>
        <v>495</v>
      </c>
      <c r="D7" s="8">
        <f t="shared" si="0"/>
        <v>6474</v>
      </c>
      <c r="E7" s="8">
        <f t="shared" si="0"/>
        <v>5961.1500000000005</v>
      </c>
      <c r="F7" s="8">
        <f t="shared" si="0"/>
        <v>512.84999999999991</v>
      </c>
      <c r="G7" s="8"/>
    </row>
    <row r="10" spans="1:8" ht="15.75" thickBot="1" x14ac:dyDescent="0.3"/>
    <row r="11" spans="1:8" ht="45.75" thickBot="1" x14ac:dyDescent="0.3">
      <c r="A11" s="30" t="s">
        <v>10</v>
      </c>
      <c r="B11" s="31" t="s">
        <v>26</v>
      </c>
      <c r="C11" s="31" t="s">
        <v>27</v>
      </c>
      <c r="D11" s="31" t="s">
        <v>22</v>
      </c>
      <c r="E11" s="32" t="s">
        <v>28</v>
      </c>
      <c r="F11" s="32" t="s">
        <v>32</v>
      </c>
    </row>
    <row r="12" spans="1:8" ht="15.75" thickBot="1" x14ac:dyDescent="0.3">
      <c r="A12" s="33" t="s">
        <v>29</v>
      </c>
      <c r="B12" s="34">
        <v>0.22800000000000001</v>
      </c>
      <c r="C12" s="35">
        <v>1.02</v>
      </c>
      <c r="D12" s="35">
        <v>8.7200000000000006</v>
      </c>
      <c r="E12" s="35">
        <v>0.63800000000000001</v>
      </c>
      <c r="F12">
        <f>2*((B3 *LN(B3/E3)) + (C3*LN(C3/F3)))</f>
        <v>0.63790336058569963</v>
      </c>
    </row>
    <row r="13" spans="1:8" ht="15.75" thickBot="1" x14ac:dyDescent="0.3">
      <c r="A13" s="33" t="s">
        <v>30</v>
      </c>
      <c r="B13" s="34">
        <v>6.0000000000000001E-3</v>
      </c>
      <c r="C13" s="35">
        <v>1.17</v>
      </c>
      <c r="D13" s="35">
        <v>0.35</v>
      </c>
      <c r="E13" s="35">
        <v>2.8000000000000001E-2</v>
      </c>
      <c r="F13">
        <f t="shared" ref="F13:F14" si="1">2*((B4 *LN(B4/E4)) + (C4*LN(C4/F4)))</f>
        <v>2.7395125643255636E-2</v>
      </c>
    </row>
    <row r="14" spans="1:8" ht="15.75" thickBot="1" x14ac:dyDescent="0.3">
      <c r="A14" s="33" t="s">
        <v>31</v>
      </c>
      <c r="B14" s="34">
        <v>0.76600000000000001</v>
      </c>
      <c r="C14" s="35">
        <v>-0.37</v>
      </c>
      <c r="D14" s="35">
        <v>8.7799999999999994</v>
      </c>
      <c r="E14" s="35">
        <v>0.22500000000000001</v>
      </c>
      <c r="F14">
        <f t="shared" si="1"/>
        <v>0.22466843960697602</v>
      </c>
    </row>
  </sheetData>
  <mergeCells count="8">
    <mergeCell ref="E1:E2"/>
    <mergeCell ref="F1:F2"/>
    <mergeCell ref="G1:G2"/>
    <mergeCell ref="H1:H2"/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104B-8E83-42DA-84D0-7169798903C1}">
  <dimension ref="A1:E6"/>
  <sheetViews>
    <sheetView workbookViewId="0">
      <selection activeCell="C3" sqref="A1:E6"/>
    </sheetView>
  </sheetViews>
  <sheetFormatPr defaultRowHeight="15" x14ac:dyDescent="0.25"/>
  <sheetData>
    <row r="1" spans="1:5" ht="48" thickBot="1" x14ac:dyDescent="0.3">
      <c r="A1" s="1" t="s">
        <v>0</v>
      </c>
      <c r="B1" s="2">
        <v>43536</v>
      </c>
      <c r="C1" s="3" t="s">
        <v>1</v>
      </c>
      <c r="D1" s="3" t="s">
        <v>2</v>
      </c>
      <c r="E1" s="3" t="s">
        <v>3</v>
      </c>
    </row>
    <row r="2" spans="1:5" ht="16.5" thickBot="1" x14ac:dyDescent="0.3">
      <c r="A2" s="4" t="s">
        <v>4</v>
      </c>
      <c r="B2" s="5">
        <v>51</v>
      </c>
      <c r="C2" s="5">
        <v>27</v>
      </c>
      <c r="D2" s="5">
        <v>18</v>
      </c>
      <c r="E2" s="5">
        <v>0</v>
      </c>
    </row>
    <row r="3" spans="1:5" ht="32.25" thickBot="1" x14ac:dyDescent="0.3">
      <c r="A3" s="4" t="s">
        <v>5</v>
      </c>
      <c r="B3" s="6">
        <v>936</v>
      </c>
      <c r="C3" s="6">
        <v>4093</v>
      </c>
      <c r="D3" s="6">
        <v>1926</v>
      </c>
      <c r="E3" s="6">
        <v>396</v>
      </c>
    </row>
    <row r="4" spans="1:5" ht="32.25" thickBot="1" x14ac:dyDescent="0.3">
      <c r="A4" s="4" t="s">
        <v>6</v>
      </c>
      <c r="B4" s="6">
        <v>40</v>
      </c>
      <c r="C4" s="6">
        <v>323</v>
      </c>
      <c r="D4" s="6">
        <v>234</v>
      </c>
      <c r="E4" s="6">
        <v>52</v>
      </c>
    </row>
    <row r="5" spans="1:5" ht="32.25" thickBot="1" x14ac:dyDescent="0.3">
      <c r="A5" s="4" t="s">
        <v>7</v>
      </c>
      <c r="B5" s="6">
        <v>942.6</v>
      </c>
      <c r="C5" s="6">
        <v>4088.6</v>
      </c>
      <c r="D5" s="6">
        <v>1952.6</v>
      </c>
      <c r="E5" s="6">
        <v>380.1</v>
      </c>
    </row>
    <row r="6" spans="1:5" ht="32.25" thickBot="1" x14ac:dyDescent="0.3">
      <c r="A6" s="4" t="s">
        <v>8</v>
      </c>
      <c r="B6" s="6">
        <v>33.4</v>
      </c>
      <c r="C6" s="6">
        <v>327.39999999999998</v>
      </c>
      <c r="D6" s="6">
        <v>207.4</v>
      </c>
      <c r="E6" s="6">
        <v>67.900000000000006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0920-4C91-4580-AC7B-7BF9EEE99236}">
  <dimension ref="A1:M26"/>
  <sheetViews>
    <sheetView zoomScale="90" zoomScaleNormal="90" workbookViewId="0">
      <selection sqref="A1:XFD3"/>
    </sheetView>
  </sheetViews>
  <sheetFormatPr defaultRowHeight="15" x14ac:dyDescent="0.25"/>
  <cols>
    <col min="2" max="2" width="13.5703125" customWidth="1"/>
    <col min="3" max="3" width="6.140625" bestFit="1" customWidth="1"/>
    <col min="4" max="4" width="6.85546875" bestFit="1" customWidth="1"/>
    <col min="5" max="5" width="14" bestFit="1" customWidth="1"/>
    <col min="7" max="7" width="27.140625" customWidth="1"/>
    <col min="8" max="8" width="12" customWidth="1"/>
    <col min="9" max="9" width="12.140625" customWidth="1"/>
  </cols>
  <sheetData>
    <row r="1" spans="1:13" x14ac:dyDescent="0.25">
      <c r="A1" s="26" t="s">
        <v>17</v>
      </c>
      <c r="B1" s="26"/>
      <c r="C1" s="26"/>
      <c r="D1" s="26"/>
      <c r="E1" s="26"/>
      <c r="F1" s="26"/>
      <c r="G1" s="26"/>
    </row>
    <row r="2" spans="1:13" x14ac:dyDescent="0.25">
      <c r="A2" s="26" t="s">
        <v>19</v>
      </c>
      <c r="B2" s="26"/>
      <c r="C2" s="26"/>
      <c r="D2" s="26"/>
      <c r="E2" s="26"/>
      <c r="F2" s="26"/>
      <c r="G2" s="26"/>
    </row>
    <row r="3" spans="1:13" x14ac:dyDescent="0.25">
      <c r="A3" s="28" t="s">
        <v>25</v>
      </c>
      <c r="B3" s="29"/>
      <c r="C3" s="29"/>
      <c r="D3" s="29"/>
      <c r="E3" s="29"/>
      <c r="F3" s="29"/>
      <c r="G3" s="29"/>
    </row>
    <row r="4" spans="1:13" ht="15.75" thickBot="1" x14ac:dyDescent="0.3">
      <c r="A4" s="14"/>
    </row>
    <row r="5" spans="1:13" ht="67.5" customHeight="1" thickBot="1" x14ac:dyDescent="0.3">
      <c r="B5" s="1" t="s">
        <v>0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15" t="s">
        <v>15</v>
      </c>
      <c r="I5" s="15" t="s">
        <v>21</v>
      </c>
      <c r="J5" s="15" t="s">
        <v>9</v>
      </c>
      <c r="K5" s="15" t="s">
        <v>16</v>
      </c>
      <c r="L5" s="24" t="s">
        <v>20</v>
      </c>
      <c r="M5" s="24" t="s">
        <v>22</v>
      </c>
    </row>
    <row r="6" spans="1:13" ht="16.5" thickBot="1" x14ac:dyDescent="0.3">
      <c r="B6" s="23" t="s">
        <v>18</v>
      </c>
      <c r="C6" s="5">
        <v>51</v>
      </c>
      <c r="D6" s="6">
        <v>936</v>
      </c>
      <c r="E6" s="6">
        <v>40</v>
      </c>
      <c r="F6" s="6">
        <v>942.6</v>
      </c>
      <c r="G6" s="6">
        <v>33.4</v>
      </c>
      <c r="H6" s="16">
        <f>D6+E6</f>
        <v>976</v>
      </c>
      <c r="I6" s="25">
        <f>H6/$H$10</f>
        <v>0.122</v>
      </c>
      <c r="J6" s="18">
        <f>LN(D6/E6) - LN($D$10/$E$10)</f>
        <v>0.7255771016936583</v>
      </c>
      <c r="K6" s="19">
        <f>LN(F6/G6) - LN($F$10/$G$10)</f>
        <v>0.89109693550728641</v>
      </c>
      <c r="L6">
        <f>(J6-K6)*20/LN(2)</f>
        <v>-4.7758928682337327</v>
      </c>
      <c r="M6">
        <f>D6-F6</f>
        <v>-6.6000000000000227</v>
      </c>
    </row>
    <row r="7" spans="1:13" ht="16.5" thickBot="1" x14ac:dyDescent="0.3">
      <c r="B7" s="3" t="s">
        <v>1</v>
      </c>
      <c r="C7" s="5">
        <v>27</v>
      </c>
      <c r="D7" s="6">
        <v>4093</v>
      </c>
      <c r="E7" s="6">
        <v>323</v>
      </c>
      <c r="F7" s="6">
        <v>4088.6</v>
      </c>
      <c r="G7" s="6">
        <v>327.39999999999998</v>
      </c>
      <c r="H7" s="16">
        <f t="shared" ref="H7:H9" si="0">D7+E7</f>
        <v>4416</v>
      </c>
      <c r="I7" s="25">
        <f t="shared" ref="I7:I9" si="1">H7/$H$10</f>
        <v>0.55200000000000005</v>
      </c>
      <c r="J7" s="18">
        <f>LN(D7/E7) - LN($D$10/$E$10)</f>
        <v>0.11222223259974884</v>
      </c>
      <c r="K7" s="19">
        <f>LN(F7/G7) - LN($F$10/$G$10)</f>
        <v>7.5786048214183666E-2</v>
      </c>
      <c r="L7">
        <f t="shared" ref="L7:L10" si="2">(J7-K7)*20/LN(2)</f>
        <v>1.0513260504394153</v>
      </c>
      <c r="M7">
        <f t="shared" ref="M7:M9" si="3">D7-F7</f>
        <v>4.4000000000000909</v>
      </c>
    </row>
    <row r="8" spans="1:13" ht="16.5" thickBot="1" x14ac:dyDescent="0.3">
      <c r="B8" s="3" t="s">
        <v>2</v>
      </c>
      <c r="C8" s="5">
        <v>18</v>
      </c>
      <c r="D8" s="6">
        <v>1926</v>
      </c>
      <c r="E8" s="6">
        <v>234</v>
      </c>
      <c r="F8" s="6">
        <v>1952.6</v>
      </c>
      <c r="G8" s="6">
        <v>207.4</v>
      </c>
      <c r="H8" s="16">
        <f t="shared" si="0"/>
        <v>2160</v>
      </c>
      <c r="I8" s="25">
        <f t="shared" si="1"/>
        <v>0.27</v>
      </c>
      <c r="J8" s="18">
        <f>LN(D8/E8) - LN($D$10/$E$10)</f>
        <v>-0.31927944366962802</v>
      </c>
      <c r="K8" s="19">
        <f>LN(F8/G8) - LN($F$10/$G$10)</f>
        <v>-0.20672137800354529</v>
      </c>
      <c r="L8">
        <f t="shared" si="2"/>
        <v>-3.2477392629702373</v>
      </c>
      <c r="M8">
        <f t="shared" si="3"/>
        <v>-26.599999999999909</v>
      </c>
    </row>
    <row r="9" spans="1:13" ht="16.5" thickBot="1" x14ac:dyDescent="0.3">
      <c r="B9" s="3" t="s">
        <v>3</v>
      </c>
      <c r="C9" s="5">
        <v>0</v>
      </c>
      <c r="D9" s="6">
        <v>396</v>
      </c>
      <c r="E9" s="6">
        <v>52</v>
      </c>
      <c r="F9" s="6">
        <v>380.1</v>
      </c>
      <c r="G9" s="6">
        <v>67.900000000000006</v>
      </c>
      <c r="H9" s="17">
        <f t="shared" si="0"/>
        <v>448</v>
      </c>
      <c r="I9" s="25">
        <f t="shared" si="1"/>
        <v>5.6000000000000001E-2</v>
      </c>
      <c r="J9" s="20">
        <f>LN(D9/E9) - LN($D$10/$E$10)</f>
        <v>-0.39698842799694445</v>
      </c>
      <c r="K9" s="21">
        <f>LN(F9/G9) - LN($F$10/$G$10)</f>
        <v>-0.72659083756913678</v>
      </c>
      <c r="L9">
        <f t="shared" si="2"/>
        <v>9.5103152350970976</v>
      </c>
      <c r="M9">
        <f t="shared" si="3"/>
        <v>15.899999999999977</v>
      </c>
    </row>
    <row r="10" spans="1:13" x14ac:dyDescent="0.25">
      <c r="D10">
        <f>SUM(D6:D9)</f>
        <v>7351</v>
      </c>
      <c r="E10">
        <f t="shared" ref="E10:H10" si="4">SUM(E6:E9)</f>
        <v>649</v>
      </c>
      <c r="F10">
        <f t="shared" si="4"/>
        <v>7363.9</v>
      </c>
      <c r="G10">
        <f t="shared" si="4"/>
        <v>636.09999999999991</v>
      </c>
      <c r="H10">
        <f t="shared" si="4"/>
        <v>8000</v>
      </c>
      <c r="I10" s="22"/>
      <c r="L10">
        <f t="shared" si="2"/>
        <v>0</v>
      </c>
    </row>
    <row r="14" spans="1:13" ht="15.75" thickBot="1" x14ac:dyDescent="0.3"/>
    <row r="15" spans="1:13" ht="32.25" thickBot="1" x14ac:dyDescent="0.3">
      <c r="B15" s="1" t="s">
        <v>0</v>
      </c>
      <c r="C15" s="4" t="s">
        <v>4</v>
      </c>
      <c r="D15" s="4" t="s">
        <v>23</v>
      </c>
      <c r="E15" s="4" t="s">
        <v>20</v>
      </c>
      <c r="F15" s="4" t="s">
        <v>22</v>
      </c>
      <c r="G15" s="4" t="s">
        <v>24</v>
      </c>
      <c r="H15" s="15" t="s">
        <v>34</v>
      </c>
      <c r="I15" s="15"/>
      <c r="J15" s="15"/>
    </row>
    <row r="16" spans="1:13" ht="16.5" thickBot="1" x14ac:dyDescent="0.3">
      <c r="B16" s="23" t="s">
        <v>18</v>
      </c>
      <c r="C16" s="5">
        <v>51</v>
      </c>
      <c r="D16" s="27">
        <f>I6</f>
        <v>0.122</v>
      </c>
      <c r="E16" s="6">
        <f>L6</f>
        <v>-4.7758928682337327</v>
      </c>
      <c r="F16" s="6">
        <f>M6</f>
        <v>-6.6000000000000227</v>
      </c>
      <c r="G16" s="6">
        <f>2*((D6*LN(D6/F6) +E6*LN(E6/G6)))</f>
        <v>1.272205171966533</v>
      </c>
      <c r="H16" s="16">
        <f>ROUND(C16+E16, 0)</f>
        <v>46</v>
      </c>
      <c r="I16" s="18"/>
      <c r="J16" s="19"/>
    </row>
    <row r="17" spans="2:10" ht="16.5" thickBot="1" x14ac:dyDescent="0.3">
      <c r="B17" s="3" t="s">
        <v>1</v>
      </c>
      <c r="C17" s="5">
        <v>27</v>
      </c>
      <c r="D17" s="27">
        <f t="shared" ref="D17:D19" si="5">I7</f>
        <v>0.55200000000000005</v>
      </c>
      <c r="E17" s="6">
        <f t="shared" ref="E17:E19" si="6">L7</f>
        <v>1.0513260504394153</v>
      </c>
      <c r="F17" s="6">
        <f t="shared" ref="F17:F19" si="7">M7</f>
        <v>4.4000000000000909</v>
      </c>
      <c r="G17" s="6">
        <f t="shared" ref="G17:G19" si="8">2*((D7*LN(D7/F7) +E7*LN(E7/G7)))</f>
        <v>6.4132671994052259E-2</v>
      </c>
      <c r="H17" s="16">
        <f t="shared" ref="H17:H19" si="9">ROUND(C17+E17, 0)</f>
        <v>28</v>
      </c>
      <c r="I17" s="18"/>
      <c r="J17" s="19"/>
    </row>
    <row r="18" spans="2:10" ht="16.5" thickBot="1" x14ac:dyDescent="0.3">
      <c r="B18" s="3" t="s">
        <v>2</v>
      </c>
      <c r="C18" s="5">
        <v>18</v>
      </c>
      <c r="D18" s="27">
        <f t="shared" si="5"/>
        <v>0.27</v>
      </c>
      <c r="E18" s="6">
        <f t="shared" si="6"/>
        <v>-3.2477392629702373</v>
      </c>
      <c r="F18" s="6">
        <f t="shared" si="7"/>
        <v>-26.599999999999909</v>
      </c>
      <c r="G18" s="6">
        <f t="shared" si="8"/>
        <v>3.6384364773015534</v>
      </c>
      <c r="H18" s="16">
        <f t="shared" si="9"/>
        <v>15</v>
      </c>
      <c r="I18" s="18"/>
      <c r="J18" s="19"/>
    </row>
    <row r="19" spans="2:10" ht="16.5" thickBot="1" x14ac:dyDescent="0.3">
      <c r="B19" s="3" t="s">
        <v>3</v>
      </c>
      <c r="C19" s="5">
        <v>0</v>
      </c>
      <c r="D19" s="27">
        <f t="shared" si="5"/>
        <v>5.6000000000000001E-2</v>
      </c>
      <c r="E19" s="6">
        <f t="shared" si="6"/>
        <v>9.5103152350970976</v>
      </c>
      <c r="F19" s="6">
        <f t="shared" si="7"/>
        <v>15.899999999999977</v>
      </c>
      <c r="G19" s="6">
        <f t="shared" si="8"/>
        <v>4.7096286630924915</v>
      </c>
      <c r="H19" s="16">
        <f t="shared" si="9"/>
        <v>10</v>
      </c>
      <c r="I19" s="20"/>
      <c r="J19" s="21"/>
    </row>
    <row r="20" spans="2:10" ht="16.5" thickBot="1" x14ac:dyDescent="0.3">
      <c r="G20" s="36">
        <f>SUM(G16:G19)</f>
        <v>9.6844029843546302</v>
      </c>
    </row>
    <row r="21" spans="2:10" ht="15.75" x14ac:dyDescent="0.25">
      <c r="G21" s="10">
        <f>1-_xlfn.CHISQ.DIST(G20, 3, TRUE)</f>
        <v>2.1448417545580911E-2</v>
      </c>
    </row>
    <row r="22" spans="2:10" x14ac:dyDescent="0.25">
      <c r="B22" s="37" t="s">
        <v>33</v>
      </c>
      <c r="C22" s="37"/>
      <c r="D22" s="37"/>
      <c r="E22" s="37"/>
      <c r="F22" s="37"/>
      <c r="G22" s="37"/>
    </row>
    <row r="23" spans="2:10" x14ac:dyDescent="0.25">
      <c r="B23" s="37"/>
      <c r="C23" s="37"/>
      <c r="D23" s="37"/>
      <c r="E23" s="37"/>
      <c r="F23" s="37"/>
      <c r="G23" s="37"/>
    </row>
    <row r="24" spans="2:10" x14ac:dyDescent="0.25">
      <c r="B24" s="37"/>
      <c r="C24" s="37"/>
      <c r="D24" s="37"/>
      <c r="E24" s="37"/>
      <c r="F24" s="37"/>
      <c r="G24" s="37"/>
    </row>
    <row r="25" spans="2:10" x14ac:dyDescent="0.25">
      <c r="B25" s="37"/>
      <c r="C25" s="37"/>
      <c r="D25" s="37"/>
      <c r="E25" s="37"/>
      <c r="F25" s="37"/>
      <c r="G25" s="37"/>
    </row>
    <row r="26" spans="2:10" x14ac:dyDescent="0.25">
      <c r="B26" s="37"/>
      <c r="C26" s="37"/>
      <c r="D26" s="37"/>
      <c r="E26" s="37"/>
      <c r="F26" s="37"/>
      <c r="G26" s="37"/>
    </row>
  </sheetData>
  <mergeCells count="4">
    <mergeCell ref="A1:G1"/>
    <mergeCell ref="A2:G2"/>
    <mergeCell ref="A3:G3"/>
    <mergeCell ref="B22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6560-CD3B-4A28-8F0C-4D2A5EE07CD6}">
  <dimension ref="A1:J27"/>
  <sheetViews>
    <sheetView tabSelected="1" topLeftCell="A6" workbookViewId="0">
      <selection activeCell="H27" sqref="H27"/>
    </sheetView>
  </sheetViews>
  <sheetFormatPr defaultRowHeight="15" x14ac:dyDescent="0.25"/>
  <cols>
    <col min="2" max="2" width="15.7109375" customWidth="1"/>
    <col min="3" max="3" width="12" customWidth="1"/>
    <col min="4" max="4" width="6.85546875" bestFit="1" customWidth="1"/>
    <col min="5" max="5" width="6.5703125" bestFit="1" customWidth="1"/>
    <col min="8" max="8" width="12.42578125" customWidth="1"/>
    <col min="9" max="9" width="11.5703125" customWidth="1"/>
  </cols>
  <sheetData>
    <row r="1" spans="1:10" x14ac:dyDescent="0.25">
      <c r="A1" s="26" t="s">
        <v>17</v>
      </c>
      <c r="B1" s="26"/>
      <c r="C1" s="26"/>
      <c r="D1" s="26"/>
      <c r="E1" s="26"/>
      <c r="F1" s="26"/>
      <c r="G1" s="26"/>
    </row>
    <row r="2" spans="1:10" x14ac:dyDescent="0.25">
      <c r="A2" s="26" t="s">
        <v>19</v>
      </c>
      <c r="B2" s="26"/>
      <c r="C2" s="26"/>
      <c r="D2" s="26"/>
      <c r="E2" s="26"/>
      <c r="F2" s="26"/>
      <c r="G2" s="26"/>
    </row>
    <row r="3" spans="1:10" x14ac:dyDescent="0.25">
      <c r="A3" s="28" t="s">
        <v>25</v>
      </c>
      <c r="B3" s="29"/>
      <c r="C3" s="29"/>
      <c r="D3" s="29"/>
      <c r="E3" s="29"/>
      <c r="F3" s="29"/>
      <c r="G3" s="29"/>
    </row>
    <row r="7" spans="1:10" ht="31.5" x14ac:dyDescent="0.25">
      <c r="B7" s="38" t="s">
        <v>0</v>
      </c>
      <c r="C7" s="38" t="s">
        <v>4</v>
      </c>
      <c r="D7" s="38" t="s">
        <v>5</v>
      </c>
      <c r="E7" s="38" t="s">
        <v>6</v>
      </c>
      <c r="F7" s="38" t="s">
        <v>7</v>
      </c>
      <c r="G7" s="38" t="s">
        <v>8</v>
      </c>
      <c r="H7" s="38" t="s">
        <v>35</v>
      </c>
      <c r="I7" s="38" t="s">
        <v>36</v>
      </c>
      <c r="J7" s="38" t="s">
        <v>20</v>
      </c>
    </row>
    <row r="8" spans="1:10" ht="15.75" x14ac:dyDescent="0.25">
      <c r="B8" s="39" t="s">
        <v>18</v>
      </c>
      <c r="C8" s="38">
        <v>51</v>
      </c>
      <c r="D8" s="10">
        <v>936</v>
      </c>
      <c r="E8" s="10">
        <v>40</v>
      </c>
      <c r="F8" s="10">
        <v>942.6</v>
      </c>
      <c r="G8" s="10">
        <v>33.4</v>
      </c>
      <c r="H8" s="22">
        <f>LN(D8/E8 * $E$12/$D$12)</f>
        <v>0.72557710169365808</v>
      </c>
      <c r="I8" s="22">
        <f>LN(F8/G8 *$G$12/$F$12)</f>
        <v>0.8910969355072863</v>
      </c>
      <c r="J8" s="22">
        <f>(H8-I8)*20/LN(2)</f>
        <v>-4.7758928682337363</v>
      </c>
    </row>
    <row r="9" spans="1:10" ht="15.75" x14ac:dyDescent="0.25">
      <c r="B9" s="38" t="s">
        <v>1</v>
      </c>
      <c r="C9" s="38">
        <v>27</v>
      </c>
      <c r="D9" s="10">
        <v>4093</v>
      </c>
      <c r="E9" s="10">
        <v>323</v>
      </c>
      <c r="F9" s="10">
        <v>4088.6</v>
      </c>
      <c r="G9" s="10">
        <v>327.39999999999998</v>
      </c>
      <c r="H9" s="22">
        <f t="shared" ref="H9:H11" si="0">LN(D9/E9 * $E$12/$D$12)</f>
        <v>0.11222223259974885</v>
      </c>
      <c r="I9" s="22">
        <f t="shared" ref="I9:I11" si="1">LN(F9/G9 *$G$12/$F$12)</f>
        <v>7.5786048214183485E-2</v>
      </c>
      <c r="J9" s="22">
        <f t="shared" ref="J9:J11" si="2">(H9-I9)*20/LN(2)</f>
        <v>1.0513260504394208</v>
      </c>
    </row>
    <row r="10" spans="1:10" ht="15.75" x14ac:dyDescent="0.25">
      <c r="B10" s="38" t="s">
        <v>2</v>
      </c>
      <c r="C10" s="38">
        <v>18</v>
      </c>
      <c r="D10" s="10">
        <v>1926</v>
      </c>
      <c r="E10" s="10">
        <v>234</v>
      </c>
      <c r="F10" s="10">
        <v>1952.6</v>
      </c>
      <c r="G10" s="10">
        <v>207.4</v>
      </c>
      <c r="H10" s="22">
        <f t="shared" si="0"/>
        <v>-0.31927944366962824</v>
      </c>
      <c r="I10" s="22">
        <f t="shared" si="1"/>
        <v>-0.20672137800354548</v>
      </c>
      <c r="J10" s="22">
        <f t="shared" si="2"/>
        <v>-3.2477392629702377</v>
      </c>
    </row>
    <row r="11" spans="1:10" ht="15.75" x14ac:dyDescent="0.25">
      <c r="B11" s="38" t="s">
        <v>3</v>
      </c>
      <c r="C11" s="38">
        <v>0</v>
      </c>
      <c r="D11" s="10">
        <v>396</v>
      </c>
      <c r="E11" s="10">
        <v>52</v>
      </c>
      <c r="F11" s="10">
        <v>380.1</v>
      </c>
      <c r="G11" s="10">
        <v>67.900000000000006</v>
      </c>
      <c r="H11" s="22">
        <f t="shared" si="0"/>
        <v>-0.39698842799694439</v>
      </c>
      <c r="I11" s="22">
        <f t="shared" si="1"/>
        <v>-0.726590837569137</v>
      </c>
      <c r="J11" s="22">
        <f t="shared" si="2"/>
        <v>9.5103152350971065</v>
      </c>
    </row>
    <row r="12" spans="1:10" ht="15.75" x14ac:dyDescent="0.25">
      <c r="B12" s="41" t="s">
        <v>37</v>
      </c>
      <c r="D12">
        <f>SUM(D8:D11)</f>
        <v>7351</v>
      </c>
      <c r="E12">
        <f t="shared" ref="E12:G12" si="3">SUM(E8:E11)</f>
        <v>649</v>
      </c>
      <c r="F12">
        <f t="shared" si="3"/>
        <v>7363.9</v>
      </c>
      <c r="G12">
        <f t="shared" si="3"/>
        <v>636.09999999999991</v>
      </c>
    </row>
    <row r="15" spans="1:10" ht="31.5" x14ac:dyDescent="0.25">
      <c r="B15" s="38" t="s">
        <v>0</v>
      </c>
      <c r="C15" s="38" t="s">
        <v>38</v>
      </c>
      <c r="D15" t="s">
        <v>39</v>
      </c>
    </row>
    <row r="16" spans="1:10" ht="15.75" x14ac:dyDescent="0.25">
      <c r="B16" s="39" t="s">
        <v>18</v>
      </c>
      <c r="C16" s="38">
        <v>51</v>
      </c>
      <c r="D16" s="42">
        <f>ROUND(C8+J8, 0)</f>
        <v>46</v>
      </c>
    </row>
    <row r="17" spans="2:8" ht="15.75" x14ac:dyDescent="0.25">
      <c r="B17" s="38" t="s">
        <v>1</v>
      </c>
      <c r="C17" s="38">
        <v>27</v>
      </c>
      <c r="D17" s="42">
        <f t="shared" ref="D17:D19" si="4">ROUND(C9+J9, 0)</f>
        <v>28</v>
      </c>
    </row>
    <row r="18" spans="2:8" ht="15.75" x14ac:dyDescent="0.25">
      <c r="B18" s="38" t="s">
        <v>2</v>
      </c>
      <c r="C18" s="38">
        <v>18</v>
      </c>
      <c r="D18" s="42">
        <f t="shared" si="4"/>
        <v>15</v>
      </c>
    </row>
    <row r="19" spans="2:8" ht="15.75" x14ac:dyDescent="0.25">
      <c r="B19" s="38" t="s">
        <v>3</v>
      </c>
      <c r="C19" s="38">
        <v>0</v>
      </c>
      <c r="D19" s="42">
        <f t="shared" si="4"/>
        <v>10</v>
      </c>
    </row>
    <row r="21" spans="2:8" ht="31.5" x14ac:dyDescent="0.25">
      <c r="B21" s="38" t="s">
        <v>0</v>
      </c>
      <c r="C21" s="38" t="s">
        <v>4</v>
      </c>
      <c r="D21" s="38" t="s">
        <v>5</v>
      </c>
      <c r="E21" s="38" t="s">
        <v>6</v>
      </c>
      <c r="F21" s="38" t="s">
        <v>7</v>
      </c>
      <c r="G21" s="38" t="s">
        <v>8</v>
      </c>
      <c r="H21" s="38" t="s">
        <v>40</v>
      </c>
    </row>
    <row r="22" spans="2:8" ht="15.75" x14ac:dyDescent="0.25">
      <c r="B22" s="39" t="s">
        <v>18</v>
      </c>
      <c r="C22" s="38">
        <v>51</v>
      </c>
      <c r="D22" s="10">
        <v>936</v>
      </c>
      <c r="E22" s="10">
        <v>40</v>
      </c>
      <c r="F22" s="10">
        <v>942.6</v>
      </c>
      <c r="G22" s="10">
        <v>33.4</v>
      </c>
      <c r="H22" s="22">
        <f>2*(D22*LN(D22/F22) +E22*LN(E22/G22))</f>
        <v>1.272205171966533</v>
      </c>
    </row>
    <row r="23" spans="2:8" ht="15.75" x14ac:dyDescent="0.25">
      <c r="B23" s="38" t="s">
        <v>1</v>
      </c>
      <c r="C23" s="38">
        <v>27</v>
      </c>
      <c r="D23" s="10">
        <v>4093</v>
      </c>
      <c r="E23" s="10">
        <v>323</v>
      </c>
      <c r="F23" s="10">
        <v>4088.6</v>
      </c>
      <c r="G23" s="10">
        <v>327.39999999999998</v>
      </c>
      <c r="H23" s="22">
        <f t="shared" ref="H23:H25" si="5">2*(D23*LN(D23/F23) +E23*LN(E23/G23))</f>
        <v>6.4132671994052259E-2</v>
      </c>
    </row>
    <row r="24" spans="2:8" ht="15.75" x14ac:dyDescent="0.25">
      <c r="B24" s="38" t="s">
        <v>2</v>
      </c>
      <c r="C24" s="38">
        <v>18</v>
      </c>
      <c r="D24" s="10">
        <v>1926</v>
      </c>
      <c r="E24" s="10">
        <v>234</v>
      </c>
      <c r="F24" s="10">
        <v>1952.6</v>
      </c>
      <c r="G24" s="10">
        <v>207.4</v>
      </c>
      <c r="H24" s="22">
        <f t="shared" si="5"/>
        <v>3.6384364773015534</v>
      </c>
    </row>
    <row r="25" spans="2:8" ht="15.75" x14ac:dyDescent="0.25">
      <c r="B25" s="38" t="s">
        <v>3</v>
      </c>
      <c r="C25" s="38">
        <v>0</v>
      </c>
      <c r="D25" s="10">
        <v>396</v>
      </c>
      <c r="E25" s="10">
        <v>52</v>
      </c>
      <c r="F25" s="10">
        <v>380.1</v>
      </c>
      <c r="G25" s="10">
        <v>67.900000000000006</v>
      </c>
      <c r="H25" s="22">
        <f t="shared" si="5"/>
        <v>4.7096286630924915</v>
      </c>
    </row>
    <row r="26" spans="2:8" x14ac:dyDescent="0.25">
      <c r="H26" s="43">
        <f>SUM(H22:H25)</f>
        <v>9.6844029843546302</v>
      </c>
    </row>
    <row r="27" spans="2:8" x14ac:dyDescent="0.25">
      <c r="H27" s="40">
        <f>_xlfn.CHISQ.DIST.RT(H26, 3)</f>
        <v>2.1448417545580835E-2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Example</vt:lpstr>
      <vt:lpstr>Copy Paste</vt:lpstr>
      <vt:lpstr>Transposed (Rough)</vt:lpstr>
      <vt:lpstr>Transposed Neat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Patel</dc:creator>
  <cp:lastModifiedBy>Ravi Patel</cp:lastModifiedBy>
  <dcterms:created xsi:type="dcterms:W3CDTF">2019-03-16T12:49:07Z</dcterms:created>
  <dcterms:modified xsi:type="dcterms:W3CDTF">2019-03-16T20:23:53Z</dcterms:modified>
</cp:coreProperties>
</file>