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fnfms-my.sharepoint.com/personal/venkatasatish_kumar_fnf_com/Documents/Personal/"/>
    </mc:Choice>
  </mc:AlternateContent>
  <xr:revisionPtr revIDLastSave="273" documentId="13_ncr:1_{C161AF10-7BC9-4C37-8546-2C4B65EBF8BC}" xr6:coauthVersionLast="47" xr6:coauthVersionMax="47" xr10:uidLastSave="{0E246576-D43F-43FA-B97F-892A06D0F68C}"/>
  <bookViews>
    <workbookView xWindow="-120" yWindow="-120" windowWidth="20730" windowHeight="11160" tabRatio="583" firstSheet="10" activeTab="34" xr2:uid="{00000000-000D-0000-FFFF-FFFF00000000}"/>
  </bookViews>
  <sheets>
    <sheet name="March-2019" sheetId="1" state="hidden" r:id="rId1"/>
    <sheet name="Satish_Home(Credit) " sheetId="35" state="hidden" r:id="rId2"/>
    <sheet name="Savish" sheetId="36" state="hidden" r:id="rId3"/>
    <sheet name="Amma-M" sheetId="2" state="hidden" r:id="rId4"/>
    <sheet name="Amma - D" sheetId="4" state="hidden" r:id="rId5"/>
    <sheet name="Sreedevi" sheetId="39" state="hidden" r:id="rId6"/>
    <sheet name="Subhadra" sheetId="12" state="hidden" r:id="rId7"/>
    <sheet name="June" sheetId="6" state="hidden" r:id="rId8"/>
    <sheet name="Satish_Appu" sheetId="8" state="hidden" r:id="rId9"/>
    <sheet name="Satish_Credit Latest" sheetId="40" state="hidden" r:id="rId10"/>
    <sheet name="Loan Clearence" sheetId="41" r:id="rId11"/>
    <sheet name="Sheet1" sheetId="37" state="hidden" r:id="rId12"/>
    <sheet name="Sheet2" sheetId="38" state="hidden" r:id="rId13"/>
    <sheet name="Shankar" sheetId="33" state="hidden" r:id="rId14"/>
    <sheet name="ATHA" sheetId="34" state="hidden" r:id="rId15"/>
    <sheet name="Satish-M" sheetId="3" r:id="rId16"/>
    <sheet name="Satish - D" sheetId="5" r:id="rId17"/>
    <sheet name="EXOCT" sheetId="10" state="hidden" r:id="rId18"/>
    <sheet name="EXNOV" sheetId="11" state="hidden" r:id="rId19"/>
    <sheet name="EXDEC" sheetId="13" state="hidden" r:id="rId20"/>
    <sheet name="EXJAN" sheetId="15" state="hidden" r:id="rId21"/>
    <sheet name="EXFEB" sheetId="16" state="hidden" r:id="rId22"/>
    <sheet name="Father Sunshine " sheetId="17" state="hidden" r:id="rId23"/>
    <sheet name="ITSubmission" sheetId="14" state="hidden" r:id="rId24"/>
    <sheet name="March" sheetId="19" state="hidden" r:id="rId25"/>
    <sheet name="APRIL" sheetId="20" state="hidden" r:id="rId26"/>
    <sheet name="MAY" sheetId="21" state="hidden" r:id="rId27"/>
    <sheet name="JUNE2020" sheetId="22" state="hidden" r:id="rId28"/>
    <sheet name="July" sheetId="23" state="hidden" r:id="rId29"/>
    <sheet name="August" sheetId="24" state="hidden" r:id="rId30"/>
    <sheet name="September" sheetId="25" state="hidden" r:id="rId31"/>
    <sheet name="October" sheetId="27" state="hidden" r:id="rId32"/>
    <sheet name="November" sheetId="28" state="hidden" r:id="rId33"/>
    <sheet name="DEcember" sheetId="29" state="hidden" r:id="rId34"/>
    <sheet name="Atha - KP" sheetId="30" r:id="rId35"/>
    <sheet name="SEP" sheetId="31" r:id="rId36"/>
    <sheet name="Sheet3" sheetId="42" r:id="rId37"/>
    <sheet name="Priority Amount" sheetId="26" state="hidden" r:id="rId38"/>
    <sheet name="Amma Akka Land" sheetId="32" state="hidden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0" l="1"/>
  <c r="D7" i="30"/>
  <c r="E7" i="30" s="1"/>
  <c r="F7" i="30" s="1"/>
  <c r="G7" i="30" s="1"/>
  <c r="B14" i="31"/>
  <c r="D6" i="30"/>
  <c r="E6" i="30" s="1"/>
  <c r="F6" i="30" s="1"/>
  <c r="G6" i="30" s="1"/>
  <c r="D5" i="30"/>
  <c r="E5" i="30" s="1"/>
  <c r="F5" i="30" s="1"/>
  <c r="G5" i="30" s="1"/>
  <c r="D4" i="30"/>
  <c r="E4" i="30" s="1"/>
  <c r="F4" i="30" s="1"/>
  <c r="G4" i="30" s="1"/>
  <c r="B14" i="42"/>
  <c r="B15" i="42" s="1"/>
  <c r="D21" i="41"/>
  <c r="E21" i="41" s="1"/>
  <c r="F21" i="41" s="1"/>
  <c r="G21" i="41" s="1"/>
  <c r="D22" i="41"/>
  <c r="E22" i="41" s="1"/>
  <c r="F22" i="41" s="1"/>
  <c r="G22" i="41" s="1"/>
  <c r="D20" i="41"/>
  <c r="E20" i="41" s="1"/>
  <c r="F20" i="41" s="1"/>
  <c r="G20" i="41" s="1"/>
  <c r="D52" i="41"/>
  <c r="D13" i="40"/>
  <c r="E13" i="40" s="1"/>
  <c r="F13" i="40" s="1"/>
  <c r="G13" i="40" s="1"/>
  <c r="A29" i="41"/>
  <c r="P20" i="41"/>
  <c r="Q20" i="41" s="1"/>
  <c r="R20" i="41" s="1"/>
  <c r="S20" i="41" s="1"/>
  <c r="P19" i="41"/>
  <c r="Q19" i="41" s="1"/>
  <c r="R19" i="41" s="1"/>
  <c r="S19" i="41" s="1"/>
  <c r="P18" i="41"/>
  <c r="Q18" i="41" s="1"/>
  <c r="R18" i="41" s="1"/>
  <c r="S18" i="41" s="1"/>
  <c r="P16" i="41"/>
  <c r="Q16" i="41" s="1"/>
  <c r="R16" i="41" s="1"/>
  <c r="S16" i="41" s="1"/>
  <c r="P15" i="41"/>
  <c r="Q15" i="41" s="1"/>
  <c r="R15" i="41" s="1"/>
  <c r="S15" i="41" s="1"/>
  <c r="P14" i="41"/>
  <c r="Q14" i="41" s="1"/>
  <c r="R14" i="41" s="1"/>
  <c r="S14" i="41" s="1"/>
  <c r="P13" i="41"/>
  <c r="Q13" i="41" s="1"/>
  <c r="R13" i="41" s="1"/>
  <c r="S13" i="41" s="1"/>
  <c r="P12" i="41"/>
  <c r="Q12" i="41" s="1"/>
  <c r="R12" i="41" s="1"/>
  <c r="S12" i="41" s="1"/>
  <c r="P11" i="41"/>
  <c r="Q11" i="41" s="1"/>
  <c r="R11" i="41" s="1"/>
  <c r="S11" i="41" s="1"/>
  <c r="P10" i="41"/>
  <c r="Q10" i="41" s="1"/>
  <c r="R10" i="41" s="1"/>
  <c r="S10" i="41" s="1"/>
  <c r="P9" i="41"/>
  <c r="Q9" i="41" s="1"/>
  <c r="R9" i="41" s="1"/>
  <c r="S9" i="41" s="1"/>
  <c r="P8" i="41"/>
  <c r="Q8" i="41" s="1"/>
  <c r="R8" i="41" s="1"/>
  <c r="S8" i="41" s="1"/>
  <c r="P7" i="41"/>
  <c r="Q7" i="41" s="1"/>
  <c r="R7" i="41" s="1"/>
  <c r="S7" i="41" s="1"/>
  <c r="P6" i="41"/>
  <c r="Q6" i="41" s="1"/>
  <c r="R6" i="41" s="1"/>
  <c r="S6" i="41" s="1"/>
  <c r="P5" i="41"/>
  <c r="Q5" i="41" s="1"/>
  <c r="R5" i="41" s="1"/>
  <c r="S5" i="41" s="1"/>
  <c r="P4" i="41"/>
  <c r="Q4" i="41" s="1"/>
  <c r="R4" i="41" s="1"/>
  <c r="S4" i="41" s="1"/>
  <c r="P3" i="41"/>
  <c r="Q3" i="41" s="1"/>
  <c r="R3" i="41" s="1"/>
  <c r="S3" i="41" s="1"/>
  <c r="P2" i="41"/>
  <c r="Q2" i="41" s="1"/>
  <c r="R2" i="41" s="1"/>
  <c r="D21" i="40"/>
  <c r="E21" i="40" s="1"/>
  <c r="F21" i="40" s="1"/>
  <c r="G21" i="40" s="1"/>
  <c r="D22" i="40"/>
  <c r="E22" i="40" s="1"/>
  <c r="F22" i="40" s="1"/>
  <c r="G22" i="40" s="1"/>
  <c r="D23" i="40"/>
  <c r="E23" i="40" s="1"/>
  <c r="F23" i="40" s="1"/>
  <c r="G23" i="40" s="1"/>
  <c r="D24" i="40"/>
  <c r="E24" i="40" s="1"/>
  <c r="F24" i="40" s="1"/>
  <c r="G24" i="40" s="1"/>
  <c r="D19" i="40"/>
  <c r="E19" i="40" s="1"/>
  <c r="F19" i="40" s="1"/>
  <c r="G19" i="40" s="1"/>
  <c r="D20" i="40"/>
  <c r="E20" i="40" s="1"/>
  <c r="F20" i="40" s="1"/>
  <c r="G20" i="40" s="1"/>
  <c r="N8" i="40"/>
  <c r="O8" i="40" s="1"/>
  <c r="P8" i="40" s="1"/>
  <c r="Q8" i="40" s="1"/>
  <c r="N7" i="40"/>
  <c r="O7" i="40" s="1"/>
  <c r="P7" i="40" s="1"/>
  <c r="Q7" i="40" s="1"/>
  <c r="N6" i="40"/>
  <c r="O6" i="40" s="1"/>
  <c r="P6" i="40" s="1"/>
  <c r="Q6" i="40" s="1"/>
  <c r="N5" i="40"/>
  <c r="O5" i="40" s="1"/>
  <c r="P5" i="40" s="1"/>
  <c r="Q5" i="40" s="1"/>
  <c r="N4" i="40"/>
  <c r="O4" i="40" s="1"/>
  <c r="P4" i="40" s="1"/>
  <c r="Q4" i="40" s="1"/>
  <c r="A31" i="40"/>
  <c r="D7" i="40"/>
  <c r="E7" i="40" s="1"/>
  <c r="F7" i="40" s="1"/>
  <c r="G7" i="40" s="1"/>
  <c r="D8" i="40"/>
  <c r="E8" i="40" s="1"/>
  <c r="F8" i="40" s="1"/>
  <c r="G8" i="40" s="1"/>
  <c r="D9" i="40"/>
  <c r="E9" i="40" s="1"/>
  <c r="F9" i="40" s="1"/>
  <c r="G9" i="40" s="1"/>
  <c r="D10" i="40"/>
  <c r="E10" i="40" s="1"/>
  <c r="F10" i="40" s="1"/>
  <c r="G10" i="40" s="1"/>
  <c r="D11" i="40"/>
  <c r="E11" i="40" s="1"/>
  <c r="F11" i="40" s="1"/>
  <c r="G11" i="40" s="1"/>
  <c r="D12" i="40"/>
  <c r="E12" i="40" s="1"/>
  <c r="F12" i="40" s="1"/>
  <c r="G12" i="40" s="1"/>
  <c r="D37" i="40"/>
  <c r="E37" i="40" s="1"/>
  <c r="F37" i="40" s="1"/>
  <c r="G37" i="40" s="1"/>
  <c r="N10" i="40"/>
  <c r="O10" i="40" s="1"/>
  <c r="P10" i="40" s="1"/>
  <c r="Q10" i="40" s="1"/>
  <c r="N11" i="40"/>
  <c r="O11" i="40" s="1"/>
  <c r="P11" i="40" s="1"/>
  <c r="Q11" i="40" s="1"/>
  <c r="N12" i="40"/>
  <c r="O12" i="40" s="1"/>
  <c r="P12" i="40" s="1"/>
  <c r="Q12" i="40" s="1"/>
  <c r="N9" i="40"/>
  <c r="O9" i="40" s="1"/>
  <c r="P9" i="40" s="1"/>
  <c r="Q9" i="40" s="1"/>
  <c r="O2" i="40"/>
  <c r="P2" i="40" s="1"/>
  <c r="Q2" i="40" s="1"/>
  <c r="N3" i="40"/>
  <c r="O3" i="40" s="1"/>
  <c r="P3" i="40" s="1"/>
  <c r="D15" i="26"/>
  <c r="E15" i="26" s="1"/>
  <c r="F15" i="26" s="1"/>
  <c r="G15" i="26" s="1"/>
  <c r="D14" i="26"/>
  <c r="E14" i="26" s="1"/>
  <c r="F14" i="26" s="1"/>
  <c r="G14" i="26" s="1"/>
  <c r="D10" i="5"/>
  <c r="E10" i="5" s="1"/>
  <c r="F10" i="5" s="1"/>
  <c r="G10" i="5" s="1"/>
  <c r="D13" i="26"/>
  <c r="E13" i="26" s="1"/>
  <c r="F13" i="26" s="1"/>
  <c r="G13" i="26" s="1"/>
  <c r="E3" i="26"/>
  <c r="E4" i="26"/>
  <c r="E5" i="26"/>
  <c r="E7" i="26"/>
  <c r="E8" i="26"/>
  <c r="E9" i="26"/>
  <c r="E10" i="26"/>
  <c r="E11" i="26"/>
  <c r="D2" i="26"/>
  <c r="E2" i="26" s="1"/>
  <c r="M11" i="31"/>
  <c r="D8" i="5"/>
  <c r="E8" i="5" s="1"/>
  <c r="F8" i="5" s="1"/>
  <c r="G8" i="5" s="1"/>
  <c r="D3" i="30"/>
  <c r="E3" i="30" s="1"/>
  <c r="F3" i="30" s="1"/>
  <c r="G3" i="30" s="1"/>
  <c r="A14" i="30"/>
  <c r="D2" i="30"/>
  <c r="E2" i="30" s="1"/>
  <c r="F2" i="30" s="1"/>
  <c r="G2" i="30" s="1"/>
  <c r="D9" i="5"/>
  <c r="E9" i="5" s="1"/>
  <c r="F9" i="5" s="1"/>
  <c r="G9" i="5" s="1"/>
  <c r="H11" i="39"/>
  <c r="D4" i="39"/>
  <c r="E4" i="39" s="1"/>
  <c r="F4" i="39" s="1"/>
  <c r="G4" i="39" s="1"/>
  <c r="D4" i="4"/>
  <c r="E4" i="4" s="1"/>
  <c r="F4" i="4" s="1"/>
  <c r="G4" i="4" s="1"/>
  <c r="E2" i="39"/>
  <c r="F2" i="39"/>
  <c r="E3" i="39"/>
  <c r="F3" i="39"/>
  <c r="G3" i="39"/>
  <c r="G2" i="39"/>
  <c r="F6" i="5"/>
  <c r="G6" i="5" s="1"/>
  <c r="B5" i="38"/>
  <c r="N6" i="3"/>
  <c r="O6" i="3" s="1"/>
  <c r="P6" i="3" s="1"/>
  <c r="Q6" i="3" s="1"/>
  <c r="D5" i="36"/>
  <c r="E5" i="36" s="1"/>
  <c r="F5" i="36" s="1"/>
  <c r="G5" i="36" s="1"/>
  <c r="M3" i="32"/>
  <c r="N3" i="32" s="1"/>
  <c r="O3" i="32" s="1"/>
  <c r="P3" i="32" s="1"/>
  <c r="A16" i="5"/>
  <c r="D12" i="3"/>
  <c r="E12" i="3" s="1"/>
  <c r="F12" i="3" s="1"/>
  <c r="G12" i="3" s="1"/>
  <c r="D7" i="5"/>
  <c r="E7" i="5" s="1"/>
  <c r="F7" i="5" s="1"/>
  <c r="G7" i="5" s="1"/>
  <c r="I6" i="5"/>
  <c r="N7" i="4"/>
  <c r="O7" i="4"/>
  <c r="P7" i="4"/>
  <c r="G17" i="8"/>
  <c r="F18" i="35"/>
  <c r="G18" i="35"/>
  <c r="F16" i="35"/>
  <c r="F17" i="35"/>
  <c r="D18" i="35"/>
  <c r="A22" i="35"/>
  <c r="F13" i="36"/>
  <c r="G13" i="36"/>
  <c r="D13" i="36"/>
  <c r="A22" i="36"/>
  <c r="F12" i="36"/>
  <c r="G12" i="36"/>
  <c r="D12" i="36"/>
  <c r="F11" i="36"/>
  <c r="G11" i="36"/>
  <c r="D11" i="36"/>
  <c r="D10" i="36"/>
  <c r="E10" i="36" s="1"/>
  <c r="F10" i="36" s="1"/>
  <c r="G10" i="36" s="1"/>
  <c r="D9" i="36"/>
  <c r="E9" i="36" s="1"/>
  <c r="F9" i="36" s="1"/>
  <c r="G9" i="36" s="1"/>
  <c r="F8" i="36"/>
  <c r="G8" i="36"/>
  <c r="D8" i="36"/>
  <c r="F7" i="36"/>
  <c r="G7" i="36"/>
  <c r="D7" i="36"/>
  <c r="F6" i="36"/>
  <c r="G6" i="36"/>
  <c r="D6" i="36"/>
  <c r="Q20" i="36"/>
  <c r="R20" i="36" s="1"/>
  <c r="S20" i="36" s="1"/>
  <c r="T20" i="36" s="1"/>
  <c r="D4" i="36"/>
  <c r="E4" i="36" s="1"/>
  <c r="F4" i="36" s="1"/>
  <c r="G4" i="36" s="1"/>
  <c r="D3" i="36"/>
  <c r="E3" i="36" s="1"/>
  <c r="F3" i="36" s="1"/>
  <c r="G3" i="36" s="1"/>
  <c r="D2" i="36"/>
  <c r="E2" i="36" s="1"/>
  <c r="F2" i="36" s="1"/>
  <c r="G16" i="35"/>
  <c r="G17" i="35"/>
  <c r="D15" i="35"/>
  <c r="E15" i="35" s="1"/>
  <c r="F15" i="35" s="1"/>
  <c r="G15" i="35" s="1"/>
  <c r="D14" i="35"/>
  <c r="E14" i="35" s="1"/>
  <c r="F14" i="35" s="1"/>
  <c r="G14" i="35" s="1"/>
  <c r="F13" i="35"/>
  <c r="G13" i="35"/>
  <c r="D13" i="35"/>
  <c r="D11" i="35"/>
  <c r="F11" i="35"/>
  <c r="G11" i="35"/>
  <c r="D12" i="35"/>
  <c r="F12" i="35"/>
  <c r="G12" i="35"/>
  <c r="D6" i="35"/>
  <c r="F6" i="35"/>
  <c r="G6" i="35"/>
  <c r="D7" i="35"/>
  <c r="F7" i="35"/>
  <c r="G7" i="35"/>
  <c r="D8" i="35"/>
  <c r="F8" i="35"/>
  <c r="G8" i="35"/>
  <c r="D10" i="35"/>
  <c r="E10" i="35" s="1"/>
  <c r="F10" i="35" s="1"/>
  <c r="G10" i="35" s="1"/>
  <c r="D9" i="35"/>
  <c r="E9" i="35" s="1"/>
  <c r="F9" i="35" s="1"/>
  <c r="G9" i="35" s="1"/>
  <c r="D5" i="35"/>
  <c r="E5" i="35" s="1"/>
  <c r="F5" i="35" s="1"/>
  <c r="G5" i="35" s="1"/>
  <c r="D4" i="35"/>
  <c r="E4" i="35" s="1"/>
  <c r="F4" i="35" s="1"/>
  <c r="G4" i="35" s="1"/>
  <c r="D3" i="35"/>
  <c r="E3" i="35" s="1"/>
  <c r="F3" i="35" s="1"/>
  <c r="G3" i="35" s="1"/>
  <c r="D2" i="35"/>
  <c r="E2" i="35" s="1"/>
  <c r="F2" i="35" s="1"/>
  <c r="B16" i="32"/>
  <c r="C16" i="32"/>
  <c r="C17" i="32"/>
  <c r="A18" i="34"/>
  <c r="A18" i="33"/>
  <c r="N5" i="3"/>
  <c r="O5" i="3" s="1"/>
  <c r="P5" i="3" s="1"/>
  <c r="C14" i="31"/>
  <c r="B15" i="31"/>
  <c r="O4" i="8"/>
  <c r="C10" i="29"/>
  <c r="C11" i="29"/>
  <c r="B10" i="29"/>
  <c r="B11" i="29"/>
  <c r="D5" i="5"/>
  <c r="I5" i="5" s="1"/>
  <c r="C9" i="28"/>
  <c r="C10" i="28"/>
  <c r="B9" i="28"/>
  <c r="B10" i="28"/>
  <c r="L9" i="27"/>
  <c r="L10" i="27"/>
  <c r="K9" i="27"/>
  <c r="K10" i="27"/>
  <c r="F4" i="27"/>
  <c r="C9" i="27"/>
  <c r="C10" i="27"/>
  <c r="B9" i="27"/>
  <c r="B10" i="27"/>
  <c r="D12" i="26"/>
  <c r="D14" i="8"/>
  <c r="E14" i="8" s="1"/>
  <c r="F14" i="8" s="1"/>
  <c r="G14" i="8" s="1"/>
  <c r="N20" i="26"/>
  <c r="K18" i="3"/>
  <c r="K22" i="8"/>
  <c r="A22" i="8"/>
  <c r="K20" i="26"/>
  <c r="L20" i="26"/>
  <c r="G13" i="8"/>
  <c r="G15" i="8"/>
  <c r="G16" i="8"/>
  <c r="A20" i="26"/>
  <c r="T3" i="26"/>
  <c r="U3" i="26"/>
  <c r="F4" i="26"/>
  <c r="T5" i="26"/>
  <c r="U5" i="26"/>
  <c r="D6" i="26"/>
  <c r="S2" i="26"/>
  <c r="T2" i="26" s="1"/>
  <c r="U2" i="26" s="1"/>
  <c r="V2" i="26" s="1"/>
  <c r="C8" i="25"/>
  <c r="C9" i="25"/>
  <c r="B8" i="25"/>
  <c r="B9" i="25"/>
  <c r="B14" i="24"/>
  <c r="B15" i="24"/>
  <c r="C14" i="24"/>
  <c r="C15" i="24"/>
  <c r="D11" i="3"/>
  <c r="E11" i="3" s="1"/>
  <c r="F11" i="3" s="1"/>
  <c r="G11" i="3" s="1"/>
  <c r="O5" i="12"/>
  <c r="P5" i="12" s="1"/>
  <c r="Q5" i="12" s="1"/>
  <c r="R5" i="12" s="1"/>
  <c r="C14" i="23"/>
  <c r="C15" i="23"/>
  <c r="B15" i="23"/>
  <c r="D12" i="8"/>
  <c r="E12" i="8" s="1"/>
  <c r="F12" i="8" s="1"/>
  <c r="G12" i="8" s="1"/>
  <c r="D11" i="8"/>
  <c r="E11" i="8" s="1"/>
  <c r="F11" i="8" s="1"/>
  <c r="G11" i="8" s="1"/>
  <c r="C14" i="22"/>
  <c r="C15" i="22"/>
  <c r="B14" i="22"/>
  <c r="B15" i="22"/>
  <c r="D10" i="3"/>
  <c r="E10" i="3" s="1"/>
  <c r="F10" i="3" s="1"/>
  <c r="G10" i="3" s="1"/>
  <c r="J22" i="8"/>
  <c r="D8" i="8"/>
  <c r="E8" i="8" s="1"/>
  <c r="F8" i="8" s="1"/>
  <c r="G8" i="8" s="1"/>
  <c r="F7" i="8"/>
  <c r="G7" i="8"/>
  <c r="F6" i="8"/>
  <c r="G6" i="8"/>
  <c r="B14" i="21"/>
  <c r="B15" i="21"/>
  <c r="O4" i="12"/>
  <c r="P4" i="12" s="1"/>
  <c r="Q4" i="12" s="1"/>
  <c r="R4" i="12" s="1"/>
  <c r="O3" i="12"/>
  <c r="P3" i="12" s="1"/>
  <c r="Q3" i="12" s="1"/>
  <c r="R3" i="12" s="1"/>
  <c r="C14" i="21"/>
  <c r="C15" i="21"/>
  <c r="C16" i="20"/>
  <c r="C17" i="20"/>
  <c r="D5" i="8"/>
  <c r="E5" i="8" s="1"/>
  <c r="F5" i="8" s="1"/>
  <c r="G5" i="8" s="1"/>
  <c r="D4" i="8"/>
  <c r="E4" i="8" s="1"/>
  <c r="F4" i="8" s="1"/>
  <c r="G4" i="8" s="1"/>
  <c r="D3" i="8"/>
  <c r="E3" i="8" s="1"/>
  <c r="F3" i="8" s="1"/>
  <c r="G3" i="8" s="1"/>
  <c r="D2" i="8"/>
  <c r="E2" i="8" s="1"/>
  <c r="F2" i="8" s="1"/>
  <c r="B14" i="19"/>
  <c r="C14" i="19"/>
  <c r="C15" i="19"/>
  <c r="C14" i="16"/>
  <c r="B14" i="16"/>
  <c r="K2" i="16"/>
  <c r="K1" i="16"/>
  <c r="B13" i="17"/>
  <c r="C13" i="17"/>
  <c r="E14" i="16"/>
  <c r="E15" i="16"/>
  <c r="C15" i="16"/>
  <c r="C13" i="15"/>
  <c r="B13" i="15"/>
  <c r="C14" i="15"/>
  <c r="D11" i="14"/>
  <c r="C11" i="14"/>
  <c r="F11" i="14"/>
  <c r="I7" i="13"/>
  <c r="C12" i="13"/>
  <c r="C13" i="13"/>
  <c r="B12" i="13"/>
  <c r="T1" i="12"/>
  <c r="U1" i="12" s="1"/>
  <c r="V1" i="12" s="1"/>
  <c r="W1" i="12" s="1"/>
  <c r="A15" i="12"/>
  <c r="O2" i="12"/>
  <c r="P2" i="12" s="1"/>
  <c r="Q2" i="12" s="1"/>
  <c r="R2" i="12" s="1"/>
  <c r="F12" i="11"/>
  <c r="C12" i="11"/>
  <c r="C13" i="11"/>
  <c r="F15" i="12"/>
  <c r="G15" i="12"/>
  <c r="B12" i="11"/>
  <c r="C14" i="10"/>
  <c r="C15" i="10"/>
  <c r="B14" i="10"/>
  <c r="D4" i="2"/>
  <c r="E4" i="2" s="1"/>
  <c r="F4" i="2" s="1"/>
  <c r="G4" i="2" s="1"/>
  <c r="N4" i="4"/>
  <c r="O4" i="4"/>
  <c r="P4" i="4"/>
  <c r="J13" i="6"/>
  <c r="K13" i="6"/>
  <c r="G13" i="6"/>
  <c r="F13" i="6"/>
  <c r="D9" i="3"/>
  <c r="E9" i="3" s="1"/>
  <c r="F9" i="3" s="1"/>
  <c r="G9" i="3" s="1"/>
  <c r="C15" i="6"/>
  <c r="B15" i="6"/>
  <c r="D4" i="5"/>
  <c r="I4" i="5" s="1"/>
  <c r="D8" i="3"/>
  <c r="E8" i="3" s="1"/>
  <c r="F8" i="3" s="1"/>
  <c r="G8" i="3" s="1"/>
  <c r="D7" i="3"/>
  <c r="E7" i="3" s="1"/>
  <c r="F7" i="3" s="1"/>
  <c r="G7" i="3" s="1"/>
  <c r="A13" i="2"/>
  <c r="D6" i="3"/>
  <c r="E6" i="3" s="1"/>
  <c r="G6" i="3"/>
  <c r="A15" i="4"/>
  <c r="M5" i="4"/>
  <c r="N5" i="4" s="1"/>
  <c r="O5" i="4" s="1"/>
  <c r="P5" i="4" s="1"/>
  <c r="L3" i="2"/>
  <c r="M3" i="2" s="1"/>
  <c r="N3" i="2" s="1"/>
  <c r="O3" i="2" s="1"/>
  <c r="O6" i="1"/>
  <c r="D3" i="5"/>
  <c r="I3" i="5" s="1"/>
  <c r="D2" i="5"/>
  <c r="D2" i="4"/>
  <c r="E2" i="4" s="1"/>
  <c r="F2" i="4" s="1"/>
  <c r="A18" i="3"/>
  <c r="D5" i="3"/>
  <c r="E5" i="3" s="1"/>
  <c r="F5" i="3" s="1"/>
  <c r="G5" i="3" s="1"/>
  <c r="D4" i="3"/>
  <c r="E4" i="3" s="1"/>
  <c r="F4" i="3" s="1"/>
  <c r="G4" i="3" s="1"/>
  <c r="D2" i="3"/>
  <c r="E2" i="3" s="1"/>
  <c r="F2" i="3" s="1"/>
  <c r="D2" i="2"/>
  <c r="E2" i="2" s="1"/>
  <c r="F2" i="2" s="1"/>
  <c r="G2" i="2" s="1"/>
  <c r="I7" i="30" l="1"/>
  <c r="I6" i="30"/>
  <c r="I5" i="30"/>
  <c r="I4" i="30"/>
  <c r="I3" i="30"/>
  <c r="I2" i="30"/>
  <c r="F29" i="41"/>
  <c r="S2" i="41"/>
  <c r="G29" i="41" s="1"/>
  <c r="F31" i="40"/>
  <c r="E12" i="26"/>
  <c r="F12" i="26" s="1"/>
  <c r="G12" i="26" s="1"/>
  <c r="F6" i="26"/>
  <c r="G6" i="26" s="1"/>
  <c r="I8" i="5"/>
  <c r="I7" i="5"/>
  <c r="F14" i="30"/>
  <c r="G14" i="30" s="1"/>
  <c r="E4" i="5"/>
  <c r="G4" i="5" s="1"/>
  <c r="G13" i="2"/>
  <c r="E2" i="5"/>
  <c r="F2" i="5" s="1"/>
  <c r="G2" i="5" s="1"/>
  <c r="E5" i="5"/>
  <c r="F5" i="5" s="1"/>
  <c r="G5" i="5" s="1"/>
  <c r="F22" i="36"/>
  <c r="G2" i="36"/>
  <c r="G22" i="36" s="1"/>
  <c r="G2" i="35"/>
  <c r="G22" i="35" s="1"/>
  <c r="F22" i="35"/>
  <c r="G2" i="3"/>
  <c r="G18" i="3" s="1"/>
  <c r="F18" i="3"/>
  <c r="F15" i="4"/>
  <c r="G2" i="4"/>
  <c r="G15" i="4" s="1"/>
  <c r="Q5" i="3"/>
  <c r="Q18" i="3" s="1"/>
  <c r="P18" i="3"/>
  <c r="G2" i="8"/>
  <c r="G22" i="8" s="1"/>
  <c r="F22" i="8"/>
  <c r="F13" i="2"/>
  <c r="E3" i="5"/>
  <c r="F3" i="5" s="1"/>
  <c r="G3" i="5" s="1"/>
  <c r="G20" i="26" l="1"/>
  <c r="G16" i="5"/>
  <c r="F16" i="5"/>
  <c r="Q3" i="40"/>
  <c r="G31" i="40" l="1"/>
  <c r="Q1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Venkata satish Kumar</author>
  </authors>
  <commentList>
    <comment ref="L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Venkata satish Kumar:</t>
        </r>
        <r>
          <rPr>
            <sz val="9"/>
            <color indexed="81"/>
            <rFont val="Tahoma"/>
            <family val="2"/>
          </rPr>
          <t xml:space="preserve">
Apr+May+Jun+Jul+Sep+Oct+Nov+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tc={5D2DAE01-0D06-45F3-A730-5C0DB8217492}</author>
    <author>tc={7A01439B-4DAA-4C4B-847D-3904716CDD9D}</author>
  </authors>
  <commentList>
    <comment ref="M2" authorId="0" shapeId="0" xr:uid="{5D2DAE01-0D06-45F3-A730-5C0DB8217492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transfered 20k and 20k pending</t>
      </text>
    </comment>
    <comment ref="M6" authorId="1" shapeId="0" xr:uid="{7A01439B-4DAA-4C4B-847D-3904716CDD9D}">
      <text>
        <t>[Threaded comment]
Your version of Excel allows you to read this threaded comment; however, any edits to it will get removed if the file is opened in a newer version of Excel. Learn more: https://go.microsoft.com/fwlink/?linkid=870924
Comment:
    10000 given 20000 pending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Venkata satish Kumar</author>
  </authors>
  <commentList>
    <comment ref="H7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Venkata satish Kumar:</t>
        </r>
        <r>
          <rPr>
            <sz val="9"/>
            <color indexed="81"/>
            <rFont val="Tahoma"/>
            <family val="2"/>
          </rPr>
          <t xml:space="preserve">
02Dec2020-30000</t>
        </r>
      </text>
    </comment>
  </commentList>
</comments>
</file>

<file path=xl/sharedStrings.xml><?xml version="1.0" encoding="utf-8"?>
<sst xmlns="http://schemas.openxmlformats.org/spreadsheetml/2006/main" count="675" uniqueCount="216">
  <si>
    <t>Date</t>
  </si>
  <si>
    <t xml:space="preserve">Send by </t>
  </si>
  <si>
    <t xml:space="preserve">Send to </t>
  </si>
  <si>
    <t>Reason</t>
  </si>
  <si>
    <t>G.Venkatesh</t>
  </si>
  <si>
    <t>30000+480(Interest)</t>
  </si>
  <si>
    <t>Total 19,000  Transferred from SBI to HDFC</t>
  </si>
  <si>
    <t>Pasam Nagaraju</t>
  </si>
  <si>
    <t>NA</t>
  </si>
  <si>
    <t>Kishore FNFI</t>
  </si>
  <si>
    <t>Money  Given</t>
  </si>
  <si>
    <t>Money Taken</t>
  </si>
  <si>
    <t>Chandrababu</t>
  </si>
  <si>
    <t>Narasimha</t>
  </si>
  <si>
    <t>1.50 Interest</t>
  </si>
  <si>
    <t>Interest</t>
  </si>
  <si>
    <t>Amount</t>
  </si>
  <si>
    <t>TakenDate</t>
  </si>
  <si>
    <t>CurrentDate</t>
  </si>
  <si>
    <t>No.of Months</t>
  </si>
  <si>
    <t>Total</t>
  </si>
  <si>
    <t>Name</t>
  </si>
  <si>
    <t>M.Ramadevi</t>
  </si>
  <si>
    <t>K.Chandra sekhar</t>
  </si>
  <si>
    <t>K.Veeraiah</t>
  </si>
  <si>
    <t>Pedda Chennaiah</t>
  </si>
  <si>
    <t xml:space="preserve"> amboru prasad</t>
  </si>
  <si>
    <t>No.of Days</t>
  </si>
  <si>
    <t>Savithri</t>
  </si>
  <si>
    <t>C.Babu</t>
  </si>
  <si>
    <t>Subhadra</t>
  </si>
  <si>
    <t>Eswar</t>
  </si>
  <si>
    <t>Rent</t>
  </si>
  <si>
    <t>AXIS Credit Card</t>
  </si>
  <si>
    <t>RBL Credit Card</t>
  </si>
  <si>
    <t>AXIS Mutual Fund</t>
  </si>
  <si>
    <t>LIC</t>
  </si>
  <si>
    <t>Vodafone</t>
  </si>
  <si>
    <t>PowerBill</t>
  </si>
  <si>
    <t>Hassan</t>
  </si>
  <si>
    <t>Home</t>
  </si>
  <si>
    <t>BUS</t>
  </si>
  <si>
    <t>Others</t>
  </si>
  <si>
    <t>Airwire</t>
  </si>
  <si>
    <t>Serpanch</t>
  </si>
  <si>
    <t xml:space="preserve">Nagesh </t>
  </si>
  <si>
    <t>Sreedevi</t>
  </si>
  <si>
    <t>June</t>
  </si>
  <si>
    <t>EMI</t>
  </si>
  <si>
    <t>Bus</t>
  </si>
  <si>
    <t xml:space="preserve"> amboru prasad-SERPANCH</t>
  </si>
  <si>
    <t>Others(KDP)</t>
  </si>
  <si>
    <t>LRS</t>
  </si>
  <si>
    <t>koneti kitaiah</t>
  </si>
  <si>
    <t>Satish</t>
  </si>
  <si>
    <t>AXIS Mutual</t>
  </si>
  <si>
    <t>2,249.44‬</t>
  </si>
  <si>
    <t>Axis Loan Term Equity</t>
  </si>
  <si>
    <t>Axis Bluechip Fund -</t>
  </si>
  <si>
    <t>Kotak</t>
  </si>
  <si>
    <t>Health</t>
  </si>
  <si>
    <t>Others-Kotak</t>
  </si>
  <si>
    <t>KLM</t>
  </si>
  <si>
    <t>Previous Month</t>
  </si>
  <si>
    <t>27500(Remaining)</t>
  </si>
  <si>
    <t>Oneday ICU</t>
  </si>
  <si>
    <t>towel</t>
  </si>
  <si>
    <t>face mask</t>
  </si>
  <si>
    <t>gloves</t>
  </si>
  <si>
    <t>under pad</t>
  </si>
  <si>
    <t>tie pad</t>
  </si>
  <si>
    <t>food charegs</t>
  </si>
  <si>
    <t>dietician </t>
  </si>
  <si>
    <t>medical record charegs</t>
  </si>
  <si>
    <t>monitor charegs deducted as part of ICU</t>
  </si>
  <si>
    <t>Co-Payment</t>
  </si>
  <si>
    <t>registration charges</t>
  </si>
  <si>
    <t>kotak</t>
  </si>
  <si>
    <t xml:space="preserve">sbi </t>
  </si>
  <si>
    <t>Others-Loan-nagesh</t>
  </si>
  <si>
    <t>kishore</t>
  </si>
  <si>
    <t>Others-Kanna</t>
  </si>
  <si>
    <t>HDFC</t>
  </si>
  <si>
    <t>Given by</t>
  </si>
  <si>
    <t>Bala -Guraiah</t>
  </si>
  <si>
    <t>Siva Anna -Gold</t>
  </si>
  <si>
    <t>Atha</t>
  </si>
  <si>
    <t>Gold -Savithri</t>
  </si>
  <si>
    <t>Personal</t>
  </si>
  <si>
    <t>Ho</t>
  </si>
  <si>
    <t>tickets</t>
  </si>
  <si>
    <t>Personal-cot</t>
  </si>
  <si>
    <t>ambu</t>
  </si>
  <si>
    <t>komala</t>
  </si>
  <si>
    <t>Siddaiah</t>
  </si>
  <si>
    <t>Rangaswamy bava</t>
  </si>
  <si>
    <t>Consruction</t>
  </si>
  <si>
    <t>Summary</t>
  </si>
  <si>
    <t>Hospital</t>
  </si>
  <si>
    <t>Yadagiri gutta</t>
  </si>
  <si>
    <t>Place</t>
  </si>
  <si>
    <t>Sunil mama</t>
  </si>
  <si>
    <t xml:space="preserve"> Brijesh office-LRS</t>
  </si>
  <si>
    <t>Kanna Mama</t>
  </si>
  <si>
    <t>FATHER</t>
  </si>
  <si>
    <t>Bava</t>
  </si>
  <si>
    <t>Brijesh</t>
  </si>
  <si>
    <t>guru bhramam</t>
  </si>
  <si>
    <t>shankar</t>
  </si>
  <si>
    <t>atha-blr to kp shift</t>
  </si>
  <si>
    <t>atha for home (35000+15000)</t>
  </si>
  <si>
    <t>Atha for father rituals</t>
  </si>
  <si>
    <t>SAVISH</t>
  </si>
  <si>
    <t>Rangaswamy</t>
  </si>
  <si>
    <t>Father rituals</t>
  </si>
  <si>
    <t>Shankar</t>
  </si>
  <si>
    <t>Kanna</t>
  </si>
  <si>
    <t>Gold</t>
  </si>
  <si>
    <t>ATHA</t>
  </si>
  <si>
    <t>BAVA</t>
  </si>
  <si>
    <t>Sunil mamaiah</t>
  </si>
  <si>
    <t>KANNA-sri gandam</t>
  </si>
  <si>
    <t>Chandra Babu Brother</t>
  </si>
  <si>
    <t>Atha Gold</t>
  </si>
  <si>
    <t xml:space="preserve">Atha </t>
  </si>
  <si>
    <t>Siva Anna</t>
  </si>
  <si>
    <t>Home-EMI</t>
  </si>
  <si>
    <t>sbi</t>
  </si>
  <si>
    <t>XXXXX</t>
  </si>
  <si>
    <t>Savithri-Land</t>
  </si>
  <si>
    <t>Vinayaka Land</t>
  </si>
  <si>
    <t>Amma</t>
  </si>
  <si>
    <t>Savithri-Saree</t>
  </si>
  <si>
    <t>Kanna(5000+5000+5000+5000+5000+5000+5000)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</si>
  <si>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</si>
  <si>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</si>
  <si>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</si>
  <si>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</si>
  <si>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</si>
  <si>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</si>
  <si>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</si>
  <si>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</si>
  <si>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</si>
  <si>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</si>
  <si>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</si>
  <si>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</si>
  <si>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Venkataiah &amp; chandra</t>
  </si>
  <si>
    <t>Basement</t>
  </si>
  <si>
    <t>Ground &amp; Power Work</t>
  </si>
  <si>
    <t>Gopal</t>
  </si>
  <si>
    <t>Phone</t>
  </si>
  <si>
    <t>initial</t>
  </si>
  <si>
    <t>Power &amp; Chakri</t>
  </si>
  <si>
    <t>Interest-Veeraiah</t>
  </si>
  <si>
    <t>Bharathi &amp; Raji</t>
  </si>
  <si>
    <t>Bava - Gold</t>
  </si>
  <si>
    <t>Gold Atha</t>
  </si>
  <si>
    <t>Bava - Outside</t>
  </si>
  <si>
    <t>Wood</t>
  </si>
  <si>
    <t>Kishore &amp; Srujan</t>
  </si>
  <si>
    <t>Kishore&amp;srujan</t>
  </si>
  <si>
    <t>Bava - Kanna mama for Flot</t>
  </si>
  <si>
    <t>sunil myd</t>
  </si>
  <si>
    <t>No.of Years</t>
  </si>
  <si>
    <t>Atha -Gold interest</t>
  </si>
  <si>
    <t xml:space="preserve"> Raji</t>
  </si>
  <si>
    <t>barathi</t>
  </si>
  <si>
    <t>gold-papidi billa</t>
  </si>
  <si>
    <t>Gold loan</t>
  </si>
  <si>
    <t>Bharathi</t>
  </si>
  <si>
    <t>Comments</t>
  </si>
  <si>
    <t xml:space="preserve">on 09/12/2019 received 20000 Interest is pending </t>
  </si>
  <si>
    <t xml:space="preserve">on 06/14/2021 received 20000 Interest is pending </t>
  </si>
  <si>
    <t>Total Need to pay</t>
  </si>
  <si>
    <t>Narayana Ponguri</t>
  </si>
  <si>
    <t>Ramadevi</t>
  </si>
  <si>
    <t>bharathi</t>
  </si>
  <si>
    <t>Guru Bhramam</t>
  </si>
  <si>
    <t>Principal</t>
  </si>
  <si>
    <t>6/232021</t>
  </si>
  <si>
    <t>=DATEDIF(C2,D2,"D")</t>
  </si>
  <si>
    <t>Chitti -Cumbum</t>
  </si>
  <si>
    <t>KP*G</t>
  </si>
  <si>
    <t>Hyd - chitti</t>
  </si>
  <si>
    <t>Power</t>
  </si>
  <si>
    <t>Property Tax</t>
  </si>
  <si>
    <t>Paid</t>
  </si>
  <si>
    <t>Paid Date</t>
  </si>
  <si>
    <t>Srinu Babai-Shankar Palli</t>
  </si>
  <si>
    <t>Rama Lakshmi</t>
  </si>
  <si>
    <t>VenkataNarayana Babai</t>
  </si>
  <si>
    <t>Anjaneyulu-Cumbum</t>
  </si>
  <si>
    <t>Peerambi-Nagesh</t>
  </si>
  <si>
    <t>Nagesh-Sukanya</t>
  </si>
  <si>
    <t>Nahesh-Amma</t>
  </si>
  <si>
    <t>100000-given to peerambi</t>
  </si>
  <si>
    <t>110997-53821=57176 (Nagesh Amma from July/12/2022)</t>
  </si>
  <si>
    <t>Nahesh-Amma(10000+10000)</t>
  </si>
  <si>
    <t>Nagesh+Account Test</t>
  </si>
  <si>
    <t>Uppu Chenaiah</t>
  </si>
  <si>
    <t>Chandra -Radha Nanna</t>
  </si>
  <si>
    <t>Bala Subhramanyam</t>
  </si>
  <si>
    <t xml:space="preserve">Gold </t>
  </si>
  <si>
    <t>amount</t>
  </si>
  <si>
    <t>interest</t>
  </si>
  <si>
    <t>100000+interest</t>
  </si>
  <si>
    <t>ring</t>
  </si>
  <si>
    <t>Atha Amount from Savish</t>
  </si>
  <si>
    <t>Laptop</t>
  </si>
  <si>
    <t>Gubili Venkateswarlu-Kondaiah</t>
  </si>
  <si>
    <t xml:space="preserve">interest gold </t>
  </si>
  <si>
    <t>Atha APGB Gold interest amount  30000 paid</t>
  </si>
  <si>
    <t>bala subbaiah APGB  crop loan  amount 11000 paid</t>
  </si>
  <si>
    <t>mama APGB Gold interest amount  need to  paid</t>
  </si>
  <si>
    <t>Cleared</t>
  </si>
  <si>
    <t>20000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</si>
</sst>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5" fontId="0" fillId="0" borderId="0" xfId="0" applyNumberFormat="1"/>
    <xf numFmtId="0" fontId="1" fillId="2" borderId="0" xfId="0" applyFont="1" applyFill="1"/>
    <xf numFmtId="3" fontId="2" fillId="0" borderId="0" xfId="0" applyNumberFormat="1" applyFont="1"/>
    <xf numFmtId="0" fontId="3" fillId="0" borderId="0" xfId="0" applyFont="1"/>
    <xf numFmtId="0" fontId="0" fillId="4" borderId="0" xfId="0" applyFill="1"/>
    <xf numFmtId="0" fontId="3" fillId="3" borderId="0" xfId="0" applyFont="1" applyFill="1"/>
    <xf numFmtId="14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2" borderId="0" xfId="0" applyNumberFormat="1" applyFont="1" applyFill="1"/>
    <xf numFmtId="2" fontId="1" fillId="2" borderId="0" xfId="0" applyNumberFormat="1" applyFont="1" applyFill="1"/>
    <xf numFmtId="2" fontId="4" fillId="0" borderId="0" xfId="0" applyNumberFormat="1" applyFont="1"/>
    <xf numFmtId="2" fontId="0" fillId="0" borderId="0" xfId="0" applyNumberFormat="1"/>
    <xf numFmtId="0" fontId="1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1" xfId="0" applyBorder="1"/>
    <xf numFmtId="0" fontId="0" fillId="5" borderId="1" xfId="0" applyFill="1" applyBorder="1"/>
    <xf numFmtId="0" fontId="0" fillId="0" borderId="3" xfId="0" applyFill="1" applyBorder="1"/>
    <xf numFmtId="0" fontId="0" fillId="0" borderId="4" xfId="0" applyBorder="1"/>
    <xf numFmtId="0" fontId="5" fillId="3" borderId="1" xfId="0" applyFont="1" applyFill="1" applyBorder="1"/>
    <xf numFmtId="0" fontId="0" fillId="3" borderId="1" xfId="0" applyFill="1" applyBorder="1"/>
    <xf numFmtId="0" fontId="0" fillId="4" borderId="4" xfId="0" applyFill="1" applyBorder="1"/>
    <xf numFmtId="0" fontId="0" fillId="5" borderId="4" xfId="0" applyFill="1" applyBorder="1"/>
    <xf numFmtId="0" fontId="5" fillId="0" borderId="1" xfId="0" applyFont="1" applyBorder="1"/>
    <xf numFmtId="0" fontId="0" fillId="5" borderId="0" xfId="0" applyFill="1"/>
    <xf numFmtId="0" fontId="4" fillId="4" borderId="0" xfId="0" applyFont="1" applyFill="1"/>
    <xf numFmtId="4" fontId="0" fillId="0" borderId="0" xfId="0" applyNumberFormat="1"/>
    <xf numFmtId="164" fontId="0" fillId="3" borderId="0" xfId="0" applyNumberFormat="1" applyFill="1"/>
    <xf numFmtId="0" fontId="0" fillId="6" borderId="4" xfId="0" applyFill="1" applyBorder="1"/>
    <xf numFmtId="0" fontId="5" fillId="0" borderId="0" xfId="0" applyFont="1"/>
    <xf numFmtId="14" fontId="5" fillId="0" borderId="0" xfId="0" applyNumberFormat="1" applyFont="1"/>
    <xf numFmtId="0" fontId="6" fillId="0" borderId="0" xfId="0" applyNumberFormat="1" applyFont="1"/>
    <xf numFmtId="164" fontId="5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0" fontId="0" fillId="7" borderId="0" xfId="0" applyFill="1" applyBorder="1"/>
    <xf numFmtId="0" fontId="0" fillId="0" borderId="0" xfId="0" applyFont="1"/>
    <xf numFmtId="14" fontId="0" fillId="0" borderId="0" xfId="0" applyNumberFormat="1" applyFont="1"/>
    <xf numFmtId="0" fontId="9" fillId="0" borderId="0" xfId="0" applyFont="1"/>
    <xf numFmtId="0" fontId="0" fillId="0" borderId="0" xfId="0" applyFont="1" applyFill="1" applyBorder="1"/>
    <xf numFmtId="0" fontId="0" fillId="6" borderId="0" xfId="0" applyFont="1" applyFill="1"/>
    <xf numFmtId="0" fontId="0" fillId="6" borderId="0" xfId="0" applyFill="1" applyBorder="1"/>
    <xf numFmtId="0" fontId="0" fillId="8" borderId="0" xfId="0" applyFill="1"/>
    <xf numFmtId="0" fontId="0" fillId="0" borderId="0" xfId="0" applyAlignment="1"/>
    <xf numFmtId="0" fontId="0" fillId="6" borderId="0" xfId="0" applyFill="1"/>
    <xf numFmtId="0" fontId="0" fillId="10" borderId="0" xfId="0" applyFill="1"/>
    <xf numFmtId="0" fontId="0" fillId="10" borderId="0" xfId="0" applyFill="1" applyBorder="1"/>
    <xf numFmtId="0" fontId="5" fillId="9" borderId="0" xfId="0" applyFont="1" applyFill="1"/>
    <xf numFmtId="0" fontId="1" fillId="2" borderId="0" xfId="0" applyFont="1" applyFill="1" applyBorder="1"/>
    <xf numFmtId="164" fontId="1" fillId="2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0" fontId="0" fillId="0" borderId="0" xfId="0" applyFont="1" applyBorder="1"/>
    <xf numFmtId="14" fontId="0" fillId="0" borderId="0" xfId="0" applyNumberFormat="1" applyFont="1" applyBorder="1"/>
    <xf numFmtId="0" fontId="0" fillId="11" borderId="0" xfId="0" applyFill="1"/>
    <xf numFmtId="0" fontId="5" fillId="5" borderId="0" xfId="0" applyFont="1" applyFill="1"/>
    <xf numFmtId="0" fontId="0" fillId="3" borderId="3" xfId="0" applyFill="1" applyBorder="1"/>
    <xf numFmtId="0" fontId="1" fillId="5" borderId="0" xfId="0" applyFont="1" applyFill="1" applyBorder="1"/>
    <xf numFmtId="0" fontId="1" fillId="5" borderId="0" xfId="0" applyFont="1" applyFill="1"/>
    <xf numFmtId="164" fontId="1" fillId="5" borderId="0" xfId="0" applyNumberFormat="1" applyFont="1" applyFill="1" applyBorder="1"/>
    <xf numFmtId="0" fontId="1" fillId="6" borderId="0" xfId="0" applyFont="1" applyFill="1" applyBorder="1"/>
    <xf numFmtId="0" fontId="1" fillId="6" borderId="0" xfId="0" applyFont="1" applyFill="1"/>
    <xf numFmtId="164" fontId="1" fillId="6" borderId="0" xfId="0" applyNumberFormat="1" applyFont="1" applyFill="1" applyBorder="1"/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mar, Venkatasatish" id="{AA25CE67-692B-4331-9A95-33243772ED7E}" userId="S::venkatasatish.kumar@fnf.com::b6224fd2-7024-4eff-afbe-09f1b081ac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12-16T03:48:55.52" personId="{AA25CE67-692B-4331-9A95-33243772ED7E}" id="{5D2DAE01-0D06-45F3-A730-5C0DB8217492}">
    <text>transfered 20k and 20k pending</text>
  </threadedComment>
  <threadedComment ref="M6" dT="2022-12-02T16:30:44.95" personId="{AA25CE67-692B-4331-9A95-33243772ED7E}" id="{7A01439B-4DAA-4C4B-847D-3904716CDD9D}">
    <text>10000 given 20000 pending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I15" sqref="I15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5.140625" bestFit="1" customWidth="1"/>
    <col min="4" max="4" width="15.140625" customWidth="1"/>
    <col min="5" max="5" width="13.5703125" bestFit="1" customWidth="1"/>
    <col min="6" max="6" width="18.71093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10</v>
      </c>
      <c r="F1" s="2" t="s">
        <v>3</v>
      </c>
      <c r="O1" t="s">
        <v>15</v>
      </c>
    </row>
    <row r="2" spans="1:15" x14ac:dyDescent="0.25">
      <c r="A2" s="1">
        <v>43490</v>
      </c>
      <c r="C2" t="s">
        <v>12</v>
      </c>
      <c r="E2" s="6">
        <v>3500</v>
      </c>
      <c r="O2" s="5">
        <v>6770</v>
      </c>
    </row>
    <row r="3" spans="1:15" x14ac:dyDescent="0.25">
      <c r="A3" s="1">
        <v>43518</v>
      </c>
      <c r="C3" t="s">
        <v>13</v>
      </c>
      <c r="E3" s="4">
        <v>20000</v>
      </c>
      <c r="O3" s="5">
        <v>480</v>
      </c>
    </row>
    <row r="4" spans="1:15" x14ac:dyDescent="0.25">
      <c r="A4" s="1">
        <v>43535</v>
      </c>
      <c r="C4" t="s">
        <v>7</v>
      </c>
      <c r="E4" s="4">
        <v>13000</v>
      </c>
      <c r="F4" t="s">
        <v>8</v>
      </c>
      <c r="O4" s="5">
        <v>210</v>
      </c>
    </row>
    <row r="5" spans="1:15" x14ac:dyDescent="0.25">
      <c r="A5" s="1">
        <v>43539</v>
      </c>
      <c r="C5" t="s">
        <v>9</v>
      </c>
      <c r="E5" s="6">
        <v>10000</v>
      </c>
      <c r="O5" s="5">
        <v>200</v>
      </c>
    </row>
    <row r="6" spans="1:15" x14ac:dyDescent="0.25">
      <c r="A6" s="1">
        <v>43542</v>
      </c>
      <c r="B6" t="s">
        <v>4</v>
      </c>
      <c r="D6" s="3">
        <v>30480</v>
      </c>
      <c r="F6" t="s">
        <v>5</v>
      </c>
      <c r="H6" s="71" t="s">
        <v>6</v>
      </c>
      <c r="I6" s="71"/>
      <c r="J6" s="71"/>
      <c r="K6" s="71"/>
      <c r="L6" s="71"/>
      <c r="M6" s="71"/>
      <c r="O6">
        <f>SUM(O2:O5)</f>
        <v>7660</v>
      </c>
    </row>
    <row r="7" spans="1:15" x14ac:dyDescent="0.25">
      <c r="A7" s="1">
        <v>43544</v>
      </c>
      <c r="C7" t="s">
        <v>4</v>
      </c>
      <c r="E7" s="6">
        <v>30000</v>
      </c>
      <c r="F7" t="s">
        <v>14</v>
      </c>
    </row>
    <row r="8" spans="1:15" x14ac:dyDescent="0.25">
      <c r="A8" s="1">
        <v>43553</v>
      </c>
      <c r="B8" t="s">
        <v>9</v>
      </c>
      <c r="D8" s="3">
        <v>10000</v>
      </c>
    </row>
    <row r="9" spans="1:15" x14ac:dyDescent="0.25">
      <c r="A9" s="1">
        <v>43554</v>
      </c>
      <c r="B9" t="s">
        <v>12</v>
      </c>
      <c r="D9" s="3">
        <v>3500</v>
      </c>
    </row>
    <row r="10" spans="1:15" x14ac:dyDescent="0.25">
      <c r="A10" s="1">
        <v>43559</v>
      </c>
      <c r="B10" t="s">
        <v>4</v>
      </c>
      <c r="D10" s="3">
        <v>30210</v>
      </c>
    </row>
    <row r="11" spans="1:15" x14ac:dyDescent="0.25">
      <c r="A11" s="1">
        <v>43608</v>
      </c>
      <c r="C11" t="s">
        <v>4</v>
      </c>
      <c r="E11" s="6">
        <v>50000</v>
      </c>
    </row>
    <row r="12" spans="1:15" x14ac:dyDescent="0.25">
      <c r="A12" s="1">
        <v>43615</v>
      </c>
      <c r="B12" t="s">
        <v>4</v>
      </c>
      <c r="D12" s="3">
        <v>50200</v>
      </c>
      <c r="F12">
        <v>200</v>
      </c>
    </row>
    <row r="13" spans="1:15" x14ac:dyDescent="0.25">
      <c r="A13" s="1">
        <v>43641</v>
      </c>
      <c r="C13" t="s">
        <v>45</v>
      </c>
      <c r="E13">
        <v>15000</v>
      </c>
    </row>
  </sheetData>
  <mergeCells count="1">
    <mergeCell ref="H6:M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344-DACD-405F-917C-7B225EB5E6F0}">
  <dimension ref="A1:S37"/>
  <sheetViews>
    <sheetView topLeftCell="A25" workbookViewId="0">
      <selection activeCell="M34" sqref="M34"/>
    </sheetView>
  </sheetViews>
  <sheetFormatPr defaultRowHeight="15" x14ac:dyDescent="0.25"/>
  <cols>
    <col min="3" max="3" width="10.7109375" bestFit="1" customWidth="1"/>
    <col min="4" max="4" width="11.85546875" bestFit="1" customWidth="1"/>
    <col min="8" max="8" width="23.28515625" bestFit="1" customWidth="1"/>
    <col min="13" max="13" width="10.42578125" bestFit="1" customWidth="1"/>
    <col min="14" max="14" width="11.85546875" bestFit="1" customWidth="1"/>
  </cols>
  <sheetData>
    <row r="1" spans="1:19" x14ac:dyDescent="0.25">
      <c r="A1" s="68" t="s">
        <v>16</v>
      </c>
      <c r="B1" s="68" t="s">
        <v>15</v>
      </c>
      <c r="C1" s="68" t="s">
        <v>17</v>
      </c>
      <c r="D1" s="68" t="s">
        <v>18</v>
      </c>
      <c r="E1" s="69" t="s">
        <v>27</v>
      </c>
      <c r="F1" s="68" t="s">
        <v>15</v>
      </c>
      <c r="G1" s="70" t="s">
        <v>20</v>
      </c>
      <c r="H1" s="68" t="s">
        <v>83</v>
      </c>
      <c r="I1" s="68" t="s">
        <v>97</v>
      </c>
      <c r="K1" s="65" t="s">
        <v>16</v>
      </c>
      <c r="L1" s="65" t="s">
        <v>15</v>
      </c>
      <c r="M1" s="65" t="s">
        <v>17</v>
      </c>
      <c r="N1" s="65" t="s">
        <v>187</v>
      </c>
      <c r="O1" s="66" t="s">
        <v>27</v>
      </c>
      <c r="P1" s="65" t="s">
        <v>15</v>
      </c>
      <c r="Q1" s="67" t="s">
        <v>20</v>
      </c>
      <c r="R1" s="65" t="s">
        <v>83</v>
      </c>
      <c r="S1" s="65" t="s">
        <v>97</v>
      </c>
    </row>
    <row r="2" spans="1:19" x14ac:dyDescent="0.25">
      <c r="K2" s="41">
        <v>100000</v>
      </c>
      <c r="L2" s="41">
        <v>18</v>
      </c>
      <c r="M2" s="42">
        <v>44426</v>
      </c>
      <c r="N2" s="61">
        <v>44686</v>
      </c>
      <c r="O2">
        <f>DATEDIF(M2,N2,"D")</f>
        <v>260</v>
      </c>
      <c r="P2" s="60">
        <f>(K2*L2*O2)/(100*365)</f>
        <v>12821.917808219177</v>
      </c>
      <c r="Q2" s="60">
        <f>K2+P2</f>
        <v>112821.91780821918</v>
      </c>
      <c r="R2" s="40" t="s">
        <v>103</v>
      </c>
      <c r="S2" s="40" t="s">
        <v>186</v>
      </c>
    </row>
    <row r="3" spans="1:19" x14ac:dyDescent="0.25">
      <c r="I3" s="40"/>
      <c r="K3" s="41">
        <v>100000</v>
      </c>
      <c r="L3" s="41">
        <v>18</v>
      </c>
      <c r="M3" s="42">
        <v>44426</v>
      </c>
      <c r="N3" s="61">
        <f t="shared" ref="N3:N8" ca="1" si="0">TODAY()</f>
        <v>44911</v>
      </c>
      <c r="O3">
        <f ca="1">DATEDIF(M3,N3,"D")</f>
        <v>485</v>
      </c>
      <c r="P3" s="60">
        <f ca="1">(K3*L3*O3)/(100*365)</f>
        <v>23917.808219178081</v>
      </c>
      <c r="Q3" s="60">
        <f ca="1">K3+P3</f>
        <v>123917.80821917808</v>
      </c>
      <c r="R3" s="40" t="s">
        <v>103</v>
      </c>
    </row>
    <row r="4" spans="1:19" x14ac:dyDescent="0.25">
      <c r="K4">
        <v>100000</v>
      </c>
      <c r="L4">
        <v>18</v>
      </c>
      <c r="M4" s="7">
        <v>44267</v>
      </c>
      <c r="N4" s="61">
        <f t="shared" ca="1" si="0"/>
        <v>44911</v>
      </c>
      <c r="O4">
        <f t="shared" ref="O4:O8" ca="1" si="1">DATEDIF(M4,N4,"D")</f>
        <v>644</v>
      </c>
      <c r="P4" s="60">
        <f t="shared" ref="P4:P8" ca="1" si="2">(K4*L4*O4)/(100*365)</f>
        <v>31758.904109589042</v>
      </c>
      <c r="Q4" s="60">
        <f t="shared" ref="Q4:Q8" ca="1" si="3">K4+P4</f>
        <v>131758.90410958906</v>
      </c>
      <c r="R4" t="s">
        <v>191</v>
      </c>
    </row>
    <row r="5" spans="1:19" x14ac:dyDescent="0.25">
      <c r="K5">
        <v>100000</v>
      </c>
      <c r="L5">
        <v>18</v>
      </c>
      <c r="M5" s="7">
        <v>44258</v>
      </c>
      <c r="N5" s="61">
        <f t="shared" ca="1" si="0"/>
        <v>44911</v>
      </c>
      <c r="O5">
        <f t="shared" ca="1" si="1"/>
        <v>653</v>
      </c>
      <c r="P5" s="60">
        <f t="shared" ca="1" si="2"/>
        <v>32202.739726027397</v>
      </c>
      <c r="Q5" s="60">
        <f t="shared" ca="1" si="3"/>
        <v>132202.73972602739</v>
      </c>
      <c r="R5" t="s">
        <v>191</v>
      </c>
    </row>
    <row r="6" spans="1:19" x14ac:dyDescent="0.25">
      <c r="K6">
        <v>100000</v>
      </c>
      <c r="L6">
        <v>18</v>
      </c>
      <c r="M6" s="7">
        <v>44321</v>
      </c>
      <c r="N6" s="61">
        <f t="shared" ca="1" si="0"/>
        <v>44911</v>
      </c>
      <c r="O6">
        <f t="shared" ca="1" si="1"/>
        <v>590</v>
      </c>
      <c r="P6" s="60">
        <f t="shared" ca="1" si="2"/>
        <v>29095.890410958906</v>
      </c>
      <c r="Q6" s="60">
        <f t="shared" ca="1" si="3"/>
        <v>129095.89041095891</v>
      </c>
      <c r="R6" t="s">
        <v>191</v>
      </c>
    </row>
    <row r="7" spans="1:19" x14ac:dyDescent="0.25">
      <c r="A7" s="33">
        <v>100000</v>
      </c>
      <c r="B7">
        <v>18</v>
      </c>
      <c r="C7" s="7">
        <v>44370</v>
      </c>
      <c r="D7" s="61">
        <f t="shared" ref="D7:D24" ca="1" si="4">TODAY()</f>
        <v>44911</v>
      </c>
      <c r="E7">
        <f t="shared" ref="E7:E12" ca="1" si="5">DATEDIF(C7,D7,"D")</f>
        <v>541</v>
      </c>
      <c r="F7" s="58">
        <f t="shared" ref="F7:F12" ca="1" si="6">(A7*B7*E7)/(100*365)</f>
        <v>26679.452054794521</v>
      </c>
      <c r="G7" s="60">
        <f t="shared" ref="G7:G12" ca="1" si="7">A7+F7</f>
        <v>126679.45205479453</v>
      </c>
      <c r="H7" t="s">
        <v>190</v>
      </c>
      <c r="K7">
        <v>100000</v>
      </c>
      <c r="L7">
        <v>18</v>
      </c>
      <c r="M7" s="7">
        <v>44321</v>
      </c>
      <c r="N7" s="61">
        <f t="shared" ca="1" si="0"/>
        <v>44911</v>
      </c>
      <c r="O7">
        <f t="shared" ca="1" si="1"/>
        <v>590</v>
      </c>
      <c r="P7" s="60">
        <f t="shared" ca="1" si="2"/>
        <v>29095.890410958906</v>
      </c>
      <c r="Q7" s="60">
        <f t="shared" ca="1" si="3"/>
        <v>129095.89041095891</v>
      </c>
      <c r="R7" t="s">
        <v>191</v>
      </c>
    </row>
    <row r="8" spans="1:19" x14ac:dyDescent="0.25">
      <c r="A8" s="33">
        <v>200000</v>
      </c>
      <c r="B8">
        <v>18</v>
      </c>
      <c r="C8" s="7">
        <v>44371</v>
      </c>
      <c r="D8" s="61">
        <f t="shared" ca="1" si="4"/>
        <v>44911</v>
      </c>
      <c r="E8">
        <f t="shared" ca="1" si="5"/>
        <v>540</v>
      </c>
      <c r="F8" s="58">
        <f t="shared" ca="1" si="6"/>
        <v>53260.273972602743</v>
      </c>
      <c r="G8" s="60">
        <f t="shared" ca="1" si="7"/>
        <v>253260.27397260274</v>
      </c>
      <c r="H8" t="s">
        <v>190</v>
      </c>
      <c r="K8">
        <v>100000</v>
      </c>
      <c r="L8">
        <v>18</v>
      </c>
      <c r="M8" s="7">
        <v>44366</v>
      </c>
      <c r="N8" s="61">
        <f t="shared" ca="1" si="0"/>
        <v>44911</v>
      </c>
      <c r="O8">
        <f t="shared" ca="1" si="1"/>
        <v>545</v>
      </c>
      <c r="P8" s="60">
        <f t="shared" ca="1" si="2"/>
        <v>26876.712328767124</v>
      </c>
      <c r="Q8" s="60">
        <f t="shared" ca="1" si="3"/>
        <v>126876.71232876713</v>
      </c>
      <c r="R8" t="s">
        <v>191</v>
      </c>
    </row>
    <row r="9" spans="1:19" x14ac:dyDescent="0.25">
      <c r="A9" s="33">
        <v>100000</v>
      </c>
      <c r="B9">
        <v>18</v>
      </c>
      <c r="C9" s="7">
        <v>44372</v>
      </c>
      <c r="D9" s="61">
        <f t="shared" ca="1" si="4"/>
        <v>44911</v>
      </c>
      <c r="E9">
        <f t="shared" ca="1" si="5"/>
        <v>539</v>
      </c>
      <c r="F9" s="58">
        <f t="shared" ca="1" si="6"/>
        <v>26580.821917808218</v>
      </c>
      <c r="G9" s="60">
        <f t="shared" ca="1" si="7"/>
        <v>126580.82191780822</v>
      </c>
      <c r="H9" t="s">
        <v>190</v>
      </c>
      <c r="K9">
        <v>300000</v>
      </c>
      <c r="L9">
        <v>18</v>
      </c>
      <c r="M9" s="42">
        <v>44419</v>
      </c>
      <c r="N9" s="61">
        <f ca="1">TODAY()</f>
        <v>44911</v>
      </c>
      <c r="O9">
        <f ca="1">DATEDIF(M9,N9,"D")</f>
        <v>492</v>
      </c>
      <c r="P9" s="60">
        <f ca="1">(K9*L9*O9)/(100*365)</f>
        <v>72789.04109589041</v>
      </c>
      <c r="Q9" s="60">
        <f ca="1">K9+P9</f>
        <v>372789.0410958904</v>
      </c>
      <c r="R9" t="s">
        <v>188</v>
      </c>
    </row>
    <row r="10" spans="1:19" x14ac:dyDescent="0.25">
      <c r="A10" s="33">
        <v>50000</v>
      </c>
      <c r="B10">
        <v>18</v>
      </c>
      <c r="C10" s="7">
        <v>44406</v>
      </c>
      <c r="D10" s="61">
        <f t="shared" ca="1" si="4"/>
        <v>44911</v>
      </c>
      <c r="E10">
        <f t="shared" ca="1" si="5"/>
        <v>505</v>
      </c>
      <c r="F10" s="58">
        <f t="shared" ca="1" si="6"/>
        <v>12452.054794520547</v>
      </c>
      <c r="G10" s="60">
        <f t="shared" ca="1" si="7"/>
        <v>62452.054794520547</v>
      </c>
      <c r="H10" t="s">
        <v>190</v>
      </c>
      <c r="K10">
        <v>100000</v>
      </c>
      <c r="L10">
        <v>18</v>
      </c>
      <c r="M10" s="7">
        <v>44469</v>
      </c>
      <c r="N10" s="61">
        <f ca="1">TODAY()</f>
        <v>44911</v>
      </c>
      <c r="O10">
        <f t="shared" ref="O10:O12" ca="1" si="8">DATEDIF(M10,N10,"D")</f>
        <v>442</v>
      </c>
      <c r="P10" s="60">
        <f t="shared" ref="P10:P12" ca="1" si="9">(K10*L10*O10)/(100*365)</f>
        <v>21797.260273972603</v>
      </c>
      <c r="Q10" s="60">
        <f t="shared" ref="Q10:Q12" ca="1" si="10">K10+P10</f>
        <v>121797.2602739726</v>
      </c>
      <c r="R10" t="s">
        <v>189</v>
      </c>
    </row>
    <row r="11" spans="1:19" x14ac:dyDescent="0.25">
      <c r="A11" s="33">
        <v>50000</v>
      </c>
      <c r="B11">
        <v>18</v>
      </c>
      <c r="C11" s="7">
        <v>44409</v>
      </c>
      <c r="D11" s="61">
        <f t="shared" ca="1" si="4"/>
        <v>44911</v>
      </c>
      <c r="E11">
        <f t="shared" ca="1" si="5"/>
        <v>502</v>
      </c>
      <c r="F11" s="58">
        <f t="shared" ca="1" si="6"/>
        <v>12378.082191780823</v>
      </c>
      <c r="G11" s="60">
        <f t="shared" ca="1" si="7"/>
        <v>62378.082191780821</v>
      </c>
      <c r="H11" t="s">
        <v>190</v>
      </c>
      <c r="K11">
        <v>100000</v>
      </c>
      <c r="L11">
        <v>18</v>
      </c>
      <c r="M11" s="7">
        <v>44470</v>
      </c>
      <c r="N11" s="61">
        <f ca="1">TODAY()</f>
        <v>44911</v>
      </c>
      <c r="O11">
        <f t="shared" ca="1" si="8"/>
        <v>441</v>
      </c>
      <c r="P11" s="60">
        <f t="shared" ca="1" si="9"/>
        <v>21747.945205479453</v>
      </c>
      <c r="Q11" s="60">
        <f t="shared" ca="1" si="10"/>
        <v>121747.94520547945</v>
      </c>
      <c r="R11" t="s">
        <v>189</v>
      </c>
    </row>
    <row r="12" spans="1:19" x14ac:dyDescent="0.25">
      <c r="A12">
        <v>50000</v>
      </c>
      <c r="B12">
        <v>18</v>
      </c>
      <c r="C12" s="7">
        <v>44410</v>
      </c>
      <c r="D12" s="61">
        <f t="shared" ca="1" si="4"/>
        <v>44911</v>
      </c>
      <c r="E12">
        <f t="shared" ca="1" si="5"/>
        <v>501</v>
      </c>
      <c r="F12" s="60">
        <f t="shared" ca="1" si="6"/>
        <v>12353.424657534246</v>
      </c>
      <c r="G12" s="60">
        <f t="shared" ca="1" si="7"/>
        <v>62353.424657534248</v>
      </c>
      <c r="H12" t="s">
        <v>190</v>
      </c>
      <c r="K12">
        <v>100000</v>
      </c>
      <c r="L12">
        <v>18</v>
      </c>
      <c r="M12" s="7">
        <v>44477</v>
      </c>
      <c r="N12" s="61">
        <f ca="1">TODAY()</f>
        <v>44911</v>
      </c>
      <c r="O12">
        <f t="shared" ca="1" si="8"/>
        <v>434</v>
      </c>
      <c r="P12" s="60">
        <f t="shared" ca="1" si="9"/>
        <v>21402.739726027397</v>
      </c>
      <c r="Q12" s="60">
        <f t="shared" ca="1" si="10"/>
        <v>121402.7397260274</v>
      </c>
      <c r="R12" t="s">
        <v>189</v>
      </c>
    </row>
    <row r="13" spans="1:19" x14ac:dyDescent="0.25">
      <c r="A13">
        <v>300000</v>
      </c>
      <c r="B13">
        <v>18</v>
      </c>
      <c r="C13" s="7">
        <v>44551</v>
      </c>
      <c r="D13" s="61">
        <f ca="1">TODAY()</f>
        <v>44911</v>
      </c>
      <c r="E13">
        <f ca="1">DATEDIF(C13,D13,"D")</f>
        <v>360</v>
      </c>
      <c r="F13" s="60">
        <f ca="1">(A13*B13*E13)/(100*365)</f>
        <v>53260.273972602743</v>
      </c>
      <c r="G13" s="60">
        <f ca="1">A13+F13</f>
        <v>353260.27397260274</v>
      </c>
      <c r="H13" t="s">
        <v>190</v>
      </c>
    </row>
    <row r="18" spans="1:17" x14ac:dyDescent="0.25">
      <c r="Q18">
        <f ca="1">SUM(Q2:Q17)</f>
        <v>1623506.8493150685</v>
      </c>
    </row>
    <row r="19" spans="1:17" x14ac:dyDescent="0.25">
      <c r="A19">
        <v>100000</v>
      </c>
      <c r="B19">
        <v>18</v>
      </c>
      <c r="C19" s="7">
        <v>44529</v>
      </c>
      <c r="D19" s="61">
        <f t="shared" ca="1" si="4"/>
        <v>44911</v>
      </c>
      <c r="E19">
        <f t="shared" ref="E19:E20" ca="1" si="11">DATEDIF(C19,D19,"D")</f>
        <v>382</v>
      </c>
      <c r="F19" s="60">
        <f t="shared" ref="F19:F20" ca="1" si="12">(A19*B19*E19)/(100*365)</f>
        <v>18838.35616438356</v>
      </c>
      <c r="G19" s="60">
        <f t="shared" ref="G19:G20" ca="1" si="13">A19+F19</f>
        <v>118838.35616438356</v>
      </c>
      <c r="H19" t="s">
        <v>192</v>
      </c>
    </row>
    <row r="20" spans="1:17" x14ac:dyDescent="0.25">
      <c r="A20">
        <v>100000</v>
      </c>
      <c r="B20">
        <v>18</v>
      </c>
      <c r="C20" s="7">
        <v>44529</v>
      </c>
      <c r="D20" s="61">
        <f t="shared" ca="1" si="4"/>
        <v>44911</v>
      </c>
      <c r="E20">
        <f t="shared" ca="1" si="11"/>
        <v>382</v>
      </c>
      <c r="F20" s="60">
        <f t="shared" ca="1" si="12"/>
        <v>18838.35616438356</v>
      </c>
      <c r="G20" s="60">
        <f t="shared" ca="1" si="13"/>
        <v>118838.35616438356</v>
      </c>
      <c r="H20" t="s">
        <v>192</v>
      </c>
    </row>
    <row r="21" spans="1:17" x14ac:dyDescent="0.25">
      <c r="A21">
        <v>50000</v>
      </c>
      <c r="B21">
        <v>18</v>
      </c>
      <c r="C21" s="7">
        <v>44599</v>
      </c>
      <c r="D21" s="61">
        <f t="shared" ca="1" si="4"/>
        <v>44911</v>
      </c>
      <c r="E21">
        <f t="shared" ref="E21:E24" ca="1" si="14">DATEDIF(C21,D21,"D")</f>
        <v>312</v>
      </c>
      <c r="F21" s="60">
        <f t="shared" ref="F21:F24" ca="1" si="15">(A21*B21*E21)/(100*365)</f>
        <v>7693.1506849315065</v>
      </c>
      <c r="G21" s="60">
        <f t="shared" ref="G21:G24" ca="1" si="16">A21+F21</f>
        <v>57693.150684931505</v>
      </c>
      <c r="H21" t="s">
        <v>192</v>
      </c>
    </row>
    <row r="22" spans="1:17" x14ac:dyDescent="0.25">
      <c r="A22">
        <v>100000</v>
      </c>
      <c r="B22">
        <v>18</v>
      </c>
      <c r="C22" s="7">
        <v>44392</v>
      </c>
      <c r="D22" s="61">
        <f t="shared" ca="1" si="4"/>
        <v>44911</v>
      </c>
      <c r="E22">
        <f t="shared" ca="1" si="14"/>
        <v>519</v>
      </c>
      <c r="F22" s="60">
        <f t="shared" ca="1" si="15"/>
        <v>25594.520547945205</v>
      </c>
      <c r="G22" s="60">
        <f t="shared" ca="1" si="16"/>
        <v>125594.5205479452</v>
      </c>
      <c r="H22" t="s">
        <v>193</v>
      </c>
    </row>
    <row r="23" spans="1:17" x14ac:dyDescent="0.25">
      <c r="A23">
        <v>100000</v>
      </c>
      <c r="B23">
        <v>18</v>
      </c>
      <c r="C23" s="7">
        <v>44392</v>
      </c>
      <c r="D23" s="61">
        <f t="shared" ca="1" si="4"/>
        <v>44911</v>
      </c>
      <c r="E23">
        <f t="shared" ca="1" si="14"/>
        <v>519</v>
      </c>
      <c r="F23" s="60">
        <f t="shared" ca="1" si="15"/>
        <v>25594.520547945205</v>
      </c>
      <c r="G23" s="60">
        <f t="shared" ca="1" si="16"/>
        <v>125594.5205479452</v>
      </c>
      <c r="H23" t="s">
        <v>193</v>
      </c>
    </row>
    <row r="24" spans="1:17" x14ac:dyDescent="0.25">
      <c r="A24">
        <v>100000</v>
      </c>
      <c r="B24">
        <v>18</v>
      </c>
      <c r="C24" s="7">
        <v>44531</v>
      </c>
      <c r="D24" s="61">
        <f t="shared" ca="1" si="4"/>
        <v>44911</v>
      </c>
      <c r="E24">
        <f t="shared" ca="1" si="14"/>
        <v>380</v>
      </c>
      <c r="F24" s="60">
        <f t="shared" ca="1" si="15"/>
        <v>18739.726027397261</v>
      </c>
      <c r="G24" s="60">
        <f t="shared" ca="1" si="16"/>
        <v>118739.72602739726</v>
      </c>
      <c r="H24" t="s">
        <v>194</v>
      </c>
    </row>
    <row r="31" spans="1:17" x14ac:dyDescent="0.25">
      <c r="A31">
        <f>SUM(A2:A30)</f>
        <v>1400000</v>
      </c>
      <c r="E31">
        <v>0</v>
      </c>
      <c r="F31">
        <f ca="1">SUM(F1:F30)</f>
        <v>312263.01369863021</v>
      </c>
      <c r="G31">
        <f ca="1">SUM(G1:G30)</f>
        <v>1712263.01369863</v>
      </c>
    </row>
    <row r="37" spans="1:8" x14ac:dyDescent="0.25">
      <c r="A37">
        <v>300000</v>
      </c>
      <c r="B37">
        <v>18</v>
      </c>
      <c r="C37" s="7">
        <v>44551</v>
      </c>
      <c r="D37" s="61">
        <f ca="1">TODAY()</f>
        <v>44911</v>
      </c>
      <c r="E37">
        <f ca="1">DATEDIF(C37,D37,"D")</f>
        <v>360</v>
      </c>
      <c r="F37" s="60">
        <f ca="1">(A37*B37*E37)/(100*365)</f>
        <v>53260.273972602743</v>
      </c>
      <c r="G37" s="60">
        <f ca="1">A37+F37</f>
        <v>353260.27397260274</v>
      </c>
      <c r="H37" t="s">
        <v>190</v>
      </c>
    </row>
  </sheetData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ABA2-D7AC-4BD5-8A7B-ECFEF219E085}">
  <dimension ref="A1:U52"/>
  <sheetViews>
    <sheetView topLeftCell="A12" workbookViewId="0">
      <selection activeCell="H28" sqref="H28"/>
    </sheetView>
  </sheetViews>
  <sheetFormatPr defaultRowHeight="15" x14ac:dyDescent="0.25"/>
  <cols>
    <col min="3" max="3" width="10.7109375" bestFit="1" customWidth="1"/>
    <col min="4" max="4" width="11.85546875" bestFit="1" customWidth="1"/>
    <col min="8" max="8" width="22.28515625" bestFit="1" customWidth="1"/>
    <col min="9" max="9" width="9.28515625" bestFit="1" customWidth="1"/>
  </cols>
  <sheetData>
    <row r="1" spans="1:21" x14ac:dyDescent="0.25">
      <c r="A1" s="68" t="s">
        <v>16</v>
      </c>
      <c r="B1" s="68" t="s">
        <v>15</v>
      </c>
      <c r="C1" s="68" t="s">
        <v>17</v>
      </c>
      <c r="D1" s="68" t="s">
        <v>18</v>
      </c>
      <c r="E1" s="69" t="s">
        <v>27</v>
      </c>
      <c r="F1" s="68" t="s">
        <v>15</v>
      </c>
      <c r="G1" s="70" t="s">
        <v>20</v>
      </c>
      <c r="H1" s="68" t="s">
        <v>83</v>
      </c>
      <c r="I1" s="68" t="s">
        <v>97</v>
      </c>
    </row>
    <row r="2" spans="1:21" x14ac:dyDescent="0.25">
      <c r="M2" s="41">
        <v>100000</v>
      </c>
      <c r="N2" s="41">
        <v>18</v>
      </c>
      <c r="O2" s="42">
        <v>44426</v>
      </c>
      <c r="P2" s="61">
        <f t="shared" ref="P2:P16" ca="1" si="0">TODAY()</f>
        <v>44911</v>
      </c>
      <c r="Q2">
        <f t="shared" ref="Q2:Q16" ca="1" si="1">DATEDIF(O2,P2,"D")</f>
        <v>485</v>
      </c>
      <c r="R2" s="60">
        <f t="shared" ref="R2:R16" ca="1" si="2">(M2*N2*Q2)/(100*365)</f>
        <v>23917.808219178081</v>
      </c>
      <c r="S2" s="60">
        <f t="shared" ref="S2:S16" ca="1" si="3">M2+R2</f>
        <v>123917.80821917808</v>
      </c>
      <c r="T2" s="40" t="s">
        <v>103</v>
      </c>
    </row>
    <row r="3" spans="1:21" x14ac:dyDescent="0.25">
      <c r="M3">
        <v>300000</v>
      </c>
      <c r="N3">
        <v>18</v>
      </c>
      <c r="O3" s="42">
        <v>44419</v>
      </c>
      <c r="P3" s="61">
        <f t="shared" ca="1" si="0"/>
        <v>44911</v>
      </c>
      <c r="Q3">
        <f t="shared" ca="1" si="1"/>
        <v>492</v>
      </c>
      <c r="R3" s="60">
        <f t="shared" ca="1" si="2"/>
        <v>72789.04109589041</v>
      </c>
      <c r="S3" s="60">
        <f t="shared" ca="1" si="3"/>
        <v>372789.0410958904</v>
      </c>
      <c r="T3" t="s">
        <v>188</v>
      </c>
      <c r="U3" s="40"/>
    </row>
    <row r="4" spans="1:21" x14ac:dyDescent="0.25">
      <c r="M4">
        <v>100000</v>
      </c>
      <c r="N4">
        <v>18</v>
      </c>
      <c r="O4" s="7">
        <v>44469</v>
      </c>
      <c r="P4" s="61">
        <f t="shared" ca="1" si="0"/>
        <v>44911</v>
      </c>
      <c r="Q4">
        <f t="shared" ca="1" si="1"/>
        <v>442</v>
      </c>
      <c r="R4" s="60">
        <f t="shared" ca="1" si="2"/>
        <v>21797.260273972603</v>
      </c>
      <c r="S4" s="60">
        <f t="shared" ca="1" si="3"/>
        <v>121797.2602739726</v>
      </c>
      <c r="T4" t="s">
        <v>189</v>
      </c>
    </row>
    <row r="5" spans="1:21" x14ac:dyDescent="0.25">
      <c r="M5">
        <v>100000</v>
      </c>
      <c r="N5">
        <v>18</v>
      </c>
      <c r="O5" s="7">
        <v>44470</v>
      </c>
      <c r="P5" s="61">
        <f t="shared" ca="1" si="0"/>
        <v>44911</v>
      </c>
      <c r="Q5">
        <f t="shared" ca="1" si="1"/>
        <v>441</v>
      </c>
      <c r="R5" s="60">
        <f t="shared" ca="1" si="2"/>
        <v>21747.945205479453</v>
      </c>
      <c r="S5" s="60">
        <f t="shared" ca="1" si="3"/>
        <v>121747.94520547945</v>
      </c>
      <c r="T5" t="s">
        <v>189</v>
      </c>
    </row>
    <row r="6" spans="1:21" x14ac:dyDescent="0.25">
      <c r="M6">
        <v>100000</v>
      </c>
      <c r="N6">
        <v>18</v>
      </c>
      <c r="O6" s="7">
        <v>44477</v>
      </c>
      <c r="P6" s="61">
        <f t="shared" ca="1" si="0"/>
        <v>44911</v>
      </c>
      <c r="Q6">
        <f t="shared" ca="1" si="1"/>
        <v>434</v>
      </c>
      <c r="R6" s="60">
        <f t="shared" ca="1" si="2"/>
        <v>21402.739726027397</v>
      </c>
      <c r="S6" s="60">
        <f t="shared" ca="1" si="3"/>
        <v>121402.7397260274</v>
      </c>
      <c r="T6" t="s">
        <v>189</v>
      </c>
    </row>
    <row r="7" spans="1:21" x14ac:dyDescent="0.25">
      <c r="M7">
        <v>100000</v>
      </c>
      <c r="N7">
        <v>18</v>
      </c>
      <c r="O7" s="7">
        <v>44370</v>
      </c>
      <c r="P7" s="61">
        <f t="shared" ca="1" si="0"/>
        <v>44911</v>
      </c>
      <c r="Q7">
        <f t="shared" ca="1" si="1"/>
        <v>541</v>
      </c>
      <c r="R7" s="60">
        <f t="shared" ca="1" si="2"/>
        <v>26679.452054794521</v>
      </c>
      <c r="S7" s="60">
        <f t="shared" ca="1" si="3"/>
        <v>126679.45205479453</v>
      </c>
      <c r="T7" t="s">
        <v>190</v>
      </c>
    </row>
    <row r="8" spans="1:21" x14ac:dyDescent="0.25">
      <c r="M8">
        <v>200000</v>
      </c>
      <c r="N8">
        <v>18</v>
      </c>
      <c r="O8" s="7">
        <v>44371</v>
      </c>
      <c r="P8" s="61">
        <f t="shared" ca="1" si="0"/>
        <v>44911</v>
      </c>
      <c r="Q8">
        <f t="shared" ca="1" si="1"/>
        <v>540</v>
      </c>
      <c r="R8" s="60">
        <f t="shared" ca="1" si="2"/>
        <v>53260.273972602743</v>
      </c>
      <c r="S8" s="60">
        <f t="shared" ca="1" si="3"/>
        <v>253260.27397260274</v>
      </c>
      <c r="T8" t="s">
        <v>190</v>
      </c>
    </row>
    <row r="9" spans="1:21" x14ac:dyDescent="0.25">
      <c r="M9">
        <v>100000</v>
      </c>
      <c r="N9">
        <v>18</v>
      </c>
      <c r="O9" s="7">
        <v>44372</v>
      </c>
      <c r="P9" s="61">
        <f t="shared" ca="1" si="0"/>
        <v>44911</v>
      </c>
      <c r="Q9">
        <f t="shared" ca="1" si="1"/>
        <v>539</v>
      </c>
      <c r="R9" s="60">
        <f t="shared" ca="1" si="2"/>
        <v>26580.821917808218</v>
      </c>
      <c r="S9" s="60">
        <f t="shared" ca="1" si="3"/>
        <v>126580.82191780822</v>
      </c>
      <c r="T9" t="s">
        <v>190</v>
      </c>
    </row>
    <row r="10" spans="1:21" x14ac:dyDescent="0.25">
      <c r="M10">
        <v>50000</v>
      </c>
      <c r="N10">
        <v>18</v>
      </c>
      <c r="O10" s="7">
        <v>44406</v>
      </c>
      <c r="P10" s="61">
        <f t="shared" ca="1" si="0"/>
        <v>44911</v>
      </c>
      <c r="Q10">
        <f t="shared" ca="1" si="1"/>
        <v>505</v>
      </c>
      <c r="R10" s="60">
        <f t="shared" ca="1" si="2"/>
        <v>12452.054794520547</v>
      </c>
      <c r="S10" s="60">
        <f t="shared" ca="1" si="3"/>
        <v>62452.054794520547</v>
      </c>
      <c r="T10" t="s">
        <v>190</v>
      </c>
    </row>
    <row r="11" spans="1:21" x14ac:dyDescent="0.25">
      <c r="M11">
        <v>50000</v>
      </c>
      <c r="N11">
        <v>18</v>
      </c>
      <c r="O11" s="7">
        <v>44409</v>
      </c>
      <c r="P11" s="61">
        <f t="shared" ca="1" si="0"/>
        <v>44911</v>
      </c>
      <c r="Q11">
        <f t="shared" ca="1" si="1"/>
        <v>502</v>
      </c>
      <c r="R11" s="60">
        <f t="shared" ca="1" si="2"/>
        <v>12378.082191780823</v>
      </c>
      <c r="S11" s="60">
        <f t="shared" ca="1" si="3"/>
        <v>62378.082191780821</v>
      </c>
      <c r="T11" t="s">
        <v>190</v>
      </c>
    </row>
    <row r="12" spans="1:21" x14ac:dyDescent="0.25">
      <c r="M12">
        <v>100000</v>
      </c>
      <c r="N12">
        <v>18</v>
      </c>
      <c r="O12" s="7">
        <v>44267</v>
      </c>
      <c r="P12" s="61">
        <f t="shared" ca="1" si="0"/>
        <v>44911</v>
      </c>
      <c r="Q12">
        <f t="shared" ca="1" si="1"/>
        <v>644</v>
      </c>
      <c r="R12" s="60">
        <f t="shared" ca="1" si="2"/>
        <v>31758.904109589042</v>
      </c>
      <c r="S12" s="60">
        <f t="shared" ca="1" si="3"/>
        <v>131758.90410958906</v>
      </c>
      <c r="T12" t="s">
        <v>191</v>
      </c>
    </row>
    <row r="13" spans="1:21" x14ac:dyDescent="0.25">
      <c r="M13">
        <v>100000</v>
      </c>
      <c r="N13">
        <v>18</v>
      </c>
      <c r="O13" s="7">
        <v>44258</v>
      </c>
      <c r="P13" s="61">
        <f t="shared" ca="1" si="0"/>
        <v>44911</v>
      </c>
      <c r="Q13">
        <f t="shared" ca="1" si="1"/>
        <v>653</v>
      </c>
      <c r="R13" s="60">
        <f t="shared" ca="1" si="2"/>
        <v>32202.739726027397</v>
      </c>
      <c r="S13" s="60">
        <f t="shared" ca="1" si="3"/>
        <v>132202.73972602739</v>
      </c>
      <c r="T13" t="s">
        <v>191</v>
      </c>
    </row>
    <row r="14" spans="1:21" x14ac:dyDescent="0.25">
      <c r="M14">
        <v>100000</v>
      </c>
      <c r="N14">
        <v>18</v>
      </c>
      <c r="O14" s="7">
        <v>44321</v>
      </c>
      <c r="P14" s="61">
        <f t="shared" ca="1" si="0"/>
        <v>44911</v>
      </c>
      <c r="Q14">
        <f t="shared" ca="1" si="1"/>
        <v>590</v>
      </c>
      <c r="R14" s="60">
        <f t="shared" ca="1" si="2"/>
        <v>29095.890410958906</v>
      </c>
      <c r="S14" s="60">
        <f t="shared" ca="1" si="3"/>
        <v>129095.89041095891</v>
      </c>
      <c r="T14" t="s">
        <v>191</v>
      </c>
    </row>
    <row r="15" spans="1:21" x14ac:dyDescent="0.25">
      <c r="M15">
        <v>100000</v>
      </c>
      <c r="N15">
        <v>18</v>
      </c>
      <c r="O15" s="7">
        <v>44321</v>
      </c>
      <c r="P15" s="61">
        <f t="shared" ca="1" si="0"/>
        <v>44911</v>
      </c>
      <c r="Q15">
        <f t="shared" ca="1" si="1"/>
        <v>590</v>
      </c>
      <c r="R15" s="60">
        <f t="shared" ca="1" si="2"/>
        <v>29095.890410958906</v>
      </c>
      <c r="S15" s="60">
        <f t="shared" ca="1" si="3"/>
        <v>129095.89041095891</v>
      </c>
      <c r="T15" t="s">
        <v>191</v>
      </c>
    </row>
    <row r="16" spans="1:21" x14ac:dyDescent="0.25">
      <c r="M16">
        <v>100000</v>
      </c>
      <c r="N16">
        <v>18</v>
      </c>
      <c r="O16" s="7">
        <v>44366</v>
      </c>
      <c r="P16" s="61">
        <f t="shared" ca="1" si="0"/>
        <v>44911</v>
      </c>
      <c r="Q16">
        <f t="shared" ca="1" si="1"/>
        <v>545</v>
      </c>
      <c r="R16" s="60">
        <f t="shared" ca="1" si="2"/>
        <v>26876.712328767124</v>
      </c>
      <c r="S16" s="60">
        <f t="shared" ca="1" si="3"/>
        <v>126876.71232876713</v>
      </c>
      <c r="T16" t="s">
        <v>191</v>
      </c>
    </row>
    <row r="18" spans="1:20" x14ac:dyDescent="0.25">
      <c r="M18">
        <v>100000</v>
      </c>
      <c r="N18">
        <v>18</v>
      </c>
      <c r="O18" s="7">
        <v>44529</v>
      </c>
      <c r="P18" s="61">
        <f ca="1">TODAY()</f>
        <v>44911</v>
      </c>
      <c r="Q18">
        <f ca="1">DATEDIF(O18,P18,"D")</f>
        <v>382</v>
      </c>
      <c r="R18" s="60">
        <f ca="1">(M18*N18*Q18)/(100*365)</f>
        <v>18838.35616438356</v>
      </c>
      <c r="S18" s="60">
        <f ca="1">M18+R18</f>
        <v>118838.35616438356</v>
      </c>
      <c r="T18" t="s">
        <v>192</v>
      </c>
    </row>
    <row r="19" spans="1:20" x14ac:dyDescent="0.25">
      <c r="M19">
        <v>100000</v>
      </c>
      <c r="N19">
        <v>18</v>
      </c>
      <c r="O19" s="7">
        <v>44529</v>
      </c>
      <c r="P19" s="61">
        <f ca="1">TODAY()</f>
        <v>44911</v>
      </c>
      <c r="Q19">
        <f ca="1">DATEDIF(O19,P19,"D")</f>
        <v>382</v>
      </c>
      <c r="R19" s="60">
        <f ca="1">(M19*N19*Q19)/(100*365)</f>
        <v>18838.35616438356</v>
      </c>
      <c r="S19" s="60">
        <f ca="1">M19+R19</f>
        <v>118838.35616438356</v>
      </c>
      <c r="T19" t="s">
        <v>192</v>
      </c>
    </row>
    <row r="20" spans="1:20" x14ac:dyDescent="0.25">
      <c r="A20">
        <v>100000</v>
      </c>
      <c r="B20">
        <v>18</v>
      </c>
      <c r="C20" s="7">
        <v>44392</v>
      </c>
      <c r="D20" s="61">
        <f ca="1">TODAY()-1</f>
        <v>44910</v>
      </c>
      <c r="E20">
        <f t="shared" ref="E20:E21" ca="1" si="4">DATEDIF(C20,D20,"D")</f>
        <v>518</v>
      </c>
      <c r="F20" s="60">
        <f t="shared" ref="F20:F21" ca="1" si="5">(A20*B20*E20)/(100*365)</f>
        <v>25545.205479452055</v>
      </c>
      <c r="G20" s="60">
        <f t="shared" ref="G20:G21" ca="1" si="6">A20+F20</f>
        <v>125545.20547945205</v>
      </c>
      <c r="H20" t="s">
        <v>193</v>
      </c>
      <c r="J20" s="74" t="s">
        <v>195</v>
      </c>
      <c r="K20" s="74"/>
      <c r="L20" s="74"/>
      <c r="M20">
        <v>50000</v>
      </c>
      <c r="N20">
        <v>18</v>
      </c>
      <c r="O20" s="7">
        <v>44599</v>
      </c>
      <c r="P20" s="61">
        <f ca="1">TODAY()</f>
        <v>44911</v>
      </c>
      <c r="Q20">
        <f ca="1">DATEDIF(O20,P20,"D")</f>
        <v>312</v>
      </c>
      <c r="R20" s="60">
        <f ca="1">(M20*N20*Q20)/(100*365)</f>
        <v>7693.1506849315065</v>
      </c>
      <c r="S20" s="60">
        <f ca="1">M20+R20</f>
        <v>57693.150684931505</v>
      </c>
      <c r="T20" t="s">
        <v>192</v>
      </c>
    </row>
    <row r="21" spans="1:20" x14ac:dyDescent="0.25">
      <c r="A21">
        <v>100000</v>
      </c>
      <c r="B21">
        <v>18</v>
      </c>
      <c r="C21" s="7">
        <v>44392</v>
      </c>
      <c r="D21" s="61">
        <f t="shared" ref="D21:D22" ca="1" si="7">TODAY()-1</f>
        <v>44910</v>
      </c>
      <c r="E21">
        <f t="shared" ca="1" si="4"/>
        <v>518</v>
      </c>
      <c r="F21" s="60">
        <f t="shared" ca="1" si="5"/>
        <v>25545.205479452055</v>
      </c>
      <c r="G21" s="60">
        <f t="shared" ca="1" si="6"/>
        <v>125545.20547945205</v>
      </c>
      <c r="H21" t="s">
        <v>193</v>
      </c>
    </row>
    <row r="22" spans="1:20" x14ac:dyDescent="0.25">
      <c r="A22">
        <v>57176</v>
      </c>
      <c r="B22">
        <v>18</v>
      </c>
      <c r="C22" s="7">
        <v>44753</v>
      </c>
      <c r="D22" s="61">
        <f t="shared" ca="1" si="7"/>
        <v>44910</v>
      </c>
      <c r="E22">
        <f ca="1">DATEDIF(C22,D22,"D")</f>
        <v>157</v>
      </c>
      <c r="F22" s="60">
        <f ca="1">(A22*B22*E22)/(100*365)</f>
        <v>4426.8322191780826</v>
      </c>
      <c r="G22" s="60">
        <f ca="1">A22+F22</f>
        <v>61602.832219178083</v>
      </c>
      <c r="H22" t="s">
        <v>197</v>
      </c>
    </row>
    <row r="23" spans="1:20" x14ac:dyDescent="0.25">
      <c r="H23" t="s">
        <v>198</v>
      </c>
    </row>
    <row r="24" spans="1:20" x14ac:dyDescent="0.25">
      <c r="N24">
        <v>57176</v>
      </c>
    </row>
    <row r="27" spans="1:20" x14ac:dyDescent="0.25">
      <c r="K27">
        <v>293035</v>
      </c>
    </row>
    <row r="28" spans="1:20" x14ac:dyDescent="0.25">
      <c r="K28">
        <v>292908</v>
      </c>
    </row>
    <row r="29" spans="1:20" x14ac:dyDescent="0.25">
      <c r="A29">
        <f>SUM(A2:A28)</f>
        <v>257176</v>
      </c>
      <c r="E29">
        <v>0</v>
      </c>
      <c r="F29">
        <f ca="1">SUM(F1:F28)</f>
        <v>55517.243178082193</v>
      </c>
      <c r="G29">
        <f ca="1">SUM(G1:G28)</f>
        <v>312693.24317808216</v>
      </c>
    </row>
    <row r="31" spans="1:20" x14ac:dyDescent="0.25">
      <c r="K31" s="74" t="s">
        <v>196</v>
      </c>
      <c r="L31" s="74"/>
      <c r="M31" s="74"/>
      <c r="N31" s="74"/>
      <c r="O31" s="74"/>
      <c r="P31" s="74"/>
      <c r="Q31" s="74"/>
    </row>
    <row r="32" spans="1:20" x14ac:dyDescent="0.25">
      <c r="K32" s="74"/>
      <c r="L32" s="74"/>
      <c r="M32" s="74"/>
      <c r="N32" s="74"/>
      <c r="O32" s="74"/>
      <c r="P32" s="74"/>
      <c r="Q32" s="74"/>
    </row>
    <row r="33" spans="11:17" x14ac:dyDescent="0.25">
      <c r="K33" s="74"/>
      <c r="L33" s="74"/>
      <c r="M33" s="74"/>
      <c r="N33" s="74"/>
      <c r="O33" s="74"/>
      <c r="P33" s="74"/>
      <c r="Q33" s="74"/>
    </row>
    <row r="34" spans="11:17" x14ac:dyDescent="0.25">
      <c r="K34" s="74"/>
      <c r="L34" s="74"/>
      <c r="M34" s="74"/>
      <c r="N34" s="74"/>
      <c r="O34" s="74"/>
      <c r="P34" s="74"/>
      <c r="Q34" s="74"/>
    </row>
    <row r="35" spans="11:17" x14ac:dyDescent="0.25">
      <c r="K35" s="74"/>
      <c r="L35" s="74"/>
      <c r="M35" s="74"/>
      <c r="N35" s="74"/>
      <c r="O35" s="74"/>
      <c r="P35" s="74"/>
      <c r="Q35" s="74"/>
    </row>
    <row r="36" spans="11:17" x14ac:dyDescent="0.25">
      <c r="K36" s="74"/>
      <c r="L36" s="74"/>
      <c r="M36" s="74"/>
      <c r="N36" s="74"/>
      <c r="O36" s="74"/>
      <c r="P36" s="74"/>
      <c r="Q36" s="74"/>
    </row>
    <row r="37" spans="11:17" x14ac:dyDescent="0.25">
      <c r="K37" s="74"/>
      <c r="L37" s="74"/>
      <c r="M37" s="74"/>
      <c r="N37" s="74"/>
      <c r="O37" s="74"/>
      <c r="P37" s="74"/>
      <c r="Q37" s="74"/>
    </row>
    <row r="52" spans="4:4" x14ac:dyDescent="0.25">
      <c r="D52">
        <f>SUM(D24:D51)</f>
        <v>0</v>
      </c>
    </row>
  </sheetData>
  <mergeCells count="2">
    <mergeCell ref="J20:L20"/>
    <mergeCell ref="K31:Q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5"/>
  <sheetViews>
    <sheetView workbookViewId="0">
      <selection activeCell="D11" sqref="D11"/>
    </sheetView>
  </sheetViews>
  <sheetFormatPr defaultRowHeight="15" x14ac:dyDescent="0.25"/>
  <sheetData>
    <row r="2" spans="2:2" x14ac:dyDescent="0.25">
      <c r="B2">
        <v>130000</v>
      </c>
    </row>
    <row r="3" spans="2:2" x14ac:dyDescent="0.25">
      <c r="B3">
        <v>20000</v>
      </c>
    </row>
    <row r="5" spans="2:2" x14ac:dyDescent="0.25">
      <c r="B5">
        <f>SUM(B2:B4)</f>
        <v>150000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8"/>
  <sheetViews>
    <sheetView workbookViewId="0">
      <selection activeCell="B24" sqref="B24"/>
    </sheetView>
  </sheetViews>
  <sheetFormatPr defaultRowHeight="15" x14ac:dyDescent="0.25"/>
  <cols>
    <col min="2" max="2" width="14.7109375" bestFit="1" customWidth="1"/>
  </cols>
  <sheetData>
    <row r="1" spans="1:2" x14ac:dyDescent="0.25">
      <c r="A1">
        <v>22000</v>
      </c>
      <c r="B1" t="s">
        <v>151</v>
      </c>
    </row>
    <row r="2" spans="1:2" x14ac:dyDescent="0.25">
      <c r="A2">
        <v>9500</v>
      </c>
      <c r="B2" t="s">
        <v>150</v>
      </c>
    </row>
    <row r="3" spans="1:2" x14ac:dyDescent="0.25">
      <c r="A3">
        <v>3000</v>
      </c>
      <c r="B3" t="s">
        <v>149</v>
      </c>
    </row>
    <row r="4" spans="1:2" x14ac:dyDescent="0.25">
      <c r="A4">
        <v>22000</v>
      </c>
      <c r="B4" t="s">
        <v>152</v>
      </c>
    </row>
    <row r="18" spans="1:1" x14ac:dyDescent="0.25">
      <c r="A18">
        <f>SUM(A1:A17)</f>
        <v>56500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workbookViewId="0">
      <selection activeCell="I15" sqref="I15"/>
    </sheetView>
  </sheetViews>
  <sheetFormatPr defaultRowHeight="15" x14ac:dyDescent="0.25"/>
  <cols>
    <col min="2" max="2" width="21" bestFit="1" customWidth="1"/>
  </cols>
  <sheetData>
    <row r="1" spans="1:5" x14ac:dyDescent="0.25">
      <c r="D1">
        <v>130000</v>
      </c>
      <c r="E1" t="s">
        <v>117</v>
      </c>
    </row>
    <row r="2" spans="1:5" x14ac:dyDescent="0.25">
      <c r="A2">
        <v>60000</v>
      </c>
      <c r="B2" t="s">
        <v>147</v>
      </c>
    </row>
    <row r="3" spans="1:5" x14ac:dyDescent="0.25">
      <c r="A3">
        <v>80000</v>
      </c>
      <c r="B3" t="s">
        <v>148</v>
      </c>
    </row>
    <row r="4" spans="1:5" x14ac:dyDescent="0.25">
      <c r="A4">
        <v>30000</v>
      </c>
      <c r="B4" t="s">
        <v>153</v>
      </c>
    </row>
    <row r="6" spans="1:5" x14ac:dyDescent="0.25">
      <c r="A6">
        <v>52000</v>
      </c>
      <c r="B6" t="s">
        <v>168</v>
      </c>
    </row>
    <row r="7" spans="1:5" x14ac:dyDescent="0.25">
      <c r="A7">
        <v>15000</v>
      </c>
      <c r="B7" t="s">
        <v>166</v>
      </c>
    </row>
    <row r="8" spans="1:5" x14ac:dyDescent="0.25">
      <c r="A8">
        <v>10000</v>
      </c>
      <c r="B8" t="s">
        <v>167</v>
      </c>
    </row>
    <row r="18" spans="1:1" x14ac:dyDescent="0.25">
      <c r="A18">
        <f>SUM(A1:A17)</f>
        <v>247000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8"/>
  <sheetViews>
    <sheetView workbookViewId="0">
      <selection activeCell="P10" sqref="P10"/>
    </sheetView>
  </sheetViews>
  <sheetFormatPr defaultRowHeight="15" x14ac:dyDescent="0.25"/>
  <cols>
    <col min="1" max="1" width="8.140625" bestFit="1" customWidth="1"/>
    <col min="2" max="2" width="8" bestFit="1" customWidth="1"/>
    <col min="3" max="3" width="10.7109375" bestFit="1" customWidth="1"/>
    <col min="4" max="4" width="11.85546875" bestFit="1" customWidth="1"/>
    <col min="5" max="5" width="13.42578125" bestFit="1" customWidth="1"/>
    <col min="7" max="7" width="7" bestFit="1" customWidth="1"/>
    <col min="8" max="8" width="16.42578125" bestFit="1" customWidth="1"/>
    <col min="13" max="13" width="10.7109375" bestFit="1" customWidth="1"/>
    <col min="14" max="14" width="11.85546875" bestFit="1" customWidth="1"/>
    <col min="18" max="18" width="18.7109375" bestFit="1" customWidth="1"/>
  </cols>
  <sheetData>
    <row r="1" spans="1:18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19</v>
      </c>
      <c r="F1" s="2" t="s">
        <v>15</v>
      </c>
      <c r="G1" s="10" t="s">
        <v>20</v>
      </c>
      <c r="H1" s="2" t="s">
        <v>21</v>
      </c>
      <c r="K1" s="2" t="s">
        <v>16</v>
      </c>
      <c r="L1" s="2" t="s">
        <v>15</v>
      </c>
      <c r="M1" s="2" t="s">
        <v>17</v>
      </c>
      <c r="N1" s="2" t="s">
        <v>18</v>
      </c>
      <c r="O1" s="2" t="s">
        <v>27</v>
      </c>
      <c r="P1" s="2" t="s">
        <v>15</v>
      </c>
      <c r="Q1" s="10" t="s">
        <v>20</v>
      </c>
      <c r="R1" s="2" t="s">
        <v>21</v>
      </c>
    </row>
    <row r="2" spans="1:18" ht="15.75" x14ac:dyDescent="0.25">
      <c r="A2">
        <v>15000</v>
      </c>
      <c r="B2">
        <v>1.5</v>
      </c>
      <c r="C2" s="7">
        <v>43538</v>
      </c>
      <c r="D2" s="7">
        <f t="shared" ref="D2:D12" ca="1" si="0">TODAY()</f>
        <v>44911</v>
      </c>
      <c r="E2" s="8">
        <f t="shared" ref="E2:E11" ca="1" si="1">DATEDIF(C2,D2,"M")</f>
        <v>45</v>
      </c>
      <c r="F2">
        <f ca="1">A2*B2*E2/100</f>
        <v>10125</v>
      </c>
      <c r="G2">
        <f ca="1">A2+F2</f>
        <v>25125</v>
      </c>
      <c r="H2" t="s">
        <v>23</v>
      </c>
    </row>
    <row r="3" spans="1:18" ht="15.75" x14ac:dyDescent="0.25">
      <c r="C3" s="7"/>
      <c r="D3" s="7"/>
      <c r="E3" s="8"/>
      <c r="J3" s="63"/>
      <c r="M3" s="7"/>
      <c r="N3" s="7"/>
      <c r="O3" s="8"/>
    </row>
    <row r="4" spans="1:18" ht="15.75" x14ac:dyDescent="0.25">
      <c r="A4">
        <v>10000</v>
      </c>
      <c r="B4">
        <v>1.5</v>
      </c>
      <c r="C4" s="7">
        <v>43382</v>
      </c>
      <c r="D4" s="7">
        <f t="shared" ca="1" si="0"/>
        <v>44911</v>
      </c>
      <c r="E4" s="8">
        <f t="shared" ca="1" si="1"/>
        <v>50</v>
      </c>
      <c r="F4">
        <f ca="1">A4*B4*E4/100</f>
        <v>7500</v>
      </c>
      <c r="G4">
        <f ca="1">A4+F4</f>
        <v>17500</v>
      </c>
      <c r="H4" t="s">
        <v>25</v>
      </c>
      <c r="J4" s="63"/>
      <c r="M4" s="7"/>
      <c r="N4" s="7"/>
      <c r="O4" s="8"/>
    </row>
    <row r="5" spans="1:18" ht="15.75" x14ac:dyDescent="0.25">
      <c r="A5">
        <v>20000</v>
      </c>
      <c r="B5">
        <v>1.5</v>
      </c>
      <c r="C5" s="7">
        <v>43463</v>
      </c>
      <c r="D5" s="7">
        <f t="shared" ca="1" si="0"/>
        <v>44911</v>
      </c>
      <c r="E5" s="8">
        <f t="shared" ca="1" si="1"/>
        <v>47</v>
      </c>
      <c r="F5">
        <f ca="1">A5*B5*E5/100</f>
        <v>14100</v>
      </c>
      <c r="G5">
        <f ca="1">A5+F5</f>
        <v>34100</v>
      </c>
      <c r="H5" t="s">
        <v>26</v>
      </c>
      <c r="J5" s="28" t="s">
        <v>86</v>
      </c>
      <c r="K5">
        <v>30000</v>
      </c>
      <c r="L5">
        <v>18</v>
      </c>
      <c r="M5" s="7">
        <v>44175</v>
      </c>
      <c r="N5" s="7">
        <f ca="1">TODAY()</f>
        <v>44911</v>
      </c>
      <c r="O5" s="8">
        <f ca="1">DATEDIF(M5,N5,"D")</f>
        <v>736</v>
      </c>
      <c r="P5">
        <f ca="1">(K5*L5*O5)/(100*365)</f>
        <v>10888.767123287671</v>
      </c>
      <c r="Q5">
        <f ca="1">K5+P5</f>
        <v>40888.767123287675</v>
      </c>
      <c r="R5" t="s">
        <v>146</v>
      </c>
    </row>
    <row r="6" spans="1:18" ht="15.75" x14ac:dyDescent="0.25">
      <c r="A6">
        <v>30000</v>
      </c>
      <c r="B6">
        <v>1.5</v>
      </c>
      <c r="C6" s="7">
        <v>43120</v>
      </c>
      <c r="D6" s="7">
        <f t="shared" ca="1" si="0"/>
        <v>44911</v>
      </c>
      <c r="E6" s="8">
        <f t="shared" ca="1" si="1"/>
        <v>58</v>
      </c>
      <c r="F6">
        <v>0</v>
      </c>
      <c r="G6">
        <f t="shared" ref="G6" si="2">A6+F6</f>
        <v>30000</v>
      </c>
      <c r="H6" t="s">
        <v>28</v>
      </c>
      <c r="J6" s="28" t="s">
        <v>30</v>
      </c>
      <c r="K6">
        <v>20000</v>
      </c>
      <c r="L6">
        <v>18</v>
      </c>
      <c r="M6" s="7">
        <v>44441</v>
      </c>
      <c r="N6" s="7">
        <f ca="1">TODAY()</f>
        <v>44911</v>
      </c>
      <c r="O6" s="8">
        <f ca="1">DATEDIF(M6,N6,"D")</f>
        <v>470</v>
      </c>
      <c r="P6">
        <f ca="1">(K6*L6*O6)/(100*365)</f>
        <v>4635.6164383561645</v>
      </c>
      <c r="Q6">
        <f ca="1">K6+P6</f>
        <v>24635.616438356163</v>
      </c>
      <c r="R6" t="s">
        <v>169</v>
      </c>
    </row>
    <row r="7" spans="1:18" ht="15.75" x14ac:dyDescent="0.25">
      <c r="A7">
        <v>10000</v>
      </c>
      <c r="B7">
        <v>1.5</v>
      </c>
      <c r="C7" s="7">
        <v>43496</v>
      </c>
      <c r="D7" s="7">
        <f t="shared" ca="1" si="0"/>
        <v>44911</v>
      </c>
      <c r="E7" s="8">
        <f t="shared" ca="1" si="1"/>
        <v>46</v>
      </c>
      <c r="F7">
        <f ca="1">A7*B7*E7/100</f>
        <v>6900</v>
      </c>
      <c r="G7">
        <f t="shared" ref="G7:G12" ca="1" si="3">A7+F7</f>
        <v>16900</v>
      </c>
      <c r="H7" s="18" t="s">
        <v>30</v>
      </c>
    </row>
    <row r="8" spans="1:18" ht="15.75" x14ac:dyDescent="0.25">
      <c r="A8">
        <v>50000</v>
      </c>
      <c r="B8">
        <v>1.5</v>
      </c>
      <c r="C8" s="7">
        <v>43611</v>
      </c>
      <c r="D8" s="7">
        <f t="shared" ca="1" si="0"/>
        <v>44911</v>
      </c>
      <c r="E8" s="8">
        <f t="shared" ca="1" si="1"/>
        <v>42</v>
      </c>
      <c r="F8">
        <f ca="1">A8*B8*E8/100</f>
        <v>31500</v>
      </c>
      <c r="G8">
        <f t="shared" ca="1" si="3"/>
        <v>81500</v>
      </c>
      <c r="H8" t="s">
        <v>31</v>
      </c>
    </row>
    <row r="9" spans="1:18" ht="15.75" x14ac:dyDescent="0.25">
      <c r="A9">
        <v>100000</v>
      </c>
      <c r="B9">
        <v>1.5</v>
      </c>
      <c r="C9" s="7">
        <v>43640</v>
      </c>
      <c r="D9" s="7">
        <f t="shared" ca="1" si="0"/>
        <v>44911</v>
      </c>
      <c r="E9" s="8">
        <f t="shared" ca="1" si="1"/>
        <v>41</v>
      </c>
      <c r="F9">
        <f ca="1">A9*B9*E9/100</f>
        <v>61500</v>
      </c>
      <c r="G9">
        <f t="shared" ca="1" si="3"/>
        <v>161500</v>
      </c>
      <c r="H9" t="s">
        <v>44</v>
      </c>
    </row>
    <row r="10" spans="1:18" ht="15.75" x14ac:dyDescent="0.25">
      <c r="A10">
        <v>100000</v>
      </c>
      <c r="B10">
        <v>0.49</v>
      </c>
      <c r="C10" s="7">
        <v>43688</v>
      </c>
      <c r="D10" s="7">
        <f t="shared" ca="1" si="0"/>
        <v>44911</v>
      </c>
      <c r="E10" s="8">
        <f t="shared" ca="1" si="1"/>
        <v>40</v>
      </c>
      <c r="F10">
        <f ca="1">A10*B10*E10/100</f>
        <v>19600</v>
      </c>
      <c r="G10">
        <f t="shared" ca="1" si="3"/>
        <v>119600</v>
      </c>
    </row>
    <row r="11" spans="1:18" ht="15.75" x14ac:dyDescent="0.25">
      <c r="A11">
        <v>50000</v>
      </c>
      <c r="B11">
        <v>1.5</v>
      </c>
      <c r="C11" s="7">
        <v>43417</v>
      </c>
      <c r="D11" s="7">
        <f t="shared" ca="1" si="0"/>
        <v>44911</v>
      </c>
      <c r="E11" s="8">
        <f t="shared" ca="1" si="1"/>
        <v>49</v>
      </c>
      <c r="F11">
        <f t="shared" ref="F11:F12" ca="1" si="4">A11*B11*E11/100</f>
        <v>36750</v>
      </c>
      <c r="G11">
        <f t="shared" ca="1" si="3"/>
        <v>86750</v>
      </c>
    </row>
    <row r="12" spans="1:18" ht="15.75" x14ac:dyDescent="0.25">
      <c r="A12">
        <v>120000</v>
      </c>
      <c r="B12">
        <v>1.5</v>
      </c>
      <c r="C12" s="7">
        <v>44070</v>
      </c>
      <c r="D12" s="7">
        <f t="shared" ca="1" si="0"/>
        <v>44911</v>
      </c>
      <c r="E12" s="8">
        <f t="shared" ref="E12" ca="1" si="5">DATEDIF(C12,D12,"M")</f>
        <v>27</v>
      </c>
      <c r="F12">
        <f t="shared" ca="1" si="4"/>
        <v>48600</v>
      </c>
      <c r="G12">
        <f t="shared" ca="1" si="3"/>
        <v>168600</v>
      </c>
    </row>
    <row r="18" spans="1:17" x14ac:dyDescent="0.25">
      <c r="A18">
        <f>SUM(A2:A17)</f>
        <v>505000</v>
      </c>
      <c r="F18">
        <f ca="1">SUM(F2:F17)</f>
        <v>236575</v>
      </c>
      <c r="G18">
        <f ca="1">SUM(G2:G17)</f>
        <v>741575</v>
      </c>
      <c r="K18">
        <f>SUM(K3:K17)</f>
        <v>50000</v>
      </c>
      <c r="P18">
        <f ca="1">SUM(P3:P17)</f>
        <v>15524.383561643835</v>
      </c>
      <c r="Q18">
        <f ca="1">SUM(Q3:Q17)</f>
        <v>65524.383561643837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7"/>
  <sheetViews>
    <sheetView zoomScaleNormal="100" workbookViewId="0">
      <selection activeCell="H16" sqref="H16"/>
    </sheetView>
  </sheetViews>
  <sheetFormatPr defaultRowHeight="15" x14ac:dyDescent="0.25"/>
  <cols>
    <col min="3" max="3" width="10.7109375" bestFit="1" customWidth="1"/>
    <col min="4" max="4" width="11.85546875" bestFit="1" customWidth="1"/>
    <col min="5" max="5" width="10.5703125" bestFit="1" customWidth="1"/>
    <col min="8" max="8" width="26.5703125" bestFit="1" customWidth="1"/>
    <col min="9" max="9" width="11.28515625" bestFit="1" customWidth="1"/>
    <col min="12" max="13" width="10.7109375" bestFit="1" customWidth="1"/>
    <col min="14" max="15" width="9.7109375" bestFit="1" customWidth="1"/>
  </cols>
  <sheetData>
    <row r="1" spans="1:16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I1" s="2" t="s">
        <v>163</v>
      </c>
    </row>
    <row r="2" spans="1:16" ht="15.75" x14ac:dyDescent="0.25">
      <c r="A2">
        <v>15000</v>
      </c>
      <c r="B2">
        <v>18</v>
      </c>
      <c r="C2" s="7">
        <v>44635</v>
      </c>
      <c r="D2" s="7">
        <f ca="1">TODAY()</f>
        <v>44911</v>
      </c>
      <c r="E2" s="8">
        <f ca="1">DATEDIF(C2,D2,"D")</f>
        <v>276</v>
      </c>
      <c r="F2">
        <f ca="1">(A2*B2*E2)/(100*365)</f>
        <v>2041.6438356164383</v>
      </c>
      <c r="G2">
        <f t="shared" ref="G2:G10" ca="1" si="0">A2+F2</f>
        <v>17041.64383561644</v>
      </c>
      <c r="H2" t="s">
        <v>23</v>
      </c>
    </row>
    <row r="3" spans="1:16" ht="15.75" x14ac:dyDescent="0.25">
      <c r="A3">
        <v>30000</v>
      </c>
      <c r="B3">
        <v>18</v>
      </c>
      <c r="C3" s="7">
        <v>44559</v>
      </c>
      <c r="D3" s="7">
        <f ca="1">TODAY()</f>
        <v>44911</v>
      </c>
      <c r="E3" s="29">
        <f ca="1">DATEDIF(C3,D3,"D")</f>
        <v>352</v>
      </c>
      <c r="F3">
        <f ca="1">(A3*B3*E3)/(100*365)</f>
        <v>5207.6712328767126</v>
      </c>
      <c r="G3">
        <f t="shared" ca="1" si="0"/>
        <v>35207.67123287671</v>
      </c>
      <c r="H3" t="s">
        <v>50</v>
      </c>
      <c r="I3">
        <f ca="1">DATEDIF(C3,D3,"Y")</f>
        <v>0</v>
      </c>
      <c r="L3" s="7"/>
      <c r="M3" s="7"/>
      <c r="N3" s="29"/>
    </row>
    <row r="4" spans="1:16" ht="15.75" x14ac:dyDescent="0.25">
      <c r="A4">
        <v>45000</v>
      </c>
      <c r="B4">
        <v>18</v>
      </c>
      <c r="C4" s="7">
        <v>44342</v>
      </c>
      <c r="D4" s="7">
        <f ca="1">TODAY()</f>
        <v>44911</v>
      </c>
      <c r="E4" s="8">
        <f ca="1">DATEDIF(C4,D4,"D")</f>
        <v>569</v>
      </c>
      <c r="F4">
        <v>0</v>
      </c>
      <c r="G4">
        <f t="shared" si="0"/>
        <v>45000</v>
      </c>
      <c r="H4" s="18" t="s">
        <v>31</v>
      </c>
      <c r="I4">
        <f ca="1">DATEDIF(C4,D4,"Y")</f>
        <v>1</v>
      </c>
    </row>
    <row r="5" spans="1:16" ht="15.75" x14ac:dyDescent="0.25">
      <c r="A5">
        <v>30000</v>
      </c>
      <c r="B5">
        <v>18</v>
      </c>
      <c r="C5" s="7">
        <v>44077</v>
      </c>
      <c r="D5" s="7">
        <f ca="1">TODAY()</f>
        <v>44911</v>
      </c>
      <c r="E5" s="8">
        <f ca="1">DATEDIF(C5,D5,"D")</f>
        <v>834</v>
      </c>
      <c r="F5">
        <f ca="1">(A5*B5*E5)/(100*365)</f>
        <v>12338.630136986301</v>
      </c>
      <c r="G5">
        <f t="shared" ca="1" si="0"/>
        <v>42338.630136986299</v>
      </c>
      <c r="H5" t="s">
        <v>24</v>
      </c>
      <c r="I5">
        <f ca="1">DATEDIF(C5,D5,"Y")</f>
        <v>2</v>
      </c>
    </row>
    <row r="6" spans="1:16" x14ac:dyDescent="0.25">
      <c r="A6">
        <v>10000</v>
      </c>
      <c r="F6">
        <f t="shared" ref="F6" si="1">(A6*B6*E6)/(100*365)</f>
        <v>0</v>
      </c>
      <c r="G6">
        <f t="shared" si="0"/>
        <v>10000</v>
      </c>
      <c r="H6" t="s">
        <v>162</v>
      </c>
      <c r="I6">
        <f t="shared" ref="I6" si="2">DATEDIF(C6,D6,"Y")</f>
        <v>0</v>
      </c>
    </row>
    <row r="7" spans="1:16" ht="15.75" x14ac:dyDescent="0.25">
      <c r="A7">
        <v>20000</v>
      </c>
      <c r="B7">
        <v>18</v>
      </c>
      <c r="C7" s="7">
        <v>44434</v>
      </c>
      <c r="D7" s="7">
        <f ca="1">TODAY()</f>
        <v>44911</v>
      </c>
      <c r="E7" s="8">
        <f t="shared" ref="E7:E9" ca="1" si="3">DATEDIF(C7,D7,"D")</f>
        <v>477</v>
      </c>
      <c r="F7">
        <f ca="1">(A7*B7*E7)/(100*365)</f>
        <v>4704.6575342465758</v>
      </c>
      <c r="G7">
        <f t="shared" ca="1" si="0"/>
        <v>24704.657534246577</v>
      </c>
      <c r="H7" t="s">
        <v>94</v>
      </c>
      <c r="I7">
        <f t="shared" ref="I7" ca="1" si="4">DATEDIF(C7,D7,"Y")</f>
        <v>1</v>
      </c>
    </row>
    <row r="8" spans="1:16" ht="15.75" x14ac:dyDescent="0.25">
      <c r="A8">
        <v>100000</v>
      </c>
      <c r="B8">
        <v>18</v>
      </c>
      <c r="C8" s="7">
        <v>44599</v>
      </c>
      <c r="D8" s="7">
        <f ca="1">TODAY()</f>
        <v>44911</v>
      </c>
      <c r="E8" s="8">
        <f t="shared" ca="1" si="3"/>
        <v>312</v>
      </c>
      <c r="F8">
        <f ca="1">(A8*B8*E8)/(100*365)</f>
        <v>15386.301369863013</v>
      </c>
      <c r="G8">
        <f t="shared" ca="1" si="0"/>
        <v>115386.30136986301</v>
      </c>
      <c r="H8" t="s">
        <v>177</v>
      </c>
      <c r="I8">
        <f t="shared" ref="I8" ca="1" si="5">DATEDIF(C8,D8,"Y")</f>
        <v>0</v>
      </c>
    </row>
    <row r="9" spans="1:16" ht="15.75" x14ac:dyDescent="0.25">
      <c r="A9">
        <v>100000</v>
      </c>
      <c r="B9">
        <v>18</v>
      </c>
      <c r="C9" s="7">
        <v>44570</v>
      </c>
      <c r="D9" s="7">
        <f ca="1">TODAY()</f>
        <v>44911</v>
      </c>
      <c r="E9" s="8">
        <f t="shared" ca="1" si="3"/>
        <v>341</v>
      </c>
      <c r="F9">
        <f ca="1">(A9*B9*E9)/(100*365)</f>
        <v>16816.438356164384</v>
      </c>
      <c r="G9">
        <f t="shared" ca="1" si="0"/>
        <v>116816.43835616438</v>
      </c>
      <c r="H9" t="s">
        <v>175</v>
      </c>
    </row>
    <row r="10" spans="1:16" ht="15.75" x14ac:dyDescent="0.25">
      <c r="A10">
        <v>40000</v>
      </c>
      <c r="B10">
        <v>18</v>
      </c>
      <c r="C10" s="7">
        <v>44683</v>
      </c>
      <c r="D10" s="7">
        <f ca="1">TODAY()</f>
        <v>44911</v>
      </c>
      <c r="E10" s="8">
        <f t="shared" ref="E10" ca="1" si="6">DATEDIF(C10,D10,"D")</f>
        <v>228</v>
      </c>
      <c r="F10">
        <f ca="1">(A10*B10*E10)/(100*365)</f>
        <v>4497.5342465753429</v>
      </c>
      <c r="G10">
        <f t="shared" ca="1" si="0"/>
        <v>44497.534246575342</v>
      </c>
      <c r="H10" t="s">
        <v>23</v>
      </c>
    </row>
    <row r="11" spans="1:16" ht="15.75" x14ac:dyDescent="0.25">
      <c r="C11" s="7"/>
      <c r="D11" s="7"/>
      <c r="E11" s="8"/>
      <c r="H11" s="33"/>
      <c r="N11" s="7"/>
      <c r="O11" s="7"/>
      <c r="P11" s="8"/>
    </row>
    <row r="12" spans="1:16" ht="15.75" x14ac:dyDescent="0.25">
      <c r="N12" s="7"/>
      <c r="O12" s="7"/>
      <c r="P12" s="8"/>
    </row>
    <row r="14" spans="1:16" ht="15.75" x14ac:dyDescent="0.25">
      <c r="C14" s="7"/>
      <c r="D14" s="7"/>
      <c r="E14" s="8"/>
      <c r="N14" s="7"/>
      <c r="O14" s="7"/>
      <c r="P14" s="8"/>
    </row>
    <row r="16" spans="1:16" x14ac:dyDescent="0.25">
      <c r="A16">
        <f>SUM(A2:A15)</f>
        <v>390000</v>
      </c>
      <c r="F16">
        <f ca="1">SUM(F2:F15)</f>
        <v>60992.876712328769</v>
      </c>
      <c r="G16" s="17">
        <f ca="1">SUM(G2:G15)</f>
        <v>450992.87671232875</v>
      </c>
    </row>
    <row r="17" spans="14:19" ht="15.75" x14ac:dyDescent="0.25">
      <c r="N17" s="7"/>
      <c r="O17" s="7"/>
      <c r="P17" s="8"/>
      <c r="S17" s="33"/>
    </row>
  </sheetData>
  <phoneticPr fontId="12" type="noConversion"/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L21" sqref="L21"/>
    </sheetView>
  </sheetViews>
  <sheetFormatPr defaultRowHeight="15" x14ac:dyDescent="0.25"/>
  <cols>
    <col min="1" max="1" width="16.7109375" bestFit="1" customWidth="1"/>
    <col min="2" max="2" width="6" bestFit="1" customWidth="1"/>
  </cols>
  <sheetData>
    <row r="1" spans="1:3" x14ac:dyDescent="0.25">
      <c r="A1" s="19" t="s">
        <v>32</v>
      </c>
      <c r="B1" s="22">
        <v>13780</v>
      </c>
      <c r="C1" s="19">
        <v>13780</v>
      </c>
    </row>
    <row r="2" spans="1:3" x14ac:dyDescent="0.25">
      <c r="A2" s="19" t="s">
        <v>33</v>
      </c>
      <c r="B2" s="22">
        <v>4500</v>
      </c>
      <c r="C2" s="19">
        <v>4500</v>
      </c>
    </row>
    <row r="3" spans="1:3" x14ac:dyDescent="0.25">
      <c r="A3" s="19" t="s">
        <v>34</v>
      </c>
      <c r="B3">
        <v>0</v>
      </c>
      <c r="C3" s="24">
        <v>0</v>
      </c>
    </row>
    <row r="4" spans="1:3" x14ac:dyDescent="0.25">
      <c r="A4" s="19" t="s">
        <v>35</v>
      </c>
      <c r="B4" s="22">
        <v>4000</v>
      </c>
      <c r="C4" s="19">
        <v>4000</v>
      </c>
    </row>
    <row r="5" spans="1:3" x14ac:dyDescent="0.25">
      <c r="A5" s="19" t="s">
        <v>36</v>
      </c>
      <c r="B5" s="22">
        <v>1200</v>
      </c>
      <c r="C5" s="19">
        <v>1200</v>
      </c>
    </row>
    <row r="6" spans="1:3" x14ac:dyDescent="0.25">
      <c r="A6" s="19" t="s">
        <v>37</v>
      </c>
      <c r="B6" s="22">
        <v>589</v>
      </c>
      <c r="C6" s="23">
        <v>590</v>
      </c>
    </row>
    <row r="7" spans="1:3" x14ac:dyDescent="0.25">
      <c r="A7" s="19" t="s">
        <v>38</v>
      </c>
      <c r="B7" s="22">
        <v>300</v>
      </c>
      <c r="C7" s="19">
        <v>300</v>
      </c>
    </row>
    <row r="8" spans="1:3" x14ac:dyDescent="0.25">
      <c r="A8" s="19" t="s">
        <v>40</v>
      </c>
      <c r="B8" s="22">
        <v>5000</v>
      </c>
      <c r="C8" s="19">
        <v>16000</v>
      </c>
    </row>
    <row r="9" spans="1:3" x14ac:dyDescent="0.25">
      <c r="A9" s="19" t="s">
        <v>48</v>
      </c>
      <c r="B9" s="22">
        <v>1550</v>
      </c>
      <c r="C9" s="19">
        <v>1550</v>
      </c>
    </row>
    <row r="10" spans="1:3" x14ac:dyDescent="0.25">
      <c r="A10" s="19" t="s">
        <v>49</v>
      </c>
      <c r="B10" s="22">
        <v>3000</v>
      </c>
      <c r="C10" s="19">
        <v>2000</v>
      </c>
    </row>
    <row r="11" spans="1:3" x14ac:dyDescent="0.25">
      <c r="A11" s="19" t="s">
        <v>43</v>
      </c>
      <c r="B11" s="22">
        <v>766</v>
      </c>
      <c r="C11" s="23">
        <v>766</v>
      </c>
    </row>
    <row r="12" spans="1:3" x14ac:dyDescent="0.25">
      <c r="A12" s="19" t="s">
        <v>52</v>
      </c>
      <c r="B12" s="22">
        <v>10000</v>
      </c>
      <c r="C12" s="23">
        <v>10000</v>
      </c>
    </row>
    <row r="13" spans="1:3" x14ac:dyDescent="0.25">
      <c r="A13" s="19" t="s">
        <v>51</v>
      </c>
      <c r="B13" s="22">
        <v>0</v>
      </c>
      <c r="C13" s="19">
        <v>15000</v>
      </c>
    </row>
    <row r="14" spans="1:3" x14ac:dyDescent="0.25">
      <c r="A14" s="19"/>
      <c r="B14" s="22">
        <f>SUM(B1:B13)</f>
        <v>44685</v>
      </c>
      <c r="C14" s="22">
        <f>SUM(C1:C13)</f>
        <v>69686</v>
      </c>
    </row>
    <row r="15" spans="1:3" x14ac:dyDescent="0.25">
      <c r="A15">
        <v>77000</v>
      </c>
      <c r="C15">
        <f>(A15-C14)</f>
        <v>7314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"/>
  <sheetViews>
    <sheetView workbookViewId="0">
      <selection activeCell="D13" sqref="A1:D13"/>
    </sheetView>
  </sheetViews>
  <sheetFormatPr defaultRowHeight="15" x14ac:dyDescent="0.25"/>
  <cols>
    <col min="1" max="1" width="16.7109375" bestFit="1" customWidth="1"/>
    <col min="5" max="5" width="16.7109375" bestFit="1" customWidth="1"/>
  </cols>
  <sheetData>
    <row r="1" spans="1:7" x14ac:dyDescent="0.25">
      <c r="A1" s="19" t="s">
        <v>32</v>
      </c>
      <c r="B1" s="22">
        <v>13780</v>
      </c>
      <c r="C1" s="26">
        <v>13780</v>
      </c>
      <c r="E1" s="19" t="s">
        <v>32</v>
      </c>
      <c r="F1" s="22">
        <v>13780</v>
      </c>
      <c r="G1" s="26"/>
    </row>
    <row r="2" spans="1:7" x14ac:dyDescent="0.25">
      <c r="A2" s="19" t="s">
        <v>33</v>
      </c>
      <c r="B2" s="22">
        <v>5000</v>
      </c>
      <c r="C2" s="26">
        <v>5000</v>
      </c>
      <c r="E2" s="27" t="s">
        <v>33</v>
      </c>
      <c r="F2" s="22"/>
      <c r="G2" s="26"/>
    </row>
    <row r="3" spans="1:7" x14ac:dyDescent="0.25">
      <c r="A3" s="19" t="s">
        <v>34</v>
      </c>
      <c r="B3">
        <v>7000</v>
      </c>
      <c r="C3" s="28">
        <v>7000</v>
      </c>
      <c r="E3" s="27" t="s">
        <v>34</v>
      </c>
      <c r="G3" s="5"/>
    </row>
    <row r="4" spans="1:7" x14ac:dyDescent="0.25">
      <c r="A4" s="19" t="s">
        <v>35</v>
      </c>
      <c r="B4" s="22">
        <v>4000</v>
      </c>
      <c r="C4" s="25">
        <v>4000</v>
      </c>
      <c r="E4" s="19" t="s">
        <v>35</v>
      </c>
      <c r="F4" s="22">
        <v>4000</v>
      </c>
      <c r="G4" s="25"/>
    </row>
    <row r="5" spans="1:7" x14ac:dyDescent="0.25">
      <c r="A5" s="19" t="s">
        <v>36</v>
      </c>
      <c r="B5" s="22">
        <v>1200</v>
      </c>
      <c r="C5" s="25">
        <v>1200</v>
      </c>
      <c r="E5" s="19" t="s">
        <v>36</v>
      </c>
      <c r="F5" s="22">
        <v>1200</v>
      </c>
      <c r="G5" s="25"/>
    </row>
    <row r="6" spans="1:7" x14ac:dyDescent="0.25">
      <c r="A6" s="19" t="s">
        <v>37</v>
      </c>
      <c r="B6" s="22">
        <v>589</v>
      </c>
      <c r="C6" s="26">
        <v>589</v>
      </c>
      <c r="E6" s="19" t="s">
        <v>37</v>
      </c>
      <c r="F6" s="22">
        <v>589</v>
      </c>
      <c r="G6" s="26"/>
    </row>
    <row r="7" spans="1:7" x14ac:dyDescent="0.25">
      <c r="A7" s="19" t="s">
        <v>38</v>
      </c>
      <c r="B7" s="22">
        <v>300</v>
      </c>
      <c r="C7" s="26">
        <v>300</v>
      </c>
      <c r="E7" s="19" t="s">
        <v>38</v>
      </c>
      <c r="F7" s="22">
        <v>300</v>
      </c>
      <c r="G7" s="26"/>
    </row>
    <row r="8" spans="1:7" x14ac:dyDescent="0.25">
      <c r="A8" s="19" t="s">
        <v>40</v>
      </c>
      <c r="B8" s="22">
        <v>5000</v>
      </c>
      <c r="C8" s="26">
        <v>5000</v>
      </c>
      <c r="E8" s="19" t="s">
        <v>40</v>
      </c>
      <c r="F8" s="22">
        <v>5000</v>
      </c>
      <c r="G8" s="26"/>
    </row>
    <row r="9" spans="1:7" x14ac:dyDescent="0.25">
      <c r="A9" s="19" t="s">
        <v>49</v>
      </c>
      <c r="B9" s="22">
        <v>2000</v>
      </c>
      <c r="C9" s="25">
        <v>2000</v>
      </c>
      <c r="E9" s="19" t="s">
        <v>49</v>
      </c>
      <c r="F9" s="22">
        <v>2000</v>
      </c>
      <c r="G9" s="25"/>
    </row>
    <row r="10" spans="1:7" x14ac:dyDescent="0.25">
      <c r="A10" s="19" t="s">
        <v>42</v>
      </c>
      <c r="B10" s="22">
        <v>5000</v>
      </c>
      <c r="C10" s="25">
        <v>5000</v>
      </c>
      <c r="E10" s="19" t="s">
        <v>42</v>
      </c>
      <c r="F10" s="22">
        <v>2365</v>
      </c>
      <c r="G10" s="25"/>
    </row>
    <row r="11" spans="1:7" x14ac:dyDescent="0.25">
      <c r="A11" s="19" t="s">
        <v>43</v>
      </c>
      <c r="B11" s="22">
        <v>766</v>
      </c>
      <c r="C11" s="26">
        <v>766</v>
      </c>
      <c r="E11" s="19" t="s">
        <v>43</v>
      </c>
      <c r="F11" s="22">
        <v>766</v>
      </c>
      <c r="G11" s="26"/>
    </row>
    <row r="12" spans="1:7" x14ac:dyDescent="0.25">
      <c r="A12" s="19"/>
      <c r="B12" s="22">
        <f>SUM(B1:B11)</f>
        <v>44635</v>
      </c>
      <c r="C12" s="25">
        <f>SUM(C1:C11)</f>
        <v>44635</v>
      </c>
      <c r="E12" s="19"/>
      <c r="F12" s="22">
        <f>SUM(F1:F11)</f>
        <v>30000</v>
      </c>
      <c r="G12" s="25"/>
    </row>
    <row r="13" spans="1:7" x14ac:dyDescent="0.25">
      <c r="A13">
        <v>77000</v>
      </c>
      <c r="C13">
        <f>(A13-C12)</f>
        <v>32365</v>
      </c>
      <c r="E13">
        <v>77000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L15" sqref="L15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7109375" bestFit="1" customWidth="1"/>
    <col min="4" max="4" width="11.85546875" bestFit="1" customWidth="1"/>
    <col min="5" max="5" width="10.5703125" bestFit="1" customWidth="1"/>
    <col min="6" max="6" width="8" bestFit="1" customWidth="1"/>
    <col min="7" max="7" width="12" bestFit="1" customWidth="1"/>
    <col min="8" max="8" width="25.28515625" bestFit="1" customWidth="1"/>
    <col min="9" max="9" width="11.5703125" bestFit="1" customWidth="1"/>
    <col min="12" max="12" width="37.7109375" bestFit="1" customWidth="1"/>
    <col min="14" max="14" width="12.7109375" bestFit="1" customWidth="1"/>
  </cols>
  <sheetData>
    <row r="1" spans="1:14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14" ht="15.75" x14ac:dyDescent="0.25">
      <c r="A2" s="48">
        <v>100000</v>
      </c>
      <c r="B2" s="44">
        <v>18</v>
      </c>
      <c r="C2" s="45">
        <v>44251</v>
      </c>
      <c r="D2" s="45">
        <f t="shared" ref="D2:D8" ca="1" si="0">TODAY()</f>
        <v>44911</v>
      </c>
      <c r="E2" s="46">
        <f t="shared" ref="E2:E5" ca="1" si="1">DATEDIF(C2,D2,"D")</f>
        <v>660</v>
      </c>
      <c r="F2" s="44">
        <f t="shared" ref="F2:F12" ca="1" si="2">(A2*B2*E2)/(100*365)</f>
        <v>32547.945205479453</v>
      </c>
      <c r="G2" s="44">
        <f t="shared" ref="G2:G12" ca="1" si="3">A2+F2</f>
        <v>132547.94520547945</v>
      </c>
      <c r="H2" s="44" t="s">
        <v>84</v>
      </c>
      <c r="I2" t="s">
        <v>96</v>
      </c>
      <c r="N2" s="44"/>
    </row>
    <row r="3" spans="1:14" ht="15.75" x14ac:dyDescent="0.25">
      <c r="A3" s="49">
        <v>50000</v>
      </c>
      <c r="B3" s="40">
        <v>18</v>
      </c>
      <c r="C3" s="45">
        <v>44250</v>
      </c>
      <c r="D3" s="7">
        <f t="shared" ca="1" si="0"/>
        <v>44911</v>
      </c>
      <c r="E3" s="46">
        <f t="shared" ca="1" si="1"/>
        <v>661</v>
      </c>
      <c r="F3">
        <f t="shared" ca="1" si="2"/>
        <v>16298.630136986301</v>
      </c>
      <c r="G3" s="44">
        <f t="shared" ca="1" si="3"/>
        <v>66298.630136986307</v>
      </c>
      <c r="H3" s="40" t="s">
        <v>165</v>
      </c>
      <c r="I3" t="s">
        <v>96</v>
      </c>
    </row>
    <row r="4" spans="1:14" ht="15.75" x14ac:dyDescent="0.25">
      <c r="A4" s="43">
        <v>160000</v>
      </c>
      <c r="B4" s="41">
        <v>12</v>
      </c>
      <c r="C4" s="7">
        <v>44069</v>
      </c>
      <c r="D4" s="7">
        <f t="shared" ca="1" si="0"/>
        <v>44911</v>
      </c>
      <c r="E4" s="46">
        <f t="shared" ca="1" si="1"/>
        <v>842</v>
      </c>
      <c r="F4">
        <f t="shared" ca="1" si="2"/>
        <v>44291.506849315068</v>
      </c>
      <c r="G4" s="44">
        <f t="shared" ca="1" si="3"/>
        <v>204291.50684931508</v>
      </c>
      <c r="H4" s="54" t="s">
        <v>87</v>
      </c>
      <c r="I4" t="s">
        <v>96</v>
      </c>
    </row>
    <row r="5" spans="1:14" ht="15.75" x14ac:dyDescent="0.25">
      <c r="A5">
        <v>130000</v>
      </c>
      <c r="B5" s="41">
        <v>12</v>
      </c>
      <c r="C5" s="7">
        <v>44069</v>
      </c>
      <c r="D5" s="7">
        <f t="shared" ca="1" si="0"/>
        <v>44911</v>
      </c>
      <c r="E5" s="8">
        <f t="shared" ca="1" si="1"/>
        <v>842</v>
      </c>
      <c r="F5">
        <f t="shared" ca="1" si="2"/>
        <v>35986.849315068495</v>
      </c>
      <c r="G5" s="44">
        <f t="shared" ca="1" si="3"/>
        <v>165986.84931506851</v>
      </c>
      <c r="H5" s="41" t="s">
        <v>156</v>
      </c>
      <c r="I5" t="s">
        <v>96</v>
      </c>
    </row>
    <row r="6" spans="1:14" x14ac:dyDescent="0.25">
      <c r="A6">
        <v>50000</v>
      </c>
      <c r="B6" s="41">
        <v>0</v>
      </c>
      <c r="C6" s="45">
        <v>0</v>
      </c>
      <c r="D6" s="7">
        <f t="shared" ca="1" si="0"/>
        <v>44911</v>
      </c>
      <c r="E6">
        <v>0</v>
      </c>
      <c r="F6">
        <f t="shared" si="2"/>
        <v>0</v>
      </c>
      <c r="G6" s="44">
        <f t="shared" si="3"/>
        <v>50000</v>
      </c>
      <c r="H6" t="s">
        <v>101</v>
      </c>
      <c r="I6" t="s">
        <v>96</v>
      </c>
    </row>
    <row r="7" spans="1:14" ht="15.75" x14ac:dyDescent="0.25">
      <c r="A7">
        <v>100000</v>
      </c>
      <c r="B7" s="41">
        <v>0</v>
      </c>
      <c r="C7" s="7">
        <v>0</v>
      </c>
      <c r="D7" s="7">
        <f t="shared" ca="1" si="0"/>
        <v>44911</v>
      </c>
      <c r="E7" s="8">
        <v>0</v>
      </c>
      <c r="F7">
        <f t="shared" si="2"/>
        <v>0</v>
      </c>
      <c r="G7" s="44">
        <f t="shared" si="3"/>
        <v>100000</v>
      </c>
      <c r="H7" s="53" t="s">
        <v>105</v>
      </c>
      <c r="I7" t="s">
        <v>104</v>
      </c>
    </row>
    <row r="8" spans="1:14" x14ac:dyDescent="0.25">
      <c r="A8">
        <v>55000</v>
      </c>
      <c r="B8" s="41">
        <v>0</v>
      </c>
      <c r="C8" s="45">
        <v>0</v>
      </c>
      <c r="D8" s="7">
        <f t="shared" ca="1" si="0"/>
        <v>44911</v>
      </c>
      <c r="E8">
        <v>0</v>
      </c>
      <c r="F8">
        <f t="shared" si="2"/>
        <v>0</v>
      </c>
      <c r="G8" s="44">
        <f t="shared" si="3"/>
        <v>55000</v>
      </c>
      <c r="H8" s="53" t="s">
        <v>108</v>
      </c>
      <c r="I8" t="s">
        <v>96</v>
      </c>
    </row>
    <row r="9" spans="1:14" ht="15.75" x14ac:dyDescent="0.25">
      <c r="A9">
        <v>180000</v>
      </c>
      <c r="B9" s="41">
        <v>12</v>
      </c>
      <c r="C9" s="7">
        <v>44208</v>
      </c>
      <c r="D9" s="45">
        <f t="shared" ref="D9:D15" ca="1" si="4">TODAY()</f>
        <v>44911</v>
      </c>
      <c r="E9" s="46">
        <f t="shared" ref="E9" ca="1" si="5">DATEDIF(C9,D9,"D")</f>
        <v>703</v>
      </c>
      <c r="F9">
        <f t="shared" ca="1" si="2"/>
        <v>41602.191780821915</v>
      </c>
      <c r="G9" s="44">
        <f t="shared" ca="1" si="3"/>
        <v>221602.19178082192</v>
      </c>
      <c r="H9" s="53" t="s">
        <v>155</v>
      </c>
      <c r="I9" t="s">
        <v>158</v>
      </c>
    </row>
    <row r="10" spans="1:14" ht="15.75" x14ac:dyDescent="0.25">
      <c r="A10">
        <v>100000</v>
      </c>
      <c r="B10" s="41">
        <v>18</v>
      </c>
      <c r="C10" s="7">
        <v>44244</v>
      </c>
      <c r="D10" s="45">
        <f t="shared" ca="1" si="4"/>
        <v>44911</v>
      </c>
      <c r="E10" s="46">
        <f t="shared" ref="E10" ca="1" si="6">DATEDIF(C10,D10,"D")</f>
        <v>667</v>
      </c>
      <c r="F10">
        <f t="shared" ca="1" si="2"/>
        <v>32893.150684931505</v>
      </c>
      <c r="G10" s="44">
        <f t="shared" ca="1" si="3"/>
        <v>132893.15068493149</v>
      </c>
      <c r="H10" s="53" t="s">
        <v>157</v>
      </c>
      <c r="I10" t="s">
        <v>96</v>
      </c>
    </row>
    <row r="11" spans="1:14" ht="15.75" x14ac:dyDescent="0.25">
      <c r="A11">
        <v>100000</v>
      </c>
      <c r="B11" s="41">
        <v>0</v>
      </c>
      <c r="C11" s="7"/>
      <c r="D11" s="45">
        <f t="shared" ca="1" si="4"/>
        <v>44911</v>
      </c>
      <c r="E11" s="46">
        <v>0</v>
      </c>
      <c r="F11">
        <f t="shared" si="2"/>
        <v>0</v>
      </c>
      <c r="G11" s="44">
        <f t="shared" si="3"/>
        <v>100000</v>
      </c>
      <c r="H11" s="53" t="s">
        <v>86</v>
      </c>
    </row>
    <row r="12" spans="1:14" ht="15.75" x14ac:dyDescent="0.25">
      <c r="A12">
        <v>200000</v>
      </c>
      <c r="B12" s="41">
        <v>0</v>
      </c>
      <c r="C12" s="7">
        <v>44208</v>
      </c>
      <c r="D12" s="45">
        <f t="shared" ca="1" si="4"/>
        <v>44911</v>
      </c>
      <c r="E12" s="46">
        <v>0</v>
      </c>
      <c r="F12">
        <f t="shared" si="2"/>
        <v>0</v>
      </c>
      <c r="G12" s="44">
        <f t="shared" si="3"/>
        <v>200000</v>
      </c>
      <c r="H12" s="53" t="s">
        <v>131</v>
      </c>
    </row>
    <row r="13" spans="1:14" ht="15.75" x14ac:dyDescent="0.25">
      <c r="A13">
        <v>200000</v>
      </c>
      <c r="B13" s="41">
        <v>0</v>
      </c>
      <c r="C13" s="7">
        <v>44208</v>
      </c>
      <c r="D13" s="45">
        <f t="shared" ca="1" si="4"/>
        <v>44911</v>
      </c>
      <c r="E13" s="46">
        <v>0</v>
      </c>
      <c r="F13">
        <f t="shared" ref="F13:F18" si="7">(A13*B13*E13)/(100*365)</f>
        <v>0</v>
      </c>
      <c r="G13" s="44">
        <f t="shared" ref="G13:G18" si="8">A13+F13</f>
        <v>200000</v>
      </c>
      <c r="H13" s="53" t="s">
        <v>159</v>
      </c>
      <c r="I13" t="s">
        <v>96</v>
      </c>
    </row>
    <row r="14" spans="1:14" ht="15.75" x14ac:dyDescent="0.25">
      <c r="A14">
        <v>100000</v>
      </c>
      <c r="B14" s="44">
        <v>18</v>
      </c>
      <c r="C14" s="45">
        <v>43891</v>
      </c>
      <c r="D14" s="45">
        <f t="shared" ca="1" si="4"/>
        <v>44911</v>
      </c>
      <c r="E14" s="46">
        <f t="shared" ref="E14:E15" ca="1" si="9">DATEDIF(C14,D14,"D")</f>
        <v>1020</v>
      </c>
      <c r="F14" s="44">
        <f t="shared" ca="1" si="7"/>
        <v>50301.369863013701</v>
      </c>
      <c r="G14" s="44">
        <f t="shared" ca="1" si="8"/>
        <v>150301.36986301371</v>
      </c>
      <c r="H14" s="44" t="s">
        <v>84</v>
      </c>
      <c r="I14" t="s">
        <v>96</v>
      </c>
    </row>
    <row r="15" spans="1:14" ht="15.75" x14ac:dyDescent="0.25">
      <c r="A15">
        <v>100000</v>
      </c>
      <c r="B15" s="40">
        <v>12</v>
      </c>
      <c r="C15" s="7">
        <v>43688</v>
      </c>
      <c r="D15" s="7">
        <f t="shared" ca="1" si="4"/>
        <v>44911</v>
      </c>
      <c r="E15" s="8">
        <f t="shared" ca="1" si="9"/>
        <v>1223</v>
      </c>
      <c r="F15">
        <f t="shared" ca="1" si="7"/>
        <v>40208.219178082189</v>
      </c>
      <c r="G15">
        <f t="shared" ca="1" si="8"/>
        <v>140208.21917808219</v>
      </c>
      <c r="H15" s="40" t="s">
        <v>85</v>
      </c>
      <c r="I15" t="s">
        <v>52</v>
      </c>
    </row>
    <row r="16" spans="1:14" ht="15.75" x14ac:dyDescent="0.25">
      <c r="A16">
        <v>200000</v>
      </c>
      <c r="B16" s="41">
        <v>0</v>
      </c>
      <c r="E16" s="46">
        <v>0</v>
      </c>
      <c r="F16">
        <f t="shared" si="7"/>
        <v>0</v>
      </c>
      <c r="G16">
        <f t="shared" si="8"/>
        <v>200000</v>
      </c>
    </row>
    <row r="17" spans="1:8" ht="15.75" x14ac:dyDescent="0.25">
      <c r="A17">
        <v>100000</v>
      </c>
      <c r="B17" s="41">
        <v>0</v>
      </c>
      <c r="E17" s="46">
        <v>0</v>
      </c>
      <c r="F17">
        <f t="shared" si="7"/>
        <v>0</v>
      </c>
      <c r="G17">
        <f t="shared" si="8"/>
        <v>100000</v>
      </c>
    </row>
    <row r="18" spans="1:8" ht="15.75" x14ac:dyDescent="0.25">
      <c r="A18">
        <v>100000</v>
      </c>
      <c r="B18" s="41">
        <v>18</v>
      </c>
      <c r="C18" s="7">
        <v>44258</v>
      </c>
      <c r="D18" s="7">
        <f t="shared" ref="D18" ca="1" si="10">TODAY()</f>
        <v>44911</v>
      </c>
      <c r="E18" s="46">
        <v>0</v>
      </c>
      <c r="F18">
        <f t="shared" si="7"/>
        <v>0</v>
      </c>
      <c r="G18">
        <f t="shared" si="8"/>
        <v>100000</v>
      </c>
      <c r="H18" t="s">
        <v>161</v>
      </c>
    </row>
    <row r="22" spans="1:8" x14ac:dyDescent="0.25">
      <c r="A22">
        <f>SUM(A2:A18)</f>
        <v>2025000</v>
      </c>
      <c r="F22">
        <f ca="1">SUM(F2:F13)</f>
        <v>203620.27397260274</v>
      </c>
      <c r="G22">
        <f ca="1">SUM(G2:G20)</f>
        <v>2319129.8630136987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"/>
  <sheetViews>
    <sheetView workbookViewId="0">
      <selection sqref="A1:C13"/>
    </sheetView>
  </sheetViews>
  <sheetFormatPr defaultRowHeight="15" x14ac:dyDescent="0.25"/>
  <cols>
    <col min="1" max="1" width="16.7109375" bestFit="1" customWidth="1"/>
    <col min="2" max="2" width="16" customWidth="1"/>
    <col min="3" max="3" width="13.5703125" customWidth="1"/>
  </cols>
  <sheetData>
    <row r="1" spans="1:9" x14ac:dyDescent="0.25">
      <c r="A1" s="19" t="s">
        <v>32</v>
      </c>
      <c r="B1" s="22">
        <v>13780</v>
      </c>
      <c r="C1" s="26">
        <v>13780</v>
      </c>
      <c r="I1">
        <v>14000</v>
      </c>
    </row>
    <row r="2" spans="1:9" x14ac:dyDescent="0.25">
      <c r="A2" s="19" t="s">
        <v>33</v>
      </c>
      <c r="B2" s="22">
        <v>2000</v>
      </c>
      <c r="C2" s="26">
        <v>2000</v>
      </c>
      <c r="I2">
        <v>4000</v>
      </c>
    </row>
    <row r="3" spans="1:9" x14ac:dyDescent="0.25">
      <c r="A3" s="19" t="s">
        <v>34</v>
      </c>
      <c r="B3">
        <v>76000</v>
      </c>
      <c r="C3" s="28">
        <v>77000</v>
      </c>
      <c r="I3">
        <v>1200</v>
      </c>
    </row>
    <row r="4" spans="1:9" x14ac:dyDescent="0.25">
      <c r="A4" s="19" t="s">
        <v>35</v>
      </c>
      <c r="B4" s="22">
        <v>4000</v>
      </c>
      <c r="C4" s="25"/>
      <c r="I4">
        <v>2000</v>
      </c>
    </row>
    <row r="5" spans="1:9" x14ac:dyDescent="0.25">
      <c r="A5" s="19" t="s">
        <v>36</v>
      </c>
      <c r="B5" s="22">
        <v>1200</v>
      </c>
      <c r="C5" s="25"/>
      <c r="I5">
        <v>800</v>
      </c>
    </row>
    <row r="6" spans="1:9" x14ac:dyDescent="0.25">
      <c r="A6" s="19" t="s">
        <v>37</v>
      </c>
      <c r="B6" s="22">
        <v>589</v>
      </c>
      <c r="C6" s="26">
        <v>600</v>
      </c>
      <c r="I6">
        <v>7000</v>
      </c>
    </row>
    <row r="7" spans="1:9" x14ac:dyDescent="0.25">
      <c r="A7" s="19" t="s">
        <v>38</v>
      </c>
      <c r="B7" s="22">
        <v>500</v>
      </c>
      <c r="C7" s="26">
        <v>500</v>
      </c>
      <c r="I7">
        <f>SUM(I1:I6)</f>
        <v>29000</v>
      </c>
    </row>
    <row r="8" spans="1:9" x14ac:dyDescent="0.25">
      <c r="A8" s="19" t="s">
        <v>40</v>
      </c>
      <c r="B8" s="22">
        <v>5000</v>
      </c>
      <c r="C8" s="26">
        <v>5000</v>
      </c>
    </row>
    <row r="9" spans="1:9" x14ac:dyDescent="0.25">
      <c r="A9" s="19" t="s">
        <v>49</v>
      </c>
      <c r="B9" s="22">
        <v>2000</v>
      </c>
      <c r="C9" s="25"/>
    </row>
    <row r="10" spans="1:9" x14ac:dyDescent="0.25">
      <c r="A10" s="19" t="s">
        <v>42</v>
      </c>
      <c r="B10" s="22">
        <v>12000</v>
      </c>
      <c r="C10" s="28">
        <v>5000</v>
      </c>
    </row>
    <row r="11" spans="1:9" x14ac:dyDescent="0.25">
      <c r="A11" s="19" t="s">
        <v>43</v>
      </c>
      <c r="B11" s="22">
        <v>766</v>
      </c>
      <c r="C11" s="26"/>
    </row>
    <row r="12" spans="1:9" x14ac:dyDescent="0.25">
      <c r="A12" s="19"/>
      <c r="B12" s="22">
        <f>SUM(B1:B11)</f>
        <v>117835</v>
      </c>
      <c r="C12" s="25">
        <f>SUM(C1:C11)</f>
        <v>103880</v>
      </c>
    </row>
    <row r="13" spans="1:9" x14ac:dyDescent="0.25">
      <c r="A13">
        <v>118000</v>
      </c>
      <c r="C13">
        <f>(A13-C12)</f>
        <v>14120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4"/>
  <sheetViews>
    <sheetView workbookViewId="0">
      <selection activeCell="D15" sqref="D15"/>
    </sheetView>
  </sheetViews>
  <sheetFormatPr defaultRowHeight="15" x14ac:dyDescent="0.25"/>
  <cols>
    <col min="1" max="1" width="17.85546875" bestFit="1" customWidth="1"/>
  </cols>
  <sheetData>
    <row r="1" spans="1:3" x14ac:dyDescent="0.25">
      <c r="A1" s="19" t="s">
        <v>32</v>
      </c>
      <c r="B1" s="22">
        <v>13780</v>
      </c>
      <c r="C1" s="26">
        <v>13780</v>
      </c>
    </row>
    <row r="2" spans="1:3" x14ac:dyDescent="0.25">
      <c r="A2" s="19" t="s">
        <v>33</v>
      </c>
      <c r="B2" s="22">
        <v>2000</v>
      </c>
      <c r="C2" s="26">
        <v>2000</v>
      </c>
    </row>
    <row r="3" spans="1:3" x14ac:dyDescent="0.25">
      <c r="A3" s="19" t="s">
        <v>34</v>
      </c>
      <c r="B3">
        <v>5000</v>
      </c>
      <c r="C3" s="28">
        <v>5010</v>
      </c>
    </row>
    <row r="4" spans="1:3" x14ac:dyDescent="0.25">
      <c r="A4" s="19" t="s">
        <v>35</v>
      </c>
      <c r="B4" s="22">
        <v>4000</v>
      </c>
      <c r="C4" s="32">
        <v>4000</v>
      </c>
    </row>
    <row r="5" spans="1:3" x14ac:dyDescent="0.25">
      <c r="A5" s="19" t="s">
        <v>36</v>
      </c>
      <c r="B5" s="22">
        <v>1200</v>
      </c>
      <c r="C5" s="32">
        <v>1200</v>
      </c>
    </row>
    <row r="6" spans="1:3" x14ac:dyDescent="0.25">
      <c r="A6" s="19" t="s">
        <v>37</v>
      </c>
      <c r="B6" s="22">
        <v>589</v>
      </c>
      <c r="C6" s="26">
        <v>589</v>
      </c>
    </row>
    <row r="7" spans="1:3" x14ac:dyDescent="0.25">
      <c r="A7" s="19" t="s">
        <v>38</v>
      </c>
      <c r="B7" s="22">
        <v>407</v>
      </c>
      <c r="C7" s="26">
        <v>407</v>
      </c>
    </row>
    <row r="8" spans="1:3" x14ac:dyDescent="0.25">
      <c r="A8" s="19" t="s">
        <v>40</v>
      </c>
      <c r="B8" s="22">
        <v>5000</v>
      </c>
      <c r="C8" s="26">
        <v>4000</v>
      </c>
    </row>
    <row r="9" spans="1:3" x14ac:dyDescent="0.25">
      <c r="A9" s="19" t="s">
        <v>63</v>
      </c>
      <c r="B9" s="22">
        <v>6000</v>
      </c>
      <c r="C9" s="26">
        <v>6000</v>
      </c>
    </row>
    <row r="10" spans="1:3" x14ac:dyDescent="0.25">
      <c r="A10" s="19" t="s">
        <v>61</v>
      </c>
      <c r="B10" s="22">
        <v>0</v>
      </c>
      <c r="C10" s="26">
        <v>0</v>
      </c>
    </row>
    <row r="11" spans="1:3" x14ac:dyDescent="0.25">
      <c r="A11" s="19" t="s">
        <v>43</v>
      </c>
      <c r="B11" s="22">
        <v>766</v>
      </c>
      <c r="C11" s="32">
        <v>766</v>
      </c>
    </row>
    <row r="12" spans="1:3" x14ac:dyDescent="0.25">
      <c r="A12" s="19" t="s">
        <v>62</v>
      </c>
      <c r="B12" s="22">
        <v>0</v>
      </c>
      <c r="C12" s="26">
        <v>0</v>
      </c>
    </row>
    <row r="13" spans="1:3" x14ac:dyDescent="0.25">
      <c r="A13" s="19"/>
      <c r="B13" s="22">
        <f>SUM(B1:B12)</f>
        <v>38742</v>
      </c>
      <c r="C13" s="25">
        <f>SUM(C1:C12)</f>
        <v>37752</v>
      </c>
    </row>
    <row r="14" spans="1:3" x14ac:dyDescent="0.25">
      <c r="A14">
        <v>79000</v>
      </c>
      <c r="C14">
        <f>(A14-C13)</f>
        <v>41248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"/>
  <sheetViews>
    <sheetView workbookViewId="0">
      <selection sqref="A1:C15"/>
    </sheetView>
  </sheetViews>
  <sheetFormatPr defaultRowHeight="15" x14ac:dyDescent="0.25"/>
  <cols>
    <col min="1" max="1" width="16.7109375" bestFit="1" customWidth="1"/>
    <col min="5" max="5" width="14.28515625" customWidth="1"/>
  </cols>
  <sheetData>
    <row r="1" spans="1:11" x14ac:dyDescent="0.25">
      <c r="A1" s="19" t="s">
        <v>32</v>
      </c>
      <c r="B1" s="22">
        <v>13780</v>
      </c>
      <c r="C1" s="26">
        <v>13780</v>
      </c>
      <c r="E1" s="22">
        <v>14500</v>
      </c>
      <c r="I1">
        <v>1987</v>
      </c>
      <c r="J1">
        <v>2020</v>
      </c>
      <c r="K1">
        <f>(I1-J1)</f>
        <v>-33</v>
      </c>
    </row>
    <row r="2" spans="1:11" x14ac:dyDescent="0.25">
      <c r="A2" s="19" t="s">
        <v>33</v>
      </c>
      <c r="B2" s="22">
        <v>2000</v>
      </c>
      <c r="C2" s="26">
        <v>590</v>
      </c>
      <c r="E2" s="22">
        <v>0</v>
      </c>
      <c r="I2">
        <v>1956</v>
      </c>
      <c r="J2">
        <v>1963</v>
      </c>
      <c r="K2">
        <f>(I2-J2)</f>
        <v>-7</v>
      </c>
    </row>
    <row r="3" spans="1:11" x14ac:dyDescent="0.25">
      <c r="A3" s="19" t="s">
        <v>34</v>
      </c>
      <c r="B3">
        <v>2550</v>
      </c>
      <c r="C3" s="28">
        <v>2550</v>
      </c>
      <c r="E3">
        <v>0</v>
      </c>
    </row>
    <row r="4" spans="1:11" x14ac:dyDescent="0.25">
      <c r="A4" s="19" t="s">
        <v>35</v>
      </c>
      <c r="B4" s="22">
        <v>4000</v>
      </c>
      <c r="C4" s="22">
        <v>0</v>
      </c>
      <c r="E4" s="22">
        <v>4000</v>
      </c>
    </row>
    <row r="5" spans="1:11" x14ac:dyDescent="0.25">
      <c r="A5" s="19" t="s">
        <v>36</v>
      </c>
      <c r="B5" s="22">
        <v>1200</v>
      </c>
      <c r="C5" s="22">
        <v>0</v>
      </c>
      <c r="E5" s="22">
        <v>1200</v>
      </c>
    </row>
    <row r="6" spans="1:11" x14ac:dyDescent="0.25">
      <c r="A6" s="19" t="s">
        <v>37</v>
      </c>
      <c r="B6" s="22">
        <v>589</v>
      </c>
      <c r="C6" s="26">
        <v>590</v>
      </c>
      <c r="E6" s="22">
        <v>589</v>
      </c>
    </row>
    <row r="7" spans="1:11" x14ac:dyDescent="0.25">
      <c r="A7" s="19" t="s">
        <v>38</v>
      </c>
      <c r="B7" s="22">
        <v>1000</v>
      </c>
      <c r="C7" s="22">
        <v>0</v>
      </c>
      <c r="E7" s="22">
        <v>512</v>
      </c>
    </row>
    <row r="8" spans="1:11" x14ac:dyDescent="0.25">
      <c r="A8" s="19" t="s">
        <v>40</v>
      </c>
      <c r="B8" s="22">
        <v>7000</v>
      </c>
      <c r="C8" s="26">
        <v>8500</v>
      </c>
      <c r="E8" s="22">
        <v>5000</v>
      </c>
    </row>
    <row r="9" spans="1:11" x14ac:dyDescent="0.25">
      <c r="A9" s="19" t="s">
        <v>79</v>
      </c>
      <c r="B9" s="22">
        <v>0</v>
      </c>
      <c r="C9" s="26">
        <v>3000</v>
      </c>
      <c r="E9" s="22">
        <v>35000</v>
      </c>
    </row>
    <row r="10" spans="1:11" x14ac:dyDescent="0.25">
      <c r="A10" s="19" t="s">
        <v>43</v>
      </c>
      <c r="B10" s="22">
        <v>766</v>
      </c>
      <c r="C10" s="22">
        <v>0</v>
      </c>
      <c r="E10" s="22">
        <v>766</v>
      </c>
    </row>
    <row r="11" spans="1:11" x14ac:dyDescent="0.25">
      <c r="A11" s="19" t="s">
        <v>77</v>
      </c>
      <c r="B11" s="22">
        <v>19000</v>
      </c>
      <c r="C11" s="22">
        <v>0</v>
      </c>
      <c r="E11" s="22"/>
    </row>
    <row r="12" spans="1:11" x14ac:dyDescent="0.25">
      <c r="A12" s="19" t="s">
        <v>78</v>
      </c>
      <c r="B12" s="22">
        <v>17000</v>
      </c>
      <c r="C12" s="26">
        <v>18000</v>
      </c>
      <c r="E12" s="22"/>
    </row>
    <row r="13" spans="1:11" x14ac:dyDescent="0.25">
      <c r="A13" s="19" t="s">
        <v>80</v>
      </c>
      <c r="B13" s="22"/>
      <c r="C13" s="26">
        <v>10000</v>
      </c>
      <c r="E13" s="22"/>
    </row>
    <row r="14" spans="1:11" x14ac:dyDescent="0.25">
      <c r="A14" s="19"/>
      <c r="B14" s="22">
        <f>SUM(B1:B12)</f>
        <v>68885</v>
      </c>
      <c r="C14" s="25">
        <f>SUM(C1:C13)</f>
        <v>57010</v>
      </c>
      <c r="E14" s="25">
        <f>SUM(E1:E11)</f>
        <v>61567</v>
      </c>
    </row>
    <row r="15" spans="1:11" x14ac:dyDescent="0.25">
      <c r="A15">
        <v>80000</v>
      </c>
      <c r="C15">
        <f>(A15-C14)</f>
        <v>22990</v>
      </c>
      <c r="E15">
        <f>(A15-E14)</f>
        <v>18433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K16" sqref="K16"/>
    </sheetView>
  </sheetViews>
  <sheetFormatPr defaultRowHeight="15" x14ac:dyDescent="0.25"/>
  <cols>
    <col min="2" max="2" width="6.7109375" bestFit="1" customWidth="1"/>
    <col min="3" max="3" width="39.85546875" bestFit="1" customWidth="1"/>
  </cols>
  <sheetData>
    <row r="1" spans="1:3" x14ac:dyDescent="0.25">
      <c r="A1" s="19">
        <v>104385</v>
      </c>
      <c r="B1" s="38">
        <v>9000</v>
      </c>
      <c r="C1" s="38" t="s">
        <v>65</v>
      </c>
    </row>
    <row r="2" spans="1:3" x14ac:dyDescent="0.25">
      <c r="A2" s="19" t="s">
        <v>20</v>
      </c>
      <c r="B2" s="38">
        <v>1510</v>
      </c>
      <c r="C2" s="38" t="s">
        <v>66</v>
      </c>
    </row>
    <row r="3" spans="1:3" x14ac:dyDescent="0.25">
      <c r="A3" s="19"/>
      <c r="B3" s="38">
        <v>40</v>
      </c>
      <c r="C3" s="38" t="s">
        <v>67</v>
      </c>
    </row>
    <row r="4" spans="1:3" x14ac:dyDescent="0.25">
      <c r="A4" s="19"/>
      <c r="B4" s="38">
        <v>32</v>
      </c>
      <c r="C4" s="38" t="s">
        <v>68</v>
      </c>
    </row>
    <row r="5" spans="1:3" x14ac:dyDescent="0.25">
      <c r="A5" s="19"/>
      <c r="B5" s="38">
        <v>420</v>
      </c>
      <c r="C5" s="38" t="s">
        <v>69</v>
      </c>
    </row>
    <row r="6" spans="1:3" x14ac:dyDescent="0.25">
      <c r="A6" s="19"/>
      <c r="B6" s="38">
        <v>400</v>
      </c>
      <c r="C6" s="38" t="s">
        <v>70</v>
      </c>
    </row>
    <row r="7" spans="1:3" x14ac:dyDescent="0.25">
      <c r="A7" s="19"/>
      <c r="B7" s="38">
        <v>700</v>
      </c>
      <c r="C7" s="38" t="s">
        <v>71</v>
      </c>
    </row>
    <row r="8" spans="1:3" x14ac:dyDescent="0.25">
      <c r="A8" s="19"/>
      <c r="B8" s="38">
        <v>250</v>
      </c>
      <c r="C8" s="38" t="s">
        <v>72</v>
      </c>
    </row>
    <row r="9" spans="1:3" x14ac:dyDescent="0.25">
      <c r="A9" s="19"/>
      <c r="B9" s="38">
        <v>500</v>
      </c>
      <c r="C9" s="38" t="s">
        <v>73</v>
      </c>
    </row>
    <row r="10" spans="1:3" x14ac:dyDescent="0.25">
      <c r="A10" s="19"/>
      <c r="B10" s="38">
        <v>1700</v>
      </c>
      <c r="C10" s="38" t="s">
        <v>74</v>
      </c>
    </row>
    <row r="11" spans="1:3" x14ac:dyDescent="0.25">
      <c r="A11" s="19"/>
      <c r="B11" s="38">
        <v>20877</v>
      </c>
      <c r="C11" s="38" t="s">
        <v>75</v>
      </c>
    </row>
    <row r="12" spans="1:3" x14ac:dyDescent="0.25">
      <c r="A12" s="19"/>
      <c r="B12" s="38">
        <v>150</v>
      </c>
      <c r="C12" s="38" t="s">
        <v>76</v>
      </c>
    </row>
    <row r="13" spans="1:3" x14ac:dyDescent="0.25">
      <c r="A13" s="19"/>
      <c r="B13" s="39">
        <f>SUM(B1:B12)</f>
        <v>35579</v>
      </c>
      <c r="C13" s="39">
        <f>A1-B13</f>
        <v>68806</v>
      </c>
    </row>
    <row r="17" spans="6:6" x14ac:dyDescent="0.25">
      <c r="F17" s="3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"/>
  <sheetViews>
    <sheetView workbookViewId="0">
      <selection activeCell="B4" sqref="B4:D7"/>
    </sheetView>
  </sheetViews>
  <sheetFormatPr defaultRowHeight="15" x14ac:dyDescent="0.25"/>
  <cols>
    <col min="1" max="1" width="11.7109375" bestFit="1" customWidth="1"/>
    <col min="2" max="2" width="20.5703125" bestFit="1" customWidth="1"/>
  </cols>
  <sheetData>
    <row r="1" spans="1:6" x14ac:dyDescent="0.25">
      <c r="A1" t="s">
        <v>36</v>
      </c>
      <c r="B1" t="s">
        <v>54</v>
      </c>
      <c r="C1">
        <v>5546</v>
      </c>
    </row>
    <row r="2" spans="1:6" x14ac:dyDescent="0.25">
      <c r="B2" t="s">
        <v>54</v>
      </c>
      <c r="C2" s="30">
        <v>4695.2</v>
      </c>
      <c r="D2" s="30">
        <v>2347.6</v>
      </c>
    </row>
    <row r="3" spans="1:6" x14ac:dyDescent="0.25">
      <c r="B3" t="s">
        <v>28</v>
      </c>
      <c r="C3" s="30">
        <v>4498.88</v>
      </c>
      <c r="D3" t="s">
        <v>56</v>
      </c>
    </row>
    <row r="5" spans="1:6" x14ac:dyDescent="0.25">
      <c r="A5" t="s">
        <v>55</v>
      </c>
      <c r="B5" t="s">
        <v>57</v>
      </c>
      <c r="C5">
        <v>16000</v>
      </c>
      <c r="D5">
        <v>8000</v>
      </c>
    </row>
    <row r="6" spans="1:6" x14ac:dyDescent="0.25">
      <c r="B6" t="s">
        <v>58</v>
      </c>
      <c r="C6">
        <v>9900</v>
      </c>
      <c r="D6">
        <v>8000</v>
      </c>
    </row>
    <row r="7" spans="1:6" x14ac:dyDescent="0.25">
      <c r="B7" t="s">
        <v>59</v>
      </c>
      <c r="C7">
        <v>30000</v>
      </c>
    </row>
    <row r="9" spans="1:6" x14ac:dyDescent="0.25">
      <c r="A9" t="s">
        <v>60</v>
      </c>
      <c r="C9">
        <v>10000</v>
      </c>
    </row>
    <row r="11" spans="1:6" x14ac:dyDescent="0.25">
      <c r="C11">
        <f>SUM(C5:C10)</f>
        <v>65900</v>
      </c>
      <c r="D11">
        <f>SUM(D5:D10)</f>
        <v>16000</v>
      </c>
      <c r="F11">
        <f>SUM(C11:E11)</f>
        <v>81900</v>
      </c>
    </row>
    <row r="17" spans="1:3" x14ac:dyDescent="0.25">
      <c r="A17" t="s">
        <v>32</v>
      </c>
      <c r="C17">
        <v>54500</v>
      </c>
    </row>
    <row r="18" spans="1:3" x14ac:dyDescent="0.25">
      <c r="C18">
        <v>82680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5"/>
  <sheetViews>
    <sheetView workbookViewId="0">
      <selection sqref="A1:C15"/>
    </sheetView>
  </sheetViews>
  <sheetFormatPr defaultRowHeight="15" x14ac:dyDescent="0.25"/>
  <cols>
    <col min="1" max="1" width="19.140625" bestFit="1" customWidth="1"/>
  </cols>
  <sheetData>
    <row r="1" spans="1:12" x14ac:dyDescent="0.25">
      <c r="A1" s="19" t="s">
        <v>32</v>
      </c>
      <c r="B1" s="19">
        <v>13780</v>
      </c>
      <c r="C1" s="19">
        <v>13780</v>
      </c>
      <c r="L1">
        <v>100000</v>
      </c>
    </row>
    <row r="2" spans="1:12" x14ac:dyDescent="0.25">
      <c r="A2" s="19" t="s">
        <v>89</v>
      </c>
      <c r="B2" s="19">
        <v>0</v>
      </c>
      <c r="C2" s="19">
        <v>0</v>
      </c>
    </row>
    <row r="3" spans="1:12" x14ac:dyDescent="0.25">
      <c r="A3" s="19" t="s">
        <v>34</v>
      </c>
      <c r="B3" s="19">
        <v>1010</v>
      </c>
      <c r="C3" s="19">
        <v>1010</v>
      </c>
    </row>
    <row r="4" spans="1:12" x14ac:dyDescent="0.25">
      <c r="A4" s="19" t="s">
        <v>35</v>
      </c>
      <c r="B4" s="19">
        <v>4000</v>
      </c>
      <c r="C4" s="19">
        <v>4000</v>
      </c>
    </row>
    <row r="5" spans="1:12" x14ac:dyDescent="0.25">
      <c r="A5" s="19" t="s">
        <v>36</v>
      </c>
      <c r="B5" s="19">
        <v>1200</v>
      </c>
      <c r="C5" s="19">
        <v>1200</v>
      </c>
    </row>
    <row r="6" spans="1:12" x14ac:dyDescent="0.25">
      <c r="A6" s="19" t="s">
        <v>37</v>
      </c>
      <c r="B6" s="19">
        <v>1587</v>
      </c>
      <c r="C6" s="19">
        <v>1587</v>
      </c>
    </row>
    <row r="7" spans="1:12" x14ac:dyDescent="0.25">
      <c r="A7" s="19" t="s">
        <v>38</v>
      </c>
      <c r="B7" s="19">
        <v>400</v>
      </c>
      <c r="C7" s="19">
        <v>522</v>
      </c>
    </row>
    <row r="8" spans="1:12" x14ac:dyDescent="0.25">
      <c r="A8" s="19" t="s">
        <v>40</v>
      </c>
      <c r="B8" s="19">
        <v>8000</v>
      </c>
      <c r="C8" s="19">
        <v>8000</v>
      </c>
    </row>
    <row r="9" spans="1:12" x14ac:dyDescent="0.25">
      <c r="A9" s="19" t="s">
        <v>81</v>
      </c>
      <c r="B9" s="19">
        <v>10000</v>
      </c>
      <c r="C9" s="19">
        <v>10000</v>
      </c>
    </row>
    <row r="10" spans="1:12" x14ac:dyDescent="0.25">
      <c r="A10" s="19" t="s">
        <v>43</v>
      </c>
      <c r="B10" s="19">
        <v>766</v>
      </c>
      <c r="C10" s="19"/>
    </row>
    <row r="11" spans="1:12" x14ac:dyDescent="0.25">
      <c r="A11" s="19" t="s">
        <v>88</v>
      </c>
      <c r="B11" s="19">
        <v>0</v>
      </c>
      <c r="C11" s="19">
        <v>500</v>
      </c>
    </row>
    <row r="12" spans="1:12" x14ac:dyDescent="0.25">
      <c r="A12" s="19" t="s">
        <v>59</v>
      </c>
      <c r="B12" s="19">
        <v>0</v>
      </c>
      <c r="C12" s="19"/>
    </row>
    <row r="13" spans="1:12" x14ac:dyDescent="0.25">
      <c r="A13" s="19" t="s">
        <v>82</v>
      </c>
      <c r="B13" s="19">
        <v>30000</v>
      </c>
      <c r="C13" s="19">
        <v>30000</v>
      </c>
    </row>
    <row r="14" spans="1:12" x14ac:dyDescent="0.25">
      <c r="A14" s="19"/>
      <c r="B14" s="19">
        <f>SUM(B1:B13)</f>
        <v>70743</v>
      </c>
      <c r="C14" s="19">
        <f>SUM(C1:C13)</f>
        <v>70599</v>
      </c>
    </row>
    <row r="15" spans="1:12" x14ac:dyDescent="0.25">
      <c r="A15">
        <v>75000</v>
      </c>
      <c r="C15">
        <f>(A15-C14)</f>
        <v>4401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sqref="A1:C17"/>
    </sheetView>
  </sheetViews>
  <sheetFormatPr defaultRowHeight="15" x14ac:dyDescent="0.25"/>
  <cols>
    <col min="1" max="1" width="16.7109375" bestFit="1" customWidth="1"/>
  </cols>
  <sheetData>
    <row r="1" spans="1:3" x14ac:dyDescent="0.25">
      <c r="A1" s="19" t="s">
        <v>32</v>
      </c>
      <c r="B1" s="19">
        <v>13780</v>
      </c>
      <c r="C1" s="20">
        <v>13780</v>
      </c>
    </row>
    <row r="2" spans="1:3" x14ac:dyDescent="0.25">
      <c r="A2" s="19" t="s">
        <v>34</v>
      </c>
      <c r="B2" s="19">
        <v>1010</v>
      </c>
      <c r="C2" s="20">
        <v>1600</v>
      </c>
    </row>
    <row r="3" spans="1:3" x14ac:dyDescent="0.25">
      <c r="A3" s="19" t="s">
        <v>35</v>
      </c>
      <c r="B3" s="19">
        <v>4000</v>
      </c>
      <c r="C3" s="20">
        <v>4000</v>
      </c>
    </row>
    <row r="4" spans="1:3" x14ac:dyDescent="0.25">
      <c r="A4" s="19" t="s">
        <v>36</v>
      </c>
      <c r="B4" s="19">
        <v>1200</v>
      </c>
      <c r="C4" s="19">
        <v>0</v>
      </c>
    </row>
    <row r="5" spans="1:3" x14ac:dyDescent="0.25">
      <c r="A5" s="19" t="s">
        <v>37</v>
      </c>
      <c r="B5" s="19">
        <v>600</v>
      </c>
      <c r="C5" s="20">
        <v>600</v>
      </c>
    </row>
    <row r="6" spans="1:3" x14ac:dyDescent="0.25">
      <c r="A6" s="19" t="s">
        <v>38</v>
      </c>
      <c r="B6" s="19">
        <v>400</v>
      </c>
      <c r="C6" s="19">
        <v>0</v>
      </c>
    </row>
    <row r="7" spans="1:3" x14ac:dyDescent="0.25">
      <c r="A7" s="19" t="s">
        <v>40</v>
      </c>
      <c r="B7" s="19">
        <v>8000</v>
      </c>
      <c r="C7" s="19">
        <v>8000</v>
      </c>
    </row>
    <row r="8" spans="1:3" x14ac:dyDescent="0.25">
      <c r="A8" s="19" t="s">
        <v>81</v>
      </c>
      <c r="B8" s="19">
        <v>10000</v>
      </c>
      <c r="C8" s="20">
        <v>10000</v>
      </c>
    </row>
    <row r="9" spans="1:3" x14ac:dyDescent="0.25">
      <c r="A9" s="19" t="s">
        <v>43</v>
      </c>
      <c r="B9" s="19">
        <v>766</v>
      </c>
      <c r="C9" s="19">
        <v>0</v>
      </c>
    </row>
    <row r="10" spans="1:3" x14ac:dyDescent="0.25">
      <c r="A10" s="19" t="s">
        <v>91</v>
      </c>
      <c r="B10" s="19">
        <v>0</v>
      </c>
      <c r="C10" s="20">
        <v>11000</v>
      </c>
    </row>
    <row r="11" spans="1:3" x14ac:dyDescent="0.25">
      <c r="A11" s="19" t="s">
        <v>90</v>
      </c>
      <c r="B11" s="19">
        <v>0</v>
      </c>
      <c r="C11" s="19">
        <v>0</v>
      </c>
    </row>
    <row r="12" spans="1:3" x14ac:dyDescent="0.25">
      <c r="A12" s="19" t="s">
        <v>82</v>
      </c>
      <c r="B12" s="19">
        <v>0</v>
      </c>
      <c r="C12" s="20">
        <v>10000</v>
      </c>
    </row>
    <row r="13" spans="1:3" x14ac:dyDescent="0.25">
      <c r="A13" s="19" t="s">
        <v>77</v>
      </c>
      <c r="B13" s="19"/>
      <c r="C13" s="20">
        <v>5500</v>
      </c>
    </row>
    <row r="14" spans="1:3" x14ac:dyDescent="0.25">
      <c r="A14" s="19" t="s">
        <v>92</v>
      </c>
      <c r="B14" s="19"/>
      <c r="C14" s="20">
        <v>650</v>
      </c>
    </row>
    <row r="15" spans="1:3" x14ac:dyDescent="0.25">
      <c r="A15" s="19" t="s">
        <v>93</v>
      </c>
      <c r="B15" s="19"/>
      <c r="C15" s="20">
        <v>260</v>
      </c>
    </row>
    <row r="16" spans="1:3" x14ac:dyDescent="0.25">
      <c r="A16" s="19"/>
      <c r="B16" s="19"/>
      <c r="C16" s="19">
        <f>SUM(C1:C15)</f>
        <v>65390</v>
      </c>
    </row>
    <row r="17" spans="1:3" x14ac:dyDescent="0.25">
      <c r="A17">
        <v>72000</v>
      </c>
      <c r="C17">
        <f>(A17-C16)</f>
        <v>6610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  <col min="2" max="2" width="6" bestFit="1" customWidth="1"/>
  </cols>
  <sheetData>
    <row r="1" spans="1:3" x14ac:dyDescent="0.25">
      <c r="A1" s="19" t="s">
        <v>32</v>
      </c>
      <c r="B1" s="19">
        <v>13780</v>
      </c>
      <c r="C1" s="20">
        <v>13780</v>
      </c>
    </row>
    <row r="2" spans="1:3" x14ac:dyDescent="0.25">
      <c r="A2" s="19" t="s">
        <v>34</v>
      </c>
      <c r="B2" s="19">
        <v>1600</v>
      </c>
      <c r="C2" s="20">
        <v>1600</v>
      </c>
    </row>
    <row r="3" spans="1:3" x14ac:dyDescent="0.25">
      <c r="A3" s="19" t="s">
        <v>35</v>
      </c>
      <c r="B3" s="19">
        <v>4000</v>
      </c>
      <c r="C3" s="20">
        <v>0</v>
      </c>
    </row>
    <row r="4" spans="1:3" x14ac:dyDescent="0.25">
      <c r="A4" s="19" t="s">
        <v>36</v>
      </c>
      <c r="B4" s="19">
        <v>1200</v>
      </c>
      <c r="C4" s="19">
        <v>0</v>
      </c>
    </row>
    <row r="5" spans="1:3" x14ac:dyDescent="0.25">
      <c r="A5" s="19" t="s">
        <v>37</v>
      </c>
      <c r="B5" s="19">
        <v>600</v>
      </c>
      <c r="C5" s="20">
        <v>600</v>
      </c>
    </row>
    <row r="6" spans="1:3" x14ac:dyDescent="0.25">
      <c r="A6" s="19" t="s">
        <v>38</v>
      </c>
      <c r="B6" s="19">
        <v>400</v>
      </c>
      <c r="C6" s="19">
        <v>0</v>
      </c>
    </row>
    <row r="7" spans="1:3" x14ac:dyDescent="0.25">
      <c r="A7" s="19" t="s">
        <v>40</v>
      </c>
      <c r="B7" s="19">
        <v>5000</v>
      </c>
      <c r="C7" s="19">
        <v>5000</v>
      </c>
    </row>
    <row r="8" spans="1:3" x14ac:dyDescent="0.25">
      <c r="A8" s="19" t="s">
        <v>81</v>
      </c>
      <c r="B8" s="19">
        <v>10000</v>
      </c>
      <c r="C8" s="20">
        <v>10000</v>
      </c>
    </row>
    <row r="9" spans="1:3" x14ac:dyDescent="0.25">
      <c r="A9" s="19" t="s">
        <v>43</v>
      </c>
      <c r="B9" s="19">
        <v>0</v>
      </c>
      <c r="C9" s="19">
        <v>0</v>
      </c>
    </row>
    <row r="10" spans="1:3" x14ac:dyDescent="0.25">
      <c r="A10" s="19" t="s">
        <v>91</v>
      </c>
      <c r="B10" s="19">
        <v>0</v>
      </c>
      <c r="C10" s="20">
        <v>0</v>
      </c>
    </row>
    <row r="11" spans="1:3" x14ac:dyDescent="0.25">
      <c r="A11" s="19" t="s">
        <v>90</v>
      </c>
      <c r="B11" s="19">
        <v>0</v>
      </c>
      <c r="C11" s="19">
        <v>0</v>
      </c>
    </row>
    <row r="12" spans="1:3" x14ac:dyDescent="0.25">
      <c r="A12" s="19" t="s">
        <v>82</v>
      </c>
      <c r="B12" s="19">
        <v>0</v>
      </c>
      <c r="C12" s="20">
        <v>0</v>
      </c>
    </row>
    <row r="13" spans="1:3" x14ac:dyDescent="0.25">
      <c r="A13" s="19" t="s">
        <v>77</v>
      </c>
      <c r="B13" s="19"/>
      <c r="C13" s="20">
        <v>0</v>
      </c>
    </row>
    <row r="14" spans="1:3" x14ac:dyDescent="0.25">
      <c r="A14" s="19"/>
      <c r="B14" s="19">
        <f>SUM(B1:B13)</f>
        <v>36580</v>
      </c>
      <c r="C14" s="19">
        <f>SUM(C1:C13)</f>
        <v>30980</v>
      </c>
    </row>
    <row r="15" spans="1:3" x14ac:dyDescent="0.25">
      <c r="A15">
        <v>77000</v>
      </c>
      <c r="B15">
        <f>(A15-B14)</f>
        <v>40420</v>
      </c>
      <c r="C15">
        <f>(A15-C14)</f>
        <v>46020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</cols>
  <sheetData>
    <row r="1" spans="1:3" x14ac:dyDescent="0.25">
      <c r="A1" s="19" t="s">
        <v>32</v>
      </c>
      <c r="B1" s="19">
        <v>13780</v>
      </c>
      <c r="C1" s="50">
        <v>13780</v>
      </c>
    </row>
    <row r="2" spans="1:3" x14ac:dyDescent="0.25">
      <c r="A2" s="19" t="s">
        <v>34</v>
      </c>
      <c r="B2" s="19">
        <v>1600</v>
      </c>
      <c r="C2" s="50">
        <v>1600</v>
      </c>
    </row>
    <row r="3" spans="1:3" x14ac:dyDescent="0.25">
      <c r="A3" s="19" t="s">
        <v>35</v>
      </c>
      <c r="B3" s="19">
        <v>4000</v>
      </c>
      <c r="C3">
        <v>0</v>
      </c>
    </row>
    <row r="4" spans="1:3" x14ac:dyDescent="0.25">
      <c r="A4" s="19" t="s">
        <v>36</v>
      </c>
      <c r="B4" s="19">
        <v>1200</v>
      </c>
      <c r="C4">
        <v>0</v>
      </c>
    </row>
    <row r="5" spans="1:3" x14ac:dyDescent="0.25">
      <c r="A5" s="19" t="s">
        <v>37</v>
      </c>
      <c r="B5" s="19">
        <v>600</v>
      </c>
      <c r="C5" s="50">
        <v>600</v>
      </c>
    </row>
    <row r="6" spans="1:3" x14ac:dyDescent="0.25">
      <c r="A6" s="19" t="s">
        <v>38</v>
      </c>
      <c r="B6" s="19">
        <v>500</v>
      </c>
      <c r="C6">
        <v>0</v>
      </c>
    </row>
    <row r="7" spans="1:3" x14ac:dyDescent="0.25">
      <c r="A7" s="19" t="s">
        <v>40</v>
      </c>
      <c r="B7" s="19">
        <v>0</v>
      </c>
      <c r="C7">
        <v>0</v>
      </c>
    </row>
    <row r="8" spans="1:3" x14ac:dyDescent="0.25">
      <c r="A8" s="19" t="s">
        <v>81</v>
      </c>
      <c r="B8" s="19">
        <v>10000</v>
      </c>
      <c r="C8" s="50">
        <v>10000</v>
      </c>
    </row>
    <row r="9" spans="1:3" x14ac:dyDescent="0.25">
      <c r="A9" s="19" t="s">
        <v>43</v>
      </c>
      <c r="B9" s="19">
        <v>0</v>
      </c>
      <c r="C9">
        <v>0</v>
      </c>
    </row>
    <row r="10" spans="1:3" x14ac:dyDescent="0.25">
      <c r="A10" s="19" t="s">
        <v>91</v>
      </c>
      <c r="B10" s="19">
        <v>45000</v>
      </c>
      <c r="C10" s="50">
        <v>45000</v>
      </c>
    </row>
    <row r="11" spans="1:3" x14ac:dyDescent="0.25">
      <c r="A11" s="19" t="s">
        <v>90</v>
      </c>
      <c r="B11" s="19">
        <v>0</v>
      </c>
      <c r="C11">
        <v>0</v>
      </c>
    </row>
    <row r="12" spans="1:3" x14ac:dyDescent="0.25">
      <c r="A12" s="19" t="s">
        <v>82</v>
      </c>
      <c r="B12" s="19">
        <v>0</v>
      </c>
      <c r="C12">
        <v>0</v>
      </c>
    </row>
    <row r="13" spans="1:3" x14ac:dyDescent="0.25">
      <c r="A13" s="19" t="s">
        <v>77</v>
      </c>
      <c r="B13" s="19"/>
      <c r="C13">
        <v>0</v>
      </c>
    </row>
    <row r="14" spans="1:3" x14ac:dyDescent="0.25">
      <c r="A14" s="19"/>
      <c r="B14" s="19">
        <f>SUM(B1:B13)</f>
        <v>76680</v>
      </c>
      <c r="C14" s="19">
        <f>SUM(C1:C13)</f>
        <v>70980</v>
      </c>
    </row>
    <row r="15" spans="1:3" x14ac:dyDescent="0.25">
      <c r="A15">
        <v>78500</v>
      </c>
      <c r="B15">
        <f>(A15-B14)</f>
        <v>1820</v>
      </c>
      <c r="C15">
        <f>(A15-C14)</f>
        <v>7520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</cols>
  <sheetData>
    <row r="1" spans="1:3" x14ac:dyDescent="0.25">
      <c r="A1" s="19" t="s">
        <v>32</v>
      </c>
      <c r="B1" s="19">
        <v>13780</v>
      </c>
      <c r="C1" s="50">
        <v>0</v>
      </c>
    </row>
    <row r="2" spans="1:3" x14ac:dyDescent="0.25">
      <c r="A2" s="19" t="s">
        <v>34</v>
      </c>
      <c r="B2" s="19">
        <v>0</v>
      </c>
      <c r="C2" s="50">
        <v>0</v>
      </c>
    </row>
    <row r="3" spans="1:3" x14ac:dyDescent="0.25">
      <c r="A3" s="19" t="s">
        <v>35</v>
      </c>
      <c r="B3" s="19">
        <v>4000</v>
      </c>
      <c r="C3" s="28">
        <v>0</v>
      </c>
    </row>
    <row r="4" spans="1:3" x14ac:dyDescent="0.25">
      <c r="A4" s="19" t="s">
        <v>36</v>
      </c>
      <c r="B4" s="19">
        <v>1200</v>
      </c>
      <c r="C4">
        <v>7200</v>
      </c>
    </row>
    <row r="5" spans="1:3" x14ac:dyDescent="0.25">
      <c r="A5" s="19" t="s">
        <v>37</v>
      </c>
      <c r="B5" s="19">
        <v>600</v>
      </c>
      <c r="C5" s="50">
        <v>0</v>
      </c>
    </row>
    <row r="6" spans="1:3" x14ac:dyDescent="0.25">
      <c r="A6" s="19" t="s">
        <v>38</v>
      </c>
      <c r="B6" s="19">
        <v>500</v>
      </c>
      <c r="C6">
        <v>500</v>
      </c>
    </row>
    <row r="7" spans="1:3" x14ac:dyDescent="0.25">
      <c r="A7" s="19" t="s">
        <v>40</v>
      </c>
      <c r="B7" s="19">
        <v>0</v>
      </c>
      <c r="C7">
        <v>0</v>
      </c>
    </row>
    <row r="8" spans="1:3" x14ac:dyDescent="0.25">
      <c r="A8" s="19" t="s">
        <v>81</v>
      </c>
      <c r="B8" s="19">
        <v>10000</v>
      </c>
      <c r="C8">
        <v>10000</v>
      </c>
    </row>
    <row r="9" spans="1:3" x14ac:dyDescent="0.25">
      <c r="A9" s="19" t="s">
        <v>43</v>
      </c>
      <c r="B9" s="19">
        <v>0</v>
      </c>
      <c r="C9">
        <v>0</v>
      </c>
    </row>
    <row r="10" spans="1:3" x14ac:dyDescent="0.25">
      <c r="A10" s="19" t="s">
        <v>91</v>
      </c>
      <c r="B10" s="19">
        <v>45000</v>
      </c>
      <c r="C10">
        <v>3000</v>
      </c>
    </row>
    <row r="11" spans="1:3" x14ac:dyDescent="0.25">
      <c r="A11" s="19" t="s">
        <v>90</v>
      </c>
      <c r="B11" s="19">
        <v>0</v>
      </c>
      <c r="C11">
        <v>0</v>
      </c>
    </row>
    <row r="12" spans="1:3" x14ac:dyDescent="0.25">
      <c r="A12" s="19" t="s">
        <v>82</v>
      </c>
      <c r="B12" s="19">
        <v>0</v>
      </c>
      <c r="C12">
        <v>0</v>
      </c>
    </row>
    <row r="13" spans="1:3" x14ac:dyDescent="0.25">
      <c r="A13" s="19" t="s">
        <v>77</v>
      </c>
      <c r="B13" s="19"/>
      <c r="C13">
        <v>0</v>
      </c>
    </row>
    <row r="14" spans="1:3" x14ac:dyDescent="0.25">
      <c r="A14" s="19"/>
      <c r="B14" s="19">
        <v>30000</v>
      </c>
      <c r="C14" s="19">
        <f>SUM(C1:C13)</f>
        <v>20700</v>
      </c>
    </row>
    <row r="15" spans="1:3" x14ac:dyDescent="0.25">
      <c r="A15">
        <v>30000</v>
      </c>
      <c r="B15">
        <f>(A15-B14)</f>
        <v>0</v>
      </c>
      <c r="C15">
        <f>(A15-C14)</f>
        <v>9300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D19" sqref="D19"/>
    </sheetView>
  </sheetViews>
  <sheetFormatPr defaultRowHeight="15" x14ac:dyDescent="0.25"/>
  <cols>
    <col min="3" max="3" width="10.42578125" bestFit="1" customWidth="1"/>
    <col min="4" max="4" width="11.85546875" bestFit="1" customWidth="1"/>
    <col min="9" max="9" width="11.5703125" bestFit="1" customWidth="1"/>
  </cols>
  <sheetData>
    <row r="1" spans="1:9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9" ht="15.75" x14ac:dyDescent="0.25">
      <c r="A2" s="48">
        <v>100000</v>
      </c>
      <c r="B2" s="44">
        <v>18</v>
      </c>
      <c r="C2" s="45">
        <v>44251</v>
      </c>
      <c r="D2" s="45">
        <f t="shared" ref="D2:D13" ca="1" si="0">TODAY()</f>
        <v>44911</v>
      </c>
      <c r="E2" s="46">
        <f t="shared" ref="E2:E4" ca="1" si="1">DATEDIF(C2,D2,"D")</f>
        <v>660</v>
      </c>
      <c r="F2" s="44">
        <f t="shared" ref="F2:F12" ca="1" si="2">(A2*B2*E2)/(100*365)</f>
        <v>32547.945205479453</v>
      </c>
      <c r="G2" s="44">
        <f t="shared" ref="G2:G12" ca="1" si="3">A2+F2</f>
        <v>132547.94520547945</v>
      </c>
      <c r="H2" s="44" t="s">
        <v>84</v>
      </c>
      <c r="I2" t="s">
        <v>96</v>
      </c>
    </row>
    <row r="3" spans="1:9" ht="15.75" x14ac:dyDescent="0.25">
      <c r="A3" s="49">
        <v>50000</v>
      </c>
      <c r="B3" s="40">
        <v>18</v>
      </c>
      <c r="C3" s="45">
        <v>44250</v>
      </c>
      <c r="D3" s="7">
        <f t="shared" ca="1" si="0"/>
        <v>44911</v>
      </c>
      <c r="E3" s="46">
        <f t="shared" ca="1" si="1"/>
        <v>661</v>
      </c>
      <c r="F3">
        <f t="shared" ca="1" si="2"/>
        <v>16298.630136986301</v>
      </c>
      <c r="G3" s="44">
        <f t="shared" ca="1" si="3"/>
        <v>66298.630136986307</v>
      </c>
      <c r="H3" s="40" t="s">
        <v>154</v>
      </c>
      <c r="I3" t="s">
        <v>96</v>
      </c>
    </row>
    <row r="4" spans="1:9" ht="15.75" x14ac:dyDescent="0.25">
      <c r="A4" s="43">
        <v>160000</v>
      </c>
      <c r="B4" s="41">
        <v>12</v>
      </c>
      <c r="C4" s="7">
        <v>44069</v>
      </c>
      <c r="D4" s="7">
        <f t="shared" ca="1" si="0"/>
        <v>44911</v>
      </c>
      <c r="E4" s="46">
        <f t="shared" ca="1" si="1"/>
        <v>842</v>
      </c>
      <c r="F4">
        <f t="shared" ca="1" si="2"/>
        <v>44291.506849315068</v>
      </c>
      <c r="G4" s="44">
        <f t="shared" ca="1" si="3"/>
        <v>204291.50684931508</v>
      </c>
      <c r="H4" s="54" t="s">
        <v>87</v>
      </c>
      <c r="I4" t="s">
        <v>96</v>
      </c>
    </row>
    <row r="5" spans="1:9" ht="15.75" x14ac:dyDescent="0.25">
      <c r="A5">
        <v>50000</v>
      </c>
      <c r="B5" s="41">
        <v>12</v>
      </c>
      <c r="C5" s="7">
        <v>44063</v>
      </c>
      <c r="D5" s="7">
        <f t="shared" ca="1" si="0"/>
        <v>44911</v>
      </c>
      <c r="E5" s="46">
        <f t="shared" ref="E5" ca="1" si="4">DATEDIF(C5,D5,"D")</f>
        <v>848</v>
      </c>
      <c r="F5">
        <f t="shared" ref="F5" ca="1" si="5">(A5*B5*E5)/(100*365)</f>
        <v>13939.726027397261</v>
      </c>
      <c r="G5" s="44">
        <f t="shared" ref="G5" ca="1" si="6">A5+F5</f>
        <v>63939.726027397264</v>
      </c>
      <c r="H5" s="54" t="s">
        <v>87</v>
      </c>
      <c r="I5" t="s">
        <v>96</v>
      </c>
    </row>
    <row r="6" spans="1:9" x14ac:dyDescent="0.25">
      <c r="A6">
        <v>50000</v>
      </c>
      <c r="B6" s="41">
        <v>0</v>
      </c>
      <c r="C6" s="45">
        <v>0</v>
      </c>
      <c r="D6" s="7">
        <f t="shared" ca="1" si="0"/>
        <v>44911</v>
      </c>
      <c r="E6">
        <v>0</v>
      </c>
      <c r="F6">
        <f t="shared" si="2"/>
        <v>0</v>
      </c>
      <c r="G6" s="44">
        <f t="shared" si="3"/>
        <v>50000</v>
      </c>
      <c r="H6" t="s">
        <v>101</v>
      </c>
      <c r="I6" t="s">
        <v>96</v>
      </c>
    </row>
    <row r="7" spans="1:9" ht="15.75" x14ac:dyDescent="0.25">
      <c r="A7">
        <v>100000</v>
      </c>
      <c r="B7" s="41">
        <v>0</v>
      </c>
      <c r="C7" s="7">
        <v>0</v>
      </c>
      <c r="D7" s="7">
        <f t="shared" ca="1" si="0"/>
        <v>44911</v>
      </c>
      <c r="E7" s="8">
        <v>0</v>
      </c>
      <c r="F7">
        <f t="shared" si="2"/>
        <v>0</v>
      </c>
      <c r="G7" s="44">
        <f t="shared" si="3"/>
        <v>100000</v>
      </c>
      <c r="H7" s="53" t="s">
        <v>105</v>
      </c>
      <c r="I7" t="s">
        <v>104</v>
      </c>
    </row>
    <row r="8" spans="1:9" x14ac:dyDescent="0.25">
      <c r="A8">
        <v>55000</v>
      </c>
      <c r="B8" s="41">
        <v>0</v>
      </c>
      <c r="C8" s="45">
        <v>0</v>
      </c>
      <c r="D8" s="7">
        <f t="shared" ca="1" si="0"/>
        <v>44911</v>
      </c>
      <c r="E8">
        <v>0</v>
      </c>
      <c r="F8">
        <f t="shared" si="2"/>
        <v>0</v>
      </c>
      <c r="G8" s="44">
        <f t="shared" si="3"/>
        <v>55000</v>
      </c>
      <c r="H8" s="53" t="s">
        <v>108</v>
      </c>
      <c r="I8" t="s">
        <v>96</v>
      </c>
    </row>
    <row r="9" spans="1:9" ht="15.75" x14ac:dyDescent="0.25">
      <c r="A9">
        <v>180000</v>
      </c>
      <c r="B9" s="41">
        <v>12</v>
      </c>
      <c r="C9" s="7">
        <v>44208</v>
      </c>
      <c r="D9" s="45">
        <f t="shared" ca="1" si="0"/>
        <v>44911</v>
      </c>
      <c r="E9" s="46">
        <f t="shared" ref="E9:E10" ca="1" si="7">DATEDIF(C9,D9,"D")</f>
        <v>703</v>
      </c>
      <c r="F9">
        <f t="shared" ca="1" si="2"/>
        <v>41602.191780821915</v>
      </c>
      <c r="G9" s="44">
        <f t="shared" ca="1" si="3"/>
        <v>221602.19178082192</v>
      </c>
      <c r="H9" s="53" t="s">
        <v>155</v>
      </c>
      <c r="I9" t="s">
        <v>158</v>
      </c>
    </row>
    <row r="10" spans="1:9" ht="15.75" x14ac:dyDescent="0.25">
      <c r="A10">
        <v>100000</v>
      </c>
      <c r="B10" s="41">
        <v>18</v>
      </c>
      <c r="C10" s="7">
        <v>44244</v>
      </c>
      <c r="D10" s="45">
        <f t="shared" ca="1" si="0"/>
        <v>44911</v>
      </c>
      <c r="E10" s="46">
        <f t="shared" ca="1" si="7"/>
        <v>667</v>
      </c>
      <c r="F10">
        <f t="shared" ca="1" si="2"/>
        <v>32893.150684931505</v>
      </c>
      <c r="G10" s="44">
        <f t="shared" ca="1" si="3"/>
        <v>132893.15068493149</v>
      </c>
      <c r="H10" s="53" t="s">
        <v>157</v>
      </c>
      <c r="I10" t="s">
        <v>96</v>
      </c>
    </row>
    <row r="11" spans="1:9" ht="15.75" x14ac:dyDescent="0.25">
      <c r="A11">
        <v>100000</v>
      </c>
      <c r="B11" s="41">
        <v>0</v>
      </c>
      <c r="C11" s="7"/>
      <c r="D11" s="45">
        <f t="shared" ca="1" si="0"/>
        <v>44911</v>
      </c>
      <c r="E11" s="46">
        <v>0</v>
      </c>
      <c r="F11">
        <f t="shared" si="2"/>
        <v>0</v>
      </c>
      <c r="G11" s="44">
        <f t="shared" si="3"/>
        <v>100000</v>
      </c>
      <c r="H11" s="53" t="s">
        <v>86</v>
      </c>
    </row>
    <row r="12" spans="1:9" ht="15.75" x14ac:dyDescent="0.25">
      <c r="A12">
        <v>200000</v>
      </c>
      <c r="B12" s="41">
        <v>0</v>
      </c>
      <c r="C12" s="7">
        <v>44208</v>
      </c>
      <c r="D12" s="45">
        <f t="shared" ca="1" si="0"/>
        <v>44911</v>
      </c>
      <c r="E12" s="46">
        <v>0</v>
      </c>
      <c r="F12">
        <f t="shared" si="2"/>
        <v>0</v>
      </c>
      <c r="G12" s="44">
        <f t="shared" si="3"/>
        <v>200000</v>
      </c>
      <c r="H12" s="53" t="s">
        <v>131</v>
      </c>
    </row>
    <row r="13" spans="1:9" ht="15.75" x14ac:dyDescent="0.25">
      <c r="A13">
        <v>200000</v>
      </c>
      <c r="B13" s="41">
        <v>0</v>
      </c>
      <c r="C13" s="7">
        <v>44208</v>
      </c>
      <c r="D13" s="45">
        <f t="shared" ca="1" si="0"/>
        <v>44911</v>
      </c>
      <c r="E13" s="46">
        <v>0</v>
      </c>
      <c r="F13">
        <f t="shared" ref="F13" si="8">(A13*B13*E13)/(100*365)</f>
        <v>0</v>
      </c>
      <c r="G13" s="44">
        <f t="shared" ref="G13" si="9">A13+F13</f>
        <v>200000</v>
      </c>
      <c r="H13" s="53" t="s">
        <v>160</v>
      </c>
    </row>
    <row r="14" spans="1:9" ht="15.75" x14ac:dyDescent="0.25">
      <c r="B14" s="44"/>
      <c r="C14" s="45"/>
      <c r="D14" s="45"/>
      <c r="E14" s="46"/>
      <c r="F14" s="44"/>
      <c r="G14" s="44"/>
      <c r="H14" s="44"/>
    </row>
    <row r="15" spans="1:9" ht="15.75" x14ac:dyDescent="0.25">
      <c r="B15" s="40"/>
      <c r="C15" s="7"/>
      <c r="D15" s="7"/>
      <c r="E15" s="8"/>
      <c r="H15" s="40"/>
    </row>
    <row r="16" spans="1:9" ht="15.75" x14ac:dyDescent="0.25">
      <c r="B16" s="41"/>
      <c r="E16" s="46"/>
    </row>
    <row r="17" spans="1:22" ht="15.75" x14ac:dyDescent="0.25">
      <c r="B17" s="41"/>
      <c r="E17" s="46"/>
    </row>
    <row r="20" spans="1:22" ht="15.75" x14ac:dyDescent="0.25">
      <c r="N20">
        <v>130000</v>
      </c>
      <c r="O20" s="41">
        <v>12</v>
      </c>
      <c r="P20" s="7">
        <v>44069</v>
      </c>
      <c r="Q20" s="7">
        <f ca="1">TODAY()</f>
        <v>44911</v>
      </c>
      <c r="R20" s="8">
        <f ca="1">DATEDIF(P20,Q20,"D")</f>
        <v>842</v>
      </c>
      <c r="S20">
        <f ca="1">(N20*O20*R20)/(100*365)</f>
        <v>35986.849315068495</v>
      </c>
      <c r="T20" s="44">
        <f ca="1">N20+S20</f>
        <v>165986.84931506851</v>
      </c>
      <c r="U20" s="41" t="s">
        <v>156</v>
      </c>
      <c r="V20" t="s">
        <v>96</v>
      </c>
    </row>
    <row r="22" spans="1:22" x14ac:dyDescent="0.25">
      <c r="A22">
        <f>SUM(A2:A17)</f>
        <v>1345000</v>
      </c>
      <c r="F22">
        <f ca="1">SUM(F2:F13)</f>
        <v>181573.15068493149</v>
      </c>
      <c r="G22">
        <f ca="1">SUM(G2:G20)</f>
        <v>1526573.1506849315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5"/>
  <sheetViews>
    <sheetView workbookViewId="0">
      <selection activeCell="G20" sqref="G20"/>
    </sheetView>
  </sheetViews>
  <sheetFormatPr defaultRowHeight="15" x14ac:dyDescent="0.25"/>
  <cols>
    <col min="1" max="1" width="16.7109375" bestFit="1" customWidth="1"/>
    <col min="2" max="2" width="6.7109375" bestFit="1" customWidth="1"/>
  </cols>
  <sheetData>
    <row r="1" spans="1:3" x14ac:dyDescent="0.25">
      <c r="A1" s="19" t="s">
        <v>32</v>
      </c>
      <c r="B1" s="19">
        <v>15000</v>
      </c>
      <c r="C1" s="50">
        <v>0</v>
      </c>
    </row>
    <row r="2" spans="1:3" x14ac:dyDescent="0.25">
      <c r="A2" s="19" t="s">
        <v>34</v>
      </c>
      <c r="B2" s="19">
        <v>0</v>
      </c>
      <c r="C2" s="50">
        <v>0</v>
      </c>
    </row>
    <row r="3" spans="1:3" x14ac:dyDescent="0.25">
      <c r="A3" s="19" t="s">
        <v>35</v>
      </c>
      <c r="B3" s="19">
        <v>4000</v>
      </c>
      <c r="C3" s="28">
        <v>2000</v>
      </c>
    </row>
    <row r="4" spans="1:3" x14ac:dyDescent="0.25">
      <c r="A4" s="19" t="s">
        <v>36</v>
      </c>
      <c r="B4" s="19">
        <v>1200</v>
      </c>
      <c r="C4">
        <v>0</v>
      </c>
    </row>
    <row r="5" spans="1:3" x14ac:dyDescent="0.25">
      <c r="A5" s="19" t="s">
        <v>37</v>
      </c>
      <c r="B5" s="19">
        <v>600</v>
      </c>
      <c r="C5" s="50">
        <v>0</v>
      </c>
    </row>
    <row r="6" spans="1:3" x14ac:dyDescent="0.25">
      <c r="A6" s="19" t="s">
        <v>38</v>
      </c>
      <c r="B6" s="19">
        <v>500</v>
      </c>
      <c r="C6">
        <v>0</v>
      </c>
    </row>
    <row r="7" spans="1:3" x14ac:dyDescent="0.25">
      <c r="A7" s="19" t="s">
        <v>40</v>
      </c>
      <c r="B7" s="19">
        <v>20000</v>
      </c>
      <c r="C7">
        <v>20000</v>
      </c>
    </row>
    <row r="8" spans="1:3" x14ac:dyDescent="0.25">
      <c r="A8" s="19" t="s">
        <v>81</v>
      </c>
      <c r="B8" s="19">
        <v>10000</v>
      </c>
      <c r="C8">
        <v>0</v>
      </c>
    </row>
    <row r="9" spans="1:3" x14ac:dyDescent="0.25">
      <c r="A9" s="19" t="s">
        <v>43</v>
      </c>
      <c r="B9" s="19">
        <v>0</v>
      </c>
      <c r="C9">
        <v>0</v>
      </c>
    </row>
    <row r="10" spans="1:3" x14ac:dyDescent="0.25">
      <c r="A10" s="19" t="s">
        <v>91</v>
      </c>
      <c r="B10" s="19">
        <v>20000</v>
      </c>
      <c r="C10">
        <v>20000</v>
      </c>
    </row>
    <row r="11" spans="1:3" x14ac:dyDescent="0.25">
      <c r="A11" s="19" t="s">
        <v>90</v>
      </c>
      <c r="B11" s="19">
        <v>15000</v>
      </c>
      <c r="C11">
        <v>0</v>
      </c>
    </row>
    <row r="12" spans="1:3" x14ac:dyDescent="0.25">
      <c r="A12" s="19" t="s">
        <v>82</v>
      </c>
      <c r="B12" s="19">
        <v>0</v>
      </c>
      <c r="C12">
        <v>0</v>
      </c>
    </row>
    <row r="13" spans="1:3" x14ac:dyDescent="0.25">
      <c r="A13" s="19" t="s">
        <v>77</v>
      </c>
      <c r="B13" s="19"/>
      <c r="C13">
        <v>0</v>
      </c>
    </row>
    <row r="14" spans="1:3" x14ac:dyDescent="0.25">
      <c r="A14" s="19"/>
      <c r="B14" s="19">
        <f>SUM(B1:B13)</f>
        <v>86300</v>
      </c>
      <c r="C14" s="19">
        <f>SUM(C1:C13)</f>
        <v>42000</v>
      </c>
    </row>
    <row r="15" spans="1:3" x14ac:dyDescent="0.25">
      <c r="A15">
        <v>65000</v>
      </c>
      <c r="B15">
        <f>(A15-B14)</f>
        <v>-21300</v>
      </c>
      <c r="C15">
        <f>(A15-C14)</f>
        <v>23000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6.7109375" bestFit="1" customWidth="1"/>
    <col min="2" max="2" width="11.28515625" customWidth="1"/>
    <col min="3" max="3" width="13.85546875" customWidth="1"/>
  </cols>
  <sheetData>
    <row r="1" spans="1:3" x14ac:dyDescent="0.25">
      <c r="A1" s="19" t="s">
        <v>32</v>
      </c>
      <c r="B1" s="19">
        <v>0</v>
      </c>
      <c r="C1">
        <v>0</v>
      </c>
    </row>
    <row r="2" spans="1:3" x14ac:dyDescent="0.25">
      <c r="A2" s="19" t="s">
        <v>35</v>
      </c>
      <c r="B2" s="19">
        <v>4000</v>
      </c>
      <c r="C2">
        <v>4000</v>
      </c>
    </row>
    <row r="3" spans="1:3" x14ac:dyDescent="0.25">
      <c r="A3" s="19" t="s">
        <v>36</v>
      </c>
      <c r="B3" s="19">
        <v>1200</v>
      </c>
      <c r="C3">
        <v>1200</v>
      </c>
    </row>
    <row r="4" spans="1:3" x14ac:dyDescent="0.25">
      <c r="A4" s="19" t="s">
        <v>37</v>
      </c>
      <c r="B4" s="19">
        <v>600</v>
      </c>
      <c r="C4">
        <v>600</v>
      </c>
    </row>
    <row r="5" spans="1:3" x14ac:dyDescent="0.25">
      <c r="A5" s="19" t="s">
        <v>40</v>
      </c>
      <c r="B5" s="19">
        <v>20000</v>
      </c>
      <c r="C5">
        <v>20000</v>
      </c>
    </row>
    <row r="6" spans="1:3" x14ac:dyDescent="0.25">
      <c r="A6" s="19" t="s">
        <v>112</v>
      </c>
      <c r="B6" s="19">
        <v>0</v>
      </c>
      <c r="C6">
        <v>0</v>
      </c>
    </row>
    <row r="7" spans="1:3" x14ac:dyDescent="0.25">
      <c r="A7" s="19" t="s">
        <v>81</v>
      </c>
      <c r="B7" s="19">
        <v>0</v>
      </c>
      <c r="C7">
        <v>0</v>
      </c>
    </row>
    <row r="8" spans="1:3" x14ac:dyDescent="0.25">
      <c r="A8" s="19"/>
      <c r="B8" s="19">
        <f>SUM(B1:B7)</f>
        <v>25800</v>
      </c>
      <c r="C8" s="19">
        <f>SUM(C1:C7)</f>
        <v>25800</v>
      </c>
    </row>
    <row r="9" spans="1:3" x14ac:dyDescent="0.25">
      <c r="A9">
        <v>86000</v>
      </c>
      <c r="B9">
        <f>(A9-B8)</f>
        <v>60200</v>
      </c>
      <c r="C9">
        <f>(A9-C8)</f>
        <v>60200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0"/>
  <sheetViews>
    <sheetView workbookViewId="0">
      <selection activeCell="C10" sqref="A1:C10"/>
    </sheetView>
  </sheetViews>
  <sheetFormatPr defaultRowHeight="15" x14ac:dyDescent="0.25"/>
  <cols>
    <col min="1" max="1" width="16.7109375" bestFit="1" customWidth="1"/>
  </cols>
  <sheetData>
    <row r="1" spans="1:12" x14ac:dyDescent="0.25">
      <c r="A1" s="19" t="s">
        <v>32</v>
      </c>
      <c r="B1" s="19">
        <v>0</v>
      </c>
      <c r="C1">
        <v>0</v>
      </c>
      <c r="E1" t="s">
        <v>127</v>
      </c>
      <c r="F1">
        <v>20000</v>
      </c>
      <c r="G1" t="s">
        <v>128</v>
      </c>
      <c r="J1" s="19" t="s">
        <v>32</v>
      </c>
      <c r="K1" s="19">
        <v>0</v>
      </c>
      <c r="L1">
        <v>0</v>
      </c>
    </row>
    <row r="2" spans="1:12" x14ac:dyDescent="0.25">
      <c r="A2" s="19" t="s">
        <v>35</v>
      </c>
      <c r="B2" s="19">
        <v>4000</v>
      </c>
      <c r="C2">
        <v>4000</v>
      </c>
      <c r="E2" t="s">
        <v>77</v>
      </c>
      <c r="F2">
        <v>20000</v>
      </c>
      <c r="G2">
        <v>15000</v>
      </c>
      <c r="J2" s="19" t="s">
        <v>35</v>
      </c>
      <c r="K2" s="19">
        <v>4000</v>
      </c>
      <c r="L2">
        <v>4000</v>
      </c>
    </row>
    <row r="3" spans="1:12" x14ac:dyDescent="0.25">
      <c r="A3" s="19" t="s">
        <v>36</v>
      </c>
      <c r="B3" s="19">
        <v>1200</v>
      </c>
      <c r="C3">
        <v>1200</v>
      </c>
      <c r="F3">
        <v>26000</v>
      </c>
      <c r="J3" s="19" t="s">
        <v>36</v>
      </c>
      <c r="K3" s="19">
        <v>1200</v>
      </c>
      <c r="L3">
        <v>1200</v>
      </c>
    </row>
    <row r="4" spans="1:12" x14ac:dyDescent="0.25">
      <c r="A4" s="19" t="s">
        <v>37</v>
      </c>
      <c r="B4" s="19">
        <v>600</v>
      </c>
      <c r="C4">
        <v>600</v>
      </c>
      <c r="F4">
        <f>SUM(F1:F3)</f>
        <v>66000</v>
      </c>
      <c r="J4" s="19" t="s">
        <v>37</v>
      </c>
      <c r="K4" s="19">
        <v>600</v>
      </c>
      <c r="L4">
        <v>600</v>
      </c>
    </row>
    <row r="5" spans="1:12" x14ac:dyDescent="0.25">
      <c r="A5" s="19" t="s">
        <v>126</v>
      </c>
      <c r="B5" s="19">
        <v>6000</v>
      </c>
      <c r="C5">
        <v>6000</v>
      </c>
      <c r="J5" s="19" t="s">
        <v>126</v>
      </c>
      <c r="K5" s="19">
        <v>6000</v>
      </c>
      <c r="L5">
        <v>6000</v>
      </c>
    </row>
    <row r="6" spans="1:12" x14ac:dyDescent="0.25">
      <c r="A6" s="19" t="s">
        <v>112</v>
      </c>
      <c r="B6" s="19">
        <v>5000</v>
      </c>
      <c r="C6">
        <v>5000</v>
      </c>
      <c r="J6" s="19" t="s">
        <v>112</v>
      </c>
      <c r="K6" s="19">
        <v>5000</v>
      </c>
      <c r="L6">
        <v>5000</v>
      </c>
    </row>
    <row r="7" spans="1:12" x14ac:dyDescent="0.25">
      <c r="A7" s="19" t="s">
        <v>81</v>
      </c>
      <c r="B7" s="19">
        <v>10000</v>
      </c>
      <c r="C7" s="62">
        <v>10000</v>
      </c>
      <c r="J7" s="19" t="s">
        <v>81</v>
      </c>
      <c r="K7" s="19">
        <v>10000</v>
      </c>
      <c r="L7">
        <v>10000</v>
      </c>
    </row>
    <row r="8" spans="1:12" x14ac:dyDescent="0.25">
      <c r="A8" s="19" t="s">
        <v>129</v>
      </c>
      <c r="B8" s="19">
        <v>26000</v>
      </c>
      <c r="C8" s="62">
        <v>26000</v>
      </c>
      <c r="J8" s="19" t="s">
        <v>28</v>
      </c>
      <c r="K8" s="19">
        <v>26000</v>
      </c>
      <c r="L8">
        <v>26000</v>
      </c>
    </row>
    <row r="9" spans="1:12" x14ac:dyDescent="0.25">
      <c r="A9" s="19"/>
      <c r="B9" s="19">
        <f>SUM(B1:B8)</f>
        <v>52800</v>
      </c>
      <c r="C9" s="19">
        <f>SUM(C1:C8)</f>
        <v>52800</v>
      </c>
      <c r="J9" s="19"/>
      <c r="K9" s="19">
        <f>SUM(K1:K8)</f>
        <v>52800</v>
      </c>
      <c r="L9" s="19">
        <f>SUM(L1:L8)</f>
        <v>52800</v>
      </c>
    </row>
    <row r="10" spans="1:12" x14ac:dyDescent="0.25">
      <c r="A10">
        <v>70000</v>
      </c>
      <c r="B10">
        <f>(A10-B9)</f>
        <v>17200</v>
      </c>
      <c r="C10">
        <f>(A10-C9)</f>
        <v>17200</v>
      </c>
      <c r="J10">
        <v>70000</v>
      </c>
      <c r="K10">
        <f>(J10-K9)</f>
        <v>17200</v>
      </c>
      <c r="L10">
        <f>(J10-L9)</f>
        <v>17200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0"/>
  <sheetViews>
    <sheetView workbookViewId="0">
      <selection sqref="A1:C10"/>
    </sheetView>
  </sheetViews>
  <sheetFormatPr defaultRowHeight="15" x14ac:dyDescent="0.25"/>
  <cols>
    <col min="1" max="1" width="16.7109375" bestFit="1" customWidth="1"/>
    <col min="2" max="3" width="6" bestFit="1" customWidth="1"/>
  </cols>
  <sheetData>
    <row r="1" spans="1:3" x14ac:dyDescent="0.25">
      <c r="A1" s="19" t="s">
        <v>32</v>
      </c>
      <c r="B1" s="19">
        <v>0</v>
      </c>
      <c r="C1">
        <v>0</v>
      </c>
    </row>
    <row r="2" spans="1:3" x14ac:dyDescent="0.25">
      <c r="A2" s="19" t="s">
        <v>35</v>
      </c>
      <c r="B2" s="19">
        <v>4000</v>
      </c>
      <c r="C2">
        <v>4000</v>
      </c>
    </row>
    <row r="3" spans="1:3" x14ac:dyDescent="0.25">
      <c r="A3" s="19" t="s">
        <v>36</v>
      </c>
      <c r="B3" s="19">
        <v>1200</v>
      </c>
      <c r="C3">
        <v>1200</v>
      </c>
    </row>
    <row r="4" spans="1:3" x14ac:dyDescent="0.25">
      <c r="A4" s="19" t="s">
        <v>37</v>
      </c>
      <c r="B4" s="19">
        <v>600</v>
      </c>
      <c r="C4">
        <v>600</v>
      </c>
    </row>
    <row r="5" spans="1:3" x14ac:dyDescent="0.25">
      <c r="A5" s="19" t="s">
        <v>126</v>
      </c>
      <c r="B5" s="19">
        <v>15000</v>
      </c>
      <c r="C5">
        <v>15000</v>
      </c>
    </row>
    <row r="6" spans="1:3" x14ac:dyDescent="0.25">
      <c r="A6" s="19" t="s">
        <v>112</v>
      </c>
      <c r="B6" s="19">
        <v>5000</v>
      </c>
      <c r="C6">
        <v>5000</v>
      </c>
    </row>
    <row r="7" spans="1:3" x14ac:dyDescent="0.25">
      <c r="A7" s="19" t="s">
        <v>81</v>
      </c>
      <c r="B7" s="19">
        <v>10000</v>
      </c>
      <c r="C7" s="62">
        <v>10000</v>
      </c>
    </row>
    <row r="8" spans="1:3" x14ac:dyDescent="0.25">
      <c r="A8" s="19" t="s">
        <v>129</v>
      </c>
      <c r="B8" s="19">
        <v>25000</v>
      </c>
      <c r="C8" s="62">
        <v>25000</v>
      </c>
    </row>
    <row r="9" spans="1:3" x14ac:dyDescent="0.25">
      <c r="A9" s="19"/>
      <c r="B9" s="19">
        <f>SUM(B1:B8)</f>
        <v>60800</v>
      </c>
      <c r="C9" s="19">
        <f>SUM(C1:C8)</f>
        <v>60800</v>
      </c>
    </row>
    <row r="10" spans="1:3" x14ac:dyDescent="0.25">
      <c r="A10">
        <v>70000</v>
      </c>
      <c r="B10">
        <f>(A10-B9)</f>
        <v>9200</v>
      </c>
      <c r="C10">
        <f>(A10-C9)</f>
        <v>9200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C11" sqref="A1:C11"/>
    </sheetView>
  </sheetViews>
  <sheetFormatPr defaultRowHeight="15" x14ac:dyDescent="0.25"/>
  <cols>
    <col min="1" max="1" width="16.7109375" bestFit="1" customWidth="1"/>
  </cols>
  <sheetData>
    <row r="1" spans="1:3" x14ac:dyDescent="0.25">
      <c r="A1" s="19" t="s">
        <v>32</v>
      </c>
      <c r="B1" s="19">
        <v>0</v>
      </c>
      <c r="C1">
        <v>0</v>
      </c>
    </row>
    <row r="2" spans="1:3" x14ac:dyDescent="0.25">
      <c r="A2" s="19" t="s">
        <v>35</v>
      </c>
      <c r="B2" s="19">
        <v>4000</v>
      </c>
      <c r="C2">
        <v>4000</v>
      </c>
    </row>
    <row r="3" spans="1:3" x14ac:dyDescent="0.25">
      <c r="A3" s="19" t="s">
        <v>36</v>
      </c>
      <c r="B3" s="19">
        <v>1200</v>
      </c>
      <c r="C3">
        <v>1200</v>
      </c>
    </row>
    <row r="4" spans="1:3" x14ac:dyDescent="0.25">
      <c r="A4" s="19" t="s">
        <v>37</v>
      </c>
      <c r="B4" s="19">
        <v>600</v>
      </c>
      <c r="C4">
        <v>600</v>
      </c>
    </row>
    <row r="5" spans="1:3" x14ac:dyDescent="0.25">
      <c r="A5" s="19" t="s">
        <v>126</v>
      </c>
      <c r="B5" s="19">
        <v>15000</v>
      </c>
      <c r="C5">
        <v>15000</v>
      </c>
    </row>
    <row r="6" spans="1:3" x14ac:dyDescent="0.25">
      <c r="A6" s="19" t="s">
        <v>131</v>
      </c>
      <c r="B6" s="19">
        <v>5000</v>
      </c>
      <c r="C6">
        <v>5000</v>
      </c>
    </row>
    <row r="7" spans="1:3" x14ac:dyDescent="0.25">
      <c r="A7" s="19" t="s">
        <v>81</v>
      </c>
      <c r="B7" s="19">
        <v>10000</v>
      </c>
      <c r="C7" s="62">
        <v>10000</v>
      </c>
    </row>
    <row r="8" spans="1:3" x14ac:dyDescent="0.25">
      <c r="A8" s="19" t="s">
        <v>105</v>
      </c>
      <c r="B8" s="19"/>
      <c r="C8" s="62"/>
    </row>
    <row r="9" spans="1:3" x14ac:dyDescent="0.25">
      <c r="A9" s="19" t="s">
        <v>132</v>
      </c>
      <c r="B9" s="19">
        <v>9000</v>
      </c>
      <c r="C9" s="62">
        <v>9000</v>
      </c>
    </row>
    <row r="10" spans="1:3" x14ac:dyDescent="0.25">
      <c r="A10" s="19"/>
      <c r="B10" s="19">
        <f>SUM(B1:B9)</f>
        <v>44800</v>
      </c>
      <c r="C10" s="19">
        <f>SUM(C1:C9)</f>
        <v>44800</v>
      </c>
    </row>
    <row r="11" spans="1:3" x14ac:dyDescent="0.25">
      <c r="A11">
        <v>70000</v>
      </c>
      <c r="B11">
        <f>(A11-B10)</f>
        <v>25200</v>
      </c>
      <c r="C11">
        <f>(A11-C10)</f>
        <v>25200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23"/>
  <sheetViews>
    <sheetView tabSelected="1" topLeftCell="B1" workbookViewId="0">
      <selection activeCell="M15" sqref="M15"/>
    </sheetView>
  </sheetViews>
  <sheetFormatPr defaultRowHeight="15" x14ac:dyDescent="0.25"/>
  <cols>
    <col min="1" max="1" width="40.85546875" bestFit="1" customWidth="1"/>
    <col min="3" max="3" width="10.7109375" bestFit="1" customWidth="1"/>
    <col min="4" max="4" width="11.85546875" bestFit="1" customWidth="1"/>
    <col min="5" max="5" width="10.5703125" bestFit="1" customWidth="1"/>
    <col min="8" max="8" width="29.7109375" bestFit="1" customWidth="1"/>
    <col min="9" max="9" width="11.28515625" bestFit="1" customWidth="1"/>
    <col min="12" max="12" width="12.7109375" bestFit="1" customWidth="1"/>
    <col min="13" max="13" width="15.140625" bestFit="1" customWidth="1"/>
    <col min="14" max="14" width="13.85546875" bestFit="1" customWidth="1"/>
  </cols>
  <sheetData>
    <row r="1" spans="1:14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I1" s="2" t="s">
        <v>163</v>
      </c>
      <c r="L1" s="75" t="s">
        <v>207</v>
      </c>
      <c r="M1" s="76"/>
      <c r="N1" t="s">
        <v>0</v>
      </c>
    </row>
    <row r="2" spans="1:14" ht="15.75" x14ac:dyDescent="0.25">
      <c r="A2">
        <v>50000</v>
      </c>
      <c r="B2">
        <v>18</v>
      </c>
      <c r="C2" s="7">
        <v>44566</v>
      </c>
      <c r="D2" s="7">
        <f t="shared" ref="D2:D7" ca="1" si="0">TODAY()</f>
        <v>44911</v>
      </c>
      <c r="E2" s="8">
        <f t="shared" ref="E2:E7" ca="1" si="1">DATEDIF(C2,D2,"D")</f>
        <v>345</v>
      </c>
      <c r="F2">
        <f t="shared" ref="F2:F7" ca="1" si="2">(A2*B2*E2)/(100*365)</f>
        <v>8506.8493150684935</v>
      </c>
      <c r="G2">
        <f t="shared" ref="G2:G7" ca="1" si="3">A2+F2</f>
        <v>58506.849315068495</v>
      </c>
      <c r="H2" t="s">
        <v>174</v>
      </c>
      <c r="I2">
        <f ca="1">DATEDIF(C2,D2,"Y")</f>
        <v>0</v>
      </c>
      <c r="L2" s="19" t="s">
        <v>202</v>
      </c>
      <c r="M2" s="19">
        <v>40000</v>
      </c>
      <c r="N2" t="s">
        <v>215</v>
      </c>
    </row>
    <row r="3" spans="1:14" ht="15.75" x14ac:dyDescent="0.25">
      <c r="A3">
        <v>20000</v>
      </c>
      <c r="B3">
        <v>18</v>
      </c>
      <c r="C3" s="7">
        <v>44441</v>
      </c>
      <c r="D3" s="7">
        <f t="shared" ca="1" si="0"/>
        <v>44911</v>
      </c>
      <c r="E3" s="8">
        <f t="shared" ca="1" si="1"/>
        <v>470</v>
      </c>
      <c r="F3">
        <f t="shared" ca="1" si="2"/>
        <v>4635.6164383561645</v>
      </c>
      <c r="G3">
        <f t="shared" ca="1" si="3"/>
        <v>24635.616438356163</v>
      </c>
      <c r="H3" t="s">
        <v>176</v>
      </c>
      <c r="I3">
        <f t="shared" ref="I3:I7" ca="1" si="4">DATEDIF(C3,D3,"Y")</f>
        <v>1</v>
      </c>
      <c r="L3" s="19" t="s">
        <v>203</v>
      </c>
      <c r="M3" s="19">
        <v>100000</v>
      </c>
    </row>
    <row r="4" spans="1:14" ht="15.75" x14ac:dyDescent="0.25">
      <c r="A4">
        <v>50000</v>
      </c>
      <c r="B4">
        <v>18</v>
      </c>
      <c r="C4" s="7">
        <v>44790</v>
      </c>
      <c r="D4" s="7">
        <f t="shared" ca="1" si="0"/>
        <v>44911</v>
      </c>
      <c r="E4" s="8">
        <f t="shared" ca="1" si="1"/>
        <v>121</v>
      </c>
      <c r="F4">
        <f t="shared" ca="1" si="2"/>
        <v>2983.5616438356165</v>
      </c>
      <c r="G4">
        <f t="shared" ca="1" si="3"/>
        <v>52983.561643835616</v>
      </c>
      <c r="H4" t="s">
        <v>201</v>
      </c>
      <c r="I4">
        <f t="shared" ca="1" si="4"/>
        <v>0</v>
      </c>
      <c r="L4" s="19" t="s">
        <v>204</v>
      </c>
      <c r="M4" s="19" t="s">
        <v>205</v>
      </c>
    </row>
    <row r="5" spans="1:14" ht="15.75" x14ac:dyDescent="0.25">
      <c r="A5">
        <v>15000</v>
      </c>
      <c r="B5">
        <v>18</v>
      </c>
      <c r="C5" s="7">
        <v>44282</v>
      </c>
      <c r="D5" s="7">
        <f t="shared" ca="1" si="0"/>
        <v>44911</v>
      </c>
      <c r="E5" s="8">
        <f t="shared" ca="1" si="1"/>
        <v>629</v>
      </c>
      <c r="F5">
        <f t="shared" ca="1" si="2"/>
        <v>4652.8767123287671</v>
      </c>
      <c r="G5">
        <f t="shared" ca="1" si="3"/>
        <v>19652.876712328769</v>
      </c>
      <c r="H5" t="s">
        <v>199</v>
      </c>
      <c r="I5">
        <f t="shared" ca="1" si="4"/>
        <v>1</v>
      </c>
      <c r="L5" s="19" t="s">
        <v>206</v>
      </c>
      <c r="M5" s="20">
        <v>10000</v>
      </c>
      <c r="N5" t="s">
        <v>214</v>
      </c>
    </row>
    <row r="6" spans="1:14" ht="15.75" x14ac:dyDescent="0.25">
      <c r="A6">
        <v>30000</v>
      </c>
      <c r="B6">
        <v>18</v>
      </c>
      <c r="C6" s="7">
        <v>44175</v>
      </c>
      <c r="D6" s="7">
        <f t="shared" ca="1" si="0"/>
        <v>44911</v>
      </c>
      <c r="E6" s="8">
        <f t="shared" ca="1" si="1"/>
        <v>736</v>
      </c>
      <c r="F6">
        <f t="shared" ca="1" si="2"/>
        <v>10888.767123287671</v>
      </c>
      <c r="G6">
        <f t="shared" ca="1" si="3"/>
        <v>40888.767123287675</v>
      </c>
      <c r="H6" t="s">
        <v>200</v>
      </c>
      <c r="I6">
        <f t="shared" ca="1" si="4"/>
        <v>2</v>
      </c>
      <c r="L6" s="19" t="s">
        <v>210</v>
      </c>
      <c r="M6" s="20">
        <v>30000</v>
      </c>
      <c r="N6" t="s">
        <v>214</v>
      </c>
    </row>
    <row r="7" spans="1:14" ht="15.75" x14ac:dyDescent="0.25">
      <c r="A7">
        <v>100000</v>
      </c>
      <c r="B7">
        <v>18</v>
      </c>
      <c r="C7" s="7">
        <v>44879</v>
      </c>
      <c r="D7" s="7">
        <f t="shared" ca="1" si="0"/>
        <v>44911</v>
      </c>
      <c r="E7" s="8">
        <f t="shared" ca="1" si="1"/>
        <v>32</v>
      </c>
      <c r="F7">
        <f t="shared" ca="1" si="2"/>
        <v>1578.0821917808219</v>
      </c>
      <c r="G7">
        <f t="shared" ca="1" si="3"/>
        <v>101578.08219178082</v>
      </c>
      <c r="H7" t="s">
        <v>209</v>
      </c>
      <c r="I7">
        <f t="shared" ca="1" si="4"/>
        <v>0</v>
      </c>
      <c r="L7" s="19"/>
      <c r="M7" s="19"/>
    </row>
    <row r="8" spans="1:14" ht="15.75" x14ac:dyDescent="0.25">
      <c r="C8" s="7"/>
      <c r="D8" s="7"/>
      <c r="E8" s="8"/>
    </row>
    <row r="14" spans="1:14" x14ac:dyDescent="0.25">
      <c r="A14">
        <f>SUM(A2:A13)</f>
        <v>265000</v>
      </c>
      <c r="F14">
        <f ca="1">SUM(F2:F13)</f>
        <v>33245.753424657538</v>
      </c>
      <c r="G14">
        <f ca="1">SUM(A14:F14)</f>
        <v>298245.75342465751</v>
      </c>
    </row>
    <row r="19" spans="1:3" x14ac:dyDescent="0.25">
      <c r="A19" t="s">
        <v>212</v>
      </c>
      <c r="B19">
        <v>140000</v>
      </c>
      <c r="C19" s="7">
        <v>45221</v>
      </c>
    </row>
    <row r="20" spans="1:3" x14ac:dyDescent="0.25">
      <c r="A20" t="s">
        <v>211</v>
      </c>
      <c r="B20">
        <v>280000</v>
      </c>
      <c r="C20" s="7">
        <v>45223</v>
      </c>
    </row>
    <row r="21" spans="1:3" x14ac:dyDescent="0.25">
      <c r="A21" t="s">
        <v>213</v>
      </c>
      <c r="B21">
        <v>160000</v>
      </c>
      <c r="C21" s="7">
        <v>45051</v>
      </c>
    </row>
    <row r="23" spans="1:3" x14ac:dyDescent="0.25">
      <c r="B23">
        <f>SUM(B20:B22)</f>
        <v>440000</v>
      </c>
    </row>
  </sheetData>
  <mergeCells count="1">
    <mergeCell ref="L1:M1"/>
  </mergeCells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5"/>
  <sheetViews>
    <sheetView workbookViewId="0">
      <selection activeCell="B15" sqref="B15"/>
    </sheetView>
  </sheetViews>
  <sheetFormatPr defaultRowHeight="15" x14ac:dyDescent="0.25"/>
  <cols>
    <col min="1" max="1" width="16.7109375" bestFit="1" customWidth="1"/>
  </cols>
  <sheetData>
    <row r="1" spans="1:13" x14ac:dyDescent="0.25">
      <c r="A1" s="19" t="s">
        <v>182</v>
      </c>
      <c r="B1" s="24">
        <v>0</v>
      </c>
    </row>
    <row r="2" spans="1:13" x14ac:dyDescent="0.25">
      <c r="A2" s="19" t="s">
        <v>35</v>
      </c>
      <c r="B2" s="19">
        <v>4000</v>
      </c>
    </row>
    <row r="3" spans="1:13" x14ac:dyDescent="0.25">
      <c r="A3" s="19" t="s">
        <v>36</v>
      </c>
      <c r="B3" s="19">
        <v>1500</v>
      </c>
    </row>
    <row r="4" spans="1:13" x14ac:dyDescent="0.25">
      <c r="A4" s="19" t="s">
        <v>37</v>
      </c>
      <c r="B4" s="19">
        <v>1000</v>
      </c>
    </row>
    <row r="5" spans="1:13" x14ac:dyDescent="0.25">
      <c r="A5" s="19" t="s">
        <v>126</v>
      </c>
      <c r="B5" s="19">
        <v>52000</v>
      </c>
      <c r="L5" s="19"/>
      <c r="M5" s="19"/>
    </row>
    <row r="6" spans="1:13" x14ac:dyDescent="0.25">
      <c r="A6" s="19" t="s">
        <v>86</v>
      </c>
      <c r="B6" s="24">
        <v>0</v>
      </c>
      <c r="L6" s="19" t="s">
        <v>178</v>
      </c>
      <c r="M6" s="19">
        <v>50000</v>
      </c>
    </row>
    <row r="7" spans="1:13" x14ac:dyDescent="0.25">
      <c r="A7" s="19" t="s">
        <v>150</v>
      </c>
      <c r="B7" s="64">
        <v>0</v>
      </c>
      <c r="L7" s="19"/>
      <c r="M7" s="19"/>
    </row>
    <row r="8" spans="1:13" x14ac:dyDescent="0.25">
      <c r="A8" s="19" t="s">
        <v>183</v>
      </c>
      <c r="B8" s="64">
        <v>0</v>
      </c>
      <c r="L8" s="19"/>
      <c r="M8" s="19"/>
    </row>
    <row r="9" spans="1:13" x14ac:dyDescent="0.25">
      <c r="A9" s="19" t="s">
        <v>181</v>
      </c>
      <c r="B9" s="17">
        <v>0</v>
      </c>
      <c r="L9" s="19" t="s">
        <v>15</v>
      </c>
      <c r="M9" s="19">
        <v>2860</v>
      </c>
    </row>
    <row r="10" spans="1:13" x14ac:dyDescent="0.25">
      <c r="A10" s="19" t="s">
        <v>88</v>
      </c>
      <c r="B10">
        <v>0</v>
      </c>
      <c r="L10" s="19"/>
      <c r="M10" s="19"/>
    </row>
    <row r="11" spans="1:13" x14ac:dyDescent="0.25">
      <c r="A11" s="19" t="s">
        <v>98</v>
      </c>
      <c r="B11">
        <v>0</v>
      </c>
      <c r="L11" s="19" t="s">
        <v>20</v>
      </c>
      <c r="M11" s="19">
        <f>SUM(M6:M9)</f>
        <v>52860</v>
      </c>
    </row>
    <row r="12" spans="1:13" x14ac:dyDescent="0.25">
      <c r="A12" s="19" t="s">
        <v>185</v>
      </c>
      <c r="B12">
        <v>0</v>
      </c>
      <c r="L12" s="40"/>
      <c r="M12" s="40"/>
    </row>
    <row r="13" spans="1:13" x14ac:dyDescent="0.25">
      <c r="A13" s="19" t="s">
        <v>184</v>
      </c>
      <c r="B13">
        <v>0</v>
      </c>
    </row>
    <row r="14" spans="1:13" x14ac:dyDescent="0.25">
      <c r="A14" s="19"/>
      <c r="B14" s="19">
        <f>SUM(B1:B13)</f>
        <v>58500</v>
      </c>
      <c r="C14" s="19">
        <f>SUM(C1:C13)</f>
        <v>0</v>
      </c>
    </row>
    <row r="15" spans="1:13" x14ac:dyDescent="0.25">
      <c r="A15">
        <v>86000</v>
      </c>
      <c r="B15">
        <f>(A15-B14)</f>
        <v>27500</v>
      </c>
      <c r="C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D65F-FD2F-40C1-8AA3-FD0D5A2BDB13}">
  <dimension ref="A1:C15"/>
  <sheetViews>
    <sheetView workbookViewId="0">
      <selection activeCell="E14" sqref="E14"/>
    </sheetView>
  </sheetViews>
  <sheetFormatPr defaultRowHeight="15" x14ac:dyDescent="0.25"/>
  <cols>
    <col min="1" max="1" width="16.7109375" bestFit="1" customWidth="1"/>
  </cols>
  <sheetData>
    <row r="1" spans="1:3" x14ac:dyDescent="0.25">
      <c r="A1" s="19" t="s">
        <v>182</v>
      </c>
      <c r="B1" s="24">
        <v>7000</v>
      </c>
      <c r="C1">
        <v>7000</v>
      </c>
    </row>
    <row r="2" spans="1:3" x14ac:dyDescent="0.25">
      <c r="A2" s="19" t="s">
        <v>35</v>
      </c>
      <c r="B2" s="19">
        <v>2000</v>
      </c>
      <c r="C2">
        <v>4000</v>
      </c>
    </row>
    <row r="3" spans="1:3" x14ac:dyDescent="0.25">
      <c r="A3" s="19" t="s">
        <v>36</v>
      </c>
      <c r="B3" s="19">
        <v>0</v>
      </c>
    </row>
    <row r="4" spans="1:3" x14ac:dyDescent="0.25">
      <c r="A4" s="19" t="s">
        <v>37</v>
      </c>
      <c r="B4" s="19">
        <v>600</v>
      </c>
    </row>
    <row r="5" spans="1:3" x14ac:dyDescent="0.25">
      <c r="A5" s="19" t="s">
        <v>126</v>
      </c>
      <c r="B5" s="19">
        <v>25000</v>
      </c>
    </row>
    <row r="6" spans="1:3" x14ac:dyDescent="0.25">
      <c r="A6" s="19" t="s">
        <v>86</v>
      </c>
      <c r="B6" s="24">
        <v>4000</v>
      </c>
    </row>
    <row r="7" spans="1:3" x14ac:dyDescent="0.25">
      <c r="A7" s="19" t="s">
        <v>208</v>
      </c>
      <c r="B7" s="64">
        <v>8900</v>
      </c>
    </row>
    <row r="8" spans="1:3" x14ac:dyDescent="0.25">
      <c r="A8" s="19" t="s">
        <v>183</v>
      </c>
      <c r="B8" s="64">
        <v>6000</v>
      </c>
    </row>
    <row r="9" spans="1:3" x14ac:dyDescent="0.25">
      <c r="A9" s="19" t="s">
        <v>181</v>
      </c>
      <c r="B9" s="17">
        <v>12000</v>
      </c>
    </row>
    <row r="10" spans="1:3" x14ac:dyDescent="0.25">
      <c r="A10" s="19" t="s">
        <v>88</v>
      </c>
      <c r="B10">
        <v>0</v>
      </c>
    </row>
    <row r="11" spans="1:3" x14ac:dyDescent="0.25">
      <c r="A11" s="19" t="s">
        <v>98</v>
      </c>
      <c r="B11">
        <v>33333</v>
      </c>
    </row>
    <row r="12" spans="1:3" x14ac:dyDescent="0.25">
      <c r="A12" s="19" t="s">
        <v>185</v>
      </c>
      <c r="B12">
        <v>0</v>
      </c>
    </row>
    <row r="13" spans="1:3" x14ac:dyDescent="0.25">
      <c r="A13" s="19" t="s">
        <v>184</v>
      </c>
      <c r="B13">
        <v>0</v>
      </c>
    </row>
    <row r="14" spans="1:3" x14ac:dyDescent="0.25">
      <c r="A14" s="19"/>
      <c r="B14" s="19">
        <f>SUM(B1:B13)</f>
        <v>98833</v>
      </c>
    </row>
    <row r="15" spans="1:3" x14ac:dyDescent="0.25">
      <c r="A15">
        <v>130000</v>
      </c>
      <c r="B15">
        <f>(A15-B14)</f>
        <v>31167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X21"/>
  <sheetViews>
    <sheetView workbookViewId="0">
      <selection sqref="A1:I15"/>
    </sheetView>
  </sheetViews>
  <sheetFormatPr defaultRowHeight="15" x14ac:dyDescent="0.25"/>
  <cols>
    <col min="3" max="3" width="10.7109375" bestFit="1" customWidth="1"/>
    <col min="4" max="4" width="11.85546875" bestFit="1" customWidth="1"/>
    <col min="5" max="5" width="9.140625" bestFit="1" customWidth="1"/>
    <col min="7" max="7" width="11" bestFit="1" customWidth="1"/>
    <col min="8" max="8" width="18.140625" bestFit="1" customWidth="1"/>
    <col min="9" max="9" width="12.7109375" bestFit="1" customWidth="1"/>
    <col min="18" max="19" width="9.7109375" bestFit="1" customWidth="1"/>
  </cols>
  <sheetData>
    <row r="1" spans="1:24" x14ac:dyDescent="0.25">
      <c r="A1" s="56" t="s">
        <v>16</v>
      </c>
      <c r="B1" s="56" t="s">
        <v>15</v>
      </c>
      <c r="C1" s="56" t="s">
        <v>17</v>
      </c>
      <c r="D1" s="56" t="s">
        <v>18</v>
      </c>
      <c r="E1" s="2" t="s">
        <v>27</v>
      </c>
      <c r="F1" s="56" t="s">
        <v>15</v>
      </c>
      <c r="G1" s="57" t="s">
        <v>20</v>
      </c>
      <c r="H1" s="56" t="s">
        <v>83</v>
      </c>
      <c r="I1" s="56" t="s">
        <v>97</v>
      </c>
    </row>
    <row r="2" spans="1:24" ht="15.75" x14ac:dyDescent="0.25">
      <c r="A2" s="40">
        <v>100000</v>
      </c>
      <c r="B2" s="40">
        <v>18</v>
      </c>
      <c r="C2" s="42" t="s">
        <v>179</v>
      </c>
      <c r="D2" s="61">
        <f t="shared" ref="D2" ca="1" si="0">TODAY()</f>
        <v>44911</v>
      </c>
      <c r="E2" t="e">
        <f ca="1">DATEDIF(C2,D2,"D")</f>
        <v>#VALUE!</v>
      </c>
      <c r="F2" s="40"/>
      <c r="G2" s="40"/>
      <c r="H2" s="40"/>
      <c r="I2" s="40"/>
      <c r="K2">
        <v>104000</v>
      </c>
      <c r="N2">
        <v>100000</v>
      </c>
      <c r="P2" s="55">
        <v>100000</v>
      </c>
      <c r="Q2" s="44">
        <v>18</v>
      </c>
      <c r="R2" s="45">
        <v>44005</v>
      </c>
      <c r="S2" s="45">
        <f t="shared" ref="S2" ca="1" si="1">TODAY()</f>
        <v>44911</v>
      </c>
      <c r="T2" s="46">
        <f ca="1">DATEDIF(R2,S2,"D")</f>
        <v>906</v>
      </c>
      <c r="U2" s="44">
        <f ca="1">(P2*Q2*T2)/(100*365)</f>
        <v>44679.452054794521</v>
      </c>
      <c r="V2" s="44">
        <f t="shared" ref="V2" ca="1" si="2">P2+U2</f>
        <v>144679.45205479453</v>
      </c>
      <c r="W2" s="44" t="s">
        <v>113</v>
      </c>
      <c r="X2" t="s">
        <v>114</v>
      </c>
    </row>
    <row r="3" spans="1:24" ht="15.75" x14ac:dyDescent="0.25">
      <c r="E3">
        <f t="shared" ref="E3:E5" si="3">DATEDIF(C3,D3,"D")</f>
        <v>0</v>
      </c>
      <c r="K3">
        <v>30000</v>
      </c>
      <c r="N3">
        <v>145000</v>
      </c>
      <c r="P3" s="58">
        <v>30000</v>
      </c>
      <c r="Q3" s="40">
        <v>0</v>
      </c>
      <c r="R3" s="40">
        <v>0</v>
      </c>
      <c r="S3" s="40">
        <v>0</v>
      </c>
      <c r="T3" s="59">
        <f>DATEDIF(R3,S3,"D")</f>
        <v>0</v>
      </c>
      <c r="U3" s="60">
        <f>(P3*Q3*T3)/(100*365)</f>
        <v>0</v>
      </c>
      <c r="V3" s="40">
        <v>30000</v>
      </c>
      <c r="W3" s="40" t="s">
        <v>106</v>
      </c>
      <c r="X3" s="40"/>
    </row>
    <row r="4" spans="1:24" x14ac:dyDescent="0.25">
      <c r="A4" s="58">
        <v>22000</v>
      </c>
      <c r="B4" s="40">
        <v>0</v>
      </c>
      <c r="C4" s="40">
        <v>0</v>
      </c>
      <c r="D4" s="40">
        <v>0</v>
      </c>
      <c r="E4">
        <f t="shared" si="3"/>
        <v>0</v>
      </c>
      <c r="F4" s="60">
        <f t="shared" ref="F4:F6" si="4">(A4*B4*E4)/(100*365)</f>
        <v>0</v>
      </c>
      <c r="G4" s="40">
        <v>22000</v>
      </c>
      <c r="H4" s="40" t="s">
        <v>115</v>
      </c>
      <c r="I4" s="40"/>
      <c r="K4">
        <v>0</v>
      </c>
      <c r="N4">
        <v>25000</v>
      </c>
    </row>
    <row r="5" spans="1:24" ht="15.75" x14ac:dyDescent="0.25">
      <c r="E5">
        <f t="shared" si="3"/>
        <v>0</v>
      </c>
      <c r="I5" s="40"/>
      <c r="K5">
        <v>25000</v>
      </c>
      <c r="N5">
        <v>30000</v>
      </c>
      <c r="P5" s="40">
        <v>25000</v>
      </c>
      <c r="Q5" s="40">
        <v>0</v>
      </c>
      <c r="R5" s="40">
        <v>0</v>
      </c>
      <c r="S5" s="40">
        <v>0</v>
      </c>
      <c r="T5" s="59">
        <f>DATEDIF(R5,S5,"D")</f>
        <v>0</v>
      </c>
      <c r="U5" s="60">
        <f>(P5*Q5*T5)/(100*365)</f>
        <v>0</v>
      </c>
      <c r="V5" s="40">
        <v>25000</v>
      </c>
      <c r="W5" s="40" t="s">
        <v>116</v>
      </c>
    </row>
    <row r="6" spans="1:24" x14ac:dyDescent="0.25">
      <c r="A6" s="58">
        <v>160000</v>
      </c>
      <c r="B6" s="40">
        <v>12</v>
      </c>
      <c r="C6" s="42">
        <v>44069</v>
      </c>
      <c r="D6" s="61">
        <f t="shared" ref="D6" ca="1" si="5">TODAY()</f>
        <v>44911</v>
      </c>
      <c r="E6" t="s">
        <v>180</v>
      </c>
      <c r="F6" s="60" t="e">
        <f t="shared" si="4"/>
        <v>#VALUE!</v>
      </c>
      <c r="G6" s="60" t="e">
        <f t="shared" ref="G6" si="6">A6+F6</f>
        <v>#VALUE!</v>
      </c>
      <c r="H6" s="40" t="s">
        <v>117</v>
      </c>
      <c r="I6" s="40"/>
      <c r="K6">
        <v>0</v>
      </c>
    </row>
    <row r="7" spans="1:24" x14ac:dyDescent="0.25">
      <c r="A7" s="58">
        <v>50000</v>
      </c>
      <c r="B7" s="40">
        <v>0</v>
      </c>
      <c r="C7" s="40">
        <v>0</v>
      </c>
      <c r="D7" s="40">
        <v>0</v>
      </c>
      <c r="E7">
        <f t="shared" ref="E7:E12" si="7">DATEDIF(C7,D7,"D")</f>
        <v>0</v>
      </c>
      <c r="F7" s="40">
        <v>0</v>
      </c>
      <c r="G7" s="60">
        <v>50000</v>
      </c>
      <c r="H7" s="40" t="s">
        <v>118</v>
      </c>
      <c r="I7" s="40"/>
      <c r="K7">
        <v>0</v>
      </c>
    </row>
    <row r="8" spans="1:24" x14ac:dyDescent="0.25">
      <c r="A8" s="40">
        <v>100000</v>
      </c>
      <c r="B8" s="40">
        <v>0</v>
      </c>
      <c r="C8" s="40">
        <v>0</v>
      </c>
      <c r="D8" s="40">
        <v>0</v>
      </c>
      <c r="E8">
        <f t="shared" si="7"/>
        <v>0</v>
      </c>
      <c r="F8" s="40">
        <v>0</v>
      </c>
      <c r="G8" s="60">
        <v>100000</v>
      </c>
      <c r="H8" s="40" t="s">
        <v>119</v>
      </c>
      <c r="I8" s="40"/>
      <c r="K8">
        <v>0</v>
      </c>
    </row>
    <row r="9" spans="1:24" x14ac:dyDescent="0.25">
      <c r="E9">
        <f t="shared" si="7"/>
        <v>0</v>
      </c>
      <c r="I9" s="40"/>
      <c r="K9">
        <v>0</v>
      </c>
      <c r="P9" s="58">
        <v>60000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60">
        <v>60000</v>
      </c>
      <c r="W9" s="40" t="s">
        <v>99</v>
      </c>
    </row>
    <row r="10" spans="1:24" x14ac:dyDescent="0.25">
      <c r="A10" s="40">
        <v>35000</v>
      </c>
      <c r="B10" s="40">
        <v>0</v>
      </c>
      <c r="C10" s="40">
        <v>0</v>
      </c>
      <c r="D10" s="40">
        <v>0</v>
      </c>
      <c r="E10">
        <f t="shared" si="7"/>
        <v>0</v>
      </c>
      <c r="F10" s="40">
        <v>0</v>
      </c>
      <c r="G10" s="60">
        <v>35000</v>
      </c>
      <c r="H10" s="40" t="s">
        <v>120</v>
      </c>
      <c r="I10" s="40"/>
      <c r="K10">
        <v>0</v>
      </c>
    </row>
    <row r="11" spans="1:24" x14ac:dyDescent="0.25">
      <c r="A11" s="40"/>
      <c r="B11" s="40"/>
      <c r="C11" s="40"/>
      <c r="D11" s="40"/>
      <c r="E11">
        <f t="shared" si="7"/>
        <v>0</v>
      </c>
      <c r="F11" s="40"/>
      <c r="G11" s="40"/>
      <c r="H11" s="40"/>
      <c r="I11" s="40"/>
      <c r="K11" s="33">
        <v>40000</v>
      </c>
      <c r="O11" t="s">
        <v>130</v>
      </c>
      <c r="P11" s="33">
        <v>40000</v>
      </c>
      <c r="Q11">
        <v>0</v>
      </c>
      <c r="R11">
        <v>0</v>
      </c>
      <c r="S11">
        <v>0</v>
      </c>
      <c r="T11">
        <v>0</v>
      </c>
      <c r="U11">
        <v>0</v>
      </c>
      <c r="V11">
        <v>40000</v>
      </c>
      <c r="W11" t="s">
        <v>121</v>
      </c>
    </row>
    <row r="12" spans="1:24" x14ac:dyDescent="0.25">
      <c r="A12" s="58">
        <v>52000</v>
      </c>
      <c r="B12" s="40">
        <v>8</v>
      </c>
      <c r="C12" s="42">
        <v>44404</v>
      </c>
      <c r="D12" s="61">
        <f t="shared" ref="D12" ca="1" si="8">TODAY()</f>
        <v>44911</v>
      </c>
      <c r="E12">
        <f t="shared" ca="1" si="7"/>
        <v>507</v>
      </c>
      <c r="F12" s="60">
        <f t="shared" ref="F12" ca="1" si="9">(A12*B12*E12)/(100*365)</f>
        <v>5778.41095890411</v>
      </c>
      <c r="G12" s="60">
        <f t="shared" ref="G12" ca="1" si="10">A12+F12</f>
        <v>57778.410958904111</v>
      </c>
      <c r="H12" s="40" t="s">
        <v>164</v>
      </c>
      <c r="I12" s="40"/>
      <c r="L12" s="40"/>
    </row>
    <row r="13" spans="1:24" x14ac:dyDescent="0.25">
      <c r="A13" s="41">
        <v>100000</v>
      </c>
      <c r="B13" s="41">
        <v>18</v>
      </c>
      <c r="C13" s="42">
        <v>44512</v>
      </c>
      <c r="D13" s="61">
        <f ca="1">TODAY()-1</f>
        <v>44910</v>
      </c>
      <c r="E13">
        <f t="shared" ref="E13" ca="1" si="11">DATEDIF(C13,D13,"D")</f>
        <v>398</v>
      </c>
      <c r="F13" s="60">
        <f t="shared" ref="F13" ca="1" si="12">(A13*B13*E13)/(100*365)</f>
        <v>19627.397260273974</v>
      </c>
      <c r="G13" s="60">
        <f t="shared" ref="G13" ca="1" si="13">A13+F13</f>
        <v>119627.39726027398</v>
      </c>
      <c r="H13" s="40"/>
      <c r="I13" s="40"/>
    </row>
    <row r="14" spans="1:24" x14ac:dyDescent="0.25">
      <c r="A14" s="41">
        <v>100000</v>
      </c>
      <c r="B14" s="41">
        <v>18</v>
      </c>
      <c r="C14" s="42">
        <v>44426</v>
      </c>
      <c r="D14" s="61">
        <f t="shared" ref="D14" ca="1" si="14">TODAY()-1</f>
        <v>44910</v>
      </c>
      <c r="E14">
        <f t="shared" ref="E14:E15" ca="1" si="15">DATEDIF(C14,D14,"D")</f>
        <v>484</v>
      </c>
      <c r="F14" s="60">
        <f t="shared" ref="F14:F15" ca="1" si="16">(A14*B14*E14)/(100*365)</f>
        <v>23868.493150684932</v>
      </c>
      <c r="G14" s="60">
        <f t="shared" ref="G14:G15" ca="1" si="17">A14+F14</f>
        <v>123868.49315068492</v>
      </c>
      <c r="H14" s="40" t="s">
        <v>116</v>
      </c>
      <c r="I14" s="40"/>
    </row>
    <row r="15" spans="1:24" x14ac:dyDescent="0.25">
      <c r="A15" s="41">
        <v>100000</v>
      </c>
      <c r="B15" s="41">
        <v>18</v>
      </c>
      <c r="C15" s="42">
        <v>44426</v>
      </c>
      <c r="D15" s="61">
        <f ca="1">TODAY()</f>
        <v>44911</v>
      </c>
      <c r="E15">
        <f t="shared" ca="1" si="15"/>
        <v>485</v>
      </c>
      <c r="F15" s="60">
        <f t="shared" ca="1" si="16"/>
        <v>23917.808219178081</v>
      </c>
      <c r="G15" s="60">
        <f t="shared" ca="1" si="17"/>
        <v>123917.80821917808</v>
      </c>
      <c r="H15" s="41" t="s">
        <v>116</v>
      </c>
      <c r="I15" s="40"/>
    </row>
    <row r="16" spans="1:24" x14ac:dyDescent="0.25">
      <c r="A16" s="40"/>
      <c r="B16" s="40"/>
      <c r="C16" s="40"/>
      <c r="D16" s="40"/>
      <c r="F16" s="40"/>
      <c r="G16" s="40"/>
      <c r="H16" s="40"/>
      <c r="I16" s="40"/>
    </row>
    <row r="17" spans="1:14" x14ac:dyDescent="0.25">
      <c r="A17" s="40"/>
      <c r="B17" s="40"/>
      <c r="C17" s="40"/>
      <c r="D17" s="40"/>
      <c r="F17" s="40"/>
      <c r="G17" s="40"/>
      <c r="H17" s="40"/>
      <c r="I17" s="40"/>
    </row>
    <row r="18" spans="1:14" x14ac:dyDescent="0.25">
      <c r="A18" s="40"/>
      <c r="B18" s="40"/>
      <c r="C18" s="40"/>
      <c r="D18" s="40"/>
      <c r="F18" s="40"/>
      <c r="G18" s="40"/>
      <c r="H18" s="40"/>
      <c r="I18" s="40"/>
    </row>
    <row r="19" spans="1:14" x14ac:dyDescent="0.25">
      <c r="A19" s="40"/>
      <c r="B19" s="40"/>
      <c r="C19" s="40"/>
      <c r="D19" s="40"/>
      <c r="F19" s="40"/>
      <c r="G19" s="40"/>
      <c r="H19" s="40"/>
      <c r="I19" s="40"/>
    </row>
    <row r="20" spans="1:14" x14ac:dyDescent="0.25">
      <c r="A20" s="40">
        <f>SUM(A2:A19)</f>
        <v>819000</v>
      </c>
      <c r="B20" s="40"/>
      <c r="C20" s="40"/>
      <c r="D20" s="40"/>
      <c r="F20" s="40"/>
      <c r="G20" s="40" t="e">
        <f>SUM(G2:G19)</f>
        <v>#VALUE!</v>
      </c>
      <c r="H20" s="40"/>
      <c r="I20" s="40"/>
      <c r="J20">
        <v>180000</v>
      </c>
      <c r="K20">
        <f>SUM(K2:K19)</f>
        <v>199000</v>
      </c>
      <c r="L20">
        <f>(J20-K20)</f>
        <v>-19000</v>
      </c>
      <c r="N20">
        <f>SUM(N2:N19)</f>
        <v>300000</v>
      </c>
    </row>
    <row r="21" spans="1:14" x14ac:dyDescent="0.25">
      <c r="A21" s="40"/>
      <c r="B21" s="40"/>
      <c r="C21" s="40"/>
      <c r="D21" s="40"/>
      <c r="F21" s="40"/>
      <c r="G21" s="40"/>
      <c r="H21" s="40"/>
      <c r="I21" s="40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7"/>
  <sheetViews>
    <sheetView workbookViewId="0">
      <selection activeCell="N3" sqref="N3"/>
    </sheetView>
  </sheetViews>
  <sheetFormatPr defaultRowHeight="15" x14ac:dyDescent="0.25"/>
  <cols>
    <col min="3" max="3" width="8.42578125" bestFit="1" customWidth="1"/>
    <col min="12" max="12" width="10.7109375" bestFit="1" customWidth="1"/>
    <col min="13" max="13" width="11.85546875" bestFit="1" customWidth="1"/>
    <col min="17" max="17" width="25.140625" bestFit="1" customWidth="1"/>
  </cols>
  <sheetData>
    <row r="1" spans="1:17" x14ac:dyDescent="0.25">
      <c r="A1" t="s">
        <v>134</v>
      </c>
      <c r="B1">
        <v>120000</v>
      </c>
    </row>
    <row r="2" spans="1:17" x14ac:dyDescent="0.25">
      <c r="A2" t="s">
        <v>135</v>
      </c>
      <c r="B2">
        <v>10000</v>
      </c>
      <c r="J2" s="2" t="s">
        <v>16</v>
      </c>
      <c r="K2" s="2" t="s">
        <v>15</v>
      </c>
      <c r="L2" s="2" t="s">
        <v>17</v>
      </c>
      <c r="M2" s="2" t="s">
        <v>18</v>
      </c>
      <c r="N2" s="2" t="s">
        <v>27</v>
      </c>
      <c r="O2" s="2" t="s">
        <v>15</v>
      </c>
      <c r="P2" s="10" t="s">
        <v>20</v>
      </c>
      <c r="Q2" s="2" t="s">
        <v>21</v>
      </c>
    </row>
    <row r="3" spans="1:17" ht="15.75" x14ac:dyDescent="0.25">
      <c r="A3" t="s">
        <v>136</v>
      </c>
      <c r="B3">
        <v>10000</v>
      </c>
      <c r="J3">
        <v>120000</v>
      </c>
      <c r="K3">
        <v>18</v>
      </c>
      <c r="L3" s="7">
        <v>44070</v>
      </c>
      <c r="M3" s="7">
        <f t="shared" ref="M3" ca="1" si="0">TODAY()</f>
        <v>44911</v>
      </c>
      <c r="N3" s="8">
        <f t="shared" ref="N3" ca="1" si="1">DATEDIF(L3,M3,"D")</f>
        <v>841</v>
      </c>
      <c r="O3">
        <f ca="1">(J3*K3*N3)/(100*365)</f>
        <v>49768.767123287675</v>
      </c>
      <c r="P3">
        <f t="shared" ref="P3" ca="1" si="2">J3+O3</f>
        <v>169768.76712328766</v>
      </c>
      <c r="Q3" t="s">
        <v>122</v>
      </c>
    </row>
    <row r="4" spans="1:17" x14ac:dyDescent="0.25">
      <c r="A4" t="s">
        <v>137</v>
      </c>
      <c r="B4">
        <v>10000</v>
      </c>
      <c r="L4" s="7"/>
      <c r="M4" s="7"/>
    </row>
    <row r="5" spans="1:17" ht="15.75" x14ac:dyDescent="0.25">
      <c r="A5" t="s">
        <v>138</v>
      </c>
      <c r="B5">
        <v>10000</v>
      </c>
      <c r="L5" s="7"/>
      <c r="M5" s="7"/>
      <c r="N5" s="8"/>
    </row>
    <row r="6" spans="1:17" ht="15.75" x14ac:dyDescent="0.25">
      <c r="A6" t="s">
        <v>139</v>
      </c>
      <c r="B6">
        <v>10000</v>
      </c>
      <c r="L6" s="7"/>
      <c r="M6" s="7"/>
      <c r="N6" s="8"/>
    </row>
    <row r="7" spans="1:17" x14ac:dyDescent="0.25">
      <c r="A7" t="s">
        <v>140</v>
      </c>
      <c r="B7">
        <v>100000</v>
      </c>
    </row>
    <row r="8" spans="1:17" x14ac:dyDescent="0.25">
      <c r="A8" t="s">
        <v>141</v>
      </c>
      <c r="B8">
        <v>10000</v>
      </c>
    </row>
    <row r="9" spans="1:17" x14ac:dyDescent="0.25">
      <c r="A9" t="s">
        <v>142</v>
      </c>
      <c r="B9">
        <v>10000</v>
      </c>
    </row>
    <row r="10" spans="1:17" x14ac:dyDescent="0.25">
      <c r="A10" t="s">
        <v>143</v>
      </c>
      <c r="B10">
        <v>10000</v>
      </c>
    </row>
    <row r="11" spans="1:17" x14ac:dyDescent="0.25">
      <c r="A11" t="s">
        <v>144</v>
      </c>
      <c r="B11">
        <v>10000</v>
      </c>
    </row>
    <row r="12" spans="1:17" x14ac:dyDescent="0.25">
      <c r="A12" t="s">
        <v>145</v>
      </c>
      <c r="B12">
        <v>10000</v>
      </c>
    </row>
    <row r="13" spans="1:17" x14ac:dyDescent="0.25">
      <c r="A13" t="s">
        <v>134</v>
      </c>
    </row>
    <row r="16" spans="1:17" x14ac:dyDescent="0.25">
      <c r="A16">
        <v>507500</v>
      </c>
      <c r="B16">
        <f>SUM(B1:B15)</f>
        <v>320000</v>
      </c>
      <c r="C16">
        <f>(A16-B16)</f>
        <v>187500</v>
      </c>
    </row>
    <row r="17" spans="3:3" x14ac:dyDescent="0.25">
      <c r="C17">
        <f>(C16/2)</f>
        <v>93750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workbookViewId="0">
      <selection activeCell="H3" sqref="H3"/>
    </sheetView>
  </sheetViews>
  <sheetFormatPr defaultRowHeight="15" x14ac:dyDescent="0.25"/>
  <cols>
    <col min="3" max="3" width="10.42578125" bestFit="1" customWidth="1"/>
    <col min="4" max="4" width="11.85546875" bestFit="1" customWidth="1"/>
    <col min="5" max="5" width="13.42578125" style="13" bestFit="1" customWidth="1"/>
    <col min="7" max="7" width="11.140625" style="9" bestFit="1" customWidth="1"/>
    <col min="8" max="8" width="12" bestFit="1" customWidth="1"/>
  </cols>
  <sheetData>
    <row r="1" spans="1:16" x14ac:dyDescent="0.25">
      <c r="A1" s="2" t="s">
        <v>16</v>
      </c>
      <c r="B1" s="2" t="s">
        <v>15</v>
      </c>
      <c r="C1" s="2" t="s">
        <v>17</v>
      </c>
      <c r="D1" s="2" t="s">
        <v>18</v>
      </c>
      <c r="E1" s="11" t="s">
        <v>19</v>
      </c>
      <c r="F1" s="2" t="s">
        <v>15</v>
      </c>
      <c r="G1" s="10" t="s">
        <v>20</v>
      </c>
      <c r="H1" s="2" t="s">
        <v>21</v>
      </c>
    </row>
    <row r="2" spans="1:16" ht="15.75" x14ac:dyDescent="0.25">
      <c r="A2">
        <v>50000</v>
      </c>
      <c r="B2">
        <v>1.5</v>
      </c>
      <c r="C2" s="7">
        <v>43496</v>
      </c>
      <c r="D2" s="7">
        <f ca="1">TODAY()</f>
        <v>44911</v>
      </c>
      <c r="E2" s="12">
        <f ca="1">DATEDIF(C2,D2,"M")</f>
        <v>46</v>
      </c>
      <c r="F2">
        <f ca="1">A2*B2*E2/100</f>
        <v>34500</v>
      </c>
      <c r="G2" s="9">
        <f ca="1">A2+F2</f>
        <v>84500</v>
      </c>
      <c r="H2" t="s">
        <v>22</v>
      </c>
    </row>
    <row r="3" spans="1:16" ht="15.75" x14ac:dyDescent="0.25">
      <c r="I3">
        <v>200000</v>
      </c>
      <c r="J3">
        <v>1.5</v>
      </c>
      <c r="K3" s="7">
        <v>43149</v>
      </c>
      <c r="L3" s="7">
        <f ca="1">TODAY()</f>
        <v>44911</v>
      </c>
      <c r="M3" s="12">
        <f ca="1">DATEDIF(K3,L3,"M")</f>
        <v>57</v>
      </c>
      <c r="N3">
        <f ca="1">I3*J3*M3/100</f>
        <v>171000</v>
      </c>
      <c r="O3" s="9">
        <f ca="1">I3+N3</f>
        <v>371000</v>
      </c>
      <c r="P3" t="s">
        <v>29</v>
      </c>
    </row>
    <row r="4" spans="1:16" ht="15.75" x14ac:dyDescent="0.25">
      <c r="A4">
        <v>50000</v>
      </c>
      <c r="B4">
        <v>1.5</v>
      </c>
      <c r="C4" s="7">
        <v>43643</v>
      </c>
      <c r="D4" s="7">
        <f ca="1">TODAY()</f>
        <v>44911</v>
      </c>
      <c r="E4" s="12">
        <f ca="1">DATEDIF(C4,D4,"M")</f>
        <v>41</v>
      </c>
      <c r="F4">
        <f ca="1">A4*B4*E4/100</f>
        <v>30750</v>
      </c>
      <c r="G4" s="9">
        <f ca="1">A4+F4</f>
        <v>80750</v>
      </c>
      <c r="H4" t="s">
        <v>46</v>
      </c>
    </row>
    <row r="13" spans="1:16" x14ac:dyDescent="0.25">
      <c r="A13">
        <f>SUM(A2:A12)</f>
        <v>100000</v>
      </c>
      <c r="F13">
        <f ca="1">SUM(F2:F12)</f>
        <v>65250</v>
      </c>
      <c r="G13" s="9">
        <f ca="1">SUM(G2:G12)</f>
        <v>165250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"/>
  <sheetViews>
    <sheetView workbookViewId="0">
      <selection activeCell="C2" sqref="C2"/>
    </sheetView>
  </sheetViews>
  <sheetFormatPr defaultRowHeight="15" x14ac:dyDescent="0.25"/>
  <cols>
    <col min="3" max="3" width="10.42578125" bestFit="1" customWidth="1"/>
    <col min="4" max="4" width="11.85546875" bestFit="1" customWidth="1"/>
    <col min="5" max="5" width="9.140625" style="16"/>
    <col min="6" max="6" width="12" bestFit="1" customWidth="1"/>
    <col min="7" max="7" width="16.42578125" customWidth="1"/>
    <col min="8" max="8" width="12" customWidth="1"/>
    <col min="12" max="12" width="9.7109375" bestFit="1" customWidth="1"/>
    <col min="13" max="13" width="10.7109375" bestFit="1" customWidth="1"/>
    <col min="15" max="15" width="23.7109375" bestFit="1" customWidth="1"/>
    <col min="16" max="16" width="12" bestFit="1" customWidth="1"/>
  </cols>
  <sheetData>
    <row r="1" spans="1:18" x14ac:dyDescent="0.25">
      <c r="A1" s="2" t="s">
        <v>16</v>
      </c>
      <c r="B1" s="2" t="s">
        <v>15</v>
      </c>
      <c r="C1" s="2" t="s">
        <v>17</v>
      </c>
      <c r="D1" s="2" t="s">
        <v>18</v>
      </c>
      <c r="E1" s="14" t="s">
        <v>27</v>
      </c>
      <c r="F1" s="2" t="s">
        <v>15</v>
      </c>
      <c r="G1" s="10" t="s">
        <v>20</v>
      </c>
      <c r="H1" s="2" t="s">
        <v>21</v>
      </c>
    </row>
    <row r="2" spans="1:18" ht="18.75" customHeight="1" x14ac:dyDescent="0.25">
      <c r="A2">
        <v>50000</v>
      </c>
      <c r="B2">
        <v>18</v>
      </c>
      <c r="C2" s="7">
        <v>43496</v>
      </c>
      <c r="D2" s="7">
        <f ca="1">TODAY()</f>
        <v>44911</v>
      </c>
      <c r="E2" s="15">
        <f ca="1">DATEDIF(C2,D2,"D")</f>
        <v>1415</v>
      </c>
      <c r="F2">
        <f ca="1">(A2*B2*E2)/(100*365)</f>
        <v>34890.410958904111</v>
      </c>
      <c r="G2" s="9">
        <f ca="1">A2+F2</f>
        <v>84890.410958904104</v>
      </c>
      <c r="H2" t="s">
        <v>22</v>
      </c>
    </row>
    <row r="4" spans="1:18" ht="24" customHeight="1" x14ac:dyDescent="0.25">
      <c r="A4">
        <v>10000</v>
      </c>
      <c r="B4">
        <v>18</v>
      </c>
      <c r="C4" s="7">
        <v>44361</v>
      </c>
      <c r="D4" s="7">
        <f ca="1">TODAY()</f>
        <v>44911</v>
      </c>
      <c r="E4" s="8">
        <f ca="1">DATEDIF(C4,D4,"D")</f>
        <v>550</v>
      </c>
      <c r="F4">
        <f ca="1">(A4*B4*E4)/(100*365)</f>
        <v>2712.3287671232879</v>
      </c>
      <c r="G4">
        <f ca="1">A4+F4</f>
        <v>12712.328767123288</v>
      </c>
      <c r="H4" t="s">
        <v>46</v>
      </c>
      <c r="J4">
        <v>50000</v>
      </c>
      <c r="K4">
        <v>18</v>
      </c>
      <c r="L4" s="7">
        <v>43643</v>
      </c>
      <c r="M4" s="7">
        <v>43720</v>
      </c>
      <c r="N4" s="8">
        <f>DATEDIF(L4,M4,"D")</f>
        <v>77</v>
      </c>
      <c r="O4">
        <f>(J4*K4*N4)/(100*365)</f>
        <v>1898.6301369863013</v>
      </c>
      <c r="P4">
        <f>J4+O4</f>
        <v>51898.630136986299</v>
      </c>
      <c r="Q4" t="s">
        <v>46</v>
      </c>
    </row>
    <row r="5" spans="1:18" ht="15.75" x14ac:dyDescent="0.25">
      <c r="J5">
        <v>200000</v>
      </c>
      <c r="K5">
        <v>18</v>
      </c>
      <c r="L5" s="7">
        <v>43149</v>
      </c>
      <c r="M5" s="7">
        <f ca="1">TODAY()</f>
        <v>44911</v>
      </c>
      <c r="N5" s="15">
        <f ca="1">DATEDIF(L5,M5,"D")</f>
        <v>1762</v>
      </c>
      <c r="O5">
        <f ca="1">(J5*K5*N5)/(100*365)</f>
        <v>173786.30136986301</v>
      </c>
      <c r="P5" s="31">
        <f ca="1">J5+O5</f>
        <v>373786.30136986298</v>
      </c>
      <c r="Q5" t="s">
        <v>29</v>
      </c>
      <c r="R5" t="s">
        <v>64</v>
      </c>
    </row>
    <row r="7" spans="1:18" ht="15.75" x14ac:dyDescent="0.25">
      <c r="J7">
        <v>30000</v>
      </c>
      <c r="K7">
        <v>18</v>
      </c>
      <c r="L7" s="7">
        <v>43720</v>
      </c>
      <c r="M7" s="7">
        <v>44361</v>
      </c>
      <c r="N7" s="8">
        <f>DATEDIF(L7,M7,"D")</f>
        <v>641</v>
      </c>
      <c r="O7">
        <f>(J7*K7*N7)/(100*365)</f>
        <v>9483.2876712328762</v>
      </c>
      <c r="P7">
        <f>J7+O7</f>
        <v>39483.287671232873</v>
      </c>
      <c r="Q7" t="s">
        <v>46</v>
      </c>
    </row>
    <row r="15" spans="1:18" ht="10.5" customHeight="1" x14ac:dyDescent="0.25">
      <c r="A15">
        <f>SUM(A2:A14)</f>
        <v>60000</v>
      </c>
      <c r="F15">
        <f ca="1">SUM(F2:F14)</f>
        <v>37602.739726027401</v>
      </c>
      <c r="G15">
        <f ca="1">SUM(G2:G14)</f>
        <v>97602.739726027386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H20" sqref="H20"/>
    </sheetView>
  </sheetViews>
  <sheetFormatPr defaultRowHeight="15" x14ac:dyDescent="0.25"/>
  <cols>
    <col min="3" max="3" width="10.42578125" bestFit="1" customWidth="1"/>
    <col min="4" max="4" width="11.85546875" bestFit="1" customWidth="1"/>
    <col min="6" max="6" width="12" bestFit="1" customWidth="1"/>
    <col min="7" max="7" width="16.7109375" bestFit="1" customWidth="1"/>
    <col min="8" max="8" width="45.5703125" bestFit="1" customWidth="1"/>
  </cols>
  <sheetData>
    <row r="1" spans="1:8" x14ac:dyDescent="0.25">
      <c r="A1" s="2" t="s">
        <v>16</v>
      </c>
      <c r="B1" s="2" t="s">
        <v>15</v>
      </c>
      <c r="C1" s="2" t="s">
        <v>17</v>
      </c>
      <c r="D1" s="2" t="s">
        <v>18</v>
      </c>
      <c r="E1" s="14" t="s">
        <v>27</v>
      </c>
      <c r="F1" s="2" t="s">
        <v>15</v>
      </c>
      <c r="G1" s="10" t="s">
        <v>20</v>
      </c>
      <c r="H1" s="2" t="s">
        <v>170</v>
      </c>
    </row>
    <row r="2" spans="1:8" ht="15.75" x14ac:dyDescent="0.25">
      <c r="A2">
        <v>50000</v>
      </c>
      <c r="B2">
        <v>18</v>
      </c>
      <c r="C2" s="7">
        <v>43643</v>
      </c>
      <c r="D2" s="7">
        <v>43720</v>
      </c>
      <c r="E2" s="8">
        <f>DATEDIF(C2,D2,"D")</f>
        <v>77</v>
      </c>
      <c r="F2" s="17">
        <f>(A2*B2*E2)/(100*365)</f>
        <v>1898.6301369863013</v>
      </c>
      <c r="G2">
        <f>A2+F2</f>
        <v>51898.630136986299</v>
      </c>
      <c r="H2" t="s">
        <v>171</v>
      </c>
    </row>
    <row r="3" spans="1:8" ht="15.75" x14ac:dyDescent="0.25">
      <c r="A3">
        <v>30000</v>
      </c>
      <c r="B3">
        <v>18</v>
      </c>
      <c r="C3" s="7">
        <v>43720</v>
      </c>
      <c r="D3" s="7">
        <v>44361</v>
      </c>
      <c r="E3" s="8">
        <f>DATEDIF(C3,D3,"D")</f>
        <v>641</v>
      </c>
      <c r="F3" s="17">
        <f>(A3*B3*E3)/(100*365)</f>
        <v>9483.2876712328762</v>
      </c>
      <c r="G3">
        <f>A3+F3</f>
        <v>39483.287671232873</v>
      </c>
      <c r="H3" t="s">
        <v>172</v>
      </c>
    </row>
    <row r="4" spans="1:8" ht="15.75" x14ac:dyDescent="0.25">
      <c r="A4">
        <v>10000</v>
      </c>
      <c r="B4">
        <v>18</v>
      </c>
      <c r="C4" s="7">
        <v>44361</v>
      </c>
      <c r="D4" s="7">
        <f ca="1">TODAY()</f>
        <v>44911</v>
      </c>
      <c r="E4" s="8">
        <f ca="1">DATEDIF(C4,D4,"D")</f>
        <v>550</v>
      </c>
      <c r="F4" s="17">
        <f ca="1">(A4*B4*E4)/(100*365)</f>
        <v>2712.3287671232879</v>
      </c>
      <c r="G4">
        <f ca="1">A4+F4</f>
        <v>12712.328767123288</v>
      </c>
    </row>
    <row r="7" spans="1:8" x14ac:dyDescent="0.25">
      <c r="H7">
        <v>10779</v>
      </c>
    </row>
    <row r="8" spans="1:8" x14ac:dyDescent="0.25">
      <c r="H8">
        <v>9483</v>
      </c>
    </row>
    <row r="9" spans="1:8" x14ac:dyDescent="0.25">
      <c r="H9">
        <v>1898</v>
      </c>
    </row>
    <row r="11" spans="1:8" x14ac:dyDescent="0.25">
      <c r="G11" t="s">
        <v>173</v>
      </c>
      <c r="H11">
        <f>SUM(H7:H10)</f>
        <v>22160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5"/>
  <sheetViews>
    <sheetView workbookViewId="0">
      <selection activeCell="O10" sqref="O10"/>
    </sheetView>
  </sheetViews>
  <sheetFormatPr defaultRowHeight="15" x14ac:dyDescent="0.25"/>
  <cols>
    <col min="3" max="3" width="10.7109375" bestFit="1" customWidth="1"/>
    <col min="4" max="4" width="11.85546875" bestFit="1" customWidth="1"/>
    <col min="7" max="7" width="12" bestFit="1" customWidth="1"/>
    <col min="8" max="8" width="13.28515625" bestFit="1" customWidth="1"/>
    <col min="11" max="11" width="10.7109375" bestFit="1" customWidth="1"/>
    <col min="16" max="16" width="13.28515625" bestFit="1" customWidth="1"/>
  </cols>
  <sheetData>
    <row r="1" spans="1:24" ht="15.75" x14ac:dyDescent="0.25">
      <c r="A1" s="2" t="s">
        <v>16</v>
      </c>
      <c r="B1" s="2" t="s">
        <v>15</v>
      </c>
      <c r="C1" s="2" t="s">
        <v>17</v>
      </c>
      <c r="D1" s="2" t="s">
        <v>18</v>
      </c>
      <c r="E1" s="14" t="s">
        <v>27</v>
      </c>
      <c r="F1" s="2" t="s">
        <v>15</v>
      </c>
      <c r="G1" s="10" t="s">
        <v>20</v>
      </c>
      <c r="H1" s="2" t="s">
        <v>21</v>
      </c>
      <c r="Q1" s="33">
        <v>10000</v>
      </c>
      <c r="R1" s="33">
        <v>18</v>
      </c>
      <c r="S1" s="34">
        <v>43748</v>
      </c>
      <c r="T1" s="34">
        <f ca="1">TODAY()</f>
        <v>44911</v>
      </c>
      <c r="U1" s="35">
        <f ca="1">DATEDIF(S1,T1,"D")</f>
        <v>1163</v>
      </c>
      <c r="V1" s="33">
        <f ca="1">(Q1*R1*U1)/(100*365)</f>
        <v>5735.3424657534242</v>
      </c>
      <c r="W1" s="36">
        <f ca="1">Q1+V1</f>
        <v>15735.342465753423</v>
      </c>
      <c r="X1" s="33" t="s">
        <v>53</v>
      </c>
    </row>
    <row r="2" spans="1:24" ht="15.75" x14ac:dyDescent="0.25">
      <c r="L2">
        <v>10000</v>
      </c>
      <c r="M2">
        <v>18</v>
      </c>
      <c r="N2" s="7">
        <v>43496</v>
      </c>
      <c r="O2" s="7">
        <f ca="1">TODAY()</f>
        <v>44911</v>
      </c>
      <c r="P2" s="15">
        <f ca="1">DATEDIF(N2,O2,"D")</f>
        <v>1415</v>
      </c>
      <c r="Q2">
        <f ca="1">(L2*M2*P2)/(100*365)</f>
        <v>6978.0821917808216</v>
      </c>
      <c r="R2" s="9">
        <f ca="1">L2+Q2</f>
        <v>16978.082191780821</v>
      </c>
      <c r="S2" t="s">
        <v>22</v>
      </c>
    </row>
    <row r="3" spans="1:24" ht="15.75" x14ac:dyDescent="0.25">
      <c r="I3" t="s">
        <v>86</v>
      </c>
      <c r="L3">
        <v>20000</v>
      </c>
      <c r="M3">
        <v>18</v>
      </c>
      <c r="N3" s="7">
        <v>43869</v>
      </c>
      <c r="O3" s="7">
        <f ca="1">TODAY()</f>
        <v>44911</v>
      </c>
      <c r="P3" s="15">
        <f ca="1">DATEDIF(N3,O3,"D")</f>
        <v>1042</v>
      </c>
      <c r="Q3">
        <f ca="1">(L3*M3*P3)/(100*365)</f>
        <v>10277.260273972603</v>
      </c>
      <c r="R3" s="9">
        <f ca="1">L3+Q3</f>
        <v>30277.260273972603</v>
      </c>
      <c r="S3" t="s">
        <v>94</v>
      </c>
    </row>
    <row r="4" spans="1:24" ht="15.75" x14ac:dyDescent="0.25">
      <c r="L4">
        <v>15000</v>
      </c>
      <c r="M4">
        <v>18</v>
      </c>
      <c r="N4" s="7">
        <v>43943</v>
      </c>
      <c r="O4" s="7">
        <f ca="1">TODAY()</f>
        <v>44911</v>
      </c>
      <c r="P4" s="15">
        <f ca="1">DATEDIF(N4,O4,"D")</f>
        <v>968</v>
      </c>
      <c r="Q4">
        <f ca="1">(L4*M4*P4)/(100*365)</f>
        <v>7160.5479452054797</v>
      </c>
      <c r="R4" s="9">
        <f ca="1">L4+Q4</f>
        <v>22160.547945205479</v>
      </c>
      <c r="S4" t="s">
        <v>94</v>
      </c>
    </row>
    <row r="5" spans="1:24" ht="15.75" x14ac:dyDescent="0.25">
      <c r="I5" t="s">
        <v>86</v>
      </c>
      <c r="L5">
        <v>50000</v>
      </c>
      <c r="M5">
        <v>18</v>
      </c>
      <c r="N5" s="7">
        <v>43417</v>
      </c>
      <c r="O5" s="7">
        <f ca="1">TODAY()</f>
        <v>44911</v>
      </c>
      <c r="P5" s="15">
        <f ca="1">DATEDIF(N5,O5,"D")</f>
        <v>1494</v>
      </c>
      <c r="Q5">
        <f ca="1">(L5*M5*P5)/(100*365)</f>
        <v>36838.356164383564</v>
      </c>
      <c r="R5" s="9">
        <f ca="1">L5+Q5</f>
        <v>86838.356164383556</v>
      </c>
      <c r="S5" t="s">
        <v>107</v>
      </c>
    </row>
    <row r="6" spans="1:24" x14ac:dyDescent="0.25">
      <c r="E6" s="16"/>
    </row>
    <row r="7" spans="1:24" x14ac:dyDescent="0.25">
      <c r="E7" s="16"/>
    </row>
    <row r="8" spans="1:24" x14ac:dyDescent="0.25">
      <c r="E8" s="16"/>
    </row>
    <row r="9" spans="1:24" x14ac:dyDescent="0.25">
      <c r="E9" s="16"/>
    </row>
    <row r="10" spans="1:24" x14ac:dyDescent="0.25">
      <c r="E10" s="16"/>
    </row>
    <row r="11" spans="1:24" x14ac:dyDescent="0.25">
      <c r="E11" s="16"/>
    </row>
    <row r="12" spans="1:24" x14ac:dyDescent="0.25">
      <c r="E12" s="16"/>
    </row>
    <row r="13" spans="1:24" x14ac:dyDescent="0.25">
      <c r="E13" s="16"/>
    </row>
    <row r="14" spans="1:24" x14ac:dyDescent="0.25">
      <c r="E14" s="16"/>
    </row>
    <row r="15" spans="1:24" x14ac:dyDescent="0.25">
      <c r="A15">
        <f>SUM(A2:A14)</f>
        <v>0</v>
      </c>
      <c r="E15" s="16"/>
      <c r="F15">
        <f>SUM(F2:F14)</f>
        <v>0</v>
      </c>
      <c r="G15">
        <f>SUM(G2:G14)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I1" sqref="I1:K13"/>
    </sheetView>
  </sheetViews>
  <sheetFormatPr defaultRowHeight="15" x14ac:dyDescent="0.25"/>
  <cols>
    <col min="1" max="1" width="15.42578125" bestFit="1" customWidth="1"/>
    <col min="2" max="2" width="6" bestFit="1" customWidth="1"/>
    <col min="5" max="5" width="16.7109375" bestFit="1" customWidth="1"/>
    <col min="9" max="9" width="16.7109375" bestFit="1" customWidth="1"/>
  </cols>
  <sheetData>
    <row r="1" spans="1:11" x14ac:dyDescent="0.25">
      <c r="A1" s="19" t="s">
        <v>32</v>
      </c>
      <c r="B1" s="19">
        <v>13125</v>
      </c>
      <c r="C1" s="19">
        <v>13125</v>
      </c>
      <c r="E1" s="19" t="s">
        <v>32</v>
      </c>
      <c r="F1" s="19">
        <v>13780</v>
      </c>
      <c r="G1" s="19"/>
      <c r="I1" s="19" t="s">
        <v>32</v>
      </c>
      <c r="J1" s="19">
        <v>13780</v>
      </c>
      <c r="K1" s="19"/>
    </row>
    <row r="2" spans="1:11" x14ac:dyDescent="0.25">
      <c r="A2" s="19" t="s">
        <v>33</v>
      </c>
      <c r="B2" s="20">
        <v>12090</v>
      </c>
      <c r="C2" s="20">
        <v>12090</v>
      </c>
      <c r="E2" s="19" t="s">
        <v>33</v>
      </c>
      <c r="F2" s="19">
        <v>2424</v>
      </c>
      <c r="G2" s="19"/>
      <c r="I2" s="19" t="s">
        <v>33</v>
      </c>
      <c r="J2" s="19">
        <v>2424</v>
      </c>
      <c r="K2" s="19"/>
    </row>
    <row r="3" spans="1:11" x14ac:dyDescent="0.25">
      <c r="A3" s="19" t="s">
        <v>34</v>
      </c>
      <c r="B3" s="20">
        <v>4000</v>
      </c>
      <c r="C3" s="20">
        <v>4000</v>
      </c>
      <c r="E3" s="19" t="s">
        <v>34</v>
      </c>
      <c r="F3" s="19">
        <v>10900</v>
      </c>
      <c r="G3" s="19"/>
      <c r="I3" s="19" t="s">
        <v>34</v>
      </c>
      <c r="J3" s="19">
        <v>12465</v>
      </c>
      <c r="K3" s="19"/>
    </row>
    <row r="4" spans="1:11" x14ac:dyDescent="0.25">
      <c r="A4" s="19" t="s">
        <v>35</v>
      </c>
      <c r="B4" s="20">
        <v>2000</v>
      </c>
      <c r="C4" s="20">
        <v>2000</v>
      </c>
      <c r="E4" s="19" t="s">
        <v>35</v>
      </c>
      <c r="F4" s="19">
        <v>2000</v>
      </c>
      <c r="G4" s="19"/>
      <c r="I4" s="19" t="s">
        <v>35</v>
      </c>
      <c r="J4" s="19">
        <v>2000</v>
      </c>
      <c r="K4" s="19"/>
    </row>
    <row r="5" spans="1:11" x14ac:dyDescent="0.25">
      <c r="A5" s="19" t="s">
        <v>36</v>
      </c>
      <c r="B5" s="19">
        <v>1200</v>
      </c>
      <c r="C5" s="19"/>
      <c r="E5" s="19" t="s">
        <v>36</v>
      </c>
      <c r="F5" s="19">
        <v>1200</v>
      </c>
      <c r="G5" s="19"/>
      <c r="I5" s="19" t="s">
        <v>36</v>
      </c>
      <c r="J5" s="19">
        <v>1200</v>
      </c>
      <c r="K5" s="19"/>
    </row>
    <row r="6" spans="1:11" x14ac:dyDescent="0.25">
      <c r="A6" s="19" t="s">
        <v>37</v>
      </c>
      <c r="B6" s="20">
        <v>589</v>
      </c>
      <c r="C6" s="20">
        <v>589</v>
      </c>
      <c r="E6" s="19" t="s">
        <v>37</v>
      </c>
      <c r="F6" s="19">
        <v>589</v>
      </c>
      <c r="G6" s="19"/>
      <c r="I6" s="19" t="s">
        <v>37</v>
      </c>
      <c r="J6" s="19">
        <v>589</v>
      </c>
      <c r="K6" s="19"/>
    </row>
    <row r="7" spans="1:11" x14ac:dyDescent="0.25">
      <c r="A7" s="19" t="s">
        <v>38</v>
      </c>
      <c r="B7" s="20">
        <v>514</v>
      </c>
      <c r="C7" s="20">
        <v>514</v>
      </c>
      <c r="E7" s="19" t="s">
        <v>38</v>
      </c>
      <c r="F7" s="19">
        <v>710</v>
      </c>
      <c r="G7" s="19"/>
      <c r="I7" s="19" t="s">
        <v>38</v>
      </c>
      <c r="J7" s="19">
        <v>350</v>
      </c>
      <c r="K7" s="19"/>
    </row>
    <row r="8" spans="1:11" x14ac:dyDescent="0.25">
      <c r="A8" s="19" t="s">
        <v>39</v>
      </c>
      <c r="B8" s="19">
        <v>5000</v>
      </c>
      <c r="C8" s="19"/>
      <c r="E8" s="19" t="s">
        <v>40</v>
      </c>
      <c r="F8" s="19">
        <v>5000</v>
      </c>
      <c r="G8" s="19"/>
      <c r="I8" s="19" t="s">
        <v>40</v>
      </c>
      <c r="J8" s="19">
        <v>5000</v>
      </c>
      <c r="K8" s="19"/>
    </row>
    <row r="9" spans="1:11" x14ac:dyDescent="0.25">
      <c r="A9" s="19" t="s">
        <v>40</v>
      </c>
      <c r="B9" s="19">
        <v>5000</v>
      </c>
      <c r="C9" s="20">
        <v>5000</v>
      </c>
      <c r="E9" s="19" t="s">
        <v>48</v>
      </c>
      <c r="F9" s="19">
        <v>1550</v>
      </c>
      <c r="G9" s="19"/>
      <c r="I9" s="19" t="s">
        <v>48</v>
      </c>
      <c r="J9" s="19">
        <v>1550</v>
      </c>
      <c r="K9" s="19"/>
    </row>
    <row r="10" spans="1:11" x14ac:dyDescent="0.25">
      <c r="A10" s="19" t="s">
        <v>41</v>
      </c>
      <c r="B10" s="19">
        <v>2000</v>
      </c>
      <c r="C10" s="20">
        <v>1000</v>
      </c>
      <c r="E10" s="19" t="s">
        <v>42</v>
      </c>
      <c r="F10" s="19"/>
      <c r="G10" s="19"/>
      <c r="I10" s="19" t="s">
        <v>49</v>
      </c>
      <c r="J10" s="19">
        <v>2000</v>
      </c>
      <c r="K10" s="19"/>
    </row>
    <row r="11" spans="1:11" x14ac:dyDescent="0.25">
      <c r="A11" s="19" t="s">
        <v>42</v>
      </c>
      <c r="B11" s="19">
        <v>4482</v>
      </c>
      <c r="C11" s="20">
        <v>1000</v>
      </c>
      <c r="E11" s="19" t="s">
        <v>43</v>
      </c>
      <c r="F11" s="19">
        <v>766</v>
      </c>
      <c r="G11" s="19"/>
      <c r="I11" s="19" t="s">
        <v>43</v>
      </c>
      <c r="J11" s="19">
        <v>766</v>
      </c>
      <c r="K11" s="19"/>
    </row>
    <row r="12" spans="1:11" x14ac:dyDescent="0.25">
      <c r="A12" s="19"/>
      <c r="B12" s="19"/>
      <c r="C12" s="20"/>
      <c r="E12" s="19"/>
      <c r="F12" s="19"/>
      <c r="G12" s="19"/>
      <c r="I12" s="19" t="s">
        <v>42</v>
      </c>
      <c r="J12" s="19">
        <v>2000</v>
      </c>
      <c r="K12" s="19"/>
    </row>
    <row r="13" spans="1:11" x14ac:dyDescent="0.25">
      <c r="A13" s="19" t="s">
        <v>43</v>
      </c>
      <c r="B13" s="19">
        <v>766</v>
      </c>
      <c r="C13" s="20">
        <v>766</v>
      </c>
      <c r="E13" s="19"/>
      <c r="F13" s="19">
        <f>SUM(F1:F11)</f>
        <v>38919</v>
      </c>
      <c r="G13" s="19">
        <f>SUM(G1:G11)</f>
        <v>0</v>
      </c>
      <c r="I13" s="19"/>
      <c r="J13" s="19">
        <f>SUM(J1:J12)</f>
        <v>44124</v>
      </c>
      <c r="K13" s="19">
        <f>SUM(K1:K11)</f>
        <v>0</v>
      </c>
    </row>
    <row r="14" spans="1:11" x14ac:dyDescent="0.25">
      <c r="A14" s="19"/>
      <c r="B14" s="19">
        <v>10000</v>
      </c>
      <c r="C14" s="20">
        <v>10000</v>
      </c>
      <c r="J14" s="21"/>
    </row>
    <row r="15" spans="1:11" x14ac:dyDescent="0.25">
      <c r="A15" s="19"/>
      <c r="B15" s="19">
        <f>SUM(B1:B14)</f>
        <v>60766</v>
      </c>
      <c r="C15" s="19">
        <f>SUM(C1:C14)</f>
        <v>50084</v>
      </c>
    </row>
    <row r="16" spans="1:11" x14ac:dyDescent="0.25">
      <c r="A16" s="72" t="s">
        <v>47</v>
      </c>
      <c r="B16" s="72"/>
      <c r="C16" s="72"/>
    </row>
    <row r="17" spans="1:3" x14ac:dyDescent="0.25">
      <c r="A17" s="73"/>
      <c r="B17" s="73"/>
      <c r="C17" s="73"/>
    </row>
  </sheetData>
  <mergeCells count="1">
    <mergeCell ref="A16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workbookViewId="0">
      <selection activeCell="K13" sqref="K13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7109375" bestFit="1" customWidth="1"/>
    <col min="4" max="4" width="11.85546875" bestFit="1" customWidth="1"/>
    <col min="5" max="5" width="10.5703125" bestFit="1" customWidth="1"/>
    <col min="6" max="6" width="8" bestFit="1" customWidth="1"/>
    <col min="7" max="7" width="12" bestFit="1" customWidth="1"/>
    <col min="8" max="8" width="22" bestFit="1" customWidth="1"/>
    <col min="9" max="9" width="11.5703125" bestFit="1" customWidth="1"/>
    <col min="12" max="12" width="37.7109375" bestFit="1" customWidth="1"/>
    <col min="14" max="14" width="12.7109375" bestFit="1" customWidth="1"/>
  </cols>
  <sheetData>
    <row r="1" spans="1:15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15" ht="15.75" x14ac:dyDescent="0.25">
      <c r="A2" s="48">
        <v>100000</v>
      </c>
      <c r="B2" s="44">
        <v>18</v>
      </c>
      <c r="C2" s="45">
        <v>43891</v>
      </c>
      <c r="D2" s="45">
        <f t="shared" ref="D2:D8" ca="1" si="0">TODAY()</f>
        <v>44911</v>
      </c>
      <c r="E2" s="46">
        <f t="shared" ref="E2:E8" ca="1" si="1">DATEDIF(C2,D2,"D")</f>
        <v>1020</v>
      </c>
      <c r="F2" s="44">
        <f t="shared" ref="F2:F8" ca="1" si="2">(A2*B2*E2)/(100*365)</f>
        <v>50301.369863013701</v>
      </c>
      <c r="G2" s="44">
        <f t="shared" ref="G2:G8" ca="1" si="3">A2+F2</f>
        <v>150301.36986301371</v>
      </c>
      <c r="H2" s="44" t="s">
        <v>84</v>
      </c>
      <c r="I2" t="s">
        <v>96</v>
      </c>
      <c r="M2">
        <v>100000</v>
      </c>
      <c r="N2" s="44" t="s">
        <v>84</v>
      </c>
    </row>
    <row r="3" spans="1:15" ht="15.75" x14ac:dyDescent="0.25">
      <c r="A3" s="49">
        <v>100000</v>
      </c>
      <c r="B3" s="40">
        <v>12</v>
      </c>
      <c r="C3" s="7">
        <v>43688</v>
      </c>
      <c r="D3" s="7">
        <f t="shared" ca="1" si="0"/>
        <v>44911</v>
      </c>
      <c r="E3" s="8">
        <f t="shared" ca="1" si="1"/>
        <v>1223</v>
      </c>
      <c r="F3">
        <f t="shared" ca="1" si="2"/>
        <v>40208.219178082189</v>
      </c>
      <c r="G3">
        <f t="shared" ca="1" si="3"/>
        <v>140208.21917808219</v>
      </c>
      <c r="H3" s="40" t="s">
        <v>85</v>
      </c>
      <c r="I3" t="s">
        <v>52</v>
      </c>
      <c r="M3">
        <v>100000</v>
      </c>
      <c r="N3" t="s">
        <v>125</v>
      </c>
    </row>
    <row r="4" spans="1:15" ht="15.75" x14ac:dyDescent="0.25">
      <c r="A4" s="47">
        <v>100000</v>
      </c>
      <c r="B4" s="47">
        <v>18</v>
      </c>
      <c r="C4" s="45">
        <v>43891</v>
      </c>
      <c r="D4" s="45">
        <f t="shared" ca="1" si="0"/>
        <v>44911</v>
      </c>
      <c r="E4" s="46">
        <f t="shared" ca="1" si="1"/>
        <v>1020</v>
      </c>
      <c r="F4" s="44">
        <f t="shared" ca="1" si="2"/>
        <v>50301.369863013701</v>
      </c>
      <c r="G4" s="44">
        <f t="shared" ca="1" si="3"/>
        <v>150301.36986301371</v>
      </c>
      <c r="H4" s="47" t="s">
        <v>86</v>
      </c>
      <c r="I4" t="s">
        <v>96</v>
      </c>
      <c r="J4">
        <v>100000</v>
      </c>
      <c r="K4">
        <v>20000</v>
      </c>
      <c r="O4" t="e">
        <f>(J4*K4*N4)/(100*Satish_Appu!K110365)</f>
        <v>#DIV/0!</v>
      </c>
    </row>
    <row r="5" spans="1:15" ht="15.75" x14ac:dyDescent="0.25">
      <c r="A5" s="43">
        <v>160000</v>
      </c>
      <c r="B5" s="41">
        <v>12</v>
      </c>
      <c r="C5" s="7">
        <v>44069</v>
      </c>
      <c r="D5" s="7">
        <f t="shared" ca="1" si="0"/>
        <v>44911</v>
      </c>
      <c r="E5" s="8">
        <f t="shared" ca="1" si="1"/>
        <v>842</v>
      </c>
      <c r="F5">
        <f t="shared" ca="1" si="2"/>
        <v>44291.506849315068</v>
      </c>
      <c r="G5">
        <f t="shared" ca="1" si="3"/>
        <v>204291.50684931508</v>
      </c>
      <c r="H5" s="54" t="s">
        <v>87</v>
      </c>
      <c r="I5" t="s">
        <v>52</v>
      </c>
      <c r="J5">
        <v>130000</v>
      </c>
      <c r="K5">
        <v>130000</v>
      </c>
    </row>
    <row r="6" spans="1:15" ht="15.75" x14ac:dyDescent="0.25">
      <c r="A6" s="41">
        <v>80000</v>
      </c>
      <c r="B6" s="41">
        <v>18</v>
      </c>
      <c r="C6" s="42">
        <v>43918</v>
      </c>
      <c r="D6" s="7">
        <v>0</v>
      </c>
      <c r="E6" s="8">
        <v>0</v>
      </c>
      <c r="F6">
        <f t="shared" si="2"/>
        <v>0</v>
      </c>
      <c r="G6">
        <f t="shared" si="3"/>
        <v>80000</v>
      </c>
      <c r="H6" s="54" t="s">
        <v>95</v>
      </c>
      <c r="I6" t="s">
        <v>98</v>
      </c>
      <c r="J6">
        <v>80000</v>
      </c>
      <c r="K6">
        <v>50000</v>
      </c>
      <c r="L6" s="51" t="s">
        <v>133</v>
      </c>
    </row>
    <row r="7" spans="1:15" ht="15.75" x14ac:dyDescent="0.25">
      <c r="A7" s="41">
        <v>50000</v>
      </c>
      <c r="B7" s="41">
        <v>18</v>
      </c>
      <c r="C7" s="7">
        <v>43960</v>
      </c>
      <c r="D7" s="7">
        <v>0</v>
      </c>
      <c r="E7" s="8">
        <v>0</v>
      </c>
      <c r="F7">
        <f t="shared" si="2"/>
        <v>0</v>
      </c>
      <c r="G7">
        <f t="shared" si="3"/>
        <v>50000</v>
      </c>
      <c r="H7" s="54" t="s">
        <v>95</v>
      </c>
      <c r="I7" t="s">
        <v>98</v>
      </c>
      <c r="J7">
        <v>50000</v>
      </c>
      <c r="K7">
        <v>50000</v>
      </c>
    </row>
    <row r="8" spans="1:15" ht="15.75" x14ac:dyDescent="0.25">
      <c r="A8">
        <v>100000</v>
      </c>
      <c r="B8" s="41">
        <v>18</v>
      </c>
      <c r="C8" s="45">
        <v>43891</v>
      </c>
      <c r="D8" s="7">
        <f t="shared" ca="1" si="0"/>
        <v>44911</v>
      </c>
      <c r="E8" s="8">
        <f t="shared" ca="1" si="1"/>
        <v>1020</v>
      </c>
      <c r="F8">
        <f t="shared" ca="1" si="2"/>
        <v>50301.369863013701</v>
      </c>
      <c r="G8">
        <f t="shared" ca="1" si="3"/>
        <v>150301.36986301371</v>
      </c>
      <c r="H8" s="41" t="s">
        <v>102</v>
      </c>
      <c r="I8" t="s">
        <v>96</v>
      </c>
      <c r="J8">
        <v>0</v>
      </c>
      <c r="K8" s="5">
        <v>0</v>
      </c>
    </row>
    <row r="9" spans="1:15" x14ac:dyDescent="0.25">
      <c r="A9">
        <v>60000</v>
      </c>
      <c r="B9" s="41">
        <v>0</v>
      </c>
      <c r="C9" s="45">
        <v>0</v>
      </c>
      <c r="D9">
        <v>0</v>
      </c>
      <c r="E9">
        <v>0</v>
      </c>
      <c r="F9">
        <v>0</v>
      </c>
      <c r="G9">
        <v>60000</v>
      </c>
      <c r="H9" s="53" t="s">
        <v>99</v>
      </c>
      <c r="I9" t="s">
        <v>100</v>
      </c>
      <c r="J9">
        <v>0</v>
      </c>
      <c r="K9" s="5">
        <v>0</v>
      </c>
    </row>
    <row r="10" spans="1:15" x14ac:dyDescent="0.25">
      <c r="A10">
        <v>35000</v>
      </c>
      <c r="B10" s="41">
        <v>0</v>
      </c>
      <c r="C10" s="45">
        <v>0</v>
      </c>
      <c r="D10">
        <v>0</v>
      </c>
      <c r="E10">
        <v>0</v>
      </c>
      <c r="F10">
        <v>0</v>
      </c>
      <c r="G10">
        <v>50000</v>
      </c>
      <c r="H10" t="s">
        <v>101</v>
      </c>
      <c r="J10">
        <v>0</v>
      </c>
      <c r="K10">
        <v>35000</v>
      </c>
    </row>
    <row r="11" spans="1:15" ht="15.75" x14ac:dyDescent="0.25">
      <c r="A11">
        <v>25000</v>
      </c>
      <c r="B11" s="41">
        <v>18</v>
      </c>
      <c r="C11" s="7">
        <v>44001</v>
      </c>
      <c r="D11" s="7">
        <f t="shared" ref="D11:D12" ca="1" si="4">TODAY()</f>
        <v>44911</v>
      </c>
      <c r="E11" s="8">
        <f t="shared" ref="E11" ca="1" si="5">DATEDIF(C11,D11,"D")</f>
        <v>910</v>
      </c>
      <c r="F11">
        <f t="shared" ref="F11" ca="1" si="6">(A11*B11*E11)/(100*365)</f>
        <v>11219.17808219178</v>
      </c>
      <c r="G11">
        <f t="shared" ref="G11" ca="1" si="7">A11+F11</f>
        <v>36219.178082191778</v>
      </c>
      <c r="H11" s="53" t="s">
        <v>103</v>
      </c>
      <c r="I11" t="s">
        <v>104</v>
      </c>
      <c r="K11">
        <v>0</v>
      </c>
    </row>
    <row r="12" spans="1:15" ht="15.75" x14ac:dyDescent="0.25">
      <c r="A12">
        <v>115000</v>
      </c>
      <c r="B12" s="41">
        <v>18</v>
      </c>
      <c r="C12" s="7">
        <v>44001</v>
      </c>
      <c r="D12" s="7">
        <f t="shared" ca="1" si="4"/>
        <v>44911</v>
      </c>
      <c r="E12" s="8">
        <f t="shared" ref="E12" ca="1" si="8">DATEDIF(C12,D12,"D")</f>
        <v>910</v>
      </c>
      <c r="F12">
        <f t="shared" ref="F12" ca="1" si="9">(A12*B12*E12)/(100*365)</f>
        <v>51608.219178082189</v>
      </c>
      <c r="G12">
        <f t="shared" ref="G12:G16" ca="1" si="10">A12+F12</f>
        <v>166608.21917808219</v>
      </c>
      <c r="H12" s="53" t="s">
        <v>105</v>
      </c>
      <c r="I12" t="s">
        <v>104</v>
      </c>
      <c r="K12">
        <v>0</v>
      </c>
    </row>
    <row r="13" spans="1:15" x14ac:dyDescent="0.25">
      <c r="A13">
        <v>21500</v>
      </c>
      <c r="B13" s="41">
        <v>0</v>
      </c>
      <c r="C13" s="45">
        <v>0</v>
      </c>
      <c r="D13">
        <v>0</v>
      </c>
      <c r="E13">
        <v>0</v>
      </c>
      <c r="F13">
        <v>0</v>
      </c>
      <c r="G13">
        <f t="shared" si="10"/>
        <v>21500</v>
      </c>
      <c r="H13" s="53" t="s">
        <v>108</v>
      </c>
      <c r="K13" s="52">
        <v>21500</v>
      </c>
    </row>
    <row r="14" spans="1:15" ht="15.75" x14ac:dyDescent="0.25">
      <c r="A14">
        <v>30000</v>
      </c>
      <c r="B14" s="41">
        <v>18</v>
      </c>
      <c r="C14" s="45">
        <v>43999</v>
      </c>
      <c r="D14" s="45">
        <f t="shared" ref="D14" ca="1" si="11">TODAY()</f>
        <v>44911</v>
      </c>
      <c r="E14" s="8">
        <f t="shared" ref="E14" ca="1" si="12">DATEDIF(C14,D14,"D")</f>
        <v>912</v>
      </c>
      <c r="F14">
        <f t="shared" ref="F14" ca="1" si="13">(A14*B14*E14)/(100*365)</f>
        <v>13492.602739726028</v>
      </c>
      <c r="G14">
        <f t="shared" ca="1" si="10"/>
        <v>43492.602739726026</v>
      </c>
      <c r="H14" s="53" t="s">
        <v>106</v>
      </c>
      <c r="K14" s="52">
        <v>0</v>
      </c>
    </row>
    <row r="15" spans="1:15" x14ac:dyDescent="0.25">
      <c r="A15">
        <v>15000</v>
      </c>
      <c r="B15" s="41">
        <v>2</v>
      </c>
      <c r="C15" s="45">
        <v>2</v>
      </c>
      <c r="D15">
        <v>0</v>
      </c>
      <c r="E15">
        <v>0</v>
      </c>
      <c r="F15">
        <v>0</v>
      </c>
      <c r="G15">
        <f t="shared" si="10"/>
        <v>15000</v>
      </c>
      <c r="H15" s="53" t="s">
        <v>109</v>
      </c>
      <c r="K15">
        <v>15000</v>
      </c>
    </row>
    <row r="16" spans="1:15" x14ac:dyDescent="0.25">
      <c r="A16">
        <v>50000</v>
      </c>
      <c r="B16" s="41">
        <v>3</v>
      </c>
      <c r="C16" s="45">
        <v>3</v>
      </c>
      <c r="D16">
        <v>0</v>
      </c>
      <c r="E16">
        <v>0</v>
      </c>
      <c r="F16">
        <v>0</v>
      </c>
      <c r="G16">
        <f t="shared" si="10"/>
        <v>50000</v>
      </c>
      <c r="H16" s="53" t="s">
        <v>110</v>
      </c>
      <c r="K16">
        <v>0</v>
      </c>
    </row>
    <row r="17" spans="1:11" x14ac:dyDescent="0.25">
      <c r="A17">
        <v>3000</v>
      </c>
      <c r="B17" s="41">
        <v>4</v>
      </c>
      <c r="C17" s="45">
        <v>4</v>
      </c>
      <c r="D17">
        <v>0</v>
      </c>
      <c r="E17">
        <v>0</v>
      </c>
      <c r="F17">
        <v>0</v>
      </c>
      <c r="G17">
        <f>A17+F17</f>
        <v>3000</v>
      </c>
      <c r="H17" s="53" t="s">
        <v>111</v>
      </c>
      <c r="K17">
        <v>3000</v>
      </c>
    </row>
    <row r="18" spans="1:11" x14ac:dyDescent="0.25">
      <c r="A18">
        <v>10000</v>
      </c>
      <c r="H18" s="53" t="s">
        <v>123</v>
      </c>
      <c r="K18">
        <v>10000</v>
      </c>
    </row>
    <row r="19" spans="1:11" x14ac:dyDescent="0.25">
      <c r="A19">
        <v>30000</v>
      </c>
      <c r="H19" s="53" t="s">
        <v>124</v>
      </c>
      <c r="K19">
        <v>30000</v>
      </c>
    </row>
    <row r="22" spans="1:11" x14ac:dyDescent="0.25">
      <c r="A22">
        <f>SUM(A2:A19)</f>
        <v>1084500</v>
      </c>
      <c r="F22">
        <f ca="1">SUM(F2:F15)</f>
        <v>311723.83561643836</v>
      </c>
      <c r="G22">
        <f ca="1">SUM(G2:G15)</f>
        <v>1318223.8356164384</v>
      </c>
      <c r="J22">
        <f>SUM(J4:J15)</f>
        <v>360000</v>
      </c>
      <c r="K22">
        <f>SUM(K4:K19)</f>
        <v>364500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March-2019</vt:lpstr>
      <vt:lpstr>Satish_Home(Credit) </vt:lpstr>
      <vt:lpstr>Savish</vt:lpstr>
      <vt:lpstr>Amma-M</vt:lpstr>
      <vt:lpstr>Amma - D</vt:lpstr>
      <vt:lpstr>Sreedevi</vt:lpstr>
      <vt:lpstr>Subhadra</vt:lpstr>
      <vt:lpstr>June</vt:lpstr>
      <vt:lpstr>Satish_Appu</vt:lpstr>
      <vt:lpstr>Satish_Credit Latest</vt:lpstr>
      <vt:lpstr>Loan Clearence</vt:lpstr>
      <vt:lpstr>Sheet1</vt:lpstr>
      <vt:lpstr>Sheet2</vt:lpstr>
      <vt:lpstr>Shankar</vt:lpstr>
      <vt:lpstr>ATHA</vt:lpstr>
      <vt:lpstr>Satish-M</vt:lpstr>
      <vt:lpstr>Satish - D</vt:lpstr>
      <vt:lpstr>EXOCT</vt:lpstr>
      <vt:lpstr>EXNOV</vt:lpstr>
      <vt:lpstr>EXDEC</vt:lpstr>
      <vt:lpstr>EXJAN</vt:lpstr>
      <vt:lpstr>EXFEB</vt:lpstr>
      <vt:lpstr>Father Sunshine </vt:lpstr>
      <vt:lpstr>ITSubmission</vt:lpstr>
      <vt:lpstr>March</vt:lpstr>
      <vt:lpstr>APRIL</vt:lpstr>
      <vt:lpstr>MAY</vt:lpstr>
      <vt:lpstr>JUNE2020</vt:lpstr>
      <vt:lpstr>July</vt:lpstr>
      <vt:lpstr>August</vt:lpstr>
      <vt:lpstr>September</vt:lpstr>
      <vt:lpstr>October</vt:lpstr>
      <vt:lpstr>November</vt:lpstr>
      <vt:lpstr>DEcember</vt:lpstr>
      <vt:lpstr>Atha - KP</vt:lpstr>
      <vt:lpstr>SEP</vt:lpstr>
      <vt:lpstr>Sheet3</vt:lpstr>
      <vt:lpstr>Priority Amount</vt:lpstr>
      <vt:lpstr>Amma Akka Land</vt:lpstr>
    </vt:vector>
  </TitlesOfParts>
  <Company>FNFI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satish Kumar</dc:creator>
  <cp:lastModifiedBy>Kumar, Venkatasatish</cp:lastModifiedBy>
  <dcterms:created xsi:type="dcterms:W3CDTF">2019-03-18T04:50:32Z</dcterms:created>
  <dcterms:modified xsi:type="dcterms:W3CDTF">2022-12-16T03:49:02Z</dcterms:modified>
</cp:coreProperties>
</file>