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University\3 курс\МОптим\четвертая\"/>
    </mc:Choice>
  </mc:AlternateContent>
  <xr:revisionPtr revIDLastSave="0" documentId="13_ncr:1_{07DA14D5-E5C5-4049-A32D-705AF2B2FD20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Первая" sheetId="1" r:id="rId1"/>
    <sheet name="Отчет о результатах 1" sheetId="3" r:id="rId2"/>
    <sheet name="Отчет об устойчивости 1" sheetId="4" r:id="rId3"/>
    <sheet name="Отчет о пределах 1" sheetId="5" r:id="rId4"/>
    <sheet name="Вторая" sheetId="2" r:id="rId5"/>
  </sheets>
  <definedNames>
    <definedName name="solver_adj" localSheetId="4" hidden="1">Вторая!$F$19:$F$23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Вторая!$I$24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1</definedName>
    <definedName name="solver_nwt" localSheetId="4" hidden="1">1</definedName>
    <definedName name="solver_opt" localSheetId="4" hidden="1">Вторая!$C$26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hs1" localSheetId="4" hidden="1">Вторая!$C$25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O9" i="1"/>
  <c r="P6" i="1"/>
  <c r="P7" i="1"/>
  <c r="P5" i="1"/>
  <c r="M19" i="2"/>
  <c r="N19" i="2"/>
  <c r="N21" i="2"/>
  <c r="M21" i="2"/>
  <c r="C25" i="2"/>
  <c r="I23" i="2"/>
  <c r="H22" i="2"/>
  <c r="I21" i="2"/>
  <c r="G20" i="2"/>
  <c r="I19" i="2"/>
  <c r="H16" i="2"/>
  <c r="I16" i="2"/>
  <c r="G16" i="2"/>
  <c r="I12" i="2"/>
  <c r="I13" i="2"/>
  <c r="I14" i="2"/>
  <c r="I15" i="2"/>
  <c r="I11" i="2"/>
  <c r="H12" i="2"/>
  <c r="H13" i="2"/>
  <c r="H14" i="2"/>
  <c r="H15" i="2"/>
  <c r="H11" i="2"/>
  <c r="G12" i="2"/>
  <c r="G13" i="2"/>
  <c r="G14" i="2"/>
  <c r="G15" i="2"/>
  <c r="G11" i="2"/>
  <c r="F12" i="2"/>
  <c r="F13" i="2"/>
  <c r="F14" i="2"/>
  <c r="F15" i="2"/>
  <c r="F11" i="2"/>
  <c r="F138" i="1"/>
  <c r="F137" i="1"/>
  <c r="C139" i="1"/>
  <c r="C140" i="1"/>
  <c r="C138" i="1"/>
  <c r="B140" i="1"/>
  <c r="B139" i="1"/>
  <c r="B138" i="1"/>
  <c r="I133" i="1"/>
  <c r="H133" i="1"/>
  <c r="D133" i="1"/>
  <c r="I132" i="1"/>
  <c r="H132" i="1"/>
  <c r="C133" i="1" s="1"/>
  <c r="E133" i="1" s="1"/>
  <c r="D132" i="1"/>
  <c r="I131" i="1"/>
  <c r="H131" i="1"/>
  <c r="G132" i="1" s="1"/>
  <c r="C131" i="1"/>
  <c r="E131" i="1" s="1"/>
  <c r="I130" i="1"/>
  <c r="H130" i="1"/>
  <c r="C130" i="1"/>
  <c r="I129" i="1"/>
  <c r="H129" i="1"/>
  <c r="D129" i="1"/>
  <c r="I128" i="1"/>
  <c r="C129" i="1" s="1"/>
  <c r="E129" i="1" s="1"/>
  <c r="H128" i="1"/>
  <c r="C128" i="1"/>
  <c r="I127" i="1"/>
  <c r="H127" i="1"/>
  <c r="C127" i="1"/>
  <c r="I126" i="1"/>
  <c r="H126" i="1"/>
  <c r="E127" i="1" s="1"/>
  <c r="D126" i="1"/>
  <c r="I125" i="1"/>
  <c r="H125" i="1"/>
  <c r="D125" i="1"/>
  <c r="I124" i="1"/>
  <c r="H124" i="1"/>
  <c r="C125" i="1" s="1"/>
  <c r="E125" i="1" s="1"/>
  <c r="C124" i="1"/>
  <c r="I123" i="1"/>
  <c r="H123" i="1"/>
  <c r="C123" i="1"/>
  <c r="I122" i="1"/>
  <c r="H122" i="1"/>
  <c r="C122" i="1"/>
  <c r="I121" i="1"/>
  <c r="H121" i="1"/>
  <c r="E122" i="1"/>
  <c r="D123" i="1"/>
  <c r="G123" i="1" s="1"/>
  <c r="D122" i="1"/>
  <c r="G122" i="1" s="1"/>
  <c r="C121" i="1"/>
  <c r="E121" i="1" s="1"/>
  <c r="I120" i="1"/>
  <c r="H120" i="1"/>
  <c r="G120" i="1"/>
  <c r="E120" i="1"/>
  <c r="E130" i="1"/>
  <c r="C120" i="1"/>
  <c r="D120" i="1"/>
  <c r="D121" i="1"/>
  <c r="G121" i="1" s="1"/>
  <c r="D124" i="1"/>
  <c r="G124" i="1" s="1"/>
  <c r="G125" i="1"/>
  <c r="D127" i="1"/>
  <c r="G127" i="1" s="1"/>
  <c r="G129" i="1"/>
  <c r="D130" i="1"/>
  <c r="G130" i="1" s="1"/>
  <c r="D131" i="1"/>
  <c r="G131" i="1" s="1"/>
  <c r="I119" i="1"/>
  <c r="H119" i="1"/>
  <c r="G119" i="1"/>
  <c r="E119" i="1"/>
  <c r="D119" i="1"/>
  <c r="E124" i="1"/>
  <c r="C126" i="1"/>
  <c r="E126" i="1" s="1"/>
  <c r="C132" i="1"/>
  <c r="E132" i="1" s="1"/>
  <c r="C119" i="1"/>
  <c r="F103" i="1"/>
  <c r="F102" i="1"/>
  <c r="C104" i="1"/>
  <c r="C105" i="1"/>
  <c r="C106" i="1"/>
  <c r="C107" i="1"/>
  <c r="C108" i="1"/>
  <c r="C109" i="1"/>
  <c r="C103" i="1"/>
  <c r="B109" i="1"/>
  <c r="B108" i="1"/>
  <c r="B107" i="1"/>
  <c r="C92" i="1"/>
  <c r="B106" i="1"/>
  <c r="D98" i="1"/>
  <c r="C97" i="1"/>
  <c r="G96" i="1"/>
  <c r="G98" i="1"/>
  <c r="E97" i="1"/>
  <c r="D96" i="1"/>
  <c r="C95" i="1"/>
  <c r="D94" i="1"/>
  <c r="G94" i="1" s="1"/>
  <c r="E95" i="1"/>
  <c r="D92" i="1"/>
  <c r="C91" i="1"/>
  <c r="H91" i="1" s="1"/>
  <c r="C90" i="1"/>
  <c r="I92" i="1"/>
  <c r="I91" i="1"/>
  <c r="D91" i="1"/>
  <c r="G91" i="1" s="1"/>
  <c r="I90" i="1"/>
  <c r="H90" i="1"/>
  <c r="E90" i="1"/>
  <c r="D90" i="1"/>
  <c r="I89" i="1"/>
  <c r="H89" i="1"/>
  <c r="D89" i="1"/>
  <c r="G89" i="1" s="1"/>
  <c r="D88" i="1"/>
  <c r="G88" i="1" s="1"/>
  <c r="H88" i="1"/>
  <c r="I88" i="1"/>
  <c r="C88" i="1"/>
  <c r="I87" i="1"/>
  <c r="H87" i="1"/>
  <c r="D87" i="1"/>
  <c r="G87" i="1" s="1"/>
  <c r="C87" i="1"/>
  <c r="H86" i="1"/>
  <c r="I86" i="1"/>
  <c r="D86" i="1"/>
  <c r="G86" i="1"/>
  <c r="C86" i="1"/>
  <c r="I85" i="1"/>
  <c r="H85" i="1"/>
  <c r="D85" i="1"/>
  <c r="G85" i="1" s="1"/>
  <c r="C85" i="1"/>
  <c r="E85" i="1" s="1"/>
  <c r="I84" i="1"/>
  <c r="H84" i="1"/>
  <c r="G90" i="1"/>
  <c r="G84" i="1"/>
  <c r="E86" i="1"/>
  <c r="E87" i="1"/>
  <c r="E88" i="1"/>
  <c r="E84" i="1"/>
  <c r="D84" i="1"/>
  <c r="C84" i="1"/>
  <c r="L85" i="1"/>
  <c r="L87" i="1" s="1"/>
  <c r="L86" i="1"/>
  <c r="L84" i="1"/>
  <c r="F71" i="1"/>
  <c r="F70" i="1"/>
  <c r="C72" i="1"/>
  <c r="C73" i="1"/>
  <c r="C74" i="1"/>
  <c r="C75" i="1"/>
  <c r="C71" i="1"/>
  <c r="B75" i="1"/>
  <c r="B74" i="1"/>
  <c r="B73" i="1"/>
  <c r="B72" i="1"/>
  <c r="B71" i="1"/>
  <c r="I66" i="1"/>
  <c r="H66" i="1"/>
  <c r="I65" i="1"/>
  <c r="H65" i="1"/>
  <c r="C66" i="1" s="1"/>
  <c r="E66" i="1" s="1"/>
  <c r="I64" i="1"/>
  <c r="H64" i="1"/>
  <c r="I63" i="1"/>
  <c r="H63" i="1"/>
  <c r="C64" i="1" s="1"/>
  <c r="E64" i="1" s="1"/>
  <c r="I62" i="1"/>
  <c r="H62" i="1"/>
  <c r="C63" i="1" s="1"/>
  <c r="E63" i="1" s="1"/>
  <c r="I61" i="1"/>
  <c r="H61" i="1"/>
  <c r="I60" i="1"/>
  <c r="D61" i="1" s="1"/>
  <c r="G61" i="1" s="1"/>
  <c r="H60" i="1"/>
  <c r="I59" i="1"/>
  <c r="H59" i="1"/>
  <c r="G59" i="1"/>
  <c r="E59" i="1"/>
  <c r="D60" i="1"/>
  <c r="G60" i="1" s="1"/>
  <c r="D62" i="1"/>
  <c r="G62" i="1" s="1"/>
  <c r="D65" i="1"/>
  <c r="G65" i="1" s="1"/>
  <c r="D66" i="1"/>
  <c r="G66" i="1" s="1"/>
  <c r="D59" i="1"/>
  <c r="C60" i="1"/>
  <c r="E60" i="1" s="1"/>
  <c r="C61" i="1"/>
  <c r="E61" i="1" s="1"/>
  <c r="C62" i="1"/>
  <c r="E62" i="1" s="1"/>
  <c r="C65" i="1"/>
  <c r="E65" i="1" s="1"/>
  <c r="C59" i="1"/>
  <c r="H35" i="1"/>
  <c r="H34" i="1"/>
  <c r="E41" i="1"/>
  <c r="E43" i="1"/>
  <c r="E47" i="1"/>
  <c r="E51" i="1"/>
  <c r="D36" i="1"/>
  <c r="E36" i="1" s="1"/>
  <c r="D37" i="1"/>
  <c r="E37" i="1" s="1"/>
  <c r="D38" i="1"/>
  <c r="E38" i="1" s="1"/>
  <c r="D39" i="1"/>
  <c r="E39" i="1" s="1"/>
  <c r="D40" i="1"/>
  <c r="E40" i="1" s="1"/>
  <c r="D41" i="1"/>
  <c r="D42" i="1"/>
  <c r="E42" i="1" s="1"/>
  <c r="D43" i="1"/>
  <c r="D44" i="1"/>
  <c r="E44" i="1" s="1"/>
  <c r="D45" i="1"/>
  <c r="E45" i="1" s="1"/>
  <c r="D46" i="1"/>
  <c r="E46" i="1" s="1"/>
  <c r="D47" i="1"/>
  <c r="D48" i="1"/>
  <c r="E48" i="1" s="1"/>
  <c r="D49" i="1"/>
  <c r="E49" i="1" s="1"/>
  <c r="D50" i="1"/>
  <c r="E50" i="1" s="1"/>
  <c r="D51" i="1"/>
  <c r="D35" i="1"/>
  <c r="E35" i="1" s="1"/>
  <c r="F21" i="1"/>
  <c r="F22" i="1"/>
  <c r="E27" i="1"/>
  <c r="I13" i="1" s="1"/>
  <c r="E25" i="1"/>
  <c r="F25" i="1" s="1"/>
  <c r="E23" i="1"/>
  <c r="F23" i="1" s="1"/>
  <c r="E21" i="1"/>
  <c r="E19" i="1"/>
  <c r="F19" i="1" s="1"/>
  <c r="E17" i="1"/>
  <c r="F17" i="1" s="1"/>
  <c r="E15" i="1"/>
  <c r="F15" i="1" s="1"/>
  <c r="E13" i="1"/>
  <c r="F13" i="1" s="1"/>
  <c r="E14" i="1"/>
  <c r="F14" i="1" s="1"/>
  <c r="E16" i="1"/>
  <c r="F16" i="1" s="1"/>
  <c r="E18" i="1"/>
  <c r="F18" i="1" s="1"/>
  <c r="E20" i="1"/>
  <c r="F20" i="1" s="1"/>
  <c r="E22" i="1"/>
  <c r="E24" i="1"/>
  <c r="F24" i="1" s="1"/>
  <c r="E26" i="1"/>
  <c r="F26" i="1" s="1"/>
  <c r="E12" i="1"/>
  <c r="F12" i="1" s="1"/>
  <c r="I20" i="2" l="1"/>
  <c r="I22" i="2"/>
  <c r="H20" i="2"/>
  <c r="G19" i="2"/>
  <c r="G23" i="2"/>
  <c r="H19" i="2"/>
  <c r="H21" i="2"/>
  <c r="H23" i="2"/>
  <c r="G22" i="2"/>
  <c r="G21" i="2"/>
  <c r="G133" i="1"/>
  <c r="E128" i="1"/>
  <c r="D128" i="1"/>
  <c r="G128" i="1" s="1"/>
  <c r="G126" i="1"/>
  <c r="E123" i="1"/>
  <c r="G92" i="1"/>
  <c r="C93" i="1"/>
  <c r="E91" i="1"/>
  <c r="C89" i="1"/>
  <c r="E89" i="1"/>
  <c r="L88" i="1"/>
  <c r="D64" i="1"/>
  <c r="G64" i="1" s="1"/>
  <c r="D63" i="1"/>
  <c r="G63" i="1" s="1"/>
  <c r="F27" i="1"/>
  <c r="I12" i="1" s="1"/>
  <c r="I24" i="2" l="1"/>
  <c r="H24" i="2"/>
  <c r="G24" i="2"/>
  <c r="E93" i="1"/>
  <c r="H92" i="1"/>
  <c r="D93" i="1" s="1"/>
  <c r="I94" i="1" s="1"/>
  <c r="E92" i="1"/>
  <c r="L89" i="1"/>
  <c r="C26" i="2" l="1"/>
  <c r="H93" i="1"/>
  <c r="L90" i="1"/>
  <c r="H94" i="1" l="1"/>
  <c r="G93" i="1"/>
  <c r="I93" i="1"/>
  <c r="C94" i="1" s="1"/>
  <c r="L91" i="1"/>
  <c r="E94" i="1" l="1"/>
  <c r="H95" i="1"/>
  <c r="D95" i="1"/>
  <c r="L92" i="1"/>
  <c r="I95" i="1" l="1"/>
  <c r="I96" i="1" s="1"/>
  <c r="G95" i="1"/>
  <c r="L93" i="1"/>
  <c r="C96" i="1" l="1"/>
  <c r="L94" i="1"/>
  <c r="E96" i="1" l="1"/>
  <c r="B105" i="1"/>
  <c r="H96" i="1"/>
  <c r="L95" i="1"/>
  <c r="H97" i="1" l="1"/>
  <c r="D97" i="1"/>
  <c r="L96" i="1"/>
  <c r="G97" i="1" l="1"/>
  <c r="I97" i="1"/>
  <c r="I98" i="1" s="1"/>
  <c r="B104" i="1" s="1"/>
  <c r="C98" i="1"/>
  <c r="L97" i="1"/>
  <c r="E98" i="1" l="1"/>
  <c r="H98" i="1"/>
  <c r="B103" i="1" s="1"/>
  <c r="L98" i="1"/>
  <c r="L99" i="1" s="1"/>
</calcChain>
</file>

<file path=xl/sharedStrings.xml><?xml version="1.0" encoding="utf-8"?>
<sst xmlns="http://schemas.openxmlformats.org/spreadsheetml/2006/main" count="312" uniqueCount="141">
  <si>
    <t>Функция</t>
  </si>
  <si>
    <t>f(x)=x^2 - 15x + 14</t>
  </si>
  <si>
    <t>Определить с помощью пассивного поиска минимум функции f (х), заданной на отрезке [0, 8]:</t>
  </si>
  <si>
    <t xml:space="preserve"> а) при N=16, ε = 0,1;</t>
  </si>
  <si>
    <t xml:space="preserve"> б) при N=17.</t>
  </si>
  <si>
    <t>N=2l</t>
  </si>
  <si>
    <t>l=1,..,8</t>
  </si>
  <si>
    <t>x1=</t>
  </si>
  <si>
    <t>x2=</t>
  </si>
  <si>
    <t>№</t>
  </si>
  <si>
    <t>x</t>
  </si>
  <si>
    <t>f(x)</t>
  </si>
  <si>
    <t>l</t>
  </si>
  <si>
    <t>a=</t>
  </si>
  <si>
    <t>b=</t>
  </si>
  <si>
    <t>ε=</t>
  </si>
  <si>
    <t>a+(b-a)/(N/2+1)*l-e/2</t>
  </si>
  <si>
    <t>a+(b-a)/(N/2+1)*l+e/2</t>
  </si>
  <si>
    <t>N=</t>
  </si>
  <si>
    <t>min(f(x))=</t>
  </si>
  <si>
    <t>x*=</t>
  </si>
  <si>
    <t>[7,061111;8]</t>
  </si>
  <si>
    <t>xi=</t>
  </si>
  <si>
    <t>a+(b-a)/(N+1)*i</t>
  </si>
  <si>
    <t>l=</t>
  </si>
  <si>
    <t>[7,111111;8]</t>
  </si>
  <si>
    <t>Определить методом дихотомии минимум функции f (х), заданной на отрезке [0, 8], при N=16, ε = 0,1</t>
  </si>
  <si>
    <t>N/2=</t>
  </si>
  <si>
    <t>x1(j)</t>
  </si>
  <si>
    <t>x2(j)</t>
  </si>
  <si>
    <t>f1(j)</t>
  </si>
  <si>
    <t>знак</t>
  </si>
  <si>
    <t>f2(j)</t>
  </si>
  <si>
    <t>a(j)</t>
  </si>
  <si>
    <t>b(j)</t>
  </si>
  <si>
    <t>-</t>
  </si>
  <si>
    <t xml:space="preserve">ε= </t>
  </si>
  <si>
    <t>&gt;</t>
  </si>
  <si>
    <t>&lt;</t>
  </si>
  <si>
    <t>[7,40625;7,537109]</t>
  </si>
  <si>
    <t>Определить методом Фибоначчи минимум функции f (х), заданной на отрезке [0, 8], при N=16, ε = 0,2.</t>
  </si>
  <si>
    <t>k=N+1=</t>
  </si>
  <si>
    <t>F</t>
  </si>
  <si>
    <t>=</t>
  </si>
  <si>
    <t>[7,397421;7,558439]</t>
  </si>
  <si>
    <t>Определить методом золотого сечения минимум функции f (х), заданной на отрезке [0, 8], при N=16</t>
  </si>
  <si>
    <t>F1=</t>
  </si>
  <si>
    <t>F2=</t>
  </si>
  <si>
    <t>[7,49265;7,498528]</t>
  </si>
  <si>
    <t>V</t>
  </si>
  <si>
    <t>K</t>
  </si>
  <si>
    <t>S</t>
  </si>
  <si>
    <t>f</t>
  </si>
  <si>
    <t>метод с возвратом при неудачном шаге</t>
  </si>
  <si>
    <t>I</t>
  </si>
  <si>
    <t>Vi</t>
  </si>
  <si>
    <t>Ki</t>
  </si>
  <si>
    <t>Si</t>
  </si>
  <si>
    <t>qi0</t>
  </si>
  <si>
    <t>Ki*Vi/qi0</t>
  </si>
  <si>
    <t>fi*qi</t>
  </si>
  <si>
    <t>Si*qi0</t>
  </si>
  <si>
    <t>L</t>
  </si>
  <si>
    <t>Microsoft Excel 16.0 Отчет о результатах</t>
  </si>
  <si>
    <t>Лист: [4я.xlsx]Вторая</t>
  </si>
  <si>
    <t>Отчет создан: 05.12.2021 19:24:07</t>
  </si>
  <si>
    <t>Результат: Поиск сошелся к текущему решению. Все ограничения выполнены.</t>
  </si>
  <si>
    <t>Модуль поиска решения</t>
  </si>
  <si>
    <t>Модуль: Поиск решения нелинейных задач методом ОПГ</t>
  </si>
  <si>
    <t>Время решения: 0,141 секунд.</t>
  </si>
  <si>
    <t>Число итераций: 17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</si>
  <si>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</si>
  <si>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</si>
  <si>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 xml:space="preserve"> Сходимость 0,0001, Размер совокупности 100, Случайное начальное значение 0, Правые производные, Обязательные границы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</si>
  <si>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</si>
  <si>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</si>
  <si>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</si>
  <si>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</si>
  <si>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</si>
  <si>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</si>
  <si>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</si>
  <si>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</si>
  <si>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</si>
  <si>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</si>
  <si>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</si>
  <si>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</si>
  <si>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</si>
  <si>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$C$26</t>
  </si>
  <si>
    <t>L Ki</t>
  </si>
  <si>
    <t>$F$19</t>
  </si>
  <si>
    <t>Продолжить</t>
  </si>
  <si>
    <t>$F$20</t>
  </si>
  <si>
    <t>$F$21</t>
  </si>
  <si>
    <t>$F$22</t>
  </si>
  <si>
    <t>$F$23</t>
  </si>
  <si>
    <t>$I$24</t>
  </si>
  <si>
    <t>$I$24&lt;=$C$25</t>
  </si>
  <si>
    <t>Без привязки</t>
  </si>
  <si>
    <t>Microsoft Excel 16.0 Отчет об устойчивости</t>
  </si>
  <si>
    <t>Окончательное</t>
  </si>
  <si>
    <t>Значение</t>
  </si>
  <si>
    <t>Приведенн.</t>
  </si>
  <si>
    <t>Градиент</t>
  </si>
  <si>
    <t>Лагранжа</t>
  </si>
  <si>
    <t>Множитель</t>
  </si>
  <si>
    <t>Microsoft Excel 16.0 Отчет о пределах</t>
  </si>
  <si>
    <t>Целевая функция</t>
  </si>
  <si>
    <t>Переменная</t>
  </si>
  <si>
    <t>Нижний</t>
  </si>
  <si>
    <t>Предел</t>
  </si>
  <si>
    <t>Результат</t>
  </si>
  <si>
    <t>Верхний</t>
  </si>
  <si>
    <t>результат системы</t>
  </si>
  <si>
    <t>необходимые складские площади</t>
  </si>
  <si>
    <t>издержки работы в д.е./год</t>
  </si>
  <si>
    <t>управление поставками с ограничениями на складские площади</t>
  </si>
  <si>
    <t>управление поставками без ограничений</t>
  </si>
  <si>
    <t xml:space="preserve">L = K1*v1/q1+1/2*s1*q1 + K2*v2/q2+1/2*s2*q2 + K3*v3/q3+1/2*s3*q3 + K4*v4/q4+1/2*s4*q4 +  K5*v5/q5+1/2*s5*q5 </t>
  </si>
  <si>
    <t>Результаты работы моей программы</t>
  </si>
  <si>
    <t>f'(x)=</t>
  </si>
  <si>
    <t>2x-15</t>
  </si>
  <si>
    <t xml:space="preserve">ВАРИАНТ </t>
  </si>
  <si>
    <t>Схема метода с возвратом при неудачном шаге</t>
  </si>
  <si>
    <t>итерации по x , t0 – начальная величина шага, R – минимальная величину шага, N – максимальное число итераций по x , j – индекс итерации случайной</t>
  </si>
  <si>
    <t>расчетной точки y , k – индекс итерации точек k x при удачном шаге, y – вектор координат случайных точек расчета.</t>
  </si>
  <si>
    <t>x – начальная точка,  b – коэффициент сжатия (0 &lt;b&lt;1),  M – максимальное число неудачно выполненных испытаний при расчете случайной расчетной точки y на текущей</t>
  </si>
  <si>
    <t>c – случайная величина, равномерно распределенная на интервале [-1, 1]</t>
  </si>
  <si>
    <t>yi = xk + tk*ej</t>
  </si>
  <si>
    <t>ej=cj/||cj||</t>
  </si>
  <si>
    <t>tk-длина вектора</t>
  </si>
  <si>
    <t>ej-случайный вектор единичной длинны</t>
  </si>
  <si>
    <t>Исходные данные</t>
  </si>
  <si>
    <t>M=</t>
  </si>
  <si>
    <t>R=</t>
  </si>
  <si>
    <t>t0=</t>
  </si>
  <si>
    <t>k=</t>
  </si>
  <si>
    <t>x0=</t>
  </si>
  <si>
    <t>(150,150,150,150,150)</t>
  </si>
  <si>
    <t>xi=1/2(a+b)-+e/2</t>
  </si>
  <si>
    <t>x=a+F(n-j(-1))/F(n-j+1)(b-a)-(-1)^(N-j+1)/F(n-j+1)*e</t>
  </si>
  <si>
    <t>xi=a+F1/F2(b-a)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</si>
</sst>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3" borderId="2" xfId="0" applyFill="1" applyBorder="1"/>
    <xf numFmtId="0" fontId="0" fillId="0" borderId="2" xfId="0" applyBorder="1"/>
    <xf numFmtId="0" fontId="1" fillId="0" borderId="0" xfId="0" applyFont="1"/>
    <xf numFmtId="0" fontId="0" fillId="0" borderId="6" xfId="0" applyFill="1" applyBorder="1" applyAlignment="1"/>
    <xf numFmtId="0" fontId="2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0" xfId="0" applyFill="1" applyBorder="1"/>
    <xf numFmtId="2" fontId="0" fillId="0" borderId="1" xfId="0" applyNumberFormat="1" applyBorder="1"/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</xdr:colOff>
      <xdr:row>13</xdr:row>
      <xdr:rowOff>3810</xdr:rowOff>
    </xdr:from>
    <xdr:ext cx="25128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4F360FC-EDFE-42A1-9287-A1CBCD9DBBEF}"/>
                </a:ext>
              </a:extLst>
            </xdr:cNvPr>
            <xdr:cNvSpPr txBox="1"/>
          </xdr:nvSpPr>
          <xdr:spPr>
            <a:xfrm>
              <a:off x="4282440" y="2381250"/>
              <a:ext cx="25128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BY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ru-BY">
                <a:effectLst/>
              </a:endParaRPr>
            </a:p>
            <a:p>
              <a:endParaRPr lang="ru-BY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4F360FC-EDFE-42A1-9287-A1CBCD9DBBEF}"/>
                </a:ext>
              </a:extLst>
            </xdr:cNvPr>
            <xdr:cNvSpPr txBox="1"/>
          </xdr:nvSpPr>
          <xdr:spPr>
            <a:xfrm>
              <a:off x="4282440" y="2381250"/>
              <a:ext cx="25128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BY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ru-BY">
                <a:effectLst/>
              </a:endParaRPr>
            </a:p>
            <a:p>
              <a:endParaRPr lang="ru-BY" sz="1100"/>
            </a:p>
          </xdr:txBody>
        </xdr:sp>
      </mc:Fallback>
    </mc:AlternateContent>
    <xdr:clientData/>
  </xdr:oneCellAnchor>
  <xdr:oneCellAnchor>
    <xdr:from>
      <xdr:col>5</xdr:col>
      <xdr:colOff>571500</xdr:colOff>
      <xdr:row>34</xdr:row>
      <xdr:rowOff>163830</xdr:rowOff>
    </xdr:from>
    <xdr:ext cx="33220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980B632-6988-483A-887B-1BD81B132ACD}"/>
                </a:ext>
              </a:extLst>
            </xdr:cNvPr>
            <xdr:cNvSpPr txBox="1"/>
          </xdr:nvSpPr>
          <xdr:spPr>
            <a:xfrm>
              <a:off x="3619500" y="6381750"/>
              <a:ext cx="33220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BY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ru-BY">
                <a:effectLst/>
              </a:endParaRPr>
            </a:p>
            <a:p>
              <a:endParaRPr lang="ru-BY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980B632-6988-483A-887B-1BD81B132ACD}"/>
                </a:ext>
              </a:extLst>
            </xdr:cNvPr>
            <xdr:cNvSpPr txBox="1"/>
          </xdr:nvSpPr>
          <xdr:spPr>
            <a:xfrm>
              <a:off x="3619500" y="6381750"/>
              <a:ext cx="33220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BY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ru-BY">
                <a:effectLst/>
              </a:endParaRPr>
            </a:p>
            <a:p>
              <a:endParaRPr lang="ru-BY" sz="1100"/>
            </a:p>
          </xdr:txBody>
        </xdr:sp>
      </mc:Fallback>
    </mc:AlternateContent>
    <xdr:clientData/>
  </xdr:oneCellAnchor>
  <xdr:oneCellAnchor>
    <xdr:from>
      <xdr:col>0</xdr:col>
      <xdr:colOff>594360</xdr:colOff>
      <xdr:row>66</xdr:row>
      <xdr:rowOff>179070</xdr:rowOff>
    </xdr:from>
    <xdr:ext cx="33220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A42BB43-FB5B-481A-B223-2F62E536F8DA}"/>
                </a:ext>
              </a:extLst>
            </xdr:cNvPr>
            <xdr:cNvSpPr txBox="1"/>
          </xdr:nvSpPr>
          <xdr:spPr>
            <a:xfrm>
              <a:off x="594360" y="12249150"/>
              <a:ext cx="33220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BY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ru-BY">
                <a:effectLst/>
              </a:endParaRPr>
            </a:p>
            <a:p>
              <a:endParaRPr lang="ru-BY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A42BB43-FB5B-481A-B223-2F62E536F8DA}"/>
                </a:ext>
              </a:extLst>
            </xdr:cNvPr>
            <xdr:cNvSpPr txBox="1"/>
          </xdr:nvSpPr>
          <xdr:spPr>
            <a:xfrm>
              <a:off x="594360" y="12249150"/>
              <a:ext cx="33220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BY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ru-BY">
                <a:effectLst/>
              </a:endParaRPr>
            </a:p>
            <a:p>
              <a:endParaRPr lang="ru-BY" sz="1100"/>
            </a:p>
          </xdr:txBody>
        </xdr:sp>
      </mc:Fallback>
    </mc:AlternateContent>
    <xdr:clientData/>
  </xdr:oneCellAnchor>
  <xdr:oneCellAnchor>
    <xdr:from>
      <xdr:col>0</xdr:col>
      <xdr:colOff>601980</xdr:colOff>
      <xdr:row>98</xdr:row>
      <xdr:rowOff>171450</xdr:rowOff>
    </xdr:from>
    <xdr:ext cx="33220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CD80A9B-BCAB-42B3-87C2-6069360E3A08}"/>
                </a:ext>
              </a:extLst>
            </xdr:cNvPr>
            <xdr:cNvSpPr txBox="1"/>
          </xdr:nvSpPr>
          <xdr:spPr>
            <a:xfrm>
              <a:off x="601980" y="18093690"/>
              <a:ext cx="33220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BY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ru-BY">
                <a:effectLst/>
              </a:endParaRPr>
            </a:p>
            <a:p>
              <a:endParaRPr lang="ru-BY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CD80A9B-BCAB-42B3-87C2-6069360E3A08}"/>
                </a:ext>
              </a:extLst>
            </xdr:cNvPr>
            <xdr:cNvSpPr txBox="1"/>
          </xdr:nvSpPr>
          <xdr:spPr>
            <a:xfrm>
              <a:off x="601980" y="18093690"/>
              <a:ext cx="33220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BY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ru-BY">
                <a:effectLst/>
              </a:endParaRPr>
            </a:p>
            <a:p>
              <a:endParaRPr lang="ru-BY" sz="1100"/>
            </a:p>
          </xdr:txBody>
        </xdr:sp>
      </mc:Fallback>
    </mc:AlternateContent>
    <xdr:clientData/>
  </xdr:oneCellAnchor>
  <xdr:oneCellAnchor>
    <xdr:from>
      <xdr:col>1</xdr:col>
      <xdr:colOff>22860</xdr:colOff>
      <xdr:row>133</xdr:row>
      <xdr:rowOff>171450</xdr:rowOff>
    </xdr:from>
    <xdr:ext cx="33220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0AF99F8-5220-484C-98DE-9DDA00A7CF7A}"/>
                </a:ext>
              </a:extLst>
            </xdr:cNvPr>
            <xdr:cNvSpPr txBox="1"/>
          </xdr:nvSpPr>
          <xdr:spPr>
            <a:xfrm>
              <a:off x="632460" y="24494490"/>
              <a:ext cx="33220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BY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ru-BY">
                <a:effectLst/>
              </a:endParaRPr>
            </a:p>
            <a:p>
              <a:endParaRPr lang="ru-BY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0AF99F8-5220-484C-98DE-9DDA00A7CF7A}"/>
                </a:ext>
              </a:extLst>
            </xdr:cNvPr>
            <xdr:cNvSpPr txBox="1"/>
          </xdr:nvSpPr>
          <xdr:spPr>
            <a:xfrm>
              <a:off x="632460" y="24494490"/>
              <a:ext cx="33220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BY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ru-BY">
                <a:effectLst/>
              </a:endParaRPr>
            </a:p>
            <a:p>
              <a:endParaRPr lang="ru-BY" sz="1100"/>
            </a:p>
          </xdr:txBody>
        </xdr:sp>
      </mc:Fallback>
    </mc:AlternateContent>
    <xdr:clientData/>
  </xdr:oneCellAnchor>
  <xdr:oneCellAnchor>
    <xdr:from>
      <xdr:col>1</xdr:col>
      <xdr:colOff>30480</xdr:colOff>
      <xdr:row>133</xdr:row>
      <xdr:rowOff>179070</xdr:rowOff>
    </xdr:from>
    <xdr:ext cx="33220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7F7FA88-A895-4F4D-8F79-6AF891930CD5}"/>
                </a:ext>
              </a:extLst>
            </xdr:cNvPr>
            <xdr:cNvSpPr txBox="1"/>
          </xdr:nvSpPr>
          <xdr:spPr>
            <a:xfrm>
              <a:off x="640080" y="24502110"/>
              <a:ext cx="33220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BY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ru-BY">
                <a:effectLst/>
              </a:endParaRPr>
            </a:p>
            <a:p>
              <a:endParaRPr lang="ru-BY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7F7FA88-A895-4F4D-8F79-6AF891930CD5}"/>
                </a:ext>
              </a:extLst>
            </xdr:cNvPr>
            <xdr:cNvSpPr txBox="1"/>
          </xdr:nvSpPr>
          <xdr:spPr>
            <a:xfrm>
              <a:off x="640080" y="24502110"/>
              <a:ext cx="33220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BY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ru-BY">
                <a:effectLst/>
              </a:endParaRPr>
            </a:p>
            <a:p>
              <a:endParaRPr lang="ru-BY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52</xdr:row>
      <xdr:rowOff>144780</xdr:rowOff>
    </xdr:from>
    <xdr:to>
      <xdr:col>18</xdr:col>
      <xdr:colOff>444151</xdr:colOff>
      <xdr:row>60</xdr:row>
      <xdr:rowOff>24952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4E3FAD8-87FF-412F-A443-CDFE629D6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" y="9654540"/>
          <a:ext cx="15699391" cy="13432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144780</xdr:rowOff>
    </xdr:from>
    <xdr:to>
      <xdr:col>14</xdr:col>
      <xdr:colOff>502880</xdr:colOff>
      <xdr:row>52</xdr:row>
      <xdr:rowOff>93516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2657CC7-F022-499C-BC97-4D6FE54FD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374380"/>
          <a:ext cx="13365440" cy="1228896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</xdr:colOff>
      <xdr:row>61</xdr:row>
      <xdr:rowOff>15240</xdr:rowOff>
    </xdr:from>
    <xdr:to>
      <xdr:col>15</xdr:col>
      <xdr:colOff>238113</xdr:colOff>
      <xdr:row>67</xdr:row>
      <xdr:rowOff>127804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5BC65A5-E3A0-4D33-A7B5-3DCD01525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780" y="11170920"/>
          <a:ext cx="13565493" cy="1209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0"/>
  <sheetViews>
    <sheetView topLeftCell="A7" workbookViewId="0">
      <selection activeCell="H136" sqref="H136"/>
    </sheetView>
  </sheetViews>
  <sheetFormatPr defaultRowHeight="14.4" x14ac:dyDescent="0.3"/>
  <cols>
    <col min="3" max="3" width="9.88671875" bestFit="1" customWidth="1"/>
  </cols>
  <sheetData>
    <row r="1" spans="1:16" x14ac:dyDescent="0.3">
      <c r="A1" t="s">
        <v>0</v>
      </c>
      <c r="B1" t="s">
        <v>1</v>
      </c>
      <c r="D1" t="s">
        <v>121</v>
      </c>
      <c r="E1">
        <v>7</v>
      </c>
    </row>
    <row r="2" spans="1:16" x14ac:dyDescent="0.3">
      <c r="N2" s="6" t="s">
        <v>119</v>
      </c>
      <c r="O2" s="5" t="s">
        <v>120</v>
      </c>
    </row>
    <row r="3" spans="1:16" x14ac:dyDescent="0.3">
      <c r="A3" s="1">
        <v>1</v>
      </c>
      <c r="B3" s="2" t="s">
        <v>2</v>
      </c>
      <c r="C3" s="2"/>
      <c r="D3" s="2"/>
      <c r="E3" s="2"/>
      <c r="F3" s="2"/>
      <c r="G3" s="2"/>
      <c r="H3" s="2"/>
      <c r="I3" s="2"/>
      <c r="J3" s="2"/>
      <c r="K3" s="2"/>
    </row>
    <row r="4" spans="1:16" x14ac:dyDescent="0.3">
      <c r="N4" s="6" t="s">
        <v>9</v>
      </c>
      <c r="O4" s="6" t="s">
        <v>10</v>
      </c>
      <c r="P4" s="6" t="s">
        <v>11</v>
      </c>
    </row>
    <row r="5" spans="1:16" x14ac:dyDescent="0.3">
      <c r="B5" s="3" t="s">
        <v>3</v>
      </c>
      <c r="C5" s="3"/>
      <c r="E5" s="6" t="s">
        <v>15</v>
      </c>
      <c r="F5" s="5">
        <v>0.1</v>
      </c>
      <c r="H5" s="5" t="s">
        <v>5</v>
      </c>
      <c r="I5" s="5" t="s">
        <v>6</v>
      </c>
      <c r="N5" s="6">
        <v>1</v>
      </c>
      <c r="O5" s="19">
        <v>7.5</v>
      </c>
      <c r="P5" s="5">
        <f>O5*O5-15*O5+14</f>
        <v>-42.25</v>
      </c>
    </row>
    <row r="6" spans="1:16" x14ac:dyDescent="0.3">
      <c r="E6" s="6" t="s">
        <v>13</v>
      </c>
      <c r="F6" s="5">
        <v>0</v>
      </c>
      <c r="H6" s="6" t="s">
        <v>18</v>
      </c>
      <c r="I6" s="5">
        <v>16</v>
      </c>
      <c r="N6" s="6">
        <v>2</v>
      </c>
      <c r="O6" s="5">
        <v>0</v>
      </c>
      <c r="P6" s="5">
        <f t="shared" ref="P6:P7" si="0">O6*O6-15*O6+14</f>
        <v>14</v>
      </c>
    </row>
    <row r="7" spans="1:16" x14ac:dyDescent="0.3">
      <c r="E7" s="6" t="s">
        <v>14</v>
      </c>
      <c r="F7" s="5">
        <v>8</v>
      </c>
      <c r="N7" s="6">
        <v>3</v>
      </c>
      <c r="O7" s="5">
        <v>8</v>
      </c>
      <c r="P7" s="5">
        <f t="shared" si="0"/>
        <v>-42</v>
      </c>
    </row>
    <row r="9" spans="1:16" x14ac:dyDescent="0.3">
      <c r="C9" t="s">
        <v>7</v>
      </c>
      <c r="D9" t="s">
        <v>16</v>
      </c>
      <c r="G9" t="s">
        <v>8</v>
      </c>
      <c r="H9" t="s">
        <v>17</v>
      </c>
      <c r="N9" s="6" t="s">
        <v>20</v>
      </c>
      <c r="O9" s="19">
        <f>O5</f>
        <v>7.5</v>
      </c>
    </row>
    <row r="10" spans="1:16" x14ac:dyDescent="0.3">
      <c r="N10" s="6" t="s">
        <v>19</v>
      </c>
      <c r="O10" s="5">
        <f>MIN(P5:P7)</f>
        <v>-42.25</v>
      </c>
    </row>
    <row r="11" spans="1:16" x14ac:dyDescent="0.3">
      <c r="C11" s="6" t="s">
        <v>9</v>
      </c>
      <c r="D11" s="6" t="s">
        <v>12</v>
      </c>
      <c r="E11" s="6" t="s">
        <v>10</v>
      </c>
      <c r="F11" s="6" t="s">
        <v>11</v>
      </c>
    </row>
    <row r="12" spans="1:16" x14ac:dyDescent="0.3">
      <c r="C12" s="6">
        <v>1</v>
      </c>
      <c r="D12" s="5">
        <v>1</v>
      </c>
      <c r="E12" s="5">
        <f>$F$6+($F$7-$F$6)/($I$6/2+1)*D12-$F$5/2</f>
        <v>0.8388888888888888</v>
      </c>
      <c r="F12" s="5">
        <f>E12*E12-15*E12+14</f>
        <v>2.1204012345679022</v>
      </c>
      <c r="H12" s="6" t="s">
        <v>19</v>
      </c>
      <c r="I12" s="5">
        <f>MIN(F12:F27)</f>
        <v>-42.135154320987652</v>
      </c>
    </row>
    <row r="13" spans="1:16" x14ac:dyDescent="0.3">
      <c r="C13" s="6">
        <v>2</v>
      </c>
      <c r="D13" s="5">
        <v>1</v>
      </c>
      <c r="E13" s="5">
        <f>$F$6+($F$7-$F$6)/($I$6/2+1)*D13+$F$5/2</f>
        <v>0.93888888888888888</v>
      </c>
      <c r="F13" s="5">
        <f t="shared" ref="F13:F27" si="1">E13*E13-15*E13+14</f>
        <v>0.79817901234567756</v>
      </c>
      <c r="H13" s="6" t="s">
        <v>20</v>
      </c>
      <c r="I13" s="5">
        <f>E27</f>
        <v>7.1611111111111105</v>
      </c>
    </row>
    <row r="14" spans="1:16" x14ac:dyDescent="0.3">
      <c r="C14" s="6">
        <v>3</v>
      </c>
      <c r="D14" s="5">
        <v>2</v>
      </c>
      <c r="E14" s="5">
        <f t="shared" ref="E14:E26" si="2">$F$6+($F$7-$F$6)/($I$6/2+1)*D14-$F$5/2</f>
        <v>1.7277777777777776</v>
      </c>
      <c r="F14" s="5">
        <f t="shared" si="1"/>
        <v>-8.9314506172839501</v>
      </c>
      <c r="H14" s="6"/>
      <c r="I14" s="5" t="s">
        <v>21</v>
      </c>
    </row>
    <row r="15" spans="1:16" x14ac:dyDescent="0.3">
      <c r="C15" s="6">
        <v>4</v>
      </c>
      <c r="D15" s="5">
        <v>2</v>
      </c>
      <c r="E15" s="5">
        <f>$F$6+($F$7-$F$6)/($I$6/2+1)*D15+$F$5/2</f>
        <v>1.8277777777777777</v>
      </c>
      <c r="F15" s="5">
        <f t="shared" si="1"/>
        <v>-10.075895061728392</v>
      </c>
    </row>
    <row r="16" spans="1:16" x14ac:dyDescent="0.3">
      <c r="C16" s="6">
        <v>5</v>
      </c>
      <c r="D16" s="5">
        <v>3</v>
      </c>
      <c r="E16" s="5">
        <f t="shared" si="2"/>
        <v>2.6166666666666667</v>
      </c>
      <c r="F16" s="5">
        <f t="shared" si="1"/>
        <v>-18.403055555555554</v>
      </c>
    </row>
    <row r="17" spans="2:9" x14ac:dyDescent="0.3">
      <c r="C17" s="6">
        <v>6</v>
      </c>
      <c r="D17" s="5">
        <v>3</v>
      </c>
      <c r="E17" s="5">
        <f>$F$6+($F$7-$F$6)/($I$6/2+1)*D17+$F$5/2</f>
        <v>2.7166666666666663</v>
      </c>
      <c r="F17" s="5">
        <f t="shared" si="1"/>
        <v>-19.369722222222215</v>
      </c>
    </row>
    <row r="18" spans="2:9" x14ac:dyDescent="0.3">
      <c r="C18" s="6">
        <v>7</v>
      </c>
      <c r="D18" s="5">
        <v>4</v>
      </c>
      <c r="E18" s="5">
        <f t="shared" si="2"/>
        <v>3.5055555555555555</v>
      </c>
      <c r="F18" s="5">
        <f t="shared" si="1"/>
        <v>-26.294413580246918</v>
      </c>
    </row>
    <row r="19" spans="2:9" x14ac:dyDescent="0.3">
      <c r="C19" s="6">
        <v>8</v>
      </c>
      <c r="D19" s="5">
        <v>4</v>
      </c>
      <c r="E19" s="5">
        <f>$F$6+($F$7-$F$6)/($I$6/2+1)*D19+$F$5/2</f>
        <v>3.6055555555555552</v>
      </c>
      <c r="F19" s="5">
        <f t="shared" si="1"/>
        <v>-27.083302469135802</v>
      </c>
    </row>
    <row r="20" spans="2:9" x14ac:dyDescent="0.3">
      <c r="C20" s="6">
        <v>9</v>
      </c>
      <c r="D20" s="5">
        <v>5</v>
      </c>
      <c r="E20" s="5">
        <f t="shared" si="2"/>
        <v>4.3944444444444448</v>
      </c>
      <c r="F20" s="5">
        <f t="shared" si="1"/>
        <v>-32.605524691358028</v>
      </c>
    </row>
    <row r="21" spans="2:9" x14ac:dyDescent="0.3">
      <c r="C21" s="6">
        <v>10</v>
      </c>
      <c r="D21" s="5">
        <v>5</v>
      </c>
      <c r="E21" s="5">
        <f>$F$6+($F$7-$F$6)/($I$6/2+1)*D21+$F$5/2</f>
        <v>4.4944444444444445</v>
      </c>
      <c r="F21" s="5">
        <f t="shared" si="1"/>
        <v>-33.216635802469142</v>
      </c>
    </row>
    <row r="22" spans="2:9" x14ac:dyDescent="0.3">
      <c r="C22" s="6">
        <v>11</v>
      </c>
      <c r="D22" s="5">
        <v>6</v>
      </c>
      <c r="E22" s="5">
        <f t="shared" si="2"/>
        <v>5.2833333333333332</v>
      </c>
      <c r="F22" s="5">
        <f t="shared" si="1"/>
        <v>-37.336388888888891</v>
      </c>
    </row>
    <row r="23" spans="2:9" x14ac:dyDescent="0.3">
      <c r="C23" s="6">
        <v>12</v>
      </c>
      <c r="D23" s="5">
        <v>6</v>
      </c>
      <c r="E23" s="5">
        <f>$F$6+($F$7-$F$6)/($I$6/2+1)*D23+$F$5/2</f>
        <v>5.3833333333333329</v>
      </c>
      <c r="F23" s="5">
        <f t="shared" si="1"/>
        <v>-37.769722222222228</v>
      </c>
      <c r="I23" s="5"/>
    </row>
    <row r="24" spans="2:9" x14ac:dyDescent="0.3">
      <c r="C24" s="6">
        <v>13</v>
      </c>
      <c r="D24" s="5">
        <v>7</v>
      </c>
      <c r="E24" s="5">
        <f t="shared" si="2"/>
        <v>6.1722222222222216</v>
      </c>
      <c r="F24" s="5">
        <f t="shared" si="1"/>
        <v>-40.487006172839507</v>
      </c>
    </row>
    <row r="25" spans="2:9" x14ac:dyDescent="0.3">
      <c r="C25" s="6">
        <v>14</v>
      </c>
      <c r="D25" s="5">
        <v>7</v>
      </c>
      <c r="E25" s="5">
        <f>$F$6+($F$7-$F$6)/($I$6/2+1)*D25+$F$5/2</f>
        <v>6.2722222222222213</v>
      </c>
      <c r="F25" s="5">
        <f t="shared" si="1"/>
        <v>-40.742561728395053</v>
      </c>
    </row>
    <row r="26" spans="2:9" x14ac:dyDescent="0.3">
      <c r="C26" s="6">
        <v>15</v>
      </c>
      <c r="D26" s="5">
        <v>8</v>
      </c>
      <c r="E26" s="5">
        <f t="shared" si="2"/>
        <v>7.0611111111111109</v>
      </c>
      <c r="F26" s="5">
        <f t="shared" si="1"/>
        <v>-42.05737654320987</v>
      </c>
    </row>
    <row r="27" spans="2:9" x14ac:dyDescent="0.3">
      <c r="C27" s="6">
        <v>16</v>
      </c>
      <c r="D27" s="5">
        <v>8</v>
      </c>
      <c r="E27" s="5">
        <f>$F$6+($F$7-$F$6)/($I$6/2+1)*D27+$F$5/2</f>
        <v>7.1611111111111105</v>
      </c>
      <c r="F27" s="5">
        <f t="shared" si="1"/>
        <v>-42.135154320987652</v>
      </c>
    </row>
    <row r="29" spans="2:9" x14ac:dyDescent="0.3">
      <c r="B29" s="4" t="s">
        <v>4</v>
      </c>
      <c r="C29" s="3"/>
    </row>
    <row r="31" spans="2:9" x14ac:dyDescent="0.3">
      <c r="C31" s="5" t="s">
        <v>18</v>
      </c>
      <c r="D31" s="5">
        <v>17</v>
      </c>
      <c r="F31" t="s">
        <v>22</v>
      </c>
      <c r="G31" t="s">
        <v>23</v>
      </c>
    </row>
    <row r="32" spans="2:9" x14ac:dyDescent="0.3">
      <c r="C32" s="5" t="s">
        <v>24</v>
      </c>
      <c r="D32" s="5">
        <v>8</v>
      </c>
    </row>
    <row r="34" spans="3:8" x14ac:dyDescent="0.3">
      <c r="C34" s="6" t="s">
        <v>9</v>
      </c>
      <c r="D34" s="6" t="s">
        <v>10</v>
      </c>
      <c r="E34" s="6" t="s">
        <v>11</v>
      </c>
      <c r="G34" s="5" t="s">
        <v>19</v>
      </c>
      <c r="H34" s="5">
        <f>MIN(E35:E51)</f>
        <v>-42.246913580246911</v>
      </c>
    </row>
    <row r="35" spans="3:8" x14ac:dyDescent="0.3">
      <c r="C35" s="6">
        <v>1</v>
      </c>
      <c r="D35" s="5">
        <f>$F$6+($F$7-$F$6)/($D$31+1)*C35</f>
        <v>0.44444444444444442</v>
      </c>
      <c r="E35" s="5">
        <f>D35*D35-15*D35+14</f>
        <v>7.5308641975308648</v>
      </c>
      <c r="G35" s="5" t="s">
        <v>20</v>
      </c>
      <c r="H35" s="5">
        <f>D51</f>
        <v>7.5555555555555554</v>
      </c>
    </row>
    <row r="36" spans="3:8" x14ac:dyDescent="0.3">
      <c r="C36" s="6">
        <v>2</v>
      </c>
      <c r="D36" s="5">
        <f t="shared" ref="D36:D51" si="3">$F$6+($F$7-$F$6)/($D$31+1)*C36</f>
        <v>0.88888888888888884</v>
      </c>
      <c r="E36" s="5">
        <f t="shared" ref="E36:E51" si="4">D36*D36-15*D36+14</f>
        <v>1.4567901234567913</v>
      </c>
      <c r="G36" s="5"/>
      <c r="H36" s="5" t="s">
        <v>25</v>
      </c>
    </row>
    <row r="37" spans="3:8" x14ac:dyDescent="0.3">
      <c r="C37" s="6">
        <v>3</v>
      </c>
      <c r="D37" s="5">
        <f t="shared" si="3"/>
        <v>1.3333333333333333</v>
      </c>
      <c r="E37" s="5">
        <f t="shared" si="4"/>
        <v>-4.2222222222222214</v>
      </c>
    </row>
    <row r="38" spans="3:8" x14ac:dyDescent="0.3">
      <c r="C38" s="6">
        <v>4</v>
      </c>
      <c r="D38" s="5">
        <f t="shared" si="3"/>
        <v>1.7777777777777777</v>
      </c>
      <c r="E38" s="5">
        <f t="shared" si="4"/>
        <v>-9.5061728395061706</v>
      </c>
    </row>
    <row r="39" spans="3:8" x14ac:dyDescent="0.3">
      <c r="C39" s="6">
        <v>5</v>
      </c>
      <c r="D39" s="5">
        <f t="shared" si="3"/>
        <v>2.2222222222222223</v>
      </c>
      <c r="E39" s="5">
        <f t="shared" si="4"/>
        <v>-14.395061728395063</v>
      </c>
    </row>
    <row r="40" spans="3:8" x14ac:dyDescent="0.3">
      <c r="C40" s="6">
        <v>6</v>
      </c>
      <c r="D40" s="5">
        <f t="shared" si="3"/>
        <v>2.6666666666666665</v>
      </c>
      <c r="E40" s="5">
        <f t="shared" si="4"/>
        <v>-18.888888888888886</v>
      </c>
    </row>
    <row r="41" spans="3:8" x14ac:dyDescent="0.3">
      <c r="C41" s="6">
        <v>7</v>
      </c>
      <c r="D41" s="5">
        <f t="shared" si="3"/>
        <v>3.1111111111111107</v>
      </c>
      <c r="E41" s="5">
        <f t="shared" si="4"/>
        <v>-22.987654320987644</v>
      </c>
    </row>
    <row r="42" spans="3:8" x14ac:dyDescent="0.3">
      <c r="C42" s="6">
        <v>8</v>
      </c>
      <c r="D42" s="5">
        <f t="shared" si="3"/>
        <v>3.5555555555555554</v>
      </c>
      <c r="E42" s="5">
        <f t="shared" si="4"/>
        <v>-26.691358024691354</v>
      </c>
    </row>
    <row r="43" spans="3:8" x14ac:dyDescent="0.3">
      <c r="C43" s="6">
        <v>9</v>
      </c>
      <c r="D43" s="5">
        <f t="shared" si="3"/>
        <v>4</v>
      </c>
      <c r="E43" s="5">
        <f t="shared" si="4"/>
        <v>-30</v>
      </c>
    </row>
    <row r="44" spans="3:8" x14ac:dyDescent="0.3">
      <c r="C44" s="6">
        <v>10</v>
      </c>
      <c r="D44" s="5">
        <f t="shared" si="3"/>
        <v>4.4444444444444446</v>
      </c>
      <c r="E44" s="5">
        <f t="shared" si="4"/>
        <v>-32.913580246913583</v>
      </c>
    </row>
    <row r="45" spans="3:8" x14ac:dyDescent="0.3">
      <c r="C45" s="6">
        <v>11</v>
      </c>
      <c r="D45" s="5">
        <f t="shared" si="3"/>
        <v>4.8888888888888884</v>
      </c>
      <c r="E45" s="5">
        <f t="shared" si="4"/>
        <v>-35.432098765432102</v>
      </c>
    </row>
    <row r="46" spans="3:8" x14ac:dyDescent="0.3">
      <c r="C46" s="6">
        <v>12</v>
      </c>
      <c r="D46" s="5">
        <f t="shared" si="3"/>
        <v>5.333333333333333</v>
      </c>
      <c r="E46" s="5">
        <f t="shared" si="4"/>
        <v>-37.555555555555557</v>
      </c>
    </row>
    <row r="47" spans="3:8" x14ac:dyDescent="0.3">
      <c r="C47" s="6">
        <v>13</v>
      </c>
      <c r="D47" s="5">
        <f t="shared" si="3"/>
        <v>5.7777777777777777</v>
      </c>
      <c r="E47" s="5">
        <f t="shared" si="4"/>
        <v>-39.283950617283956</v>
      </c>
    </row>
    <row r="48" spans="3:8" x14ac:dyDescent="0.3">
      <c r="C48" s="6">
        <v>14</v>
      </c>
      <c r="D48" s="5">
        <f t="shared" si="3"/>
        <v>6.2222222222222214</v>
      </c>
      <c r="E48" s="5">
        <f t="shared" si="4"/>
        <v>-40.617283950617278</v>
      </c>
    </row>
    <row r="49" spans="1:11" x14ac:dyDescent="0.3">
      <c r="C49" s="6">
        <v>15</v>
      </c>
      <c r="D49" s="5">
        <f t="shared" si="3"/>
        <v>6.6666666666666661</v>
      </c>
      <c r="E49" s="5">
        <f t="shared" si="4"/>
        <v>-41.55555555555555</v>
      </c>
    </row>
    <row r="50" spans="1:11" x14ac:dyDescent="0.3">
      <c r="C50" s="6">
        <v>16</v>
      </c>
      <c r="D50" s="5">
        <f t="shared" si="3"/>
        <v>7.1111111111111107</v>
      </c>
      <c r="E50" s="5">
        <f t="shared" si="4"/>
        <v>-42.098765432098759</v>
      </c>
    </row>
    <row r="51" spans="1:11" x14ac:dyDescent="0.3">
      <c r="C51" s="6">
        <v>17</v>
      </c>
      <c r="D51" s="5">
        <f t="shared" si="3"/>
        <v>7.5555555555555554</v>
      </c>
      <c r="E51" s="5">
        <f t="shared" si="4"/>
        <v>-42.246913580246911</v>
      </c>
    </row>
    <row r="53" spans="1:11" x14ac:dyDescent="0.3">
      <c r="A53" s="1">
        <v>2</v>
      </c>
      <c r="B53" s="2" t="s">
        <v>26</v>
      </c>
      <c r="C53" s="2"/>
      <c r="D53" s="2"/>
      <c r="E53" s="2"/>
      <c r="F53" s="2"/>
      <c r="G53" s="2"/>
      <c r="H53" s="2"/>
      <c r="I53" s="2"/>
      <c r="J53" s="2"/>
      <c r="K53" s="2"/>
    </row>
    <row r="55" spans="1:11" x14ac:dyDescent="0.3">
      <c r="B55" s="5" t="s">
        <v>27</v>
      </c>
      <c r="C55" s="5">
        <v>8</v>
      </c>
      <c r="E55" s="5" t="s">
        <v>36</v>
      </c>
      <c r="F55" s="5">
        <v>0.1</v>
      </c>
      <c r="H55" t="s">
        <v>138</v>
      </c>
    </row>
    <row r="57" spans="1:11" x14ac:dyDescent="0.3">
      <c r="B57" s="6" t="s">
        <v>9</v>
      </c>
      <c r="C57" s="6" t="s">
        <v>28</v>
      </c>
      <c r="D57" s="6" t="s">
        <v>29</v>
      </c>
      <c r="E57" s="6" t="s">
        <v>30</v>
      </c>
      <c r="F57" s="6" t="s">
        <v>31</v>
      </c>
      <c r="G57" s="6" t="s">
        <v>32</v>
      </c>
      <c r="H57" s="6" t="s">
        <v>33</v>
      </c>
      <c r="I57" s="6" t="s">
        <v>34</v>
      </c>
    </row>
    <row r="58" spans="1:11" x14ac:dyDescent="0.3">
      <c r="B58" s="6">
        <v>0</v>
      </c>
      <c r="C58" s="5" t="s">
        <v>35</v>
      </c>
      <c r="D58" s="5" t="s">
        <v>35</v>
      </c>
      <c r="E58" s="5" t="s">
        <v>35</v>
      </c>
      <c r="F58" s="5"/>
      <c r="G58" s="5" t="s">
        <v>35</v>
      </c>
      <c r="H58" s="5">
        <v>0</v>
      </c>
      <c r="I58" s="5">
        <v>8</v>
      </c>
    </row>
    <row r="59" spans="1:11" x14ac:dyDescent="0.3">
      <c r="B59" s="6">
        <v>1</v>
      </c>
      <c r="C59" s="5">
        <f>1/2*(H58+I58)-$F$55/2</f>
        <v>3.95</v>
      </c>
      <c r="D59" s="5">
        <f>1/2*(H58+I58)+$F$55/2</f>
        <v>4.05</v>
      </c>
      <c r="E59" s="5">
        <f>C59*C59-15*C59+14</f>
        <v>-29.647500000000001</v>
      </c>
      <c r="F59" s="5" t="s">
        <v>37</v>
      </c>
      <c r="G59" s="5">
        <f>D59*D59-15*D59+14</f>
        <v>-30.347499999999997</v>
      </c>
      <c r="H59" s="5">
        <f>C59</f>
        <v>3.95</v>
      </c>
      <c r="I59" s="5">
        <f>I58</f>
        <v>8</v>
      </c>
    </row>
    <row r="60" spans="1:11" x14ac:dyDescent="0.3">
      <c r="B60" s="6">
        <v>2</v>
      </c>
      <c r="C60" s="5">
        <f t="shared" ref="C60:C66" si="5">1/2*(H59+I59)-$F$55/2</f>
        <v>5.9249999999999998</v>
      </c>
      <c r="D60" s="5">
        <f t="shared" ref="D60:D66" si="6">1/2*(H59+I59)+$F$55/2</f>
        <v>6.0249999999999995</v>
      </c>
      <c r="E60" s="5">
        <f t="shared" ref="E60:E66" si="7">C60*C60-15*C60+14</f>
        <v>-39.769375000000004</v>
      </c>
      <c r="F60" s="5" t="s">
        <v>37</v>
      </c>
      <c r="G60" s="5">
        <f t="shared" ref="G60:G66" si="8">D60*D60-15*D60+14</f>
        <v>-40.074374999999989</v>
      </c>
      <c r="H60" s="5">
        <f>C60</f>
        <v>5.9249999999999998</v>
      </c>
      <c r="I60" s="5">
        <f>I59</f>
        <v>8</v>
      </c>
    </row>
    <row r="61" spans="1:11" x14ac:dyDescent="0.3">
      <c r="B61" s="6">
        <v>3</v>
      </c>
      <c r="C61" s="5">
        <f t="shared" si="5"/>
        <v>6.9125000000000005</v>
      </c>
      <c r="D61" s="5">
        <f t="shared" si="6"/>
        <v>7.0125000000000002</v>
      </c>
      <c r="E61" s="5">
        <f t="shared" si="7"/>
        <v>-41.904843750000005</v>
      </c>
      <c r="F61" s="5" t="s">
        <v>37</v>
      </c>
      <c r="G61" s="5">
        <f t="shared" si="8"/>
        <v>-42.012343749999999</v>
      </c>
      <c r="H61" s="5">
        <f>C61</f>
        <v>6.9125000000000005</v>
      </c>
      <c r="I61" s="5">
        <f>I60</f>
        <v>8</v>
      </c>
    </row>
    <row r="62" spans="1:11" x14ac:dyDescent="0.3">
      <c r="B62" s="6">
        <v>4</v>
      </c>
      <c r="C62" s="5">
        <f t="shared" si="5"/>
        <v>7.4062500000000009</v>
      </c>
      <c r="D62" s="5">
        <f t="shared" si="6"/>
        <v>7.5062500000000005</v>
      </c>
      <c r="E62" s="5">
        <f t="shared" si="7"/>
        <v>-42.2412109375</v>
      </c>
      <c r="F62" s="5" t="s">
        <v>37</v>
      </c>
      <c r="G62" s="5">
        <f t="shared" si="8"/>
        <v>-42.249960937500006</v>
      </c>
      <c r="H62" s="5">
        <f>C62</f>
        <v>7.4062500000000009</v>
      </c>
      <c r="I62" s="5">
        <f>I61</f>
        <v>8</v>
      </c>
    </row>
    <row r="63" spans="1:11" x14ac:dyDescent="0.3">
      <c r="B63" s="6">
        <v>5</v>
      </c>
      <c r="C63" s="5">
        <f t="shared" si="5"/>
        <v>7.6531250000000002</v>
      </c>
      <c r="D63" s="5">
        <f t="shared" si="6"/>
        <v>7.7531249999999998</v>
      </c>
      <c r="E63" s="5">
        <f t="shared" si="7"/>
        <v>-42.226552734374998</v>
      </c>
      <c r="F63" s="5" t="s">
        <v>38</v>
      </c>
      <c r="G63" s="5">
        <f t="shared" si="8"/>
        <v>-42.185927734374999</v>
      </c>
      <c r="H63" s="5">
        <f>H62</f>
        <v>7.4062500000000009</v>
      </c>
      <c r="I63" s="5">
        <f>D63</f>
        <v>7.7531249999999998</v>
      </c>
    </row>
    <row r="64" spans="1:11" x14ac:dyDescent="0.3">
      <c r="B64" s="6">
        <v>6</v>
      </c>
      <c r="C64" s="5">
        <f t="shared" si="5"/>
        <v>7.5296875000000005</v>
      </c>
      <c r="D64" s="5">
        <f t="shared" si="6"/>
        <v>7.6296875000000002</v>
      </c>
      <c r="E64" s="5">
        <f t="shared" si="7"/>
        <v>-42.249118652343753</v>
      </c>
      <c r="F64" s="5" t="s">
        <v>38</v>
      </c>
      <c r="G64" s="5">
        <f t="shared" si="8"/>
        <v>-42.233181152343747</v>
      </c>
      <c r="H64" s="5">
        <f>H63</f>
        <v>7.4062500000000009</v>
      </c>
      <c r="I64" s="5">
        <f>D64</f>
        <v>7.6296875000000002</v>
      </c>
    </row>
    <row r="65" spans="1:11" x14ac:dyDescent="0.3">
      <c r="B65" s="6">
        <v>7</v>
      </c>
      <c r="C65" s="5">
        <f t="shared" si="5"/>
        <v>7.4679687500000007</v>
      </c>
      <c r="D65" s="5">
        <f t="shared" si="6"/>
        <v>7.5679687500000004</v>
      </c>
      <c r="E65" s="5">
        <f t="shared" si="7"/>
        <v>-42.248973999023441</v>
      </c>
      <c r="F65" s="5" t="s">
        <v>38</v>
      </c>
      <c r="G65" s="5">
        <f t="shared" si="8"/>
        <v>-42.245380249023434</v>
      </c>
      <c r="H65" s="5">
        <f>H64</f>
        <v>7.4062500000000009</v>
      </c>
      <c r="I65" s="5">
        <f>D65</f>
        <v>7.5679687500000004</v>
      </c>
    </row>
    <row r="66" spans="1:11" x14ac:dyDescent="0.3">
      <c r="B66" s="6">
        <v>8</v>
      </c>
      <c r="C66" s="5">
        <f t="shared" si="5"/>
        <v>7.4371093750000012</v>
      </c>
      <c r="D66" s="5">
        <f t="shared" si="6"/>
        <v>7.5371093750000009</v>
      </c>
      <c r="E66" s="5">
        <f t="shared" si="7"/>
        <v>-42.246044769287103</v>
      </c>
      <c r="F66" s="5" t="s">
        <v>38</v>
      </c>
      <c r="G66" s="5">
        <f t="shared" si="8"/>
        <v>-42.248622894287109</v>
      </c>
      <c r="H66" s="5">
        <f>H65</f>
        <v>7.4062500000000009</v>
      </c>
      <c r="I66" s="5">
        <f>D66</f>
        <v>7.5371093750000009</v>
      </c>
    </row>
    <row r="68" spans="1:11" x14ac:dyDescent="0.3">
      <c r="B68" s="6"/>
      <c r="C68" s="5" t="s">
        <v>39</v>
      </c>
      <c r="D68" s="5"/>
    </row>
    <row r="70" spans="1:11" x14ac:dyDescent="0.3">
      <c r="B70" s="6" t="s">
        <v>10</v>
      </c>
      <c r="C70" s="6" t="s">
        <v>11</v>
      </c>
      <c r="E70" s="6" t="s">
        <v>19</v>
      </c>
      <c r="F70" s="5">
        <f>MIN(C71:C75)</f>
        <v>-42.249118652343753</v>
      </c>
    </row>
    <row r="71" spans="1:11" x14ac:dyDescent="0.3">
      <c r="B71" s="5">
        <f>H66</f>
        <v>7.4062500000000009</v>
      </c>
      <c r="C71" s="5">
        <f>B71*B71-15*B71+14</f>
        <v>-42.2412109375</v>
      </c>
      <c r="E71" s="6" t="s">
        <v>20</v>
      </c>
      <c r="F71" s="5">
        <f>B75</f>
        <v>7.5296875000000005</v>
      </c>
    </row>
    <row r="72" spans="1:11" x14ac:dyDescent="0.3">
      <c r="B72" s="5">
        <f>I66</f>
        <v>7.5371093750000009</v>
      </c>
      <c r="C72" s="5">
        <f t="shared" ref="C72:C75" si="9">B72*B72-15*B72+14</f>
        <v>-42.248622894287109</v>
      </c>
    </row>
    <row r="73" spans="1:11" x14ac:dyDescent="0.3">
      <c r="B73" s="5">
        <f>C66</f>
        <v>7.4371093750000012</v>
      </c>
      <c r="C73" s="5">
        <f t="shared" si="9"/>
        <v>-42.246044769287103</v>
      </c>
    </row>
    <row r="74" spans="1:11" x14ac:dyDescent="0.3">
      <c r="B74" s="5">
        <f>C65</f>
        <v>7.4679687500000007</v>
      </c>
      <c r="C74" s="5">
        <f t="shared" si="9"/>
        <v>-42.248973999023441</v>
      </c>
    </row>
    <row r="75" spans="1:11" x14ac:dyDescent="0.3">
      <c r="B75" s="5">
        <f>C64</f>
        <v>7.5296875000000005</v>
      </c>
      <c r="C75" s="5">
        <f t="shared" si="9"/>
        <v>-42.249118652343753</v>
      </c>
    </row>
    <row r="77" spans="1:11" x14ac:dyDescent="0.3">
      <c r="A77" s="1">
        <v>3</v>
      </c>
      <c r="B77" s="2" t="s">
        <v>40</v>
      </c>
      <c r="C77" s="2"/>
      <c r="D77" s="2"/>
      <c r="E77" s="2"/>
      <c r="F77" s="2"/>
      <c r="G77" s="2"/>
      <c r="H77" s="2"/>
      <c r="I77" s="2"/>
      <c r="J77" s="2"/>
      <c r="K77" s="2"/>
    </row>
    <row r="79" spans="1:11" x14ac:dyDescent="0.3">
      <c r="B79" s="6" t="s">
        <v>13</v>
      </c>
      <c r="C79" s="5">
        <v>0</v>
      </c>
      <c r="E79" s="6" t="s">
        <v>18</v>
      </c>
      <c r="F79" s="5">
        <v>16</v>
      </c>
      <c r="H79" s="6" t="s">
        <v>41</v>
      </c>
      <c r="I79" s="5">
        <v>17</v>
      </c>
    </row>
    <row r="80" spans="1:11" x14ac:dyDescent="0.3">
      <c r="B80" s="6" t="s">
        <v>14</v>
      </c>
      <c r="C80" s="5">
        <v>8</v>
      </c>
      <c r="E80" s="6" t="s">
        <v>36</v>
      </c>
      <c r="F80" s="5">
        <v>0.2</v>
      </c>
    </row>
    <row r="81" spans="2:12" x14ac:dyDescent="0.3">
      <c r="K81" s="6" t="s">
        <v>9</v>
      </c>
      <c r="L81" s="6" t="s">
        <v>42</v>
      </c>
    </row>
    <row r="82" spans="2:12" x14ac:dyDescent="0.3">
      <c r="B82" s="6" t="s">
        <v>9</v>
      </c>
      <c r="C82" s="6" t="s">
        <v>28</v>
      </c>
      <c r="D82" s="6" t="s">
        <v>29</v>
      </c>
      <c r="E82" s="6" t="s">
        <v>30</v>
      </c>
      <c r="F82" s="6" t="s">
        <v>31</v>
      </c>
      <c r="G82" s="6" t="s">
        <v>32</v>
      </c>
      <c r="H82" s="6" t="s">
        <v>33</v>
      </c>
      <c r="I82" s="6" t="s">
        <v>34</v>
      </c>
      <c r="K82" s="5">
        <v>0</v>
      </c>
      <c r="L82" s="5">
        <v>1</v>
      </c>
    </row>
    <row r="83" spans="2:12" x14ac:dyDescent="0.3">
      <c r="B83" s="6">
        <v>0</v>
      </c>
      <c r="C83" s="5" t="s">
        <v>35</v>
      </c>
      <c r="D83" s="5" t="s">
        <v>35</v>
      </c>
      <c r="E83" s="5" t="s">
        <v>35</v>
      </c>
      <c r="F83" s="5"/>
      <c r="G83" s="5" t="s">
        <v>35</v>
      </c>
      <c r="H83" s="5">
        <v>0</v>
      </c>
      <c r="I83" s="5">
        <v>8</v>
      </c>
      <c r="K83" s="5">
        <v>1</v>
      </c>
      <c r="L83" s="5">
        <v>1</v>
      </c>
    </row>
    <row r="84" spans="2:12" x14ac:dyDescent="0.3">
      <c r="B84" s="6">
        <v>1</v>
      </c>
      <c r="C84" s="5">
        <f>H83+L96/L98*(I83-H83)-POWER(-1,($F$79-B84+1))/L98*$F$80</f>
        <v>3.0556042579837195</v>
      </c>
      <c r="D84" s="5">
        <f>H83+L97/L98*(I83-H83)-POWER(-1,($F$79-B84+1))/L98*$F$80</f>
        <v>4.9441452723857227</v>
      </c>
      <c r="E84" s="5">
        <f>C84*C84-15*C84+14</f>
        <v>-22.49734648834756</v>
      </c>
      <c r="F84" s="5" t="s">
        <v>37</v>
      </c>
      <c r="G84" s="5">
        <f>D84*D84-15*D84+14</f>
        <v>-35.717606611331746</v>
      </c>
      <c r="H84" s="5">
        <f>C84</f>
        <v>3.0556042579837195</v>
      </c>
      <c r="I84" s="5">
        <f>I83</f>
        <v>8</v>
      </c>
      <c r="K84" s="5">
        <v>2</v>
      </c>
      <c r="L84" s="5">
        <f>L82+L83</f>
        <v>2</v>
      </c>
    </row>
    <row r="85" spans="2:12" x14ac:dyDescent="0.3">
      <c r="B85" s="6">
        <v>2</v>
      </c>
      <c r="C85" s="5">
        <f>D84</f>
        <v>4.9441452723857227</v>
      </c>
      <c r="D85" s="5">
        <f>H84+L96/L97*(I84-H84)-POWER(-1,($F$79-B85+1))/L97*$F$80</f>
        <v>6.1116137844578144</v>
      </c>
      <c r="E85" s="5">
        <f t="shared" ref="E85:E98" si="10">C85*C85-15*C85+14</f>
        <v>-35.717606611331746</v>
      </c>
      <c r="F85" s="5" t="s">
        <v>37</v>
      </c>
      <c r="G85" s="5">
        <f t="shared" ref="G85:G98" si="11">D85*D85-15*D85+14</f>
        <v>-40.322383716492446</v>
      </c>
      <c r="H85" s="5">
        <f>C85</f>
        <v>4.9441452723857227</v>
      </c>
      <c r="I85" s="5">
        <f>I84</f>
        <v>8</v>
      </c>
      <c r="K85" s="5">
        <v>3</v>
      </c>
      <c r="L85" s="5">
        <f t="shared" ref="L85:L99" si="12">L83+L84</f>
        <v>3</v>
      </c>
    </row>
    <row r="86" spans="2:12" x14ac:dyDescent="0.3">
      <c r="B86" s="6">
        <v>3</v>
      </c>
      <c r="C86" s="5">
        <f>D85</f>
        <v>6.1116137844578144</v>
      </c>
      <c r="D86" s="5">
        <f>H85+L95/L96*(I85-H85)-POWER(-1,($F$79-B86+1))/L96*$F$80</f>
        <v>6.8324358171571697</v>
      </c>
      <c r="E86" s="5">
        <f t="shared" si="10"/>
        <v>-40.322383716492446</v>
      </c>
      <c r="F86" s="5" t="s">
        <v>37</v>
      </c>
      <c r="G86" s="5">
        <f t="shared" si="11"/>
        <v>-41.804358061785379</v>
      </c>
      <c r="H86" s="5">
        <f>C86</f>
        <v>6.1116137844578144</v>
      </c>
      <c r="I86" s="5">
        <f>I85</f>
        <v>8</v>
      </c>
      <c r="K86" s="5">
        <v>4</v>
      </c>
      <c r="L86" s="5">
        <f t="shared" si="12"/>
        <v>5</v>
      </c>
    </row>
    <row r="87" spans="2:12" x14ac:dyDescent="0.3">
      <c r="B87" s="6">
        <v>4</v>
      </c>
      <c r="C87" s="5">
        <f>D86</f>
        <v>6.8324358171571697</v>
      </c>
      <c r="D87" s="5">
        <f>H86+L94/L95*(I86-H86)-POWER(-1,($F$79-B87+1))/L95*$F$80</f>
        <v>7.2792370953897221</v>
      </c>
      <c r="E87" s="5">
        <f t="shared" si="10"/>
        <v>-41.804358061785379</v>
      </c>
      <c r="F87" s="5" t="s">
        <v>37</v>
      </c>
      <c r="G87" s="5">
        <f t="shared" si="11"/>
        <v>-42.20126373994804</v>
      </c>
      <c r="H87" s="5">
        <f>C87</f>
        <v>6.8324358171571697</v>
      </c>
      <c r="I87" s="5">
        <f>I86</f>
        <v>8</v>
      </c>
      <c r="K87" s="5">
        <v>5</v>
      </c>
      <c r="L87" s="5">
        <f t="shared" si="12"/>
        <v>8</v>
      </c>
    </row>
    <row r="88" spans="2:12" x14ac:dyDescent="0.3">
      <c r="B88" s="6">
        <v>5</v>
      </c>
      <c r="C88" s="5">
        <f>D87</f>
        <v>7.2792370953897221</v>
      </c>
      <c r="D88" s="5">
        <f>H87+L93/L94*(I87-H87)-POWER(-1,($F$79-B88+1))/L94*$F$80</f>
        <v>7.5531621790857857</v>
      </c>
      <c r="E88" s="5">
        <f t="shared" si="10"/>
        <v>-42.20126373994804</v>
      </c>
      <c r="F88" s="5" t="s">
        <v>37</v>
      </c>
      <c r="G88" s="5">
        <f t="shared" si="11"/>
        <v>-42.247173782714846</v>
      </c>
      <c r="H88" s="5">
        <f>C88</f>
        <v>7.2792370953897221</v>
      </c>
      <c r="I88" s="5">
        <f>I87</f>
        <v>8</v>
      </c>
      <c r="K88" s="5">
        <v>6</v>
      </c>
      <c r="L88" s="5">
        <f t="shared" si="12"/>
        <v>13</v>
      </c>
    </row>
    <row r="89" spans="2:12" x14ac:dyDescent="0.3">
      <c r="B89" s="6">
        <v>6</v>
      </c>
      <c r="C89" s="5">
        <f>D88</f>
        <v>7.5531621790857857</v>
      </c>
      <c r="D89" s="5">
        <f>H88+L92/L93*(I88-H88)-POWER(-1,($F$79-B89+1))/L93*$F$80</f>
        <v>7.7260975017113527</v>
      </c>
      <c r="E89" s="5">
        <f t="shared" si="10"/>
        <v>-42.247173782714846</v>
      </c>
      <c r="F89" s="5" t="s">
        <v>38</v>
      </c>
      <c r="G89" s="5">
        <f t="shared" si="11"/>
        <v>-42.198879919719886</v>
      </c>
      <c r="H89" s="5">
        <f>H88</f>
        <v>7.2792370953897221</v>
      </c>
      <c r="I89" s="5">
        <f>D89</f>
        <v>7.7260975017113527</v>
      </c>
      <c r="K89" s="5">
        <v>7</v>
      </c>
      <c r="L89" s="5">
        <f t="shared" si="12"/>
        <v>21</v>
      </c>
    </row>
    <row r="90" spans="2:12" x14ac:dyDescent="0.3">
      <c r="B90" s="6">
        <v>7</v>
      </c>
      <c r="C90" s="5">
        <f>H89+L90/L92*(I89-H89)-POWER(-1,($F$79-B90+1))/L92*$F$80</f>
        <v>7.4477006214002328</v>
      </c>
      <c r="D90" s="5">
        <f>C89</f>
        <v>7.5531621790857857</v>
      </c>
      <c r="E90" s="5">
        <f t="shared" si="10"/>
        <v>-42.247264774998079</v>
      </c>
      <c r="F90" s="5" t="s">
        <v>38</v>
      </c>
      <c r="G90" s="5">
        <f t="shared" si="11"/>
        <v>-42.247173782714846</v>
      </c>
      <c r="H90" s="5">
        <f>H89</f>
        <v>7.2792370953897221</v>
      </c>
      <c r="I90" s="5">
        <f>D90</f>
        <v>7.5531621790857857</v>
      </c>
      <c r="K90" s="5">
        <v>8</v>
      </c>
      <c r="L90" s="5">
        <f t="shared" si="12"/>
        <v>34</v>
      </c>
    </row>
    <row r="91" spans="2:12" x14ac:dyDescent="0.3">
      <c r="B91" s="6">
        <v>8</v>
      </c>
      <c r="C91" s="5">
        <f>H90+L89/L91*(I90-H90)-POWER(-1,($F$79-B91+1))/L91*$F$80</f>
        <v>7.3874630364373104</v>
      </c>
      <c r="D91" s="5">
        <f>C90</f>
        <v>7.4477006214002328</v>
      </c>
      <c r="E91" s="5">
        <f t="shared" si="10"/>
        <v>-42.237335431832086</v>
      </c>
      <c r="F91" s="5" t="s">
        <v>37</v>
      </c>
      <c r="G91" s="5">
        <f t="shared" si="11"/>
        <v>-42.247264774998079</v>
      </c>
      <c r="H91" s="5">
        <f>C91</f>
        <v>7.3874630364373104</v>
      </c>
      <c r="I91" s="5">
        <f>I90</f>
        <v>7.5531621790857857</v>
      </c>
      <c r="K91" s="5">
        <v>9</v>
      </c>
      <c r="L91" s="5">
        <f t="shared" si="12"/>
        <v>55</v>
      </c>
    </row>
    <row r="92" spans="2:12" x14ac:dyDescent="0.3">
      <c r="B92" s="6">
        <v>9</v>
      </c>
      <c r="C92" s="5">
        <f>D91</f>
        <v>7.4477006214002328</v>
      </c>
      <c r="D92" s="5">
        <f>H91+L89/L90*(I91-H91)-POWER(-1,($F$79-B92+1))/L90*$F$80</f>
        <v>7.4839242716025449</v>
      </c>
      <c r="E92" s="5">
        <f t="shared" si="10"/>
        <v>-42.247264774998079</v>
      </c>
      <c r="F92" s="5" t="s">
        <v>37</v>
      </c>
      <c r="G92" s="5">
        <f t="shared" si="11"/>
        <v>-42.249741570956488</v>
      </c>
      <c r="H92" s="5">
        <f>C92</f>
        <v>7.4477006214002328</v>
      </c>
      <c r="I92" s="5">
        <f>I91</f>
        <v>7.5531621790857857</v>
      </c>
      <c r="K92" s="5">
        <v>10</v>
      </c>
      <c r="L92" s="5">
        <f t="shared" si="12"/>
        <v>89</v>
      </c>
    </row>
    <row r="93" spans="2:12" x14ac:dyDescent="0.3">
      <c r="B93" s="6">
        <v>10</v>
      </c>
      <c r="C93" s="5">
        <f>D92</f>
        <v>7.4839242716025449</v>
      </c>
      <c r="D93" s="5">
        <f>H92+L88/L89*(I92-H92)-POWER(-1,($F$79-B93+1))/L89*$F$80</f>
        <v>7.5225101571103368</v>
      </c>
      <c r="E93" s="5">
        <f t="shared" si="10"/>
        <v>-42.249741570956488</v>
      </c>
      <c r="F93" s="5" t="s">
        <v>38</v>
      </c>
      <c r="G93" s="5">
        <f t="shared" si="11"/>
        <v>-42.24949329282687</v>
      </c>
      <c r="H93" s="5">
        <f>H92</f>
        <v>7.4477006214002328</v>
      </c>
      <c r="I93" s="5">
        <f>D93</f>
        <v>7.5225101571103368</v>
      </c>
      <c r="K93" s="5">
        <v>11</v>
      </c>
      <c r="L93" s="5">
        <f t="shared" si="12"/>
        <v>144</v>
      </c>
    </row>
    <row r="94" spans="2:12" x14ac:dyDescent="0.3">
      <c r="B94" s="6">
        <v>11</v>
      </c>
      <c r="C94" s="5">
        <f>H93+L86/L88*(I93-H93)-POWER(-1,($F$79-B94+1))/L88*$F$80</f>
        <v>7.4610889043656572</v>
      </c>
      <c r="D94" s="5">
        <f>C93</f>
        <v>7.4839242716025449</v>
      </c>
      <c r="E94" s="5">
        <f t="shared" si="10"/>
        <v>-42.24848592663654</v>
      </c>
      <c r="F94" s="5" t="s">
        <v>37</v>
      </c>
      <c r="G94" s="5">
        <f t="shared" si="11"/>
        <v>-42.249741570956488</v>
      </c>
      <c r="H94" s="5">
        <f>H93</f>
        <v>7.4477006214002328</v>
      </c>
      <c r="I94" s="5">
        <f>D93</f>
        <v>7.5225101571103368</v>
      </c>
      <c r="K94" s="5">
        <v>12</v>
      </c>
      <c r="L94" s="5">
        <f t="shared" si="12"/>
        <v>233</v>
      </c>
    </row>
    <row r="95" spans="2:12" x14ac:dyDescent="0.3">
      <c r="B95" s="6">
        <v>12</v>
      </c>
      <c r="C95" s="5">
        <f>D94</f>
        <v>7.4839242716025449</v>
      </c>
      <c r="D95" s="5">
        <f>H94+L86/L87*(I94-H94)-POWER(-1,($F$79-B95+1))/L87*$F$80</f>
        <v>7.5194565812190479</v>
      </c>
      <c r="E95" s="5">
        <f t="shared" si="10"/>
        <v>-42.249741570956488</v>
      </c>
      <c r="F95" s="5" t="s">
        <v>38</v>
      </c>
      <c r="G95" s="5">
        <f t="shared" si="11"/>
        <v>-42.249621441447268</v>
      </c>
      <c r="H95" s="5">
        <f>H94</f>
        <v>7.4477006214002328</v>
      </c>
      <c r="I95" s="5">
        <f>D95</f>
        <v>7.5194565812190479</v>
      </c>
      <c r="K95" s="5">
        <v>13</v>
      </c>
      <c r="L95" s="5">
        <f t="shared" si="12"/>
        <v>377</v>
      </c>
    </row>
    <row r="96" spans="2:12" x14ac:dyDescent="0.3">
      <c r="B96" s="6">
        <v>13</v>
      </c>
      <c r="C96" s="5">
        <f>H95+L84/L86*(I95-H95)-POWER(-1,($F$79-B96+1))/L86*$F$80</f>
        <v>7.436403005327759</v>
      </c>
      <c r="D96" s="5">
        <f>C95</f>
        <v>7.4839242716025449</v>
      </c>
      <c r="E96" s="5">
        <f t="shared" si="10"/>
        <v>-42.245955422268658</v>
      </c>
      <c r="F96" s="5" t="s">
        <v>37</v>
      </c>
      <c r="G96" s="5">
        <f t="shared" si="11"/>
        <v>-42.249741570956488</v>
      </c>
      <c r="H96" s="5">
        <f>C96</f>
        <v>7.436403005327759</v>
      </c>
      <c r="I96" s="5">
        <f>I95</f>
        <v>7.5194565812190479</v>
      </c>
      <c r="K96" s="5">
        <v>14</v>
      </c>
      <c r="L96" s="5">
        <f t="shared" si="12"/>
        <v>610</v>
      </c>
    </row>
    <row r="97" spans="1:12" x14ac:dyDescent="0.3">
      <c r="B97" s="6">
        <v>14</v>
      </c>
      <c r="C97" s="5">
        <f>D96</f>
        <v>7.4839242716025449</v>
      </c>
      <c r="D97" s="5">
        <f>H96+L84/L85*(I96-H96)-POWER(-1,($F$79-B97+1))/L85*$F$80</f>
        <v>7.558438722588618</v>
      </c>
      <c r="E97" s="5">
        <f t="shared" si="10"/>
        <v>-42.249741570956488</v>
      </c>
      <c r="F97" s="5" t="s">
        <v>38</v>
      </c>
      <c r="G97" s="5">
        <f t="shared" si="11"/>
        <v>-42.246584915702208</v>
      </c>
      <c r="H97" s="5">
        <f>H96</f>
        <v>7.436403005327759</v>
      </c>
      <c r="I97" s="5">
        <f>D97</f>
        <v>7.558438722588618</v>
      </c>
      <c r="K97" s="5">
        <v>15</v>
      </c>
      <c r="L97" s="5">
        <f t="shared" si="12"/>
        <v>987</v>
      </c>
    </row>
    <row r="98" spans="1:12" x14ac:dyDescent="0.3">
      <c r="B98" s="6">
        <v>15</v>
      </c>
      <c r="C98" s="5">
        <f>H97+L82/L84*(I97-H97)-POWER(-1,($F$79-B98+1))/L84*$F$80</f>
        <v>7.3974208639581889</v>
      </c>
      <c r="D98" s="5">
        <f>C97</f>
        <v>7.4839242716025449</v>
      </c>
      <c r="E98" s="5">
        <f t="shared" si="10"/>
        <v>-42.239477520848915</v>
      </c>
      <c r="F98" s="5" t="s">
        <v>37</v>
      </c>
      <c r="G98" s="5">
        <f t="shared" si="11"/>
        <v>-42.249741570956488</v>
      </c>
      <c r="H98" s="5">
        <f>C98</f>
        <v>7.3974208639581889</v>
      </c>
      <c r="I98" s="5">
        <f>I97</f>
        <v>7.558438722588618</v>
      </c>
      <c r="K98" s="5">
        <v>16</v>
      </c>
      <c r="L98" s="5">
        <f t="shared" si="12"/>
        <v>1597</v>
      </c>
    </row>
    <row r="99" spans="1:12" x14ac:dyDescent="0.3">
      <c r="K99" s="5">
        <v>17</v>
      </c>
      <c r="L99" s="5">
        <f t="shared" si="12"/>
        <v>2584</v>
      </c>
    </row>
    <row r="100" spans="1:12" x14ac:dyDescent="0.3">
      <c r="B100" s="6"/>
      <c r="C100" s="5" t="s">
        <v>44</v>
      </c>
      <c r="D100" s="5"/>
    </row>
    <row r="102" spans="1:12" x14ac:dyDescent="0.3">
      <c r="B102" s="6" t="s">
        <v>10</v>
      </c>
      <c r="C102" s="6" t="s">
        <v>11</v>
      </c>
      <c r="E102" s="6" t="s">
        <v>19</v>
      </c>
      <c r="F102" s="5">
        <f>MIN(C103:C109)</f>
        <v>-42.249741570956488</v>
      </c>
      <c r="H102" t="s">
        <v>139</v>
      </c>
    </row>
    <row r="103" spans="1:12" x14ac:dyDescent="0.3">
      <c r="B103" s="5">
        <f>H98</f>
        <v>7.3974208639581889</v>
      </c>
      <c r="C103" s="5">
        <f>B103*B103-15*B103+14</f>
        <v>-42.239477520848915</v>
      </c>
      <c r="E103" s="6" t="s">
        <v>20</v>
      </c>
      <c r="F103" s="5">
        <f>B106</f>
        <v>7.4839242716025449</v>
      </c>
    </row>
    <row r="104" spans="1:12" x14ac:dyDescent="0.3">
      <c r="B104" s="5">
        <f>I98</f>
        <v>7.558438722588618</v>
      </c>
      <c r="C104" s="5">
        <f t="shared" ref="C104:C109" si="13">B104*B104-15*B104+14</f>
        <v>-42.246584915702208</v>
      </c>
    </row>
    <row r="105" spans="1:12" x14ac:dyDescent="0.3">
      <c r="B105" s="5">
        <f>C96</f>
        <v>7.436403005327759</v>
      </c>
      <c r="C105" s="5">
        <f t="shared" si="13"/>
        <v>-42.245955422268658</v>
      </c>
    </row>
    <row r="106" spans="1:12" x14ac:dyDescent="0.3">
      <c r="B106" s="5">
        <f>D96</f>
        <v>7.4839242716025449</v>
      </c>
      <c r="C106" s="5">
        <f t="shared" si="13"/>
        <v>-42.249741570956488</v>
      </c>
    </row>
    <row r="107" spans="1:12" x14ac:dyDescent="0.3">
      <c r="B107" s="5">
        <f>C94</f>
        <v>7.4610889043656572</v>
      </c>
      <c r="C107" s="5">
        <f t="shared" si="13"/>
        <v>-42.24848592663654</v>
      </c>
    </row>
    <row r="108" spans="1:12" x14ac:dyDescent="0.3">
      <c r="B108" s="5">
        <f>C92</f>
        <v>7.4477006214002328</v>
      </c>
      <c r="C108" s="5">
        <f t="shared" si="13"/>
        <v>-42.247264774998079</v>
      </c>
    </row>
    <row r="109" spans="1:12" x14ac:dyDescent="0.3">
      <c r="B109" s="5">
        <f>C89</f>
        <v>7.5531621790857857</v>
      </c>
      <c r="C109" s="5">
        <f t="shared" si="13"/>
        <v>-42.247173782714846</v>
      </c>
    </row>
    <row r="111" spans="1:12" x14ac:dyDescent="0.3">
      <c r="A111" s="1">
        <v>4</v>
      </c>
      <c r="B111" s="2" t="s">
        <v>45</v>
      </c>
      <c r="C111" s="2"/>
      <c r="D111" s="2"/>
      <c r="E111" s="2"/>
      <c r="F111" s="2"/>
      <c r="G111" s="2"/>
      <c r="H111" s="2"/>
      <c r="I111" s="2"/>
      <c r="J111" s="2"/>
      <c r="K111" s="2"/>
    </row>
    <row r="113" spans="2:9" x14ac:dyDescent="0.3">
      <c r="B113" s="6" t="s">
        <v>13</v>
      </c>
      <c r="C113" s="5">
        <v>0</v>
      </c>
      <c r="E113" s="6" t="s">
        <v>46</v>
      </c>
      <c r="F113" s="5">
        <v>0.38200000000000001</v>
      </c>
    </row>
    <row r="114" spans="2:9" x14ac:dyDescent="0.3">
      <c r="B114" s="6" t="s">
        <v>14</v>
      </c>
      <c r="C114" s="5">
        <v>8</v>
      </c>
      <c r="E114" s="6" t="s">
        <v>47</v>
      </c>
      <c r="F114" s="5">
        <v>0.61799999999999999</v>
      </c>
    </row>
    <row r="115" spans="2:9" x14ac:dyDescent="0.3">
      <c r="B115" s="6" t="s">
        <v>18</v>
      </c>
      <c r="C115" s="5">
        <v>16</v>
      </c>
    </row>
    <row r="117" spans="2:9" x14ac:dyDescent="0.3">
      <c r="B117" s="6" t="s">
        <v>9</v>
      </c>
      <c r="C117" s="6" t="s">
        <v>28</v>
      </c>
      <c r="D117" s="6" t="s">
        <v>29</v>
      </c>
      <c r="E117" s="6" t="s">
        <v>30</v>
      </c>
      <c r="F117" s="6" t="s">
        <v>31</v>
      </c>
      <c r="G117" s="6" t="s">
        <v>32</v>
      </c>
      <c r="H117" s="6" t="s">
        <v>33</v>
      </c>
      <c r="I117" s="6" t="s">
        <v>34</v>
      </c>
    </row>
    <row r="118" spans="2:9" x14ac:dyDescent="0.3">
      <c r="B118" s="6">
        <v>0</v>
      </c>
      <c r="C118" s="5" t="s">
        <v>35</v>
      </c>
      <c r="D118" s="5" t="s">
        <v>35</v>
      </c>
      <c r="E118" s="5" t="s">
        <v>35</v>
      </c>
      <c r="F118" s="5"/>
      <c r="G118" s="5" t="s">
        <v>35</v>
      </c>
      <c r="H118" s="5">
        <v>0</v>
      </c>
      <c r="I118" s="5">
        <v>8</v>
      </c>
    </row>
    <row r="119" spans="2:9" x14ac:dyDescent="0.3">
      <c r="B119" s="6">
        <v>1</v>
      </c>
      <c r="C119" s="5">
        <f>H118+$F$113*(I118-H118)</f>
        <v>3.056</v>
      </c>
      <c r="D119" s="5">
        <f>H118+$F$114*(I118-H118)</f>
        <v>4.944</v>
      </c>
      <c r="E119" s="5">
        <f>C119*C119-15*C119+14</f>
        <v>-22.500864000000007</v>
      </c>
      <c r="F119" s="5" t="s">
        <v>37</v>
      </c>
      <c r="G119" s="5">
        <f>D119*D119-15*D119+14</f>
        <v>-35.716864000000001</v>
      </c>
      <c r="H119" s="5">
        <f>C119</f>
        <v>3.056</v>
      </c>
      <c r="I119" s="5">
        <f>I118</f>
        <v>8</v>
      </c>
    </row>
    <row r="120" spans="2:9" x14ac:dyDescent="0.3">
      <c r="B120" s="6">
        <v>2</v>
      </c>
      <c r="C120" s="5">
        <f>D119</f>
        <v>4.944</v>
      </c>
      <c r="D120" s="5">
        <f t="shared" ref="D120:D131" si="14">H119+$F$114*(I119-H119)</f>
        <v>6.1113920000000004</v>
      </c>
      <c r="E120" s="5">
        <f t="shared" ref="E120:E133" si="15">C120*C120-15*C120+14</f>
        <v>-35.716864000000001</v>
      </c>
      <c r="F120" s="5" t="s">
        <v>37</v>
      </c>
      <c r="G120" s="5">
        <f t="shared" ref="G120:G133" si="16">D120*D120-15*D120+14</f>
        <v>-40.321767822336007</v>
      </c>
      <c r="H120" s="5">
        <f>C120</f>
        <v>4.944</v>
      </c>
      <c r="I120" s="5">
        <f>I119</f>
        <v>8</v>
      </c>
    </row>
    <row r="121" spans="2:9" x14ac:dyDescent="0.3">
      <c r="B121" s="6">
        <v>3</v>
      </c>
      <c r="C121" s="5">
        <f>D120</f>
        <v>6.1113920000000004</v>
      </c>
      <c r="D121" s="5">
        <f t="shared" si="14"/>
        <v>6.8326080000000005</v>
      </c>
      <c r="E121" s="5">
        <f t="shared" si="15"/>
        <v>-40.321767822336007</v>
      </c>
      <c r="F121" s="5" t="s">
        <v>37</v>
      </c>
      <c r="G121" s="5">
        <f t="shared" si="16"/>
        <v>-41.804587918336004</v>
      </c>
      <c r="H121" s="5">
        <f>C121</f>
        <v>6.1113920000000004</v>
      </c>
      <c r="I121" s="5">
        <f>I120</f>
        <v>8</v>
      </c>
    </row>
    <row r="122" spans="2:9" x14ac:dyDescent="0.3">
      <c r="B122" s="6">
        <v>4</v>
      </c>
      <c r="C122" s="5">
        <f>D121</f>
        <v>6.8326080000000005</v>
      </c>
      <c r="D122" s="5">
        <f t="shared" si="14"/>
        <v>7.2785517439999996</v>
      </c>
      <c r="E122" s="5">
        <f t="shared" si="15"/>
        <v>-41.804587918336004</v>
      </c>
      <c r="F122" s="5" t="s">
        <v>37</v>
      </c>
      <c r="G122" s="5">
        <f t="shared" si="16"/>
        <v>-42.200960669914558</v>
      </c>
      <c r="H122" s="5">
        <f>C122</f>
        <v>6.8326080000000005</v>
      </c>
      <c r="I122" s="5">
        <f>I121</f>
        <v>8</v>
      </c>
    </row>
    <row r="123" spans="2:9" x14ac:dyDescent="0.3">
      <c r="B123" s="6">
        <v>5</v>
      </c>
      <c r="C123" s="5">
        <f>D122</f>
        <v>7.2785517439999996</v>
      </c>
      <c r="D123" s="5">
        <f t="shared" si="14"/>
        <v>7.554056256</v>
      </c>
      <c r="E123" s="5">
        <f t="shared" si="15"/>
        <v>-42.200960669914558</v>
      </c>
      <c r="F123" s="5" t="s">
        <v>37</v>
      </c>
      <c r="G123" s="5">
        <f t="shared" si="16"/>
        <v>-42.24707792118727</v>
      </c>
      <c r="H123" s="5">
        <f>C123</f>
        <v>7.2785517439999996</v>
      </c>
      <c r="I123" s="5">
        <f>I122</f>
        <v>8</v>
      </c>
    </row>
    <row r="124" spans="2:9" x14ac:dyDescent="0.3">
      <c r="B124" s="6">
        <v>6</v>
      </c>
      <c r="C124" s="5">
        <f>D123</f>
        <v>7.554056256</v>
      </c>
      <c r="D124" s="5">
        <f t="shared" si="14"/>
        <v>7.7244067662080003</v>
      </c>
      <c r="E124" s="5">
        <f t="shared" si="15"/>
        <v>-42.24707792118727</v>
      </c>
      <c r="F124" s="5" t="s">
        <v>38</v>
      </c>
      <c r="G124" s="5">
        <f t="shared" si="16"/>
        <v>-42.199641603280064</v>
      </c>
      <c r="H124" s="5">
        <f>H123</f>
        <v>7.2785517439999996</v>
      </c>
      <c r="I124" s="5">
        <f>D124</f>
        <v>7.7244067662080003</v>
      </c>
    </row>
    <row r="125" spans="2:9" x14ac:dyDescent="0.3">
      <c r="B125" s="6">
        <v>7</v>
      </c>
      <c r="C125" s="5">
        <f t="shared" ref="C125:C133" si="17">H124+$F$113*(I124-H124)</f>
        <v>7.4488683624834557</v>
      </c>
      <c r="D125" s="5">
        <f>C124</f>
        <v>7.554056256</v>
      </c>
      <c r="E125" s="5">
        <f t="shared" si="15"/>
        <v>-42.247385555644883</v>
      </c>
      <c r="F125" s="5" t="s">
        <v>38</v>
      </c>
      <c r="G125" s="5">
        <f t="shared" si="16"/>
        <v>-42.24707792118727</v>
      </c>
      <c r="H125" s="5">
        <f>H124</f>
        <v>7.2785517439999996</v>
      </c>
      <c r="I125" s="5">
        <f>D125</f>
        <v>7.554056256</v>
      </c>
    </row>
    <row r="126" spans="2:9" x14ac:dyDescent="0.3">
      <c r="B126" s="6">
        <v>8</v>
      </c>
      <c r="C126" s="5">
        <f t="shared" si="17"/>
        <v>7.3837944675839999</v>
      </c>
      <c r="D126" s="5">
        <f>C125</f>
        <v>7.4488683624834557</v>
      </c>
      <c r="E126" s="5">
        <f t="shared" si="15"/>
        <v>-42.236496274235918</v>
      </c>
      <c r="F126" s="5" t="s">
        <v>37</v>
      </c>
      <c r="G126" s="5">
        <f t="shared" si="16"/>
        <v>-42.247385555644883</v>
      </c>
      <c r="H126" s="5">
        <f>C126</f>
        <v>7.3837944675839999</v>
      </c>
      <c r="I126" s="5">
        <f>I125</f>
        <v>7.554056256</v>
      </c>
    </row>
    <row r="127" spans="2:9" x14ac:dyDescent="0.3">
      <c r="B127" s="6">
        <v>9</v>
      </c>
      <c r="C127" s="5">
        <f>D126</f>
        <v>7.4488683624834557</v>
      </c>
      <c r="D127" s="5">
        <f t="shared" si="14"/>
        <v>7.4890162528250883</v>
      </c>
      <c r="E127" s="5">
        <f t="shared" si="15"/>
        <v>-42.247385555644883</v>
      </c>
      <c r="F127" s="5" t="s">
        <v>37</v>
      </c>
      <c r="G127" s="5">
        <f t="shared" si="16"/>
        <v>-42.249879357298006</v>
      </c>
      <c r="H127" s="5">
        <f>C127</f>
        <v>7.4488683624834557</v>
      </c>
      <c r="I127" s="5">
        <f>I126</f>
        <v>7.554056256</v>
      </c>
    </row>
    <row r="128" spans="2:9" x14ac:dyDescent="0.3">
      <c r="B128" s="6">
        <v>10</v>
      </c>
      <c r="C128" s="5">
        <f>D127</f>
        <v>7.4890162528250883</v>
      </c>
      <c r="D128" s="5">
        <f t="shared" si="14"/>
        <v>7.5138744806766802</v>
      </c>
      <c r="E128" s="5">
        <f t="shared" si="15"/>
        <v>-42.249879357298006</v>
      </c>
      <c r="F128" s="5" t="s">
        <v>38</v>
      </c>
      <c r="G128" s="5">
        <f t="shared" si="16"/>
        <v>-42.249807498785955</v>
      </c>
      <c r="H128" s="5">
        <f>H127</f>
        <v>7.4488683624834557</v>
      </c>
      <c r="I128" s="5">
        <f>D128</f>
        <v>7.5138744806766802</v>
      </c>
    </row>
    <row r="129" spans="2:9" x14ac:dyDescent="0.3">
      <c r="B129" s="6">
        <v>11</v>
      </c>
      <c r="C129" s="5">
        <f t="shared" si="17"/>
        <v>7.4737006996332678</v>
      </c>
      <c r="D129" s="5">
        <f>C128</f>
        <v>7.4890162528250883</v>
      </c>
      <c r="E129" s="5">
        <f t="shared" si="15"/>
        <v>-42.24930834680022</v>
      </c>
      <c r="F129" s="5" t="s">
        <v>37</v>
      </c>
      <c r="G129" s="5">
        <f t="shared" si="16"/>
        <v>-42.249879357298006</v>
      </c>
      <c r="H129" s="5">
        <f>C129</f>
        <v>7.4737006996332678</v>
      </c>
      <c r="I129" s="5">
        <f>I128</f>
        <v>7.5138744806766802</v>
      </c>
    </row>
    <row r="130" spans="2:9" x14ac:dyDescent="0.3">
      <c r="B130" s="6">
        <v>12</v>
      </c>
      <c r="C130" s="5">
        <f>D129</f>
        <v>7.4890162528250883</v>
      </c>
      <c r="D130" s="5">
        <f t="shared" si="14"/>
        <v>7.4985280963180969</v>
      </c>
      <c r="E130" s="5">
        <f t="shared" si="15"/>
        <v>-42.249879357298006</v>
      </c>
      <c r="F130" s="5" t="s">
        <v>37</v>
      </c>
      <c r="G130" s="5">
        <f t="shared" si="16"/>
        <v>-42.249997833499549</v>
      </c>
      <c r="H130" s="5">
        <f>C130</f>
        <v>7.4890162528250883</v>
      </c>
      <c r="I130" s="5">
        <f>I129</f>
        <v>7.5138744806766802</v>
      </c>
    </row>
    <row r="131" spans="2:9" x14ac:dyDescent="0.3">
      <c r="B131" s="6">
        <v>13</v>
      </c>
      <c r="C131" s="5">
        <f>D130</f>
        <v>7.4985280963180969</v>
      </c>
      <c r="D131" s="5">
        <f t="shared" si="14"/>
        <v>7.5043786376373722</v>
      </c>
      <c r="E131" s="5">
        <f t="shared" si="15"/>
        <v>-42.249997833499549</v>
      </c>
      <c r="F131" s="5" t="s">
        <v>43</v>
      </c>
      <c r="G131" s="5">
        <f t="shared" si="16"/>
        <v>-42.24998082753244</v>
      </c>
      <c r="H131" s="5">
        <f>H130</f>
        <v>7.4890162528250883</v>
      </c>
      <c r="I131" s="5">
        <f>D131</f>
        <v>7.5043786376373722</v>
      </c>
    </row>
    <row r="132" spans="2:9" x14ac:dyDescent="0.3">
      <c r="B132" s="6">
        <v>14</v>
      </c>
      <c r="C132" s="5">
        <f t="shared" si="17"/>
        <v>7.4948846838233809</v>
      </c>
      <c r="D132" s="5">
        <f>C131</f>
        <v>7.4985280963180969</v>
      </c>
      <c r="E132" s="5">
        <f t="shared" si="15"/>
        <v>-42.249973833540409</v>
      </c>
      <c r="F132" s="5" t="s">
        <v>43</v>
      </c>
      <c r="G132" s="5">
        <f t="shared" si="16"/>
        <v>-42.249997833499549</v>
      </c>
      <c r="H132" s="5">
        <f>H131</f>
        <v>7.4890162528250883</v>
      </c>
      <c r="I132" s="5">
        <f>D132</f>
        <v>7.4985280963180969</v>
      </c>
    </row>
    <row r="133" spans="2:9" x14ac:dyDescent="0.3">
      <c r="B133" s="6">
        <v>15</v>
      </c>
      <c r="C133" s="5">
        <f t="shared" si="17"/>
        <v>7.4926497770394178</v>
      </c>
      <c r="D133" s="5">
        <f>C132</f>
        <v>7.4948846838233809</v>
      </c>
      <c r="E133" s="5">
        <f t="shared" si="15"/>
        <v>-42.249945974222427</v>
      </c>
      <c r="F133" s="5" t="s">
        <v>37</v>
      </c>
      <c r="G133" s="5">
        <f t="shared" si="16"/>
        <v>-42.249973833540409</v>
      </c>
      <c r="H133" s="5">
        <f>C133</f>
        <v>7.4926497770394178</v>
      </c>
      <c r="I133" s="5">
        <f>I132</f>
        <v>7.4985280963180969</v>
      </c>
    </row>
    <row r="135" spans="2:9" x14ac:dyDescent="0.3">
      <c r="B135" s="6"/>
      <c r="C135" s="5" t="s">
        <v>48</v>
      </c>
      <c r="D135" s="5"/>
      <c r="H135" t="s">
        <v>140</v>
      </c>
    </row>
    <row r="137" spans="2:9" x14ac:dyDescent="0.3">
      <c r="B137" s="6" t="s">
        <v>10</v>
      </c>
      <c r="C137" s="6" t="s">
        <v>11</v>
      </c>
      <c r="E137" s="6" t="s">
        <v>19</v>
      </c>
      <c r="F137" s="7">
        <f>MIN(C138:C140)</f>
        <v>-42.249997833499549</v>
      </c>
    </row>
    <row r="138" spans="2:9" x14ac:dyDescent="0.3">
      <c r="B138" s="5">
        <f>H133</f>
        <v>7.4926497770394178</v>
      </c>
      <c r="C138" s="5">
        <f>B138*B138-15*B138+14</f>
        <v>-42.249945974222427</v>
      </c>
      <c r="E138" s="6" t="s">
        <v>20</v>
      </c>
      <c r="F138" s="5">
        <f>B139</f>
        <v>7.4985280963180969</v>
      </c>
    </row>
    <row r="139" spans="2:9" x14ac:dyDescent="0.3">
      <c r="B139" s="5">
        <f>I133</f>
        <v>7.4985280963180969</v>
      </c>
      <c r="C139" s="5">
        <f t="shared" ref="C139:C140" si="18">B139*B139-15*B139+14</f>
        <v>-42.249997833499549</v>
      </c>
    </row>
    <row r="140" spans="2:9" x14ac:dyDescent="0.3">
      <c r="B140" s="5">
        <f>C132</f>
        <v>7.4948846838233809</v>
      </c>
      <c r="C140" s="5">
        <f t="shared" si="18"/>
        <v>-42.249973833540409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A8F95-11D3-4BE9-876C-75D0BE8A8C71}">
  <dimension ref="A1:G30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4.777343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11" bestFit="1" customWidth="1"/>
  </cols>
  <sheetData>
    <row r="1" spans="1:5" x14ac:dyDescent="0.3">
      <c r="A1" s="10" t="s">
        <v>63</v>
      </c>
    </row>
    <row r="2" spans="1:5" x14ac:dyDescent="0.3">
      <c r="A2" s="10" t="s">
        <v>64</v>
      </c>
    </row>
    <row r="3" spans="1:5" x14ac:dyDescent="0.3">
      <c r="A3" s="10" t="s">
        <v>65</v>
      </c>
    </row>
    <row r="4" spans="1:5" x14ac:dyDescent="0.3">
      <c r="A4" s="10" t="s">
        <v>66</v>
      </c>
    </row>
    <row r="5" spans="1:5" x14ac:dyDescent="0.3">
      <c r="A5" s="10" t="s">
        <v>67</v>
      </c>
    </row>
    <row r="6" spans="1:5" x14ac:dyDescent="0.3">
      <c r="A6" s="10"/>
      <c r="B6" t="s">
        <v>68</v>
      </c>
    </row>
    <row r="7" spans="1:5" x14ac:dyDescent="0.3">
      <c r="A7" s="10"/>
      <c r="B7" t="s">
        <v>69</v>
      </c>
    </row>
    <row r="8" spans="1:5" x14ac:dyDescent="0.3">
      <c r="A8" s="10"/>
      <c r="B8" t="s">
        <v>70</v>
      </c>
    </row>
    <row r="9" spans="1:5" x14ac:dyDescent="0.3">
      <c r="A9" s="10" t="s">
        <v>71</v>
      </c>
    </row>
    <row r="10" spans="1:5" x14ac:dyDescent="0.3">
      <c r="B10" t="s">
        <v>72</v>
      </c>
    </row>
    <row r="11" spans="1:5" x14ac:dyDescent="0.3">
      <c r="B11" t="s">
        <v>73</v>
      </c>
    </row>
    <row r="12" spans="1:5" x14ac:dyDescent="0.3">
      <c r="B12" t="s">
        <v>74</v>
      </c>
    </row>
    <row r="14" spans="1:5" ht="15" thickBot="1" x14ac:dyDescent="0.35">
      <c r="A14" t="s">
        <v>75</v>
      </c>
    </row>
    <row r="15" spans="1:5" ht="15" thickBot="1" x14ac:dyDescent="0.35">
      <c r="B15" s="12" t="s">
        <v>76</v>
      </c>
      <c r="C15" s="12" t="s">
        <v>77</v>
      </c>
      <c r="D15" s="12" t="s">
        <v>78</v>
      </c>
      <c r="E15" s="12" t="s">
        <v>79</v>
      </c>
    </row>
    <row r="16" spans="1:5" ht="15" thickBot="1" x14ac:dyDescent="0.35">
      <c r="B16" s="11" t="s">
        <v>87</v>
      </c>
      <c r="C16" s="11" t="s">
        <v>88</v>
      </c>
      <c r="D16" s="14">
        <v>818227.5</v>
      </c>
      <c r="E16" s="14">
        <v>7436.0580336819421</v>
      </c>
    </row>
    <row r="19" spans="1:7" ht="15" thickBot="1" x14ac:dyDescent="0.35">
      <c r="A19" t="s">
        <v>80</v>
      </c>
    </row>
    <row r="20" spans="1:7" ht="15" thickBot="1" x14ac:dyDescent="0.35">
      <c r="B20" s="12" t="s">
        <v>76</v>
      </c>
      <c r="C20" s="12" t="s">
        <v>77</v>
      </c>
      <c r="D20" s="12" t="s">
        <v>78</v>
      </c>
      <c r="E20" s="12" t="s">
        <v>79</v>
      </c>
      <c r="F20" s="12" t="s">
        <v>81</v>
      </c>
    </row>
    <row r="21" spans="1:7" x14ac:dyDescent="0.3">
      <c r="B21" s="13" t="s">
        <v>89</v>
      </c>
      <c r="C21" s="13" t="s">
        <v>58</v>
      </c>
      <c r="D21" s="15">
        <v>1</v>
      </c>
      <c r="E21" s="15">
        <v>25.540004409020305</v>
      </c>
      <c r="F21" s="13" t="s">
        <v>90</v>
      </c>
    </row>
    <row r="22" spans="1:7" x14ac:dyDescent="0.3">
      <c r="B22" s="13" t="s">
        <v>91</v>
      </c>
      <c r="C22" s="13" t="s">
        <v>58</v>
      </c>
      <c r="D22" s="15">
        <v>1</v>
      </c>
      <c r="E22" s="15">
        <v>188.62424623726071</v>
      </c>
      <c r="F22" s="13" t="s">
        <v>90</v>
      </c>
    </row>
    <row r="23" spans="1:7" x14ac:dyDescent="0.3">
      <c r="B23" s="13" t="s">
        <v>92</v>
      </c>
      <c r="C23" s="13" t="s">
        <v>58</v>
      </c>
      <c r="D23" s="15">
        <v>1</v>
      </c>
      <c r="E23" s="15">
        <v>32.073457692180966</v>
      </c>
      <c r="F23" s="13" t="s">
        <v>90</v>
      </c>
    </row>
    <row r="24" spans="1:7" x14ac:dyDescent="0.3">
      <c r="B24" s="13" t="s">
        <v>93</v>
      </c>
      <c r="C24" s="13" t="s">
        <v>58</v>
      </c>
      <c r="D24" s="15">
        <v>1</v>
      </c>
      <c r="E24" s="15">
        <v>16.771124073797953</v>
      </c>
      <c r="F24" s="13" t="s">
        <v>90</v>
      </c>
    </row>
    <row r="25" spans="1:7" ht="15" thickBot="1" x14ac:dyDescent="0.35">
      <c r="B25" s="11" t="s">
        <v>94</v>
      </c>
      <c r="C25" s="11" t="s">
        <v>58</v>
      </c>
      <c r="D25" s="14">
        <v>1</v>
      </c>
      <c r="E25" s="14">
        <v>9.254607899658561</v>
      </c>
      <c r="F25" s="11" t="s">
        <v>90</v>
      </c>
    </row>
    <row r="28" spans="1:7" ht="15" thickBot="1" x14ac:dyDescent="0.35">
      <c r="A28" t="s">
        <v>82</v>
      </c>
    </row>
    <row r="29" spans="1:7" ht="15" thickBot="1" x14ac:dyDescent="0.35">
      <c r="B29" s="12" t="s">
        <v>76</v>
      </c>
      <c r="C29" s="12" t="s">
        <v>77</v>
      </c>
      <c r="D29" s="12" t="s">
        <v>83</v>
      </c>
      <c r="E29" s="12" t="s">
        <v>84</v>
      </c>
      <c r="F29" s="12" t="s">
        <v>85</v>
      </c>
      <c r="G29" s="12" t="s">
        <v>86</v>
      </c>
    </row>
    <row r="30" spans="1:7" ht="15" thickBot="1" x14ac:dyDescent="0.35">
      <c r="B30" s="11" t="s">
        <v>95</v>
      </c>
      <c r="C30" s="11" t="s">
        <v>60</v>
      </c>
      <c r="D30" s="14">
        <v>1349.9999944808962</v>
      </c>
      <c r="E30" s="11" t="s">
        <v>96</v>
      </c>
      <c r="F30" s="11" t="s">
        <v>97</v>
      </c>
      <c r="G30" s="11">
        <v>5.5191037517943187E-6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FF1AC-DD3E-46CD-997F-3115496771FF}">
  <dimension ref="A1:E18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4.77734375" bestFit="1" customWidth="1"/>
    <col min="4" max="4" width="14.6640625" bestFit="1" customWidth="1"/>
    <col min="5" max="5" width="12.6640625" bestFit="1" customWidth="1"/>
  </cols>
  <sheetData>
    <row r="1" spans="1:5" x14ac:dyDescent="0.3">
      <c r="A1" s="10" t="s">
        <v>98</v>
      </c>
    </row>
    <row r="2" spans="1:5" x14ac:dyDescent="0.3">
      <c r="A2" s="10" t="s">
        <v>64</v>
      </c>
    </row>
    <row r="3" spans="1:5" x14ac:dyDescent="0.3">
      <c r="A3" s="10" t="s">
        <v>65</v>
      </c>
    </row>
    <row r="6" spans="1:5" ht="15" thickBot="1" x14ac:dyDescent="0.35">
      <c r="A6" t="s">
        <v>80</v>
      </c>
    </row>
    <row r="7" spans="1:5" x14ac:dyDescent="0.3">
      <c r="B7" s="16"/>
      <c r="C7" s="16"/>
      <c r="D7" s="16" t="s">
        <v>99</v>
      </c>
      <c r="E7" s="16" t="s">
        <v>101</v>
      </c>
    </row>
    <row r="8" spans="1:5" ht="15" thickBot="1" x14ac:dyDescent="0.35">
      <c r="B8" s="17" t="s">
        <v>76</v>
      </c>
      <c r="C8" s="17" t="s">
        <v>77</v>
      </c>
      <c r="D8" s="17" t="s">
        <v>100</v>
      </c>
      <c r="E8" s="17" t="s">
        <v>102</v>
      </c>
    </row>
    <row r="9" spans="1:5" x14ac:dyDescent="0.3">
      <c r="B9" s="13" t="s">
        <v>89</v>
      </c>
      <c r="C9" s="13" t="s">
        <v>58</v>
      </c>
      <c r="D9" s="13">
        <v>25.540004409020305</v>
      </c>
      <c r="E9" s="13">
        <v>0</v>
      </c>
    </row>
    <row r="10" spans="1:5" x14ac:dyDescent="0.3">
      <c r="B10" s="13" t="s">
        <v>91</v>
      </c>
      <c r="C10" s="13" t="s">
        <v>58</v>
      </c>
      <c r="D10" s="13">
        <v>188.62424623726071</v>
      </c>
      <c r="E10" s="13">
        <v>0</v>
      </c>
    </row>
    <row r="11" spans="1:5" x14ac:dyDescent="0.3">
      <c r="B11" s="13" t="s">
        <v>92</v>
      </c>
      <c r="C11" s="13" t="s">
        <v>58</v>
      </c>
      <c r="D11" s="13">
        <v>32.073457692180966</v>
      </c>
      <c r="E11" s="13">
        <v>0</v>
      </c>
    </row>
    <row r="12" spans="1:5" x14ac:dyDescent="0.3">
      <c r="B12" s="13" t="s">
        <v>93</v>
      </c>
      <c r="C12" s="13" t="s">
        <v>58</v>
      </c>
      <c r="D12" s="13">
        <v>16.771124073797953</v>
      </c>
      <c r="E12" s="13">
        <v>0</v>
      </c>
    </row>
    <row r="13" spans="1:5" ht="15" thickBot="1" x14ac:dyDescent="0.35">
      <c r="B13" s="11" t="s">
        <v>94</v>
      </c>
      <c r="C13" s="11" t="s">
        <v>58</v>
      </c>
      <c r="D13" s="11">
        <v>9.254607899658561</v>
      </c>
      <c r="E13" s="11">
        <v>0</v>
      </c>
    </row>
    <row r="15" spans="1:5" ht="15" thickBot="1" x14ac:dyDescent="0.35">
      <c r="A15" t="s">
        <v>82</v>
      </c>
    </row>
    <row r="16" spans="1:5" x14ac:dyDescent="0.3">
      <c r="B16" s="16"/>
      <c r="C16" s="16"/>
      <c r="D16" s="16" t="s">
        <v>99</v>
      </c>
      <c r="E16" s="16" t="s">
        <v>103</v>
      </c>
    </row>
    <row r="17" spans="2:5" ht="15" thickBot="1" x14ac:dyDescent="0.35">
      <c r="B17" s="17" t="s">
        <v>76</v>
      </c>
      <c r="C17" s="17" t="s">
        <v>77</v>
      </c>
      <c r="D17" s="17" t="s">
        <v>100</v>
      </c>
      <c r="E17" s="17" t="s">
        <v>104</v>
      </c>
    </row>
    <row r="18" spans="2:5" ht="15" thickBot="1" x14ac:dyDescent="0.35">
      <c r="B18" s="11" t="s">
        <v>95</v>
      </c>
      <c r="C18" s="11" t="s">
        <v>60</v>
      </c>
      <c r="D18" s="11">
        <v>1349.9999944808962</v>
      </c>
      <c r="E18" s="11">
        <v>-3.8491637944339518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97E6-BED8-41EB-8AE2-BB49325DFDFE}">
  <dimension ref="A1:J17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bestFit="1" customWidth="1"/>
    <col min="3" max="3" width="12" bestFit="1" customWidth="1"/>
    <col min="4" max="4" width="9.33203125" bestFit="1" customWidth="1"/>
    <col min="5" max="5" width="2.33203125" customWidth="1"/>
    <col min="6" max="6" width="8.109375" bestFit="1" customWidth="1"/>
    <col min="7" max="7" width="16.5546875" bestFit="1" customWidth="1"/>
    <col min="8" max="8" width="2.33203125" customWidth="1"/>
    <col min="9" max="9" width="8.44140625" bestFit="1" customWidth="1"/>
    <col min="10" max="10" width="16.5546875" bestFit="1" customWidth="1"/>
  </cols>
  <sheetData>
    <row r="1" spans="1:10" x14ac:dyDescent="0.3">
      <c r="A1" s="10" t="s">
        <v>105</v>
      </c>
    </row>
    <row r="2" spans="1:10" x14ac:dyDescent="0.3">
      <c r="A2" s="10" t="s">
        <v>64</v>
      </c>
    </row>
    <row r="3" spans="1:10" x14ac:dyDescent="0.3">
      <c r="A3" s="10" t="s">
        <v>65</v>
      </c>
    </row>
    <row r="5" spans="1:10" ht="15" thickBot="1" x14ac:dyDescent="0.35"/>
    <row r="6" spans="1:10" x14ac:dyDescent="0.3">
      <c r="B6" s="16"/>
      <c r="C6" s="16" t="s">
        <v>106</v>
      </c>
      <c r="D6" s="16"/>
    </row>
    <row r="7" spans="1:10" ht="15" thickBot="1" x14ac:dyDescent="0.35">
      <c r="B7" s="17" t="s">
        <v>76</v>
      </c>
      <c r="C7" s="17" t="s">
        <v>77</v>
      </c>
      <c r="D7" s="17" t="s">
        <v>100</v>
      </c>
    </row>
    <row r="8" spans="1:10" ht="15" thickBot="1" x14ac:dyDescent="0.35">
      <c r="B8" s="11" t="s">
        <v>87</v>
      </c>
      <c r="C8" s="11" t="s">
        <v>88</v>
      </c>
      <c r="D8" s="14">
        <v>7436.0580336819421</v>
      </c>
    </row>
    <row r="10" spans="1:10" ht="15" thickBot="1" x14ac:dyDescent="0.35"/>
    <row r="11" spans="1:10" x14ac:dyDescent="0.3">
      <c r="B11" s="16"/>
      <c r="C11" s="16" t="s">
        <v>107</v>
      </c>
      <c r="D11" s="16"/>
      <c r="F11" s="16" t="s">
        <v>108</v>
      </c>
      <c r="G11" s="16" t="s">
        <v>106</v>
      </c>
      <c r="I11" s="16" t="s">
        <v>111</v>
      </c>
      <c r="J11" s="16" t="s">
        <v>106</v>
      </c>
    </row>
    <row r="12" spans="1:10" ht="15" thickBot="1" x14ac:dyDescent="0.35">
      <c r="B12" s="17" t="s">
        <v>76</v>
      </c>
      <c r="C12" s="17" t="s">
        <v>77</v>
      </c>
      <c r="D12" s="17" t="s">
        <v>100</v>
      </c>
      <c r="F12" s="17" t="s">
        <v>109</v>
      </c>
      <c r="G12" s="17" t="s">
        <v>110</v>
      </c>
      <c r="I12" s="17" t="s">
        <v>109</v>
      </c>
      <c r="J12" s="17" t="s">
        <v>110</v>
      </c>
    </row>
    <row r="13" spans="1:10" x14ac:dyDescent="0.3">
      <c r="B13" s="13" t="s">
        <v>89</v>
      </c>
      <c r="C13" s="13" t="s">
        <v>58</v>
      </c>
      <c r="D13" s="15">
        <v>25.540004409020305</v>
      </c>
      <c r="F13" s="15">
        <v>0</v>
      </c>
      <c r="G13" s="15" t="e">
        <v>#DIV/0!</v>
      </c>
      <c r="I13" s="15">
        <v>25.540004960930652</v>
      </c>
      <c r="J13" s="15">
        <v>7436.058012437984</v>
      </c>
    </row>
    <row r="14" spans="1:10" x14ac:dyDescent="0.3">
      <c r="B14" s="13" t="s">
        <v>91</v>
      </c>
      <c r="C14" s="13" t="s">
        <v>58</v>
      </c>
      <c r="D14" s="15">
        <v>188.62424623726071</v>
      </c>
      <c r="F14" s="15">
        <v>0</v>
      </c>
      <c r="G14" s="15" t="e">
        <v>#DIV/0!</v>
      </c>
      <c r="I14" s="15">
        <v>188.6242473410814</v>
      </c>
      <c r="J14" s="15">
        <v>7436.0580142084309</v>
      </c>
    </row>
    <row r="15" spans="1:10" x14ac:dyDescent="0.3">
      <c r="B15" s="13" t="s">
        <v>92</v>
      </c>
      <c r="C15" s="13" t="s">
        <v>58</v>
      </c>
      <c r="D15" s="15">
        <v>32.073457692180966</v>
      </c>
      <c r="F15" s="15">
        <v>0</v>
      </c>
      <c r="G15" s="15" t="e">
        <v>#DIV/0!</v>
      </c>
      <c r="I15" s="15">
        <v>32.073460451732757</v>
      </c>
      <c r="J15" s="15">
        <v>7436.0580237218364</v>
      </c>
    </row>
    <row r="16" spans="1:10" x14ac:dyDescent="0.3">
      <c r="B16" s="13" t="s">
        <v>93</v>
      </c>
      <c r="C16" s="13" t="s">
        <v>58</v>
      </c>
      <c r="D16" s="15">
        <v>16.771124073797953</v>
      </c>
      <c r="F16" s="15">
        <v>0</v>
      </c>
      <c r="G16" s="15" t="e">
        <v>#DIV/0!</v>
      </c>
      <c r="I16" s="15">
        <v>16.77112591349924</v>
      </c>
      <c r="J16" s="15">
        <v>7436.0580308206645</v>
      </c>
    </row>
    <row r="17" spans="2:10" ht="15" thickBot="1" x14ac:dyDescent="0.35">
      <c r="B17" s="11" t="s">
        <v>94</v>
      </c>
      <c r="C17" s="11" t="s">
        <v>58</v>
      </c>
      <c r="D17" s="14">
        <v>9.254607899658561</v>
      </c>
      <c r="F17" s="14">
        <v>0</v>
      </c>
      <c r="G17" s="14" t="e">
        <v>#DIV/0!</v>
      </c>
      <c r="I17" s="14">
        <v>9.2546092794344403</v>
      </c>
      <c r="J17" s="14">
        <v>7436.0579876494148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B325-214E-42B8-9A2A-9976EE4415B8}">
  <dimension ref="A1:N45"/>
  <sheetViews>
    <sheetView tabSelected="1" topLeftCell="A34" workbookViewId="0">
      <selection activeCell="K6" sqref="K6"/>
    </sheetView>
  </sheetViews>
  <sheetFormatPr defaultRowHeight="14.4" x14ac:dyDescent="0.3"/>
  <cols>
    <col min="2" max="2" width="5" bestFit="1" customWidth="1"/>
    <col min="3" max="3" width="12" bestFit="1" customWidth="1"/>
    <col min="4" max="4" width="8.33203125" customWidth="1"/>
    <col min="6" max="7" width="12" bestFit="1" customWidth="1"/>
    <col min="9" max="9" width="12" bestFit="1" customWidth="1"/>
    <col min="12" max="12" width="26.109375" customWidth="1"/>
    <col min="13" max="13" width="30.6640625" customWidth="1"/>
    <col min="14" max="14" width="25" customWidth="1"/>
  </cols>
  <sheetData>
    <row r="1" spans="1:12" x14ac:dyDescent="0.3">
      <c r="A1" s="6" t="s">
        <v>42</v>
      </c>
      <c r="B1" s="5">
        <v>1350</v>
      </c>
      <c r="D1" s="2" t="s">
        <v>53</v>
      </c>
      <c r="E1" s="2"/>
      <c r="F1" s="2"/>
      <c r="G1" s="2"/>
    </row>
    <row r="3" spans="1:12" x14ac:dyDescent="0.3">
      <c r="A3" s="6" t="s">
        <v>9</v>
      </c>
      <c r="B3" s="6" t="s">
        <v>49</v>
      </c>
      <c r="C3" s="6" t="s">
        <v>50</v>
      </c>
      <c r="D3" s="6" t="s">
        <v>51</v>
      </c>
      <c r="E3" s="6" t="s">
        <v>52</v>
      </c>
    </row>
    <row r="4" spans="1:12" x14ac:dyDescent="0.3">
      <c r="A4" s="6">
        <v>1</v>
      </c>
      <c r="B4" s="5">
        <v>5000</v>
      </c>
      <c r="C4" s="5">
        <v>6</v>
      </c>
      <c r="D4" s="5">
        <v>15</v>
      </c>
      <c r="E4" s="5">
        <v>10</v>
      </c>
    </row>
    <row r="5" spans="1:12" x14ac:dyDescent="0.3">
      <c r="A5" s="6">
        <v>2</v>
      </c>
      <c r="B5" s="5">
        <v>7000</v>
      </c>
      <c r="C5" s="5">
        <v>110</v>
      </c>
      <c r="D5" s="5">
        <v>8</v>
      </c>
      <c r="E5" s="5">
        <v>5</v>
      </c>
    </row>
    <row r="6" spans="1:12" x14ac:dyDescent="0.3">
      <c r="A6" s="6">
        <v>3</v>
      </c>
      <c r="B6" s="5">
        <v>2000</v>
      </c>
      <c r="C6" s="5">
        <v>7</v>
      </c>
      <c r="D6" s="5">
        <v>20</v>
      </c>
      <c r="E6" s="5">
        <v>2</v>
      </c>
    </row>
    <row r="7" spans="1:12" x14ac:dyDescent="0.3">
      <c r="A7" s="6">
        <v>4</v>
      </c>
      <c r="B7" s="5">
        <v>200</v>
      </c>
      <c r="C7" s="5">
        <v>5</v>
      </c>
      <c r="D7" s="5">
        <v>4</v>
      </c>
      <c r="E7" s="5">
        <v>3</v>
      </c>
    </row>
    <row r="8" spans="1:12" x14ac:dyDescent="0.3">
      <c r="A8" s="6">
        <v>5</v>
      </c>
      <c r="B8" s="5">
        <v>800</v>
      </c>
      <c r="C8" s="5">
        <v>4</v>
      </c>
      <c r="D8" s="5">
        <v>8</v>
      </c>
      <c r="E8" s="5">
        <v>4</v>
      </c>
    </row>
    <row r="10" spans="1:12" x14ac:dyDescent="0.3">
      <c r="A10" s="6" t="s">
        <v>54</v>
      </c>
      <c r="B10" s="6" t="s">
        <v>55</v>
      </c>
      <c r="C10" s="6" t="s">
        <v>56</v>
      </c>
      <c r="D10" s="6" t="s">
        <v>57</v>
      </c>
      <c r="E10" s="6" t="s">
        <v>52</v>
      </c>
      <c r="F10" s="8" t="s">
        <v>58</v>
      </c>
      <c r="G10" s="6" t="s">
        <v>59</v>
      </c>
      <c r="H10" s="6" t="s">
        <v>61</v>
      </c>
      <c r="I10" s="6" t="s">
        <v>60</v>
      </c>
      <c r="L10" s="18" t="s">
        <v>117</v>
      </c>
    </row>
    <row r="11" spans="1:12" x14ac:dyDescent="0.3">
      <c r="A11" s="6">
        <v>1</v>
      </c>
      <c r="B11" s="5">
        <v>5000</v>
      </c>
      <c r="C11" s="5">
        <v>6</v>
      </c>
      <c r="D11" s="5">
        <v>15</v>
      </c>
      <c r="E11" s="5">
        <v>10</v>
      </c>
      <c r="F11" s="9">
        <f>SQRT(2*C11*B11/D11)</f>
        <v>63.245553203367585</v>
      </c>
      <c r="G11" s="5">
        <f>C11*B11/F11</f>
        <v>474.34164902525691</v>
      </c>
      <c r="H11" s="5">
        <f>D11*F11</f>
        <v>948.68329805051383</v>
      </c>
      <c r="I11" s="5">
        <f>E11*F11</f>
        <v>632.45553203367581</v>
      </c>
    </row>
    <row r="12" spans="1:12" x14ac:dyDescent="0.3">
      <c r="A12" s="6">
        <v>2</v>
      </c>
      <c r="B12" s="5">
        <v>7000</v>
      </c>
      <c r="C12" s="5">
        <v>110</v>
      </c>
      <c r="D12" s="5">
        <v>8</v>
      </c>
      <c r="E12" s="5">
        <v>5</v>
      </c>
      <c r="F12" s="9">
        <f t="shared" ref="F12:F15" si="0">SQRT(2*C12*B12/D12)</f>
        <v>438.74821936960609</v>
      </c>
      <c r="G12" s="5">
        <f t="shared" ref="G12:G15" si="1">C12*B12/F12</f>
        <v>1754.9928774784244</v>
      </c>
      <c r="H12" s="5">
        <f t="shared" ref="H12:H15" si="2">D12*F12</f>
        <v>3509.9857549568487</v>
      </c>
      <c r="I12" s="5">
        <f t="shared" ref="I12:I15" si="3">E12*F12</f>
        <v>2193.7410968480303</v>
      </c>
    </row>
    <row r="13" spans="1:12" x14ac:dyDescent="0.3">
      <c r="A13" s="6">
        <v>3</v>
      </c>
      <c r="B13" s="5">
        <v>2000</v>
      </c>
      <c r="C13" s="5">
        <v>7</v>
      </c>
      <c r="D13" s="5">
        <v>20</v>
      </c>
      <c r="E13" s="5">
        <v>2</v>
      </c>
      <c r="F13" s="9">
        <f t="shared" si="0"/>
        <v>37.416573867739416</v>
      </c>
      <c r="G13" s="5">
        <f t="shared" si="1"/>
        <v>374.16573867739413</v>
      </c>
      <c r="H13" s="5">
        <f t="shared" si="2"/>
        <v>748.33147735478838</v>
      </c>
      <c r="I13" s="5">
        <f t="shared" si="3"/>
        <v>74.833147735478832</v>
      </c>
    </row>
    <row r="14" spans="1:12" x14ac:dyDescent="0.3">
      <c r="A14" s="6">
        <v>4</v>
      </c>
      <c r="B14" s="5">
        <v>200</v>
      </c>
      <c r="C14" s="5">
        <v>5</v>
      </c>
      <c r="D14" s="5">
        <v>4</v>
      </c>
      <c r="E14" s="5">
        <v>3</v>
      </c>
      <c r="F14" s="9">
        <f t="shared" si="0"/>
        <v>22.360679774997898</v>
      </c>
      <c r="G14" s="5">
        <f t="shared" si="1"/>
        <v>44.721359549995789</v>
      </c>
      <c r="H14" s="5">
        <f t="shared" si="2"/>
        <v>89.442719099991592</v>
      </c>
      <c r="I14" s="5">
        <f t="shared" si="3"/>
        <v>67.082039324993701</v>
      </c>
    </row>
    <row r="15" spans="1:12" x14ac:dyDescent="0.3">
      <c r="A15" s="6">
        <v>5</v>
      </c>
      <c r="B15" s="5">
        <v>800</v>
      </c>
      <c r="C15" s="5">
        <v>4</v>
      </c>
      <c r="D15" s="5">
        <v>8</v>
      </c>
      <c r="E15" s="5">
        <v>4</v>
      </c>
      <c r="F15" s="9">
        <f t="shared" si="0"/>
        <v>28.284271247461902</v>
      </c>
      <c r="G15" s="5">
        <f t="shared" si="1"/>
        <v>113.13708498984759</v>
      </c>
      <c r="H15" s="5">
        <f t="shared" si="2"/>
        <v>226.27416997969522</v>
      </c>
      <c r="I15" s="5">
        <f t="shared" si="3"/>
        <v>113.13708498984761</v>
      </c>
    </row>
    <row r="16" spans="1:12" x14ac:dyDescent="0.3">
      <c r="G16" s="5">
        <f>SUM(G11:G15)</f>
        <v>2761.3587097209188</v>
      </c>
      <c r="H16" s="5">
        <f t="shared" ref="H16:I16" si="4">SUM(H11:H15)</f>
        <v>5522.7174194418376</v>
      </c>
      <c r="I16" s="5">
        <f t="shared" si="4"/>
        <v>3081.2489009320261</v>
      </c>
    </row>
    <row r="18" spans="1:14" x14ac:dyDescent="0.3">
      <c r="A18" s="6" t="s">
        <v>54</v>
      </c>
      <c r="B18" s="6" t="s">
        <v>55</v>
      </c>
      <c r="C18" s="6" t="s">
        <v>56</v>
      </c>
      <c r="D18" s="6" t="s">
        <v>57</v>
      </c>
      <c r="E18" s="6" t="s">
        <v>52</v>
      </c>
      <c r="F18" s="8" t="s">
        <v>58</v>
      </c>
      <c r="G18" s="6" t="s">
        <v>59</v>
      </c>
      <c r="H18" s="6" t="s">
        <v>61</v>
      </c>
      <c r="I18" s="6" t="s">
        <v>60</v>
      </c>
      <c r="L18" s="6" t="s">
        <v>112</v>
      </c>
      <c r="M18" s="6" t="s">
        <v>113</v>
      </c>
      <c r="N18" s="6" t="s">
        <v>114</v>
      </c>
    </row>
    <row r="19" spans="1:14" x14ac:dyDescent="0.3">
      <c r="A19" s="6">
        <v>1</v>
      </c>
      <c r="B19" s="5">
        <v>5000</v>
      </c>
      <c r="C19" s="5">
        <v>6</v>
      </c>
      <c r="D19" s="5">
        <v>15</v>
      </c>
      <c r="E19" s="5">
        <v>10</v>
      </c>
      <c r="F19" s="9">
        <v>25.540004409020305</v>
      </c>
      <c r="G19" s="5">
        <f>C19*B19/F19</f>
        <v>1174.6278316774487</v>
      </c>
      <c r="H19" s="5">
        <f>D19*F19</f>
        <v>383.10006613530459</v>
      </c>
      <c r="I19" s="5">
        <f>E19*F19</f>
        <v>255.40004409020304</v>
      </c>
      <c r="L19" s="20" t="s">
        <v>116</v>
      </c>
      <c r="M19" s="22">
        <f>I16</f>
        <v>3081.2489009320261</v>
      </c>
      <c r="N19" s="22">
        <f>H16</f>
        <v>5522.7174194418376</v>
      </c>
    </row>
    <row r="20" spans="1:14" x14ac:dyDescent="0.3">
      <c r="A20" s="6">
        <v>2</v>
      </c>
      <c r="B20" s="5">
        <v>7000</v>
      </c>
      <c r="C20" s="5">
        <v>110</v>
      </c>
      <c r="D20" s="5">
        <v>8</v>
      </c>
      <c r="E20" s="5">
        <v>5</v>
      </c>
      <c r="F20" s="9">
        <v>188.62424623726071</v>
      </c>
      <c r="G20" s="5">
        <f t="shared" ref="G20:G23" si="5">C20*B20/F20</f>
        <v>4082.1899377212449</v>
      </c>
      <c r="H20" s="5">
        <f t="shared" ref="H20:H23" si="6">D20*F20</f>
        <v>1508.9939698980857</v>
      </c>
      <c r="I20" s="5">
        <f t="shared" ref="I20:I23" si="7">E20*F20</f>
        <v>943.12123118630348</v>
      </c>
      <c r="L20" s="20"/>
      <c r="M20" s="22"/>
      <c r="N20" s="22"/>
    </row>
    <row r="21" spans="1:14" x14ac:dyDescent="0.3">
      <c r="A21" s="6">
        <v>3</v>
      </c>
      <c r="B21" s="5">
        <v>2000</v>
      </c>
      <c r="C21" s="5">
        <v>7</v>
      </c>
      <c r="D21" s="5">
        <v>20</v>
      </c>
      <c r="E21" s="5">
        <v>2</v>
      </c>
      <c r="F21" s="9">
        <v>32.073457692180966</v>
      </c>
      <c r="G21" s="5">
        <f t="shared" si="5"/>
        <v>436.4979957684136</v>
      </c>
      <c r="H21" s="5">
        <f t="shared" si="6"/>
        <v>641.46915384361932</v>
      </c>
      <c r="I21" s="5">
        <f t="shared" si="7"/>
        <v>64.146915384361932</v>
      </c>
      <c r="L21" s="21" t="s">
        <v>115</v>
      </c>
      <c r="M21" s="22">
        <f>C25</f>
        <v>1350</v>
      </c>
      <c r="N21" s="22">
        <f>C26</f>
        <v>7436.0580336819421</v>
      </c>
    </row>
    <row r="22" spans="1:14" x14ac:dyDescent="0.3">
      <c r="A22" s="6">
        <v>4</v>
      </c>
      <c r="B22" s="5">
        <v>200</v>
      </c>
      <c r="C22" s="5">
        <v>5</v>
      </c>
      <c r="D22" s="5">
        <v>4</v>
      </c>
      <c r="E22" s="5">
        <v>3</v>
      </c>
      <c r="F22" s="9">
        <v>16.771124073797953</v>
      </c>
      <c r="G22" s="5">
        <f t="shared" si="5"/>
        <v>59.626295506472999</v>
      </c>
      <c r="H22" s="5">
        <f t="shared" si="6"/>
        <v>67.084496295191812</v>
      </c>
      <c r="I22" s="5">
        <f t="shared" si="7"/>
        <v>50.313372221393863</v>
      </c>
      <c r="L22" s="21"/>
      <c r="M22" s="22"/>
      <c r="N22" s="22"/>
    </row>
    <row r="23" spans="1:14" x14ac:dyDescent="0.3">
      <c r="A23" s="6">
        <v>5</v>
      </c>
      <c r="B23" s="5">
        <v>800</v>
      </c>
      <c r="C23" s="5">
        <v>4</v>
      </c>
      <c r="D23" s="5">
        <v>8</v>
      </c>
      <c r="E23" s="5">
        <v>4</v>
      </c>
      <c r="F23" s="9">
        <v>9.254607899658561</v>
      </c>
      <c r="G23" s="5">
        <f t="shared" si="5"/>
        <v>345.77369832362757</v>
      </c>
      <c r="H23" s="5">
        <f t="shared" si="6"/>
        <v>74.036863197268488</v>
      </c>
      <c r="I23" s="5">
        <f t="shared" si="7"/>
        <v>37.018431598634244</v>
      </c>
      <c r="L23" s="21"/>
      <c r="M23" s="22"/>
      <c r="N23" s="22"/>
    </row>
    <row r="24" spans="1:14" x14ac:dyDescent="0.3">
      <c r="G24" s="5">
        <f>SUM(G19:G23)</f>
        <v>6098.7157589972076</v>
      </c>
      <c r="H24" s="5">
        <f t="shared" ref="H24" si="8">SUM(H19:H23)</f>
        <v>2674.68454936947</v>
      </c>
      <c r="I24" s="5">
        <f t="shared" ref="I24" si="9">SUM(I19:I23)</f>
        <v>1349.9999944808962</v>
      </c>
    </row>
    <row r="25" spans="1:14" x14ac:dyDescent="0.3">
      <c r="B25" s="6" t="s">
        <v>42</v>
      </c>
      <c r="C25" s="5">
        <f>B1</f>
        <v>1350</v>
      </c>
    </row>
    <row r="26" spans="1:14" x14ac:dyDescent="0.3">
      <c r="B26" s="6" t="s">
        <v>62</v>
      </c>
      <c r="C26" s="5">
        <f>G24+1/2*H24</f>
        <v>7436.0580336819421</v>
      </c>
    </row>
    <row r="28" spans="1:14" x14ac:dyDescent="0.3">
      <c r="A28" s="2" t="s">
        <v>122</v>
      </c>
      <c r="B28" s="2"/>
      <c r="C28" s="2"/>
      <c r="D28" s="2"/>
      <c r="E28" s="2"/>
    </row>
    <row r="29" spans="1:14" x14ac:dyDescent="0.3">
      <c r="C29" t="s">
        <v>126</v>
      </c>
    </row>
    <row r="30" spans="1:14" x14ac:dyDescent="0.3">
      <c r="C30" t="s">
        <v>125</v>
      </c>
    </row>
    <row r="31" spans="1:14" x14ac:dyDescent="0.3">
      <c r="C31" t="s">
        <v>123</v>
      </c>
    </row>
    <row r="32" spans="1:14" x14ac:dyDescent="0.3">
      <c r="C32" t="s">
        <v>124</v>
      </c>
    </row>
    <row r="33" spans="3:9" x14ac:dyDescent="0.3">
      <c r="C33" t="s">
        <v>127</v>
      </c>
      <c r="E33" t="s">
        <v>128</v>
      </c>
      <c r="G33" t="s">
        <v>129</v>
      </c>
      <c r="I33" t="s">
        <v>130</v>
      </c>
    </row>
    <row r="35" spans="3:9" x14ac:dyDescent="0.3">
      <c r="C35" t="s">
        <v>131</v>
      </c>
    </row>
    <row r="36" spans="3:9" x14ac:dyDescent="0.3">
      <c r="C36" t="s">
        <v>132</v>
      </c>
      <c r="D36">
        <v>5</v>
      </c>
    </row>
    <row r="37" spans="3:9" x14ac:dyDescent="0.3">
      <c r="C37" t="s">
        <v>18</v>
      </c>
      <c r="D37">
        <v>100</v>
      </c>
    </row>
    <row r="38" spans="3:9" x14ac:dyDescent="0.3">
      <c r="C38" t="s">
        <v>133</v>
      </c>
      <c r="D38">
        <v>0.5</v>
      </c>
    </row>
    <row r="39" spans="3:9" x14ac:dyDescent="0.3">
      <c r="C39" t="s">
        <v>14</v>
      </c>
      <c r="D39">
        <v>0.8</v>
      </c>
    </row>
    <row r="40" spans="3:9" x14ac:dyDescent="0.3">
      <c r="C40" t="s">
        <v>134</v>
      </c>
      <c r="D40">
        <v>15</v>
      </c>
    </row>
    <row r="41" spans="3:9" x14ac:dyDescent="0.3">
      <c r="C41" t="s">
        <v>135</v>
      </c>
      <c r="D41">
        <v>0</v>
      </c>
    </row>
    <row r="42" spans="3:9" x14ac:dyDescent="0.3">
      <c r="C42" t="s">
        <v>136</v>
      </c>
      <c r="D42" t="s">
        <v>137</v>
      </c>
    </row>
    <row r="45" spans="3:9" x14ac:dyDescent="0.3">
      <c r="C45" t="s">
        <v>118</v>
      </c>
    </row>
  </sheetData>
  <mergeCells count="6">
    <mergeCell ref="L19:L20"/>
    <mergeCell ref="L21:L23"/>
    <mergeCell ref="M19:M20"/>
    <mergeCell ref="M21:M23"/>
    <mergeCell ref="N19:N20"/>
    <mergeCell ref="N21:N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Первая</vt:lpstr>
      <vt:lpstr>Отчет о результатах 1</vt:lpstr>
      <vt:lpstr>Отчет об устойчивости 1</vt:lpstr>
      <vt:lpstr>Отчет о пределах 1</vt:lpstr>
      <vt:lpstr>Вторая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__ Vanka</dc:creator>
  <cp:lastModifiedBy>__ Vanka</cp:lastModifiedBy>
  <dcterms:created xsi:type="dcterms:W3CDTF">2015-06-05T18:19:34Z</dcterms:created>
  <dcterms:modified xsi:type="dcterms:W3CDTF">2021-12-06T16:24:51Z</dcterms:modified>
</cp:coreProperties>
</file>