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9" i="1"/>
  <c r="H10" i="1"/>
  <c r="H11" i="1"/>
  <c r="H12" i="1"/>
  <c r="H13" i="1"/>
  <c r="F137" i="1"/>
  <c r="F136" i="1"/>
  <c r="F135" i="1"/>
  <c r="F134" i="1"/>
  <c r="F133" i="1"/>
  <c r="F132" i="1"/>
  <c r="F130" i="1"/>
  <c r="F128" i="1"/>
  <c r="F127" i="1"/>
  <c r="F126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1" i="1"/>
  <c r="F100" i="1"/>
  <c r="F99" i="1"/>
  <c r="F98" i="1"/>
  <c r="F96" i="1"/>
  <c r="F95" i="1"/>
  <c r="F94" i="1"/>
  <c r="F93" i="1"/>
  <c r="F91" i="1"/>
  <c r="F90" i="1"/>
  <c r="F89" i="1"/>
  <c r="F87" i="1"/>
  <c r="F86" i="1"/>
  <c r="F85" i="1"/>
  <c r="F83" i="1"/>
  <c r="F82" i="1"/>
  <c r="F80" i="1"/>
  <c r="F79" i="1"/>
  <c r="F78" i="1"/>
  <c r="F76" i="1"/>
  <c r="F75" i="1"/>
  <c r="F72" i="1"/>
  <c r="F70" i="1"/>
  <c r="F69" i="1"/>
  <c r="F68" i="1"/>
  <c r="F66" i="1"/>
  <c r="F65" i="1"/>
  <c r="F64" i="1"/>
  <c r="F63" i="1"/>
  <c r="F62" i="1"/>
  <c r="F61" i="1"/>
  <c r="F60" i="1"/>
  <c r="F59" i="1"/>
  <c r="F44" i="1"/>
  <c r="F43" i="1"/>
  <c r="F42" i="1"/>
  <c r="F40" i="1"/>
  <c r="F38" i="1"/>
  <c r="F37" i="1"/>
  <c r="F36" i="1"/>
  <c r="F35" i="1"/>
  <c r="F34" i="1"/>
  <c r="F33" i="1"/>
  <c r="F32" i="1"/>
  <c r="F31" i="1"/>
  <c r="F25" i="1"/>
  <c r="F24" i="1"/>
  <c r="F23" i="1"/>
  <c r="F22" i="1"/>
  <c r="F20" i="1"/>
  <c r="F17" i="1"/>
  <c r="F16" i="1"/>
  <c r="F13" i="1"/>
  <c r="F12" i="1"/>
  <c r="F10" i="1"/>
  <c r="F9" i="1"/>
  <c r="C2" i="1"/>
</calcChain>
</file>

<file path=xl/sharedStrings.xml><?xml version="1.0" encoding="utf-8"?>
<sst xmlns="http://schemas.openxmlformats.org/spreadsheetml/2006/main" count="704" uniqueCount="411">
  <si>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</si>
  <si>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</si>
  <si>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</si>
  <si>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</si>
  <si>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</si>
  <si>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</si>
  <si>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</si>
  <si>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</si>
  <si>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</si>
  <si>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</si>
  <si>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</si>
  <si>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</si>
  <si>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</si>
  <si>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</si>
  <si>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</si>
  <si>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</si>
  <si>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LinkEHR-Ed: A multi-reference model archetype editor based on formal semantics</t>
  </si>
  <si>
    <t>References TOTAL 38</t>
  </si>
  <si>
    <t>References NEW 38</t>
  </si>
  <si>
    <t>Catalina Martínez-Costa, Marcos Menárguez-Tortosa, Jesualdo Tomás Fernández-Breis, José Alberto Maldonado</t>
  </si>
  <si>
    <t>A model-driven approach for representing clinical archetypes for Semantic Web environments</t>
  </si>
  <si>
    <t>10.1016/j.jbi.2008.05.005</t>
  </si>
  <si>
    <t>NO</t>
  </si>
  <si>
    <t>Marco Eichelberg, Thomas Aden, Jörg Riesmeier, Asuman Dogac, Gokce B. Laleci</t>
  </si>
  <si>
    <t>A survey and analysis of Electronic Healthcare Record standards</t>
  </si>
  <si>
    <t>10.1145/1118890.1118891</t>
  </si>
  <si>
    <t>R. Qamar, A. Rector, MoST</t>
  </si>
  <si>
    <t xml:space="preserve">MoST: a system to semantically map clinical model data to SNOMED-CT,38–43.MoST: </t>
  </si>
  <si>
    <t>http://citeseerx.ist.psu.edu/viewdoc/download?doi=10.1.1.471.4881&amp;rep=rep1&amp;type=pdf</t>
  </si>
  <si>
    <t>Bernd Blobel</t>
  </si>
  <si>
    <t>Advanced and secure architectural EHR approaches</t>
  </si>
  <si>
    <t>10.1016/j.ijmedinf.2005.07.017</t>
  </si>
  <si>
    <t>Olga Brazhnik, John F. Jones</t>
  </si>
  <si>
    <t>Anatomy of data integration</t>
  </si>
  <si>
    <t>10.1016/j.jbi.2006.09.001</t>
  </si>
  <si>
    <t>P. Bernstein</t>
  </si>
  <si>
    <t>Applying Model Management to Classical Meta Data Problems</t>
  </si>
  <si>
    <t>T. Beale</t>
  </si>
  <si>
    <t>Archetypes: Constraint-based Domain Models for Future-proof Information Systems</t>
  </si>
  <si>
    <t>Frank Neven</t>
  </si>
  <si>
    <t>Automata theory for XML researchers</t>
  </si>
  <si>
    <t>10.1145/601858.601869</t>
  </si>
  <si>
    <t>K.A Karasavvas, R Baldock, A Burger</t>
  </si>
  <si>
    <t>Bioinformatics integration and agent technology</t>
  </si>
  <si>
    <t>10.1016/j.jbi.2004.04.003</t>
  </si>
  <si>
    <t>CEN/TC251, EN13606-2-Health Informatics-Electronic record communication. Part 2. Archetypes.</t>
  </si>
  <si>
    <t>CEN/TC251. EN13606-1- Medical Informatics-Electronic health record communication. Part 1. Reference Model.</t>
  </si>
  <si>
    <t>A. Rector</t>
  </si>
  <si>
    <t>Clinical terminology: why is it so hard?</t>
  </si>
  <si>
    <t>10.1055/s-0038-1634418</t>
  </si>
  <si>
    <t>T. Beale, Archetypes</t>
  </si>
  <si>
    <t>constraint-based domain models for future-proof information systems, Proceedings of the Eleventh OOPSLA Workshop on Behavioral Semantics (2002) 16–32.</t>
  </si>
  <si>
    <t>D. Kalra</t>
  </si>
  <si>
    <t>Electronic Health Record Standards</t>
  </si>
  <si>
    <t>10.1055/s-0038-1638463</t>
  </si>
  <si>
    <t>Asuman Dogac, Gokce B. Laleci, Yildiray Kabak, Seda Unal, Sam Heard, Thomas Beale, Peter L. Elkin, Farrukh Najmi, Carl Mattocks, David Webber, Martin Kernberg</t>
  </si>
  <si>
    <t>Exploiting ebXML registry semantic constructs for handling archetype metadata in healthcare informatics</t>
  </si>
  <si>
    <t>10.1504/ijmso.2006.008767</t>
  </si>
  <si>
    <t>J. A. Maldonado, D. Moner, D. Tomás, Carlos Angulo, M. Robles, J. Fernández-breis</t>
  </si>
  <si>
    <t>Framework for Clinical Data Standardization Based on Archetypes</t>
  </si>
  <si>
    <t>10.3233/978-1-58603-774-1-454</t>
  </si>
  <si>
    <t>Walter Sujansky</t>
  </si>
  <si>
    <t>Heterogeneous Database Integration in Biomedicine</t>
  </si>
  <si>
    <t>10.1006/jbin.2001.1024</t>
  </si>
  <si>
    <t>Clinical Knowledge Manager (last accessed 2009/03/02)</t>
  </si>
  <si>
    <t>openEHR consortium (last accessed 2009/02/26); available from</t>
  </si>
  <si>
    <t>[7HL] Clinical Document Architecture, Release 2.0 (last accessed 2009/03/02); available from</t>
  </si>
  <si>
    <t>Health Level 7 (last accessed 2009/03/02); available from</t>
  </si>
  <si>
    <t>International Organization for Standardization</t>
  </si>
  <si>
    <t>Requirements for an electronic health record architecture, Technical Specification TS 18308.</t>
  </si>
  <si>
    <t>Yao Sun</t>
  </si>
  <si>
    <t>Methods for automated concept mapping between medical databases</t>
  </si>
  <si>
    <t>10.1016/j.jbi.2004.03.003</t>
  </si>
  <si>
    <t>Carlos Angulo, Pere Crespo, José A. Maldonado, David Moner, Daniel Pérez, Irene Abad, Jesús Mandingorra, Montserrat Robles</t>
  </si>
  <si>
    <t>Non-invasive lightweight integration engine for building EHR from autonomous distributed systems</t>
  </si>
  <si>
    <t>10.1016/j.ijmedinf.2007.05.002</t>
  </si>
  <si>
    <t>Phokion G. Kolaitis</t>
  </si>
  <si>
    <t>Schema mappings, data exchange, and metadata management</t>
  </si>
  <si>
    <t>10.1145/1065167.1065176</t>
  </si>
  <si>
    <t>Catriel Beeri, Tova Milo</t>
  </si>
  <si>
    <t>Schemas for Integration and Translation of Structured and Semi-structured Data</t>
  </si>
  <si>
    <t>10.1007/3-540-49257-7_19</t>
  </si>
  <si>
    <t>Goksel Aslan, Dennis McLeod</t>
  </si>
  <si>
    <t>Semantic heterogeneity resolution in federated databases by metadata implantation and stepwise evolution</t>
  </si>
  <si>
    <t>10.1007/s007780050077</t>
  </si>
  <si>
    <t>A. M. Ouksel, A. Sheth</t>
  </si>
  <si>
    <t>Semantic interoperability in global information systems</t>
  </si>
  <si>
    <t>10.1145/309844.309849</t>
  </si>
  <si>
    <t>Jose A. Maldonado, David Moner, Diego Bosca, Jesualdo T. Fernandez, Carlos Angulo, Montserrat Robles</t>
  </si>
  <si>
    <t>Semantic upgrade and normalization of existing EHR extracts</t>
  </si>
  <si>
    <t>10.1109/iembs.2008.4649444</t>
  </si>
  <si>
    <t>Gabriel M. Kuper, Jérôme Siméon</t>
  </si>
  <si>
    <t>Subsumption for XML Types</t>
  </si>
  <si>
    <t>10.1007/3-540-44503-x_21</t>
  </si>
  <si>
    <t>T. Beale, S. Heard (Eds.)</t>
  </si>
  <si>
    <t>Archetype Definition Language ADL 1.4 (last accessed 2009/02/26); available from</t>
  </si>
  <si>
    <t>Makoto Murata, Dongwon Lee, Murali Mani, Kohsuke Kawaguchi</t>
  </si>
  <si>
    <t>Taxonomy of XML schema languages using formal language theory</t>
  </si>
  <si>
    <t>10.1145/1111627.1111631</t>
  </si>
  <si>
    <t>Rong Chen, G. O. Klein</t>
  </si>
  <si>
    <t>The openEHR Java Reference Implementation Project</t>
  </si>
  <si>
    <t>https://pubmed.ncbi.nlm.nih.gov/17911678/</t>
  </si>
  <si>
    <t>10.3233/978-1-58603-774-1-58</t>
  </si>
  <si>
    <t>S. Garde, P. Knaup, E. Hovenga, S. Heard</t>
  </si>
  <si>
    <t>Towards semantic interoperability for electronic health records.</t>
  </si>
  <si>
    <t>10.1160/me5001</t>
  </si>
  <si>
    <t>Lucian Popa, Yannis Velegrakis, Renée J. Miller, Mauricio A. Hernández, Ronald Fagin</t>
  </si>
  <si>
    <t>Translating Web Data</t>
  </si>
  <si>
    <t>10.1016/b978-155860869-6/50059-7</t>
  </si>
  <si>
    <t>B. Chidlovskii</t>
  </si>
  <si>
    <t>Using regular tree automata as XML schemas</t>
  </si>
  <si>
    <t>10.1109/adl.2000.848373</t>
  </si>
  <si>
    <t>World Wide Web Consortium, XML Schema, Parts 0, 1, and 2, W3C Recommendation, 2001.</t>
  </si>
  <si>
    <t>S. Boag</t>
  </si>
  <si>
    <t>XQuery 1.0 : An XML Query Language</t>
  </si>
  <si>
    <t>References already KNOWN 0:</t>
  </si>
  <si>
    <t>Cited by TOTAL 102</t>
  </si>
  <si>
    <t>Cited by NEW 102</t>
  </si>
  <si>
    <t>Silvia Bonfanti, A. Gargantini, A. Mashkoor</t>
  </si>
  <si>
    <t>A preliminary systematic literature review of the use of formal methods in medical software systems</t>
  </si>
  <si>
    <t>M. Chapman, V. Curcin, E. Sklar</t>
  </si>
  <si>
    <t>A semi-autonomous approach to connecting proprietary EHR standards to FHIR</t>
  </si>
  <si>
    <t>X. Chen</t>
  </si>
  <si>
    <t>A Two-Level Identity Model To Support Interoperability of Identity Information in Electronic Health Record Systems.</t>
  </si>
  <si>
    <t>10.21427/d7xg72</t>
  </si>
  <si>
    <t>W. Khan, Maqbool Hussain, M. Amin, A. Khattak, M. Afzal, S. Lee</t>
  </si>
  <si>
    <t>AdapteR Interoperability ENgine (ARIEN): An approach of Interoperable CDSS for Ubiquitous Healthcare</t>
  </si>
  <si>
    <t>10.1007/978-3-319-03176-7_32</t>
  </si>
  <si>
    <t>W. Khan, A. Khattak, Maqbool Hussain, M. Amin, M. Afzal, C. Nugent, S. Lee</t>
  </si>
  <si>
    <t>An Adaptive Semantic based Mediation System for Data Interoperability among Health Information Systems</t>
  </si>
  <si>
    <t>10.1007/s10916-014-0028-y</t>
  </si>
  <si>
    <t>M. Marcos, J. A. Maldonado, Begoña Martínez-Salvador, D. Moner, Diego Boscá, M. Robles</t>
  </si>
  <si>
    <t>An Archetype-Based Solution for the Interoperability of Computerised Guidelines and Electronic Health Records</t>
  </si>
  <si>
    <t>10.1007/978-3-642-22218-4_35</t>
  </si>
  <si>
    <t>C. Sáez, A. Bresó, J. Vicente, M. Robles, J. García-Gómez</t>
  </si>
  <si>
    <t>An HL7-CDA wrapper for facilitating semantic interoperability to rule-based Clinical Decision Support Systems</t>
  </si>
  <si>
    <t>10.1016/j.cmpb.2012.10.003</t>
  </si>
  <si>
    <t>Lingtong Min, Q. Tian, X. Lu, Jiye An, H. Duan</t>
  </si>
  <si>
    <t>An openEHR based approach to improve the semantic interoperability of clinical data registry</t>
  </si>
  <si>
    <t>10.1186/s12911-018-0596-8</t>
  </si>
  <si>
    <t>Arturo González-Ferrer, M. Peleg, M. Marcos, J. A. Maldonado</t>
  </si>
  <si>
    <t>Analysis of the process of representing clinical statements for decision-support applications: a comparison of openEHR archetypes and HL7 virtual medical record</t>
  </si>
  <si>
    <t>10.1007/s10916-016-0524-3</t>
  </si>
  <si>
    <t>G. Kopanitsa, M. Taranik</t>
  </si>
  <si>
    <t>Application of ISO 13606 Archetypes for an Integration of Hospital and Laboratory Information Systems</t>
  </si>
  <si>
    <t>10.1007/978-3-319-24770-0_3</t>
  </si>
  <si>
    <t>ara Novakowski Spigolon</t>
  </si>
  <si>
    <t>Applying Nursing Minimum Data Set for Creating Archetypes - A Contribution to the Future of Health Records</t>
  </si>
  <si>
    <t>G. Kopanitsa, C. Hildebrand, H. Demski</t>
  </si>
  <si>
    <t>Applying UML Connectors for Arranging Medical Archetypes into a Knowledge Base</t>
  </si>
  <si>
    <t>10.3233/978-1-61499-289-9-1097</t>
  </si>
  <si>
    <t>D. Moner, J. A. Maldonado, M. Robles</t>
  </si>
  <si>
    <t>Archetype modeling methodology</t>
  </si>
  <si>
    <t>10.1016/j.jbi.2018.02.003</t>
  </si>
  <si>
    <t>Luis Marco-Ruiz, D. Moner, J. A. Maldonado, N. Kolstrup, J. G. Bellika</t>
  </si>
  <si>
    <t>Archetype-based data warehouse environment to enable the reuse of electronic health record data</t>
  </si>
  <si>
    <t>10.1016/j.ijmedinf.2015.05.016</t>
  </si>
  <si>
    <t>Juan Camilo Castrillón-Betancur, Jose F. Florez-Arango</t>
  </si>
  <si>
    <t>Archetypes, terminologies and semantic interoperability in health</t>
  </si>
  <si>
    <t>D. Boscá, J. A. Maldonado, D. Moner, M. Robles</t>
  </si>
  <si>
    <t>Automatic generation of computable implementation guides from clinical information models</t>
  </si>
  <si>
    <t>10.1016/j.jbi.2015.04.002</t>
  </si>
  <si>
    <t>A. Budrionis, Luis Marco-Ruiz, K. Y. Yigzaw, J. G. Bellika</t>
  </si>
  <si>
    <t>Building a Learning Healthcare System in North Norway</t>
  </si>
  <si>
    <t>Laschitz, Reiter, Specht</t>
  </si>
  <si>
    <t>Chaos or Content : Towards Generic Structuring of Medical Documents by Utilisation of Archetype-Classes</t>
  </si>
  <si>
    <t>J. A. Maldonado, M. Marcos, J. Fernández-breis, V. M. Giménez-Solano, María Del Carmen Legaz-García, Begoña Martínez-Salvador</t>
  </si>
  <si>
    <t>CLIN-IK-LINKS: A platform for the design and execution of clinical data transformation and reasoning workflows</t>
  </si>
  <si>
    <t>10.1016/j.cmpb.2020.105616</t>
  </si>
  <si>
    <t>C. Martínez-Costa, Marcos Menárguez Tortosa, J. Fernández-breis</t>
  </si>
  <si>
    <t>Clinical data interoperability based on archetype transformation</t>
  </si>
  <si>
    <t>10.1016/j.jbi.2011.05.006</t>
  </si>
  <si>
    <t>L. Marco, D. Moner, J. Maldonado, L. Insa, A. Gimeno, G., Giménez, M. Robles</t>
  </si>
  <si>
    <t>Clinical Model and Archetype Management System in a Regional Health Project</t>
  </si>
  <si>
    <t>C. Fernández-Llatas, S. F. Pileggi, G. Ibáñez, Zoe Valero, Pilar Sala</t>
  </si>
  <si>
    <t>Cloud computing for context-aware enhanced m-Health services.</t>
  </si>
  <si>
    <t>10.1007/978-1-4939-1985-7_10</t>
  </si>
  <si>
    <t>D. Boscá, D. Moner, J. A. Maldonado, M. Robles</t>
  </si>
  <si>
    <t>Combining Archetypes with Fast Health Interoperability Resources in Future-proof Health Information Systems</t>
  </si>
  <si>
    <t>10.3233/978-1-61499-512-8-180</t>
  </si>
  <si>
    <t>J. A. Maldonado, D. Moner, D. Boscá, Carlos Angulo, Luis Marco-Ruiz, E. Reig, M. Robles</t>
  </si>
  <si>
    <t>Concept-Based Exchange of Healthcare Information: The LinkEHR Approach</t>
  </si>
  <si>
    <t>10.1109/hisb.2011.18</t>
  </si>
  <si>
    <t>Eduardo César, Pimenta Ribeiro, Douglas Santos, Möeller de Carvalho, Lorena Silva de Moura, Joyce Bezerra Rocha, Matos Leonardo Nogueira, Timothy W. Cook, Tricai Cavalini</t>
  </si>
  <si>
    <t>Constraint Definition Generator: an Open Source Tool for Multilevel Modeling of Healthcare Information Systems</t>
  </si>
  <si>
    <t>https://d1wqtxts1xzle7.cloudfront.net/31090602/754.pdf?1365186904=&amp;response-content-disposition=inline%3B+filename%3DConstraint_Definition_Generator_an_Open.pdf&amp;Expires=1614352301&amp;Signature=ZpYf3J9Slk-Y45djBVt4l9o35CSjUwd4w0Q9lvCYQSnJNsD4bWy9cd3pAPC8kOX-3Hf~UCQZkmKFUrcR9RqzLtewlAOQtPTV62zx-2gXBmUBjDTcWkWxkBaTL78AuFGs0RPZaeE4F~60VovlfTd6KTDEBT~NNEc8Xd-BdwO6Y5zWHiH4S3y23-djNzvDNjXyBIKfbSC~zao8Lh72nBAQE0GS-eGXl49INykt2t8qde7rb2ZnPPP~ly4aHoCNE7K6bYdStzEiwKp6cbhGRO1Oe-49MIY0g7cCLqVm1U2bsw9cXE~cpQm1XA9wxwnuQzhOWwdpNTCZSrlLRO4RmEwImA__&amp;Key-Pair-Id=APKAJLOHF5GGSLRBV4ZA</t>
  </si>
  <si>
    <t>C. Rinner, M. Kohler, G. Hübner-Bloder, S. Saboor, E. Ammenwerth, G. Duftschmid</t>
  </si>
  <si>
    <t>Creating ISO/EN 13606 Archetypes Based on Clinical Information Needs</t>
  </si>
  <si>
    <t>10.3233/978-1-60750-735-2-43</t>
  </si>
  <si>
    <t>Arturo González-Ferrer, M. Peleg, Bert Verhees, Jan-Marc Verlinden, Carlos Marcos Lagunar</t>
  </si>
  <si>
    <t>Data Integration for Clinical Decision Support Based on openEHR Archetypes and HL7 Virtual Medical Record</t>
  </si>
  <si>
    <t>10.1007/978-3-642-36438-9_5</t>
  </si>
  <si>
    <t>Sergio R Muñoz</t>
  </si>
  <si>
    <t>Desarrollo de un módulo de gestión y consulta de pequeñas terminologías clínicas conforme con ISO 21090</t>
  </si>
  <si>
    <t>Paul Stacey, D. Berry</t>
  </si>
  <si>
    <t>Design and implementation of an archetype based interoperable knowledge eco-system for data buoys</t>
  </si>
  <si>
    <t>10.1109/oceanse.2017.8084936</t>
  </si>
  <si>
    <t>Tadamasa Takemura, K. Araki, K. Arita, T. Suzuki, K. Okamoto, N. Kume, T. Kuroda, A. Takada, H. Yoshihara</t>
  </si>
  <si>
    <t>Development of Fundamental Infrastructure for Nationwide EHR in Japan</t>
  </si>
  <si>
    <t>10.1007/s10916-011-9688-z</t>
  </si>
  <si>
    <t>V. Coll</t>
  </si>
  <si>
    <t>Diseño y Desarrollo de un Sistema de Información para la Gestión de Información sobre Cáncer de Mama</t>
  </si>
  <si>
    <t>10.4995/thesis/10251/86158</t>
  </si>
  <si>
    <t>L. M. Ruiz</t>
  </si>
  <si>
    <t>Editor gráfico de correspondencias de alto nivel para arquetipos de Historia Clínica Electrónica</t>
  </si>
  <si>
    <t>Jahanbakhsh Maryam, Rabiei Reza, Asadi Farkhondeh, Moghaddasi Hamid</t>
  </si>
  <si>
    <t>Electronic Health Record Architecture: A Systematic Review</t>
  </si>
  <si>
    <t>10.22037/jps.v7i3.13126</t>
  </si>
  <si>
    <t>Diego García, Lilian Mie Mukai Cintho, C. Moro</t>
  </si>
  <si>
    <t>Electronic health record to support Chronic Kidney Disease prevention — Integrating guidelines and archetypes</t>
  </si>
  <si>
    <t>10.1109/bhi.2014.6864337</t>
  </si>
  <si>
    <t>Z. Reis, J. Gaspar, Andreia Cristina de Souza, Marcelo Rodrigues dos Santos Junior, T. Maia, Marcelo Rodrigues dos Santos</t>
  </si>
  <si>
    <t>Electronic Systems Interoperability Study: Based on the Interchange of Hospital Obstetrical Information</t>
  </si>
  <si>
    <t>10.1109/cbms.2015.57</t>
  </si>
  <si>
    <t>Leykun Melkamu Gebeyehu</t>
  </si>
  <si>
    <t>Enabling medical research on clinically collected data using openEHR archetypes</t>
  </si>
  <si>
    <t>Ricardo Sánchez-de-Madariaga, A. Muñoz, R. Lozano-Rubí, P. Serrano-Balazote, A. L. Castro, Oscar Moreno, M. Pascual</t>
  </si>
  <si>
    <t>Examining database persistence of ISO/EN 13606 standardized electronic health record extracts: relational vs. NoSQL approaches</t>
  </si>
  <si>
    <t>10.1186/s12911-017-0515-4</t>
  </si>
  <si>
    <t>Extending Two-level Information Modeling to the Internet of Things</t>
  </si>
  <si>
    <t>10.1109/wf-iot.2019.8767355</t>
  </si>
  <si>
    <t>G. Duftschmid, T. Wrba, C. Rinner</t>
  </si>
  <si>
    <t>Extraction of standardized archetyped data from Electronic Health Record systems based on the Entity-Attribute-Value Model</t>
  </si>
  <si>
    <t>10.1016/j.ijmedinf.2010.04.007</t>
  </si>
  <si>
    <t>Diego Boscá, Luis Marco-Ruiz, Verónica Burriel, T. Jaijo, J. Millán, A. Levin, Oscar Pastor, M. Robles, J. A. Maldonado</t>
  </si>
  <si>
    <t>Genetic Testing Information Standardization in HL7 CDA and ISO13606</t>
  </si>
  <si>
    <t>10.3233/978-1-61499-289-9-338</t>
  </si>
  <si>
    <t>Dean Smith</t>
  </si>
  <si>
    <t>Global interoperability and archetype-based clinical information systems</t>
  </si>
  <si>
    <t>L. Cavalini, T. W. Cook</t>
  </si>
  <si>
    <t>Health Informatics: The Relevance of Open Source and Multilevel Modeling</t>
  </si>
  <si>
    <t>10.1007/978-3-642-24418-6_29</t>
  </si>
  <si>
    <t>Francisco Núñez-Benjumea, Alberto Moreno-Conde, F. Jódar-Sánchez, A. Martinez-García, C. Calderón</t>
  </si>
  <si>
    <t>Improving Integrated Care in Chronic Kidney Failure Patients with a Standard-Based Interoperability Framework</t>
  </si>
  <si>
    <t>10.3233/978-1-61499-432-9-617</t>
  </si>
  <si>
    <t>Luís Bastião, Samuel Campos, Carlos Costa, J. Oliveira</t>
  </si>
  <si>
    <t>Integrating echocardiogram reports with medical imaging</t>
  </si>
  <si>
    <t>10.1109/cbms.2013.6627819</t>
  </si>
  <si>
    <t>G. Kopanitsa</t>
  </si>
  <si>
    <t>Integration of Hospital Information and Clinical Decision Support Systems to Enable the Reuse of Electronic Health Record Data.</t>
  </si>
  <si>
    <t>10.3414/me16-01-0057</t>
  </si>
  <si>
    <t>Luis Marco-Ruiz, A. Budrionis, K. Y. Yigzaw, J. G. Bellika</t>
  </si>
  <si>
    <t>Interoperability Mechanisms of Clinical Decision Support Systems: A Systematic Review</t>
  </si>
  <si>
    <t>M. Marcos, J. A. Maldonado, Begoña Martínez-Salvador, Diego Boscá, M. Robles</t>
  </si>
  <si>
    <t>Interoperability of clinical decision-support systems and electronic health records using archetypes: A case study in clinical trial eligibility</t>
  </si>
  <si>
    <t>10.1016/j.jbi.2013.05.004</t>
  </si>
  <si>
    <t>Paulo Roberto Barbosa Serapião</t>
  </si>
  <si>
    <t>Investigação da aplicabilidade da mineração de texto como apoio ao desenvolvimento de modelos de arquétipos para exames de radiologia e diagnóstico por imagem</t>
  </si>
  <si>
    <t>10.11606/t.17.2016.tde-06012016-150417</t>
  </si>
  <si>
    <t>J. Fernández-breis, J. A. Maldonado, M. Marcos, María Del Carmen Legaz-García, D. Moner, J. Torres-Sospedra, Á. Esteban-Gil, Begoña Martínez-Salvador, M. Robles</t>
  </si>
  <si>
    <t>Leveraging electronic healthcare record standards and semantic web technologies for the identification of patient cohorts.</t>
  </si>
  <si>
    <t>10.1136/amiajnl-2013-001923</t>
  </si>
  <si>
    <t>J. A. Maldonado, D. Boscá, D. Moner, M. Robles</t>
  </si>
  <si>
    <t>LinkEHR: A Platform for the Normalization of Legacy Clinical Data Based on Archetypes</t>
  </si>
  <si>
    <t>10.4018/978-1-4666-3000-0.ch003</t>
  </si>
  <si>
    <t>Luis Marco-Ruiz, J. A. Maldonado, V. Traver, R. Karlsen, J. G. Bellika</t>
  </si>
  <si>
    <t>Meta-architecture for the interoperability and knowledge management of archetype-based clinical decision support systems</t>
  </si>
  <si>
    <t>10.1109/bhi.2014.6864416</t>
  </si>
  <si>
    <t>Lingtong Min, Q. Tian, X. Lu, H. Duan</t>
  </si>
  <si>
    <t>Modeling EHR with the openEHR approach: an exploratory study in China</t>
  </si>
  <si>
    <t>10.1186/s12911-018-0650-6</t>
  </si>
  <si>
    <t>Marcos Menárguez Tortosa</t>
  </si>
  <si>
    <t>Modelos de representación de arquetipos en sistemas de información sanitarios.</t>
  </si>
  <si>
    <t>Miguel Pedrera-Jiménez, Noelia García-Barrio, J. Cruz-Rojo, Ana Isabel Terriza-Torres, E. López-Jiménez, Fernando Calvo-Boyero, M. J. Jiménez-Cerezo, Alvar Javier Blanco-Martínez, Gustavo Roig-Domínguez, J. L. Cruz-Bermúdez, J. L. Bernal-Sobrino, P. Serrano-Balazote, Adolfo Muñoz-Carrero</t>
  </si>
  <si>
    <t>Obtaining EHR-derived datasets for COVID-19 research within a short time: a flexible methodology based on Detailed Clinical Models</t>
  </si>
  <si>
    <t>10.1016/j.jbi.2021.103697</t>
  </si>
  <si>
    <t>H. Demski, S. Garde, C. Hildebrand</t>
  </si>
  <si>
    <t>Open data models for smart health interconnected applications: the example of openEHR</t>
  </si>
  <si>
    <t>10.1186/s12911-016-0376-2</t>
  </si>
  <si>
    <t>S. Berger, B. Häckel, L. Häfner</t>
  </si>
  <si>
    <t>Organizing Self-Organizing Systems: A Terminology, Taxonomy, and Reference Model for Entities in Cyber-Physical Production Systems</t>
  </si>
  <si>
    <t>10.1007/s10796-019-09952-8</t>
  </si>
  <si>
    <t>Marcos Menárguez Tortosa, J. Fernández-breis</t>
  </si>
  <si>
    <t>OWL-based reasoning methods for validating archetypes</t>
  </si>
  <si>
    <t>10.1016/j.jbi.2012.11.009</t>
  </si>
  <si>
    <t>W. Khan, Maqbool Hussain, M. Afzal, M. Amin, M. A. Saleem, S. Lee</t>
  </si>
  <si>
    <t>Personalized-detailed clinical model for data interoperability among clinical standards.</t>
  </si>
  <si>
    <t>10.1089/tmj.2012.0189</t>
  </si>
  <si>
    <t>J. L. Monteagudo, M. Pascual, A. Muñoz, P. Sagredo, R. S. D. Madariaga, C. Salvador</t>
  </si>
  <si>
    <t>PITES: Telemedicine and e-Health Innovation Platform</t>
  </si>
  <si>
    <t>10.5772/57021</t>
  </si>
  <si>
    <t>Meskerem Asfaw Hailemichael, Luis Marco-Ruiz, J. G. Bellika</t>
  </si>
  <si>
    <t>Privacy-preserving Statistical Query and Processing on Distributed OpenEHR Data</t>
  </si>
  <si>
    <t>10.3233/978-1-61499-512-8-766</t>
  </si>
  <si>
    <t>Richard Lenz Silvia Miksch, Mor Peleg Manfred Reichert, David Riaño Annette ten Teije</t>
  </si>
  <si>
    <t>Process Support and Knowledge Representation in Health Care</t>
  </si>
  <si>
    <t>10.1007/978-3-642-36438-9</t>
  </si>
  <si>
    <t>C. Pahl, M. Zare, M. Nilashi, M. A. F. Borges, D. Weingaertner, Vesselin Detschew, E. Supriyanto, O. Ibrahim</t>
  </si>
  <si>
    <t>Role of OpenEHR as an open source solution for the regional modelling of patient data in obstetrics</t>
  </si>
  <si>
    <t>10.1016/j.jbi.2015.04.004</t>
  </si>
  <si>
    <t>S. Kobayashi, Akimichi Tatsukawa</t>
  </si>
  <si>
    <t>Ruby Implementation of the OpenEHR Specifications</t>
  </si>
  <si>
    <t>10.20965/jaciii.2012.p0042</t>
  </si>
  <si>
    <t>Semantic and Perceptual Models for Clinical Decision Support Systems</t>
  </si>
  <si>
    <t>https://munin.uit.no/handle/10037/11436</t>
  </si>
  <si>
    <t>C. Rinner, S. Janzek-Hawlat, S. Sibinovic, G. Duftschmid</t>
  </si>
  <si>
    <t>Semantic validation of standard-based electronic health record documents with W3C XML schema.</t>
  </si>
  <si>
    <t>10.3414/me09-02-0027</t>
  </si>
  <si>
    <t>Sensor-Based Architecture for Medical Imaging Workflow Analysis</t>
  </si>
  <si>
    <t>10.1007/s10916-014-0063-8</t>
  </si>
  <si>
    <t>A. Martinez-García, Alberto Moreno-Conde, F. Jódar-Sánchez, S. Leal, Carlos Parra</t>
  </si>
  <si>
    <t>Sharing clinical decisions for multimorbidity case management using social network and open-source tools</t>
  </si>
  <si>
    <t>10.1016/j.jbi.2013.06.007</t>
  </si>
  <si>
    <t>SISTEMAS DE INFORMAÇÃO EM SAÚDE: A IMPORTÂNCIA DO SOFTWARE LIVRE E DA MODELAGEM MULTINÍVEL</t>
  </si>
  <si>
    <t>10.12957/jbrastele.2012.6401</t>
  </si>
  <si>
    <t>S. Yu, D. Berry</t>
  </si>
  <si>
    <t>Terminology Enhanced EHR: integration of archetypes and terminology, an implementation experience</t>
  </si>
  <si>
    <t>Michael Kohler, C. Rinner, G. Hübner-Bloder, S. Saboor, E. Ammenwerth, G. Duftschmid</t>
  </si>
  <si>
    <t>The Archetype-Enabled EHR System ZK-ARCHE - Integrating the ISO/EN 13606 Standard and IHE XDS Profile</t>
  </si>
  <si>
    <t>10.3233/978-1-60750-806-9-799</t>
  </si>
  <si>
    <t>G. Duftschmid, C. Rinner, Michael Kohler, G. Hübner-Bloder, S. Saboor, E. Ammenwerth</t>
  </si>
  <si>
    <t>The EHR-ARCHE project: Satisfying clinical information needs in a Shared Electronic Health Record System based on IHE XDS and Archetypes☆</t>
  </si>
  <si>
    <t>10.1016/j.ijmedinf.2013.08.002</t>
  </si>
  <si>
    <t>Towards a Digital Earth: using archetypes to enable knowledge interoperability within geo-observational sensor systems design</t>
  </si>
  <si>
    <t>10.1007/s12145-018-0340-z</t>
  </si>
  <si>
    <t>A. Conde</t>
  </si>
  <si>
    <t>Towards best practice in the Archetype Development Process</t>
  </si>
  <si>
    <t>G. Duftschmid, J. Chaloupka, C. Rinner</t>
  </si>
  <si>
    <t>Towards plug-and-play integration of archetypes into legacy electronic health record systems: the ArchiMed experience</t>
  </si>
  <si>
    <t>10.1186/1472-6947-13-11</t>
  </si>
  <si>
    <t>Jesualdo Tomás, María del Carmen., Torres Sospedra</t>
  </si>
  <si>
    <t>Título artículo / Títol article: Leveraging electronic healthcare record standards and semantic web technologies for the identification of patient cohorts</t>
  </si>
  <si>
    <t>Fahad Ahmed Satti, T. Ali, Jamil Hussain, W. Khan, A. Khattak, S. Lee</t>
  </si>
  <si>
    <t>Ubiquitous Health Profile (UHPr): a big data curation platform for supporting health data interoperability</t>
  </si>
  <si>
    <t>10.1007/s00607-020-00837-2</t>
  </si>
  <si>
    <t>Arturo González-Ferrer, M. Peleg</t>
  </si>
  <si>
    <t>Understanding requirements of clinical data standards for developing interoperable knowledge-based DSS: A case study</t>
  </si>
  <si>
    <t>10.1016/j.csi.2015.06.002</t>
  </si>
  <si>
    <t>X. Chen, D. Berry, Gaye Stephens</t>
  </si>
  <si>
    <t>Using a generalised identity reference model with archetypes to support interoperability of demographics information in electronic health record systems</t>
  </si>
  <si>
    <t>10.1109/embc.2015.7319963</t>
  </si>
  <si>
    <t>D. Moner, Alberto Moreno-Conde, J. A. Maldonado, M. Robles, C. Parra</t>
  </si>
  <si>
    <t>Using Archetypes for Defining CDA Templates</t>
  </si>
  <si>
    <t>10.3233/978-1-61499-101-4-53</t>
  </si>
  <si>
    <t>J. A. Maldonado, C. Martínez-Costa, D. Moner, Marcos Menárguez Tortosa, D. Boscá, José Antonio Miñarro-Giménez, J. Fernández-breis, M. Robles</t>
  </si>
  <si>
    <t>Using the ResearchEHR platform to facilitate the practical application of the EHR standards</t>
  </si>
  <si>
    <t>10.1016/j.jbi.2011.11.004</t>
  </si>
  <si>
    <t>K. Pfeiffer, G. Duftschmid, C. Rinner</t>
  </si>
  <si>
    <t>Validating EHR Documents: Automatic Schematron Generation using Archetypes</t>
  </si>
  <si>
    <t>10.3233/978-1-61499-397-1-101</t>
  </si>
  <si>
    <t>M. Idris, S. Lee</t>
  </si>
  <si>
    <t>Web-Enabler: Transformation of Conventional HIMS Data to Semantics Structure Using Hadoop MapReduce</t>
  </si>
  <si>
    <t>DM Levermore, JM Gardner, J Blaylock</t>
  </si>
  <si>
    <t>Systems and methods for creating intuitive context for analysis data</t>
  </si>
  <si>
    <t>https://patents.google.com/patent/US10748092B2/en</t>
  </si>
  <si>
    <t>Georgy Kopanitsa</t>
  </si>
  <si>
    <t>Arranging ISO 13606 Archetypes into a Knowledge Base</t>
  </si>
  <si>
    <t>http://ebooks.iospress.nl/volumearticle/37442</t>
  </si>
  <si>
    <t>10.3233/978-1-61499-432-9-33</t>
  </si>
  <si>
    <t>José Alberto Maldonado, PhD,1,4 Mar Marcos, PhD,2 Jesualdo Tomás Fernández-Breis, PhD,3 Estíbaliz Parcero,1 Diego Boscá, PhD,1 María del Carmen Legaz-García, PhD,3 Begoña Martínez-Salvador, PhD,2 and Montserrat Robles, PhD1</t>
  </si>
  <si>
    <t>A platform for exploration into chaining of web services for clinical data transformation and reasoning</t>
  </si>
  <si>
    <t>https://www.ncbi.nlm.nih.gov/pmc/articles/PMC5333274/</t>
  </si>
  <si>
    <t>Montserrat Robles, Jesualdo Tomás Fernández-Breis, Jose A. Maldonado, David Moner, Catalina Martínez-Costa, Diego Bosca, Marcos Menárguez-Tortosa</t>
  </si>
  <si>
    <t>ResearchEHR: Use of semantic web technologies and archetypes for the description of EHRs</t>
  </si>
  <si>
    <t>http://ebooks.iospress.nl/volumearticle/13086</t>
  </si>
  <si>
    <t>10.3233/978-1-60750-563-1-129</t>
  </si>
  <si>
    <t>D. Bosca L. Marco D. Moner J. A. MaldonadoL. Insa M. Robles</t>
  </si>
  <si>
    <t>Detailed Clinical Models Governance System in a Regional EHR Project</t>
  </si>
  <si>
    <t>https://link.springer.com/chapter/10.1007/978-3-319-00846-2_313</t>
  </si>
  <si>
    <t>10.1007/978-3-319-00846-2_313</t>
  </si>
  <si>
    <t>Menárguez Tortosa, Marcos</t>
  </si>
  <si>
    <t>https://digitum.um.es/digitum/handle/10201/35157</t>
  </si>
  <si>
    <t xml:space="preserve">DWA Khan </t>
  </si>
  <si>
    <t>Efficient semantic reconciliation for data interoperability among heterogeneous healthcare systems</t>
  </si>
  <si>
    <t>http://uclab.khu.ac.kr/resources/thesis/PhD_Thesis_Khan.pdf</t>
  </si>
  <si>
    <t>MNS Kondo</t>
  </si>
  <si>
    <t>Mapeamento da base de conhecimento fundamentado em arquétipos: contribuição à informática em saúde.</t>
  </si>
  <si>
    <t>https://www.teses.usp.br/teses/disponiveis/3/3142/tde-08022013-154147/en.php</t>
  </si>
  <si>
    <t>F Dai, C Feng, Z Wang, Y Pei…</t>
  </si>
  <si>
    <t>Intent identification for knowledge base question answering</t>
  </si>
  <si>
    <t>https://doi.org/10.1109/TAAI.2017.18</t>
  </si>
  <si>
    <t>10.1109/TAAI.2017.18</t>
  </si>
  <si>
    <t>S Arevshatyan, V Burriel, D Boscá</t>
  </si>
  <si>
    <t>An application of an EHR based on conceptual modeling to integrate clinical and genomic data and guide therapeutic strategy</t>
  </si>
  <si>
    <t>https://doi.org/10.18004/anales/2020.053.01.17-030</t>
  </si>
  <si>
    <t xml:space="preserve">10.18004/anales/2020.053.01.17-030  </t>
  </si>
  <si>
    <t>CU Lehmann, E Ammenwerth, C Nøhr</t>
  </si>
  <si>
    <t>Studies in Health Technology and Informatics Volume 192</t>
  </si>
  <si>
    <t>https://portal.tpu.ru/f_ic/files/international/publications/22.pdf</t>
  </si>
  <si>
    <t xml:space="preserve">G Kopanitsa </t>
  </si>
  <si>
    <t>Application of UML Connectors for Arranging Medical Archetypes into a Knowledge Base</t>
  </si>
  <si>
    <t>https://turing.pro.br/anais/ICAART-2014/BIOSTEC/HEALTHINF/Short%20Papers/HEALTHINF_2014_34_CR.pdf</t>
  </si>
  <si>
    <t>E Adel, S El-Sappagh, S Barakat</t>
  </si>
  <si>
    <t>A semantic interoperability framework for distributed electronic health record based on fuzzy ontology</t>
  </si>
  <si>
    <t>https://www.inderscienceonline.com/doi/abs/10.1504/IJMEI.2020.107081</t>
  </si>
  <si>
    <t>10.1504/IJMEI.2020.107081</t>
  </si>
  <si>
    <t>M Macedo, P Isaías</t>
  </si>
  <si>
    <t>A framework model for e-Health services</t>
  </si>
  <si>
    <t>https://doi.org/10.1201/b11330</t>
  </si>
  <si>
    <t xml:space="preserve">10.1201/b11330 </t>
  </si>
  <si>
    <t>A Tatsukawaa, E Shinoharab, T Imaia, Y Kawazoea</t>
  </si>
  <si>
    <t>An analysis of structural interoperability in ISO 13606 based on typed lambda calculus</t>
  </si>
  <si>
    <t>https://d1wqtxts1xzle7.cloudfront.net/59244778/archetype-semantics20190514-88848-1r47opi.pdf?1557829661=&amp;response-content-disposition=inline%3B+filename%3DAn_analysis_of_structural_interoperabili.pdf&amp;Expires=1614276832&amp;Signature=ANmcW28GYAnzasjwB1YNQT5yqIFfKnbv3-WVK4pg3D2j9uosTALCMxfSpNvbC0j44xUvkSdD0nrtHfWZ3b2slRwllHeySRfFqh5hY07Bq0VRznULjSl-mfdStQJY~3ET2cvXk88I76AfOQkxvXlDD2daf2FmR2owpPDTx8JbiZ~9qiFsS-AA64iMyMxKNJh7lSacCHDhuA1kQy4v0S~b2CmWqCzUQ9q1ztRyCuia6XkIz4LqQjRQGSdKAhxUWnR442Lmoy9GaOq5jmEb-LUJUjdiOQ3dw0kAsYPeXtrrfZHuhRCtR8jZnWexDWaZM-fWvs6NjcQgqjJJWTYgMY8vbA__&amp;Key-Pair-Id=APKAJLOHF5GGSLRBV4ZA</t>
  </si>
  <si>
    <t>D Moner, M Terrón, C Angulo, L Lechuga, P Serrano</t>
  </si>
  <si>
    <t>Implementation of a CEN/ISO 13606 Platform for Medicines Reconciliation</t>
  </si>
  <si>
    <t>https://www.researchgate.net/profile/Pablo-Serrano-Balazote/publication/266622065_Implementation_of_a_CENISO_13606_Platform_for_Medicines_Reconciliation/links/543645db0cf2643ab986b0e3/Implementation-of-a-CEN-ISO-13606-Platform-for-Medicines-Reconciliation.pdf</t>
  </si>
  <si>
    <t>ZSN Reisa, JS Gaspara, IJR Oliveiraa, AC de Souzab</t>
  </si>
  <si>
    <t>Standardization of Information about Birth in the Obstetric Discharge Summary</t>
  </si>
  <si>
    <t>https://www.researchgate.net/profile/Zilma-Reis/publication/281815081_Standardization_of_Information_about_Birth_in_the_Obstetric_Discharge_Summary/links/55fb631e08aeba1d9f3a1143/Standardization-of-Information-about-Birth-in-the-Obstetric-Discharge-Summary.pdf</t>
  </si>
  <si>
    <t>E Lorenzo Sáez</t>
  </si>
  <si>
    <t>Desarrollo de una herramienta de gestión de emisiones de GEI para Llíria como Smart City frente al Cambio Climático</t>
  </si>
  <si>
    <t>https://riunet.upv.es/handle/10251/107480</t>
  </si>
  <si>
    <t>VM Giménez Solano</t>
  </si>
  <si>
    <t>Desarrollo de un motor de ejecución de restricciones de expresiones de Snomed CT</t>
  </si>
  <si>
    <r>
      <rPr>
        <u/>
        <sz val="10"/>
        <color rgb="FF1155CC"/>
        <rFont val="Arial"/>
      </rPr>
      <t>https://riunet.upv.es/handle/10251/89038</t>
    </r>
    <r>
      <rPr>
        <sz val="10"/>
        <rFont val="Arial"/>
      </rPr>
      <t>8</t>
    </r>
  </si>
  <si>
    <t>와자핫， 알리칸， 사이드， 임란， 알리， 수잣</t>
  </si>
  <si>
    <t>헬스케어 표준 상호운용성</t>
  </si>
  <si>
    <t>https://www.dbpia.co.kr/Journal/articleDetail?nodeId=NODE07337158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</si>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</sst>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  <font>
      <sz val="11"/>
      <color rgb="FF7E379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7" fillId="6" borderId="0" xfId="0" applyFont="1" applyFill="1" applyAlignment="1"/>
    <xf numFmtId="0" fontId="5" fillId="7" borderId="0" xfId="0" applyFont="1" applyFill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7" fillId="7" borderId="0" xfId="0" applyFont="1" applyFill="1" applyAlignment="1"/>
    <xf numFmtId="0" fontId="15" fillId="0" borderId="0" xfId="0" applyFont="1" applyAlignment="1"/>
    <xf numFmtId="0" fontId="17" fillId="0" borderId="0" xfId="0" applyFont="1"/>
    <xf numFmtId="0" fontId="16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6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books.iospress.nl/volumearticle/13086" TargetMode="External"/><Relationship Id="rId13" Type="http://schemas.openxmlformats.org/officeDocument/2006/relationships/hyperlink" Target="https://doi.org/10.1109/TAAI.2017.18" TargetMode="External"/><Relationship Id="rId18" Type="http://schemas.openxmlformats.org/officeDocument/2006/relationships/hyperlink" Target="https://doi.org/10.1201/b11330" TargetMode="External"/><Relationship Id="rId3" Type="http://schemas.openxmlformats.org/officeDocument/2006/relationships/hyperlink" Target="https://d1wqtxts1xzle7.cloudfront.net/31090602/754.pdf?1365186904=&amp;response-content-disposition=inline%3B+filename%3DConstraint_Definition_Generator_an_Open.pdf&amp;Expires=1614352301&amp;Signature=ZpYf3J9Slk-Y45djBVt4l9o35CSjUwd4w0Q9lvCYQSnJNsD4bWy9cd3pAPC8kOX-3Hf~UCQZkmKFUrcR9RqzLtewlAOQtPTV62zx-2gXBmUBjDTcWkWxkBaTL78AuFGs0RPZaeE4F~60VovlfTd6KTDEBT~NNEc8Xd-BdwO6Y5zWHiH4S3y23-djNzvDNjXyBIKfbSC~zao8Lh72nBAQE0GS-eGXl49INykt2t8qde7rb2ZnPPP~ly4aHoCNE7K6bYdStzEiwKp6cbhGRO1Oe-49MIY0g7cCLqVm1U2bsw9cXE~cpQm1XA9wxwnuQzhOWwdpNTCZSrlLRO4RmEwImA__&amp;Key-Pair-Id=APKAJLOHF5GGSLRBV4ZA" TargetMode="External"/><Relationship Id="rId21" Type="http://schemas.openxmlformats.org/officeDocument/2006/relationships/hyperlink" Target="https://www.researchgate.net/profile/Zilma-Reis/publication/281815081_Standardization_of_Information_about_Birth_in_the_Obstetric_Discharge_Summary/links/55fb631e08aeba1d9f3a1143/Standardization-of-Information-about-Birth-in-the-Obstetric-Discharge-Summary.pdf" TargetMode="External"/><Relationship Id="rId7" Type="http://schemas.openxmlformats.org/officeDocument/2006/relationships/hyperlink" Target="https://www.ncbi.nlm.nih.gov/pmc/articles/PMC5333274/" TargetMode="External"/><Relationship Id="rId12" Type="http://schemas.openxmlformats.org/officeDocument/2006/relationships/hyperlink" Target="https://www.teses.usp.br/teses/disponiveis/3/3142/tde-08022013-154147/en.php" TargetMode="External"/><Relationship Id="rId17" Type="http://schemas.openxmlformats.org/officeDocument/2006/relationships/hyperlink" Target="https://www.inderscienceonline.com/doi/abs/10.1504/IJMEI.2020.107081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pubmed.ncbi.nlm.nih.gov/17911678/" TargetMode="External"/><Relationship Id="rId16" Type="http://schemas.openxmlformats.org/officeDocument/2006/relationships/hyperlink" Target="https://turing.pro.br/anais/ICAART-2014/BIOSTEC/HEALTHINF/Short%20Papers/HEALTHINF_2014_34_CR.pdf" TargetMode="External"/><Relationship Id="rId20" Type="http://schemas.openxmlformats.org/officeDocument/2006/relationships/hyperlink" Target="https://www.researchgate.net/profile/Pablo-Serrano-Balazote/publication/266622065_Implementation_of_a_CENISO_13606_Platform_for_Medicines_Reconciliation/links/543645db0cf2643ab986b0e3/Implementation-of-a-CEN-ISO-13606-Platform-for-Medicines-Reconciliation.pdf" TargetMode="External"/><Relationship Id="rId1" Type="http://schemas.openxmlformats.org/officeDocument/2006/relationships/hyperlink" Target="http://citeseerx.ist.psu.edu/viewdoc/download?doi=10.1.1.471.4881&amp;rep=rep1&amp;type=pdf" TargetMode="External"/><Relationship Id="rId6" Type="http://schemas.openxmlformats.org/officeDocument/2006/relationships/hyperlink" Target="http://ebooks.iospress.nl/volumearticle/37442" TargetMode="External"/><Relationship Id="rId11" Type="http://schemas.openxmlformats.org/officeDocument/2006/relationships/hyperlink" Target="http://uclab.khu.ac.kr/resources/thesis/PhD_Thesis_Khan.pdf" TargetMode="External"/><Relationship Id="rId24" Type="http://schemas.openxmlformats.org/officeDocument/2006/relationships/hyperlink" Target="https://www.dbpia.co.kr/Journal/articleDetail?nodeId=NODE07337158" TargetMode="External"/><Relationship Id="rId5" Type="http://schemas.openxmlformats.org/officeDocument/2006/relationships/hyperlink" Target="https://patents.google.com/patent/US10748092B2/en" TargetMode="External"/><Relationship Id="rId15" Type="http://schemas.openxmlformats.org/officeDocument/2006/relationships/hyperlink" Target="https://portal.tpu.ru/f_ic/files/international/publications/22.pdf" TargetMode="External"/><Relationship Id="rId23" Type="http://schemas.openxmlformats.org/officeDocument/2006/relationships/hyperlink" Target="https://riunet.upv.es/handle/10251/89038" TargetMode="External"/><Relationship Id="rId10" Type="http://schemas.openxmlformats.org/officeDocument/2006/relationships/hyperlink" Target="https://digitum.um.es/digitum/handle/10201/35157" TargetMode="External"/><Relationship Id="rId19" Type="http://schemas.openxmlformats.org/officeDocument/2006/relationships/hyperlink" Target="https://d1wqtxts1xzle7.cloudfront.net/59244778/archetype-semantics20190514-88848-1r47opi.pdf?1557829661=&amp;response-content-disposition=inline%3B+filename%3DAn_analysis_of_structural_interoperabili.pdf&amp;Expires=1614276832&amp;Signature=ANmcW28GYAnzasjwB1YNQT5yqIFfKnbv3-WVK4pg3D2j9uosTALCMxfSpNvbC0j44xUvkSdD0nrtHfWZ3b2slRwllHeySRfFqh5hY07Bq0VRznULjSl-mfdStQJY~3ET2cvXk88I76AfOQkxvXlDD2daf2FmR2owpPDTx8JbiZ~9qiFsS-AA64iMyMxKNJh7lSacCHDhuA1kQy4v0S~b2CmWqCzUQ9q1ztRyCuia6XkIz4LqQjRQGSdKAhxUWnR442Lmoy9GaOq5jmEb-LUJUjdiOQ3dw0kAsYPeXtrrfZHuhRCtR8jZnWexDWaZM-fWvs6NjcQgqjJJWTYgMY8vbA__&amp;Key-Pair-Id=APKAJLOHF5GGSLRBV4ZA" TargetMode="External"/><Relationship Id="rId4" Type="http://schemas.openxmlformats.org/officeDocument/2006/relationships/hyperlink" Target="https://munin.uit.no/handle/10037/11436" TargetMode="External"/><Relationship Id="rId9" Type="http://schemas.openxmlformats.org/officeDocument/2006/relationships/hyperlink" Target="https://link.springer.com/chapter/10.1007/978-3-319-00846-2_313" TargetMode="External"/><Relationship Id="rId14" Type="http://schemas.openxmlformats.org/officeDocument/2006/relationships/hyperlink" Target="https://doi.org/10.18004/anales/2020.053.01.17-030" TargetMode="External"/><Relationship Id="rId22" Type="http://schemas.openxmlformats.org/officeDocument/2006/relationships/hyperlink" Target="https://riunet.upv.es/handle/10251/1074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61"/>
  <sheetViews>
    <sheetView tabSelected="1" workbookViewId="0">
      <pane xSplit="6" ySplit="1" topLeftCell="H158" activePane="bottomRight" state="frozen"/>
      <selection pane="topRight" activeCell="G1" sqref="G1"/>
      <selection pane="bottomLeft" activeCell="A2" sqref="A2"/>
      <selection pane="bottomRight" activeCell="H159" sqref="H159:Z161"/>
    </sheetView>
  </sheetViews>
  <sheetFormatPr defaultColWidth="14.42578125" defaultRowHeight="15.75" customHeight="1"/>
  <cols>
    <col min="1" max="1" width="5.5703125" customWidth="1"/>
    <col min="2" max="2" width="35.42578125" customWidth="1"/>
    <col min="3" max="3" width="74.8554687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3" t="s">
        <v>409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4" t="s">
        <v>410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>
      <c r="A2" s="7"/>
      <c r="B2" s="7" t="s">
        <v>16</v>
      </c>
      <c r="C2" s="19" t="str">
        <f>HYPERLINK("https://doi.org/10.1016/j.ijmedinf.2009.03.006")</f>
        <v>https://doi.org/10.1016/j.ijmedinf.2009.03.006</v>
      </c>
      <c r="D2" s="7"/>
      <c r="E2" s="7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>
      <c r="A3" s="7"/>
      <c r="B3" s="7"/>
      <c r="C3" s="7"/>
      <c r="D3" s="7"/>
      <c r="E3" s="7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>
      <c r="A4" s="7"/>
      <c r="B4" s="7" t="s">
        <v>17</v>
      </c>
      <c r="C4" s="7"/>
      <c r="D4" s="7"/>
      <c r="E4" s="7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>
      <c r="A5" s="7"/>
      <c r="B5" s="7"/>
      <c r="C5" s="7"/>
      <c r="D5" s="7"/>
      <c r="E5" s="7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>
      <c r="A6" s="7"/>
      <c r="B6" s="7"/>
      <c r="C6" s="7"/>
      <c r="D6" s="7"/>
      <c r="E6" s="7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6"/>
    </row>
    <row r="7" spans="1:27" ht="15.75" customHeight="1">
      <c r="A7" s="7"/>
      <c r="B7" s="7" t="s">
        <v>18</v>
      </c>
      <c r="C7" s="7"/>
      <c r="D7" s="7"/>
      <c r="E7" s="7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6"/>
    </row>
    <row r="8" spans="1:27" ht="15.75" customHeight="1">
      <c r="A8" s="7"/>
      <c r="B8" s="7"/>
      <c r="C8" s="7"/>
      <c r="D8" s="7"/>
      <c r="E8" s="7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6"/>
    </row>
    <row r="9" spans="1:27" ht="15.75" customHeight="1">
      <c r="A9" s="7"/>
      <c r="B9" s="7" t="s">
        <v>19</v>
      </c>
      <c r="C9" s="7" t="s">
        <v>20</v>
      </c>
      <c r="D9" s="7">
        <v>2009</v>
      </c>
      <c r="E9" s="7"/>
      <c r="F9" s="21" t="str">
        <f>HYPERLINK("https://doi.org/10.1016/j.jbi.2008.05.005")</f>
        <v>https://doi.org/10.1016/j.jbi.2008.05.005</v>
      </c>
      <c r="G9" s="9" t="s">
        <v>21</v>
      </c>
      <c r="H9" s="32" t="str">
        <f t="shared" ref="H9:H46" si="0">IF(I9=R9,I9,IF(AND(I9="YES",R9="MAYBE"),"YES",IF(AND(I9="MAYBE",R9="YES"),"YES",IF(OR(AND(I9="NO",R9="YES"),AND(I9="YES",R9="NO")),"MAYBE","NO"))))</f>
        <v>NO</v>
      </c>
      <c r="I9" s="22" t="s">
        <v>22</v>
      </c>
      <c r="J9" s="23" t="b">
        <v>1</v>
      </c>
      <c r="K9" s="11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3" t="b">
        <v>0</v>
      </c>
      <c r="Q9" s="13" t="b">
        <v>0</v>
      </c>
      <c r="R9" s="22" t="s">
        <v>22</v>
      </c>
      <c r="S9" s="14" t="b">
        <v>0</v>
      </c>
      <c r="T9" s="14" t="b">
        <v>0</v>
      </c>
      <c r="U9" s="24" t="b">
        <v>0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6"/>
    </row>
    <row r="10" spans="1:27" ht="15.75" customHeight="1">
      <c r="A10" s="7"/>
      <c r="B10" s="7" t="s">
        <v>23</v>
      </c>
      <c r="C10" s="7" t="s">
        <v>24</v>
      </c>
      <c r="D10" s="7">
        <v>2005</v>
      </c>
      <c r="E10" s="7"/>
      <c r="F10" s="21" t="str">
        <f>HYPERLINK("https://doi.org/10.1145/1118890.1118891")</f>
        <v>https://doi.org/10.1145/1118890.1118891</v>
      </c>
      <c r="G10" s="9" t="s">
        <v>25</v>
      </c>
      <c r="H10" s="32" t="str">
        <f t="shared" si="0"/>
        <v>NO</v>
      </c>
      <c r="I10" s="22" t="s">
        <v>22</v>
      </c>
      <c r="J10" s="11" t="b">
        <v>0</v>
      </c>
      <c r="K10" s="11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3" t="b">
        <v>0</v>
      </c>
      <c r="Q10" s="13" t="b">
        <v>0</v>
      </c>
      <c r="R10" s="22" t="s">
        <v>22</v>
      </c>
      <c r="S10" s="14" t="b">
        <v>0</v>
      </c>
      <c r="T10" s="14" t="b">
        <v>0</v>
      </c>
      <c r="U10" s="15" t="b">
        <v>0</v>
      </c>
      <c r="V10" s="15" t="b">
        <v>0</v>
      </c>
      <c r="W10" s="15" t="b">
        <v>0</v>
      </c>
      <c r="X10" s="15" t="b">
        <v>0</v>
      </c>
      <c r="Y10" s="15" t="b">
        <v>0</v>
      </c>
      <c r="Z10" s="15" t="b">
        <v>0</v>
      </c>
      <c r="AA10" s="6"/>
    </row>
    <row r="11" spans="1:27" ht="15.75" customHeight="1">
      <c r="A11" s="7"/>
      <c r="B11" s="7" t="s">
        <v>26</v>
      </c>
      <c r="C11" s="7" t="s">
        <v>27</v>
      </c>
      <c r="D11" s="7">
        <v>2006</v>
      </c>
      <c r="E11" s="7"/>
      <c r="F11" s="16" t="s">
        <v>28</v>
      </c>
      <c r="G11" s="9"/>
      <c r="H11" s="32" t="str">
        <f t="shared" si="0"/>
        <v>NO</v>
      </c>
      <c r="I11" s="22" t="s">
        <v>22</v>
      </c>
      <c r="J11" s="11" t="b">
        <v>0</v>
      </c>
      <c r="K11" s="11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3" t="b">
        <v>0</v>
      </c>
      <c r="Q11" s="13" t="b">
        <v>0</v>
      </c>
      <c r="R11" s="22" t="s">
        <v>22</v>
      </c>
      <c r="S11" s="14" t="b">
        <v>0</v>
      </c>
      <c r="T11" s="14" t="b">
        <v>0</v>
      </c>
      <c r="U11" s="15" t="b">
        <v>0</v>
      </c>
      <c r="V11" s="15" t="b">
        <v>0</v>
      </c>
      <c r="W11" s="15" t="b">
        <v>0</v>
      </c>
      <c r="X11" s="15" t="b">
        <v>0</v>
      </c>
      <c r="Y11" s="15" t="b">
        <v>0</v>
      </c>
      <c r="Z11" s="15" t="b">
        <v>0</v>
      </c>
      <c r="AA11" s="6"/>
    </row>
    <row r="12" spans="1:27" ht="15.75" customHeight="1">
      <c r="A12" s="7"/>
      <c r="B12" s="7" t="s">
        <v>29</v>
      </c>
      <c r="C12" s="7" t="s">
        <v>30</v>
      </c>
      <c r="D12" s="7">
        <v>2006</v>
      </c>
      <c r="E12" s="7"/>
      <c r="F12" s="21" t="str">
        <f>HYPERLINK("https://doi.org/10.1016/j.ijmedinf.2005.07.017")</f>
        <v>https://doi.org/10.1016/j.ijmedinf.2005.07.017</v>
      </c>
      <c r="G12" s="9" t="s">
        <v>31</v>
      </c>
      <c r="H12" s="32" t="str">
        <f t="shared" si="0"/>
        <v>NO</v>
      </c>
      <c r="I12" s="22" t="s">
        <v>22</v>
      </c>
      <c r="J12" s="11" t="b">
        <v>0</v>
      </c>
      <c r="K12" s="11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3" t="b">
        <v>0</v>
      </c>
      <c r="Q12" s="13" t="b">
        <v>0</v>
      </c>
      <c r="R12" s="22" t="s">
        <v>22</v>
      </c>
      <c r="S12" s="14" t="b">
        <v>0</v>
      </c>
      <c r="T12" s="14" t="b">
        <v>0</v>
      </c>
      <c r="U12" s="15" t="b">
        <v>0</v>
      </c>
      <c r="V12" s="15" t="b">
        <v>0</v>
      </c>
      <c r="W12" s="15" t="b">
        <v>0</v>
      </c>
      <c r="X12" s="15" t="b">
        <v>0</v>
      </c>
      <c r="Y12" s="15" t="b">
        <v>0</v>
      </c>
      <c r="Z12" s="15" t="b">
        <v>0</v>
      </c>
      <c r="AA12" s="6"/>
    </row>
    <row r="13" spans="1:27" ht="15.75" customHeight="1">
      <c r="A13" s="7"/>
      <c r="B13" s="7" t="s">
        <v>32</v>
      </c>
      <c r="C13" s="7" t="s">
        <v>33</v>
      </c>
      <c r="D13" s="7">
        <v>2007</v>
      </c>
      <c r="E13" s="7"/>
      <c r="F13" s="21" t="str">
        <f>HYPERLINK("https://doi.org/10.1016/j.jbi.2006.09.001")</f>
        <v>https://doi.org/10.1016/j.jbi.2006.09.001</v>
      </c>
      <c r="G13" s="9" t="s">
        <v>34</v>
      </c>
      <c r="H13" s="32" t="str">
        <f t="shared" si="0"/>
        <v>NO</v>
      </c>
      <c r="I13" s="22" t="s">
        <v>22</v>
      </c>
      <c r="J13" s="11" t="b">
        <v>0</v>
      </c>
      <c r="K13" s="11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3" t="b">
        <v>0</v>
      </c>
      <c r="Q13" s="13" t="b">
        <v>0</v>
      </c>
      <c r="R13" s="25" t="s">
        <v>22</v>
      </c>
      <c r="S13" s="14" t="b">
        <v>0</v>
      </c>
      <c r="T13" s="14" t="b">
        <v>0</v>
      </c>
      <c r="U13" s="15" t="b">
        <v>0</v>
      </c>
      <c r="V13" s="15" t="b">
        <v>0</v>
      </c>
      <c r="W13" s="15" t="b">
        <v>0</v>
      </c>
      <c r="X13" s="15" t="b">
        <v>0</v>
      </c>
      <c r="Y13" s="15" t="b">
        <v>0</v>
      </c>
      <c r="Z13" s="15" t="b">
        <v>0</v>
      </c>
      <c r="AA13" s="6"/>
    </row>
    <row r="14" spans="1:27" ht="15.75" customHeight="1">
      <c r="A14" s="7"/>
      <c r="B14" s="7" t="s">
        <v>35</v>
      </c>
      <c r="C14" s="7" t="s">
        <v>36</v>
      </c>
      <c r="D14" s="7">
        <v>2003</v>
      </c>
      <c r="E14" s="7"/>
      <c r="F14" s="8"/>
      <c r="G14" s="9"/>
      <c r="H14" s="32" t="str">
        <f t="shared" si="0"/>
        <v>NO</v>
      </c>
      <c r="I14" s="22" t="s">
        <v>22</v>
      </c>
      <c r="J14" s="11" t="b">
        <v>0</v>
      </c>
      <c r="K14" s="11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3" t="b">
        <v>0</v>
      </c>
      <c r="Q14" s="13" t="b">
        <v>0</v>
      </c>
      <c r="R14" s="22" t="s">
        <v>22</v>
      </c>
      <c r="S14" s="14" t="b">
        <v>0</v>
      </c>
      <c r="T14" s="14" t="b">
        <v>0</v>
      </c>
      <c r="U14" s="15" t="b">
        <v>0</v>
      </c>
      <c r="V14" s="15" t="b">
        <v>0</v>
      </c>
      <c r="W14" s="15" t="b">
        <v>0</v>
      </c>
      <c r="X14" s="15" t="b">
        <v>0</v>
      </c>
      <c r="Y14" s="15" t="b">
        <v>0</v>
      </c>
      <c r="Z14" s="15" t="b">
        <v>0</v>
      </c>
      <c r="AA14" s="6"/>
    </row>
    <row r="15" spans="1:27" ht="15.75" customHeight="1">
      <c r="A15" s="7"/>
      <c r="B15" s="7" t="s">
        <v>37</v>
      </c>
      <c r="C15" s="7" t="s">
        <v>38</v>
      </c>
      <c r="D15" s="7">
        <v>2000</v>
      </c>
      <c r="E15" s="7"/>
      <c r="F15" s="9"/>
      <c r="G15" s="9"/>
      <c r="H15" s="32" t="str">
        <f t="shared" si="0"/>
        <v>NO</v>
      </c>
      <c r="I15" s="22" t="s">
        <v>22</v>
      </c>
      <c r="J15" s="11" t="b">
        <v>0</v>
      </c>
      <c r="K15" s="11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3" t="b">
        <v>0</v>
      </c>
      <c r="Q15" s="13" t="b">
        <v>0</v>
      </c>
      <c r="R15" s="22" t="s">
        <v>22</v>
      </c>
      <c r="S15" s="14" t="b">
        <v>0</v>
      </c>
      <c r="T15" s="14" t="b">
        <v>0</v>
      </c>
      <c r="U15" s="15" t="b">
        <v>0</v>
      </c>
      <c r="V15" s="15" t="b">
        <v>0</v>
      </c>
      <c r="W15" s="15" t="b">
        <v>0</v>
      </c>
      <c r="X15" s="15" t="b">
        <v>0</v>
      </c>
      <c r="Y15" s="15" t="b">
        <v>0</v>
      </c>
      <c r="Z15" s="15" t="b">
        <v>0</v>
      </c>
      <c r="AA15" s="6"/>
    </row>
    <row r="16" spans="1:27" ht="15.75" customHeight="1">
      <c r="A16" s="7"/>
      <c r="B16" s="7" t="s">
        <v>39</v>
      </c>
      <c r="C16" s="7" t="s">
        <v>40</v>
      </c>
      <c r="D16" s="7">
        <v>2002</v>
      </c>
      <c r="E16" s="7"/>
      <c r="F16" s="21" t="str">
        <f>HYPERLINK("https://doi.org/10.1145/601858.601869")</f>
        <v>https://doi.org/10.1145/601858.601869</v>
      </c>
      <c r="G16" s="9" t="s">
        <v>41</v>
      </c>
      <c r="H16" s="32" t="str">
        <f t="shared" si="0"/>
        <v>NO</v>
      </c>
      <c r="I16" s="22" t="s">
        <v>22</v>
      </c>
      <c r="J16" s="11" t="b">
        <v>0</v>
      </c>
      <c r="K16" s="11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3" t="b">
        <v>0</v>
      </c>
      <c r="Q16" s="13" t="b">
        <v>0</v>
      </c>
      <c r="R16" s="22" t="s">
        <v>22</v>
      </c>
      <c r="S16" s="14" t="b">
        <v>0</v>
      </c>
      <c r="T16" s="14" t="b">
        <v>0</v>
      </c>
      <c r="U16" s="15" t="b">
        <v>0</v>
      </c>
      <c r="V16" s="15" t="b">
        <v>0</v>
      </c>
      <c r="W16" s="15" t="b">
        <v>0</v>
      </c>
      <c r="X16" s="15" t="b">
        <v>0</v>
      </c>
      <c r="Y16" s="15" t="b">
        <v>0</v>
      </c>
      <c r="Z16" s="15" t="b">
        <v>0</v>
      </c>
      <c r="AA16" s="6"/>
    </row>
    <row r="17" spans="1:27" ht="15.75" customHeight="1">
      <c r="A17" s="7"/>
      <c r="B17" s="7" t="s">
        <v>42</v>
      </c>
      <c r="C17" s="7" t="s">
        <v>43</v>
      </c>
      <c r="D17" s="7">
        <v>2004</v>
      </c>
      <c r="E17" s="7"/>
      <c r="F17" s="21" t="str">
        <f>HYPERLINK("https://doi.org/10.1016/j.jbi.2004.04.003")</f>
        <v>https://doi.org/10.1016/j.jbi.2004.04.003</v>
      </c>
      <c r="G17" s="9" t="s">
        <v>44</v>
      </c>
      <c r="H17" s="32" t="str">
        <f t="shared" si="0"/>
        <v>NO</v>
      </c>
      <c r="I17" s="22" t="s">
        <v>22</v>
      </c>
      <c r="J17" s="11" t="b">
        <v>0</v>
      </c>
      <c r="K17" s="11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3" t="b">
        <v>0</v>
      </c>
      <c r="Q17" s="13" t="b">
        <v>0</v>
      </c>
      <c r="R17" s="22" t="s">
        <v>22</v>
      </c>
      <c r="S17" s="14" t="b">
        <v>0</v>
      </c>
      <c r="T17" s="14" t="b">
        <v>0</v>
      </c>
      <c r="U17" s="15" t="b">
        <v>0</v>
      </c>
      <c r="V17" s="15" t="b">
        <v>0</v>
      </c>
      <c r="W17" s="15" t="b">
        <v>0</v>
      </c>
      <c r="X17" s="15" t="b">
        <v>0</v>
      </c>
      <c r="Y17" s="15" t="b">
        <v>0</v>
      </c>
      <c r="Z17" s="15" t="b">
        <v>0</v>
      </c>
      <c r="AA17" s="6"/>
    </row>
    <row r="18" spans="1:27" ht="15.75" customHeight="1">
      <c r="A18" s="7"/>
      <c r="B18" s="7"/>
      <c r="C18" s="7" t="s">
        <v>45</v>
      </c>
      <c r="D18" s="7"/>
      <c r="E18" s="7"/>
      <c r="F18" s="8"/>
      <c r="G18" s="9"/>
      <c r="H18" s="32" t="str">
        <f t="shared" si="0"/>
        <v>NO</v>
      </c>
      <c r="I18" s="26" t="s">
        <v>22</v>
      </c>
      <c r="J18" s="11" t="b">
        <v>0</v>
      </c>
      <c r="K18" s="11" t="b">
        <v>0</v>
      </c>
      <c r="L18" s="12" t="b">
        <v>0</v>
      </c>
      <c r="M18" s="12" t="b">
        <v>0</v>
      </c>
      <c r="N18" s="12" t="b">
        <v>0</v>
      </c>
      <c r="O18" s="12" t="b">
        <v>0</v>
      </c>
      <c r="P18" s="13" t="b">
        <v>0</v>
      </c>
      <c r="Q18" s="13" t="b">
        <v>0</v>
      </c>
      <c r="R18" s="25" t="s">
        <v>22</v>
      </c>
      <c r="S18" s="14" t="b">
        <v>0</v>
      </c>
      <c r="T18" s="14" t="b">
        <v>0</v>
      </c>
      <c r="U18" s="15" t="b">
        <v>0</v>
      </c>
      <c r="V18" s="15" t="b">
        <v>0</v>
      </c>
      <c r="W18" s="15" t="b">
        <v>0</v>
      </c>
      <c r="X18" s="15" t="b">
        <v>0</v>
      </c>
      <c r="Y18" s="15" t="b">
        <v>0</v>
      </c>
      <c r="Z18" s="15" t="b">
        <v>0</v>
      </c>
      <c r="AA18" s="6"/>
    </row>
    <row r="19" spans="1:27" ht="15.75" customHeight="1">
      <c r="A19" s="7"/>
      <c r="B19" s="7"/>
      <c r="C19" s="7" t="s">
        <v>46</v>
      </c>
      <c r="D19" s="7"/>
      <c r="E19" s="7"/>
      <c r="F19" s="9"/>
      <c r="G19" s="9"/>
      <c r="H19" s="32" t="str">
        <f t="shared" si="0"/>
        <v>NO</v>
      </c>
      <c r="I19" s="25" t="s">
        <v>22</v>
      </c>
      <c r="J19" s="11" t="b">
        <v>0</v>
      </c>
      <c r="K19" s="11" t="b">
        <v>0</v>
      </c>
      <c r="L19" s="12" t="b">
        <v>0</v>
      </c>
      <c r="M19" s="12" t="b">
        <v>0</v>
      </c>
      <c r="N19" s="12" t="b">
        <v>0</v>
      </c>
      <c r="O19" s="12" t="b">
        <v>0</v>
      </c>
      <c r="P19" s="13" t="b">
        <v>0</v>
      </c>
      <c r="Q19" s="13" t="b">
        <v>0</v>
      </c>
      <c r="R19" s="25" t="s">
        <v>22</v>
      </c>
      <c r="S19" s="14" t="b">
        <v>0</v>
      </c>
      <c r="T19" s="14" t="b">
        <v>0</v>
      </c>
      <c r="U19" s="15" t="b">
        <v>0</v>
      </c>
      <c r="V19" s="15" t="b">
        <v>0</v>
      </c>
      <c r="W19" s="15" t="b">
        <v>0</v>
      </c>
      <c r="X19" s="15" t="b">
        <v>0</v>
      </c>
      <c r="Y19" s="15" t="b">
        <v>0</v>
      </c>
      <c r="Z19" s="15" t="b">
        <v>0</v>
      </c>
      <c r="AA19" s="6"/>
    </row>
    <row r="20" spans="1:27" ht="15.75" customHeight="1">
      <c r="A20" s="7"/>
      <c r="B20" s="7" t="s">
        <v>47</v>
      </c>
      <c r="C20" s="7" t="s">
        <v>48</v>
      </c>
      <c r="D20" s="7">
        <v>1999</v>
      </c>
      <c r="E20" s="7"/>
      <c r="F20" s="21" t="str">
        <f>HYPERLINK("https://doi.org/10.1055/s-0038-1634418")</f>
        <v>https://doi.org/10.1055/s-0038-1634418</v>
      </c>
      <c r="G20" s="9" t="s">
        <v>49</v>
      </c>
      <c r="H20" s="32" t="str">
        <f t="shared" si="0"/>
        <v>NO</v>
      </c>
      <c r="I20" s="22" t="s">
        <v>22</v>
      </c>
      <c r="J20" s="11" t="b">
        <v>0</v>
      </c>
      <c r="K20" s="11" t="b">
        <v>0</v>
      </c>
      <c r="L20" s="12" t="b">
        <v>0</v>
      </c>
      <c r="M20" s="12" t="b">
        <v>0</v>
      </c>
      <c r="N20" s="12" t="b">
        <v>0</v>
      </c>
      <c r="O20" s="12" t="b">
        <v>0</v>
      </c>
      <c r="P20" s="13" t="b">
        <v>0</v>
      </c>
      <c r="Q20" s="13" t="b">
        <v>0</v>
      </c>
      <c r="R20" s="22" t="s">
        <v>22</v>
      </c>
      <c r="S20" s="14" t="b">
        <v>0</v>
      </c>
      <c r="T20" s="14" t="b">
        <v>0</v>
      </c>
      <c r="U20" s="15" t="b">
        <v>0</v>
      </c>
      <c r="V20" s="15" t="b">
        <v>0</v>
      </c>
      <c r="W20" s="15" t="b">
        <v>0</v>
      </c>
      <c r="X20" s="15" t="b">
        <v>0</v>
      </c>
      <c r="Y20" s="15" t="b">
        <v>0</v>
      </c>
      <c r="Z20" s="15" t="b">
        <v>0</v>
      </c>
      <c r="AA20" s="6"/>
    </row>
    <row r="21" spans="1:27" ht="15.75" customHeight="1">
      <c r="A21" s="7"/>
      <c r="B21" s="7" t="s">
        <v>50</v>
      </c>
      <c r="C21" s="7" t="s">
        <v>51</v>
      </c>
      <c r="D21" s="7"/>
      <c r="E21" s="7"/>
      <c r="F21" s="9"/>
      <c r="G21" s="9"/>
      <c r="H21" s="32" t="str">
        <f t="shared" si="0"/>
        <v>NO</v>
      </c>
      <c r="I21" s="22" t="s">
        <v>22</v>
      </c>
      <c r="J21" s="11" t="b">
        <v>0</v>
      </c>
      <c r="K21" s="11" t="b">
        <v>0</v>
      </c>
      <c r="L21" s="12" t="b">
        <v>0</v>
      </c>
      <c r="M21" s="12" t="b">
        <v>0</v>
      </c>
      <c r="N21" s="12" t="b">
        <v>0</v>
      </c>
      <c r="O21" s="12" t="b">
        <v>0</v>
      </c>
      <c r="P21" s="13" t="b">
        <v>0</v>
      </c>
      <c r="Q21" s="13" t="b">
        <v>0</v>
      </c>
      <c r="R21" s="22" t="s">
        <v>22</v>
      </c>
      <c r="S21" s="14" t="b">
        <v>0</v>
      </c>
      <c r="T21" s="14" t="b">
        <v>0</v>
      </c>
      <c r="U21" s="15" t="b">
        <v>0</v>
      </c>
      <c r="V21" s="15" t="b">
        <v>0</v>
      </c>
      <c r="W21" s="15" t="b">
        <v>0</v>
      </c>
      <c r="X21" s="15" t="b">
        <v>0</v>
      </c>
      <c r="Y21" s="15" t="b">
        <v>0</v>
      </c>
      <c r="Z21" s="15" t="b">
        <v>0</v>
      </c>
      <c r="AA21" s="6"/>
    </row>
    <row r="22" spans="1:27" ht="15.75" customHeight="1">
      <c r="A22" s="7"/>
      <c r="B22" s="7" t="s">
        <v>52</v>
      </c>
      <c r="C22" s="7" t="s">
        <v>53</v>
      </c>
      <c r="D22" s="7">
        <v>2006</v>
      </c>
      <c r="E22" s="7"/>
      <c r="F22" s="21" t="str">
        <f>HYPERLINK("https://doi.org/10.1055/s-0038-1638463")</f>
        <v>https://doi.org/10.1055/s-0038-1638463</v>
      </c>
      <c r="G22" s="9" t="s">
        <v>54</v>
      </c>
      <c r="H22" s="32" t="str">
        <f t="shared" si="0"/>
        <v>NO</v>
      </c>
      <c r="I22" s="22" t="s">
        <v>22</v>
      </c>
      <c r="J22" s="11" t="b">
        <v>0</v>
      </c>
      <c r="K22" s="11" t="b">
        <v>0</v>
      </c>
      <c r="L22" s="12" t="b">
        <v>0</v>
      </c>
      <c r="M22" s="12" t="b">
        <v>0</v>
      </c>
      <c r="N22" s="12" t="b">
        <v>0</v>
      </c>
      <c r="O22" s="12" t="b">
        <v>0</v>
      </c>
      <c r="P22" s="13" t="b">
        <v>0</v>
      </c>
      <c r="Q22" s="13" t="b">
        <v>0</v>
      </c>
      <c r="R22" s="22" t="s">
        <v>22</v>
      </c>
      <c r="S22" s="14" t="b">
        <v>0</v>
      </c>
      <c r="T22" s="14" t="b">
        <v>0</v>
      </c>
      <c r="U22" s="15" t="b">
        <v>0</v>
      </c>
      <c r="V22" s="15" t="b">
        <v>0</v>
      </c>
      <c r="W22" s="15" t="b">
        <v>0</v>
      </c>
      <c r="X22" s="15" t="b">
        <v>0</v>
      </c>
      <c r="Y22" s="15" t="b">
        <v>0</v>
      </c>
      <c r="Z22" s="15" t="b">
        <v>0</v>
      </c>
      <c r="AA22" s="6"/>
    </row>
    <row r="23" spans="1:27" ht="15.75" customHeight="1">
      <c r="A23" s="7"/>
      <c r="B23" s="7" t="s">
        <v>55</v>
      </c>
      <c r="C23" s="7" t="s">
        <v>56</v>
      </c>
      <c r="D23" s="7">
        <v>2006</v>
      </c>
      <c r="E23" s="7"/>
      <c r="F23" s="16" t="str">
        <f>HYPERLINK("https://doi.org/10.1504/ijmso.2006.008767")</f>
        <v>https://doi.org/10.1504/ijmso.2006.008767</v>
      </c>
      <c r="G23" s="9" t="s">
        <v>57</v>
      </c>
      <c r="H23" s="32" t="str">
        <f t="shared" si="0"/>
        <v>NO</v>
      </c>
      <c r="I23" s="22" t="s">
        <v>22</v>
      </c>
      <c r="J23" s="11" t="b">
        <v>0</v>
      </c>
      <c r="K23" s="11" t="b">
        <v>0</v>
      </c>
      <c r="L23" s="12" t="b">
        <v>0</v>
      </c>
      <c r="M23" s="12" t="b">
        <v>0</v>
      </c>
      <c r="N23" s="12" t="b">
        <v>0</v>
      </c>
      <c r="O23" s="12" t="b">
        <v>0</v>
      </c>
      <c r="P23" s="13" t="b">
        <v>0</v>
      </c>
      <c r="Q23" s="13" t="b">
        <v>0</v>
      </c>
      <c r="R23" s="22" t="s">
        <v>22</v>
      </c>
      <c r="S23" s="14" t="b">
        <v>0</v>
      </c>
      <c r="T23" s="14" t="b">
        <v>0</v>
      </c>
      <c r="U23" s="15" t="b">
        <v>0</v>
      </c>
      <c r="V23" s="15" t="b">
        <v>0</v>
      </c>
      <c r="W23" s="15" t="b">
        <v>0</v>
      </c>
      <c r="X23" s="15" t="b">
        <v>0</v>
      </c>
      <c r="Y23" s="15" t="b">
        <v>0</v>
      </c>
      <c r="Z23" s="15" t="b">
        <v>0</v>
      </c>
      <c r="AA23" s="6"/>
    </row>
    <row r="24" spans="1:27" ht="15.75" customHeight="1">
      <c r="A24" s="7"/>
      <c r="B24" s="7" t="s">
        <v>58</v>
      </c>
      <c r="C24" s="7" t="s">
        <v>59</v>
      </c>
      <c r="D24" s="7">
        <v>2007</v>
      </c>
      <c r="E24" s="7"/>
      <c r="F24" s="21" t="str">
        <f>HYPERLINK("https://doi.org/10.3233/978-1-58603-774-1-454")</f>
        <v>https://doi.org/10.3233/978-1-58603-774-1-454</v>
      </c>
      <c r="G24" s="9" t="s">
        <v>60</v>
      </c>
      <c r="H24" s="32" t="str">
        <f t="shared" si="0"/>
        <v>NO</v>
      </c>
      <c r="I24" s="22" t="s">
        <v>22</v>
      </c>
      <c r="J24" s="11" t="b">
        <v>0</v>
      </c>
      <c r="K24" s="11" t="b">
        <v>0</v>
      </c>
      <c r="L24" s="12" t="b">
        <v>0</v>
      </c>
      <c r="M24" s="12" t="b">
        <v>0</v>
      </c>
      <c r="N24" s="12" t="b">
        <v>0</v>
      </c>
      <c r="O24" s="12" t="b">
        <v>0</v>
      </c>
      <c r="P24" s="13" t="b">
        <v>0</v>
      </c>
      <c r="Q24" s="13" t="b">
        <v>0</v>
      </c>
      <c r="R24" s="22" t="s">
        <v>22</v>
      </c>
      <c r="S24" s="14" t="b">
        <v>0</v>
      </c>
      <c r="T24" s="14" t="b">
        <v>0</v>
      </c>
      <c r="U24" s="15" t="b">
        <v>0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6"/>
    </row>
    <row r="25" spans="1:27" ht="15.75" customHeight="1">
      <c r="A25" s="7"/>
      <c r="B25" s="7" t="s">
        <v>61</v>
      </c>
      <c r="C25" s="7" t="s">
        <v>62</v>
      </c>
      <c r="D25" s="7">
        <v>2001</v>
      </c>
      <c r="E25" s="7"/>
      <c r="F25" s="21" t="str">
        <f>HYPERLINK("https://doi.org/10.1006/jbin.2001.1024")</f>
        <v>https://doi.org/10.1006/jbin.2001.1024</v>
      </c>
      <c r="G25" s="9" t="s">
        <v>63</v>
      </c>
      <c r="H25" s="32" t="str">
        <f t="shared" si="0"/>
        <v>NO</v>
      </c>
      <c r="I25" s="26" t="s">
        <v>22</v>
      </c>
      <c r="J25" s="11" t="b">
        <v>0</v>
      </c>
      <c r="K25" s="11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3" t="b">
        <v>0</v>
      </c>
      <c r="Q25" s="13" t="b">
        <v>0</v>
      </c>
      <c r="R25" s="26" t="s">
        <v>22</v>
      </c>
      <c r="S25" s="14" t="b">
        <v>0</v>
      </c>
      <c r="T25" s="14" t="b">
        <v>0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6"/>
    </row>
    <row r="26" spans="1:27" ht="15.75" customHeight="1">
      <c r="A26" s="7"/>
      <c r="C26" s="7" t="s">
        <v>64</v>
      </c>
      <c r="D26" s="7"/>
      <c r="E26" s="7"/>
      <c r="F26" s="9"/>
      <c r="G26" s="9"/>
      <c r="H26" s="32" t="str">
        <f t="shared" si="0"/>
        <v>NO</v>
      </c>
      <c r="I26" s="22" t="s">
        <v>22</v>
      </c>
      <c r="J26" s="11" t="b">
        <v>0</v>
      </c>
      <c r="K26" s="11" t="b">
        <v>0</v>
      </c>
      <c r="L26" s="12" t="b">
        <v>0</v>
      </c>
      <c r="M26" s="12" t="b">
        <v>0</v>
      </c>
      <c r="N26" s="12" t="b">
        <v>0</v>
      </c>
      <c r="O26" s="12" t="b">
        <v>0</v>
      </c>
      <c r="P26" s="13" t="b">
        <v>0</v>
      </c>
      <c r="Q26" s="13" t="b">
        <v>0</v>
      </c>
      <c r="R26" s="22" t="s">
        <v>22</v>
      </c>
      <c r="S26" s="14" t="b">
        <v>0</v>
      </c>
      <c r="T26" s="14" t="b">
        <v>0</v>
      </c>
      <c r="U26" s="15" t="b">
        <v>0</v>
      </c>
      <c r="V26" s="15" t="b">
        <v>0</v>
      </c>
      <c r="W26" s="15" t="b">
        <v>0</v>
      </c>
      <c r="X26" s="15" t="b">
        <v>0</v>
      </c>
      <c r="Y26" s="15" t="b">
        <v>0</v>
      </c>
      <c r="Z26" s="15" t="b">
        <v>0</v>
      </c>
      <c r="AA26" s="6"/>
    </row>
    <row r="27" spans="1:27" ht="15.75" customHeight="1">
      <c r="A27" s="7"/>
      <c r="C27" s="7" t="s">
        <v>65</v>
      </c>
      <c r="D27" s="7"/>
      <c r="E27" s="7"/>
      <c r="F27" s="9"/>
      <c r="G27" s="9"/>
      <c r="H27" s="32" t="str">
        <f t="shared" si="0"/>
        <v>NO</v>
      </c>
      <c r="I27" s="22" t="s">
        <v>22</v>
      </c>
      <c r="J27" s="11" t="b">
        <v>0</v>
      </c>
      <c r="K27" s="11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3" t="b">
        <v>0</v>
      </c>
      <c r="Q27" s="13" t="b">
        <v>0</v>
      </c>
      <c r="R27" s="22" t="s">
        <v>22</v>
      </c>
      <c r="S27" s="14" t="b">
        <v>0</v>
      </c>
      <c r="T27" s="14" t="b">
        <v>0</v>
      </c>
      <c r="U27" s="15" t="b">
        <v>0</v>
      </c>
      <c r="V27" s="15" t="b">
        <v>0</v>
      </c>
      <c r="W27" s="15" t="b">
        <v>0</v>
      </c>
      <c r="X27" s="15" t="b">
        <v>0</v>
      </c>
      <c r="Y27" s="15" t="b">
        <v>0</v>
      </c>
      <c r="Z27" s="15" t="b">
        <v>0</v>
      </c>
      <c r="AA27" s="6"/>
    </row>
    <row r="28" spans="1:27" ht="15.75" customHeight="1">
      <c r="A28" s="7"/>
      <c r="C28" s="7" t="s">
        <v>66</v>
      </c>
      <c r="D28" s="7"/>
      <c r="E28" s="7"/>
      <c r="F28" s="9"/>
      <c r="G28" s="9"/>
      <c r="H28" s="32" t="str">
        <f t="shared" si="0"/>
        <v>NO</v>
      </c>
      <c r="I28" s="22" t="s">
        <v>22</v>
      </c>
      <c r="J28" s="11" t="b">
        <v>0</v>
      </c>
      <c r="K28" s="11" t="b">
        <v>0</v>
      </c>
      <c r="L28" s="12" t="b">
        <v>0</v>
      </c>
      <c r="M28" s="12" t="b">
        <v>0</v>
      </c>
      <c r="N28" s="12" t="b">
        <v>0</v>
      </c>
      <c r="O28" s="12" t="b">
        <v>0</v>
      </c>
      <c r="P28" s="13" t="b">
        <v>0</v>
      </c>
      <c r="Q28" s="13" t="b">
        <v>0</v>
      </c>
      <c r="R28" s="22" t="s">
        <v>22</v>
      </c>
      <c r="S28" s="14" t="b">
        <v>0</v>
      </c>
      <c r="T28" s="14" t="b">
        <v>0</v>
      </c>
      <c r="U28" s="15" t="b">
        <v>0</v>
      </c>
      <c r="V28" s="15" t="b">
        <v>0</v>
      </c>
      <c r="W28" s="15" t="b">
        <v>0</v>
      </c>
      <c r="X28" s="15" t="b">
        <v>0</v>
      </c>
      <c r="Y28" s="15" t="b">
        <v>0</v>
      </c>
      <c r="Z28" s="15" t="b">
        <v>0</v>
      </c>
      <c r="AA28" s="6"/>
    </row>
    <row r="29" spans="1:27" ht="15.75" customHeight="1">
      <c r="A29" s="7"/>
      <c r="C29" s="7" t="s">
        <v>67</v>
      </c>
      <c r="D29" s="7"/>
      <c r="E29" s="7"/>
      <c r="F29" s="9"/>
      <c r="G29" s="9"/>
      <c r="H29" s="32" t="str">
        <f t="shared" si="0"/>
        <v>NO</v>
      </c>
      <c r="I29" s="22" t="s">
        <v>22</v>
      </c>
      <c r="J29" s="11" t="b">
        <v>0</v>
      </c>
      <c r="K29" s="11" t="b">
        <v>0</v>
      </c>
      <c r="L29" s="12" t="b">
        <v>0</v>
      </c>
      <c r="M29" s="12" t="b">
        <v>0</v>
      </c>
      <c r="N29" s="12" t="b">
        <v>0</v>
      </c>
      <c r="O29" s="12" t="b">
        <v>0</v>
      </c>
      <c r="P29" s="13" t="b">
        <v>0</v>
      </c>
      <c r="Q29" s="13" t="b">
        <v>0</v>
      </c>
      <c r="R29" s="22" t="s">
        <v>22</v>
      </c>
      <c r="S29" s="14" t="b">
        <v>0</v>
      </c>
      <c r="T29" s="14" t="b">
        <v>0</v>
      </c>
      <c r="U29" s="15" t="b">
        <v>0</v>
      </c>
      <c r="V29" s="15" t="b">
        <v>0</v>
      </c>
      <c r="W29" s="15" t="b">
        <v>0</v>
      </c>
      <c r="X29" s="15" t="b">
        <v>0</v>
      </c>
      <c r="Y29" s="15" t="b">
        <v>0</v>
      </c>
      <c r="Z29" s="15" t="b">
        <v>0</v>
      </c>
      <c r="AA29" s="6"/>
    </row>
    <row r="30" spans="1:27" ht="15.75" customHeight="1">
      <c r="A30" s="7"/>
      <c r="B30" s="27" t="s">
        <v>68</v>
      </c>
      <c r="C30" s="28" t="s">
        <v>69</v>
      </c>
      <c r="D30" s="7"/>
      <c r="E30" s="7"/>
      <c r="F30" s="9"/>
      <c r="G30" s="9"/>
      <c r="H30" s="32" t="str">
        <f t="shared" si="0"/>
        <v>NO</v>
      </c>
      <c r="I30" s="25" t="s">
        <v>22</v>
      </c>
      <c r="J30" s="11" t="b">
        <v>0</v>
      </c>
      <c r="K30" s="11" t="b">
        <v>0</v>
      </c>
      <c r="L30" s="12" t="b">
        <v>0</v>
      </c>
      <c r="M30" s="12" t="b">
        <v>0</v>
      </c>
      <c r="N30" s="12" t="b">
        <v>0</v>
      </c>
      <c r="O30" s="12" t="b">
        <v>0</v>
      </c>
      <c r="P30" s="13" t="b">
        <v>0</v>
      </c>
      <c r="Q30" s="13" t="b">
        <v>0</v>
      </c>
      <c r="R30" s="25" t="s">
        <v>22</v>
      </c>
      <c r="S30" s="14" t="b">
        <v>0</v>
      </c>
      <c r="T30" s="14" t="b">
        <v>0</v>
      </c>
      <c r="U30" s="15" t="b">
        <v>0</v>
      </c>
      <c r="V30" s="15" t="b">
        <v>0</v>
      </c>
      <c r="W30" s="15" t="b">
        <v>0</v>
      </c>
      <c r="X30" s="15" t="b">
        <v>0</v>
      </c>
      <c r="Y30" s="15" t="b">
        <v>0</v>
      </c>
      <c r="Z30" s="15" t="b">
        <v>0</v>
      </c>
      <c r="AA30" s="6"/>
    </row>
    <row r="31" spans="1:27" ht="15.75" customHeight="1">
      <c r="A31" s="7"/>
      <c r="B31" s="7" t="s">
        <v>70</v>
      </c>
      <c r="C31" s="7" t="s">
        <v>71</v>
      </c>
      <c r="D31" s="7">
        <v>2004</v>
      </c>
      <c r="E31" s="7"/>
      <c r="F31" s="21" t="str">
        <f>HYPERLINK("https://doi.org/10.1016/j.jbi.2004.03.003")</f>
        <v>https://doi.org/10.1016/j.jbi.2004.03.003</v>
      </c>
      <c r="G31" s="9" t="s">
        <v>72</v>
      </c>
      <c r="H31" s="32" t="str">
        <f t="shared" si="0"/>
        <v>NO</v>
      </c>
      <c r="I31" s="22" t="s">
        <v>22</v>
      </c>
      <c r="J31" s="11" t="b">
        <v>0</v>
      </c>
      <c r="K31" s="11" t="b">
        <v>0</v>
      </c>
      <c r="L31" s="12" t="b">
        <v>0</v>
      </c>
      <c r="M31" s="12" t="b">
        <v>0</v>
      </c>
      <c r="N31" s="12" t="b">
        <v>0</v>
      </c>
      <c r="O31" s="12" t="b">
        <v>0</v>
      </c>
      <c r="P31" s="13" t="b">
        <v>0</v>
      </c>
      <c r="Q31" s="13" t="b">
        <v>0</v>
      </c>
      <c r="R31" s="22" t="s">
        <v>22</v>
      </c>
      <c r="S31" s="14" t="b">
        <v>0</v>
      </c>
      <c r="T31" s="14" t="b">
        <v>0</v>
      </c>
      <c r="U31" s="15" t="b">
        <v>0</v>
      </c>
      <c r="V31" s="15" t="b">
        <v>0</v>
      </c>
      <c r="W31" s="15" t="b">
        <v>0</v>
      </c>
      <c r="X31" s="15" t="b">
        <v>0</v>
      </c>
      <c r="Y31" s="15" t="b">
        <v>0</v>
      </c>
      <c r="Z31" s="15" t="b">
        <v>0</v>
      </c>
      <c r="AA31" s="6"/>
    </row>
    <row r="32" spans="1:27" ht="15.75" customHeight="1">
      <c r="A32" s="7"/>
      <c r="B32" s="7" t="s">
        <v>73</v>
      </c>
      <c r="C32" s="7" t="s">
        <v>74</v>
      </c>
      <c r="D32" s="7">
        <v>2007</v>
      </c>
      <c r="E32" s="7"/>
      <c r="F32" s="21" t="str">
        <f>HYPERLINK("https://doi.org/10.1016/j.ijmedinf.2007.05.002")</f>
        <v>https://doi.org/10.1016/j.ijmedinf.2007.05.002</v>
      </c>
      <c r="G32" s="9" t="s">
        <v>75</v>
      </c>
      <c r="H32" s="32" t="str">
        <f t="shared" si="0"/>
        <v>NO</v>
      </c>
      <c r="I32" s="22" t="s">
        <v>22</v>
      </c>
      <c r="J32" s="11" t="b">
        <v>0</v>
      </c>
      <c r="K32" s="11" t="b">
        <v>0</v>
      </c>
      <c r="L32" s="12" t="b">
        <v>0</v>
      </c>
      <c r="M32" s="12" t="b">
        <v>0</v>
      </c>
      <c r="N32" s="12" t="b">
        <v>0</v>
      </c>
      <c r="O32" s="12" t="b">
        <v>0</v>
      </c>
      <c r="P32" s="13" t="b">
        <v>0</v>
      </c>
      <c r="Q32" s="13" t="b">
        <v>0</v>
      </c>
      <c r="R32" s="22" t="s">
        <v>22</v>
      </c>
      <c r="S32" s="14" t="b">
        <v>0</v>
      </c>
      <c r="T32" s="14" t="b">
        <v>0</v>
      </c>
      <c r="U32" s="15" t="b">
        <v>0</v>
      </c>
      <c r="V32" s="15" t="b">
        <v>0</v>
      </c>
      <c r="W32" s="15" t="b">
        <v>0</v>
      </c>
      <c r="X32" s="15" t="b">
        <v>0</v>
      </c>
      <c r="Y32" s="15" t="b">
        <v>0</v>
      </c>
      <c r="Z32" s="15" t="b">
        <v>0</v>
      </c>
      <c r="AA32" s="6"/>
    </row>
    <row r="33" spans="1:27" ht="15.75" customHeight="1">
      <c r="A33" s="7"/>
      <c r="B33" s="7" t="s">
        <v>76</v>
      </c>
      <c r="C33" s="7" t="s">
        <v>77</v>
      </c>
      <c r="D33" s="7">
        <v>2005</v>
      </c>
      <c r="E33" s="7"/>
      <c r="F33" s="21" t="str">
        <f>HYPERLINK("https://doi.org/10.1145/1065167.1065176")</f>
        <v>https://doi.org/10.1145/1065167.1065176</v>
      </c>
      <c r="G33" s="9" t="s">
        <v>78</v>
      </c>
      <c r="H33" s="32" t="str">
        <f t="shared" si="0"/>
        <v>NO</v>
      </c>
      <c r="I33" s="22" t="s">
        <v>22</v>
      </c>
      <c r="J33" s="11" t="b">
        <v>0</v>
      </c>
      <c r="K33" s="11" t="b">
        <v>0</v>
      </c>
      <c r="L33" s="12" t="b">
        <v>0</v>
      </c>
      <c r="M33" s="12" t="b">
        <v>0</v>
      </c>
      <c r="N33" s="12" t="b">
        <v>0</v>
      </c>
      <c r="O33" s="12" t="b">
        <v>0</v>
      </c>
      <c r="P33" s="13" t="b">
        <v>0</v>
      </c>
      <c r="Q33" s="13" t="b">
        <v>0</v>
      </c>
      <c r="R33" s="22" t="s">
        <v>22</v>
      </c>
      <c r="S33" s="14" t="b">
        <v>0</v>
      </c>
      <c r="T33" s="14" t="b">
        <v>0</v>
      </c>
      <c r="U33" s="15" t="b">
        <v>0</v>
      </c>
      <c r="V33" s="15" t="b">
        <v>0</v>
      </c>
      <c r="W33" s="15" t="b">
        <v>0</v>
      </c>
      <c r="X33" s="15" t="b">
        <v>0</v>
      </c>
      <c r="Y33" s="15" t="b">
        <v>0</v>
      </c>
      <c r="Z33" s="15" t="b">
        <v>0</v>
      </c>
      <c r="AA33" s="6"/>
    </row>
    <row r="34" spans="1:27" ht="15.75" customHeight="1">
      <c r="A34" s="7"/>
      <c r="B34" s="7" t="s">
        <v>79</v>
      </c>
      <c r="C34" s="7" t="s">
        <v>80</v>
      </c>
      <c r="D34" s="7">
        <v>1999</v>
      </c>
      <c r="E34" s="7"/>
      <c r="F34" s="16" t="str">
        <f>HYPERLINK("https://doi.org/10.1007/3-540-49257-7_19")</f>
        <v>https://doi.org/10.1007/3-540-49257-7_19</v>
      </c>
      <c r="G34" s="9" t="s">
        <v>81</v>
      </c>
      <c r="H34" s="32" t="str">
        <f t="shared" si="0"/>
        <v>NO</v>
      </c>
      <c r="I34" s="26" t="s">
        <v>22</v>
      </c>
      <c r="J34" s="11" t="b">
        <v>0</v>
      </c>
      <c r="K34" s="11" t="b">
        <v>0</v>
      </c>
      <c r="L34" s="12" t="b">
        <v>0</v>
      </c>
      <c r="M34" s="12" t="b">
        <v>0</v>
      </c>
      <c r="N34" s="12" t="b">
        <v>0</v>
      </c>
      <c r="O34" s="12" t="b">
        <v>0</v>
      </c>
      <c r="P34" s="13" t="b">
        <v>0</v>
      </c>
      <c r="Q34" s="13" t="b">
        <v>0</v>
      </c>
      <c r="R34" s="25" t="s">
        <v>22</v>
      </c>
      <c r="S34" s="14" t="b">
        <v>0</v>
      </c>
      <c r="T34" s="14" t="b">
        <v>0</v>
      </c>
      <c r="U34" s="15" t="b">
        <v>0</v>
      </c>
      <c r="V34" s="15" t="b">
        <v>0</v>
      </c>
      <c r="W34" s="15" t="b">
        <v>0</v>
      </c>
      <c r="X34" s="15" t="b">
        <v>0</v>
      </c>
      <c r="Y34" s="15" t="b">
        <v>0</v>
      </c>
      <c r="Z34" s="15" t="b">
        <v>0</v>
      </c>
      <c r="AA34" s="6"/>
    </row>
    <row r="35" spans="1:27" ht="15.75" customHeight="1">
      <c r="A35" s="7"/>
      <c r="B35" s="7" t="s">
        <v>82</v>
      </c>
      <c r="C35" s="7" t="s">
        <v>83</v>
      </c>
      <c r="D35" s="7">
        <v>1999</v>
      </c>
      <c r="E35" s="7"/>
      <c r="F35" s="21" t="str">
        <f>HYPERLINK("https://doi.org/10.1007/s007780050077")</f>
        <v>https://doi.org/10.1007/s007780050077</v>
      </c>
      <c r="G35" s="9" t="s">
        <v>84</v>
      </c>
      <c r="H35" s="32" t="str">
        <f t="shared" si="0"/>
        <v>NO</v>
      </c>
      <c r="I35" s="22" t="s">
        <v>22</v>
      </c>
      <c r="J35" s="11" t="b">
        <v>0</v>
      </c>
      <c r="K35" s="11" t="b">
        <v>0</v>
      </c>
      <c r="L35" s="12" t="b">
        <v>0</v>
      </c>
      <c r="M35" s="12" t="b">
        <v>0</v>
      </c>
      <c r="N35" s="12" t="b">
        <v>0</v>
      </c>
      <c r="O35" s="12" t="b">
        <v>0</v>
      </c>
      <c r="P35" s="13" t="b">
        <v>0</v>
      </c>
      <c r="Q35" s="13" t="b">
        <v>0</v>
      </c>
      <c r="R35" s="22" t="s">
        <v>22</v>
      </c>
      <c r="S35" s="14" t="b">
        <v>0</v>
      </c>
      <c r="T35" s="14" t="b">
        <v>0</v>
      </c>
      <c r="U35" s="15" t="b">
        <v>0</v>
      </c>
      <c r="V35" s="15" t="b">
        <v>0</v>
      </c>
      <c r="W35" s="15" t="b">
        <v>0</v>
      </c>
      <c r="X35" s="15" t="b">
        <v>0</v>
      </c>
      <c r="Y35" s="15" t="b">
        <v>0</v>
      </c>
      <c r="Z35" s="15" t="b">
        <v>0</v>
      </c>
      <c r="AA35" s="6"/>
    </row>
    <row r="36" spans="1:27" ht="15.75" customHeight="1">
      <c r="A36" s="7"/>
      <c r="B36" s="7" t="s">
        <v>85</v>
      </c>
      <c r="C36" s="7" t="s">
        <v>86</v>
      </c>
      <c r="D36" s="7">
        <v>1999</v>
      </c>
      <c r="E36" s="7"/>
      <c r="F36" s="16" t="str">
        <f>HYPERLINK("https://doi.org/10.1145/309844.309849")</f>
        <v>https://doi.org/10.1145/309844.309849</v>
      </c>
      <c r="G36" s="9" t="s">
        <v>87</v>
      </c>
      <c r="H36" s="32" t="str">
        <f t="shared" si="0"/>
        <v>NO</v>
      </c>
      <c r="I36" s="26" t="s">
        <v>22</v>
      </c>
      <c r="J36" s="11" t="b">
        <v>0</v>
      </c>
      <c r="K36" s="11" t="b">
        <v>0</v>
      </c>
      <c r="L36" s="12" t="b">
        <v>0</v>
      </c>
      <c r="M36" s="12" t="b">
        <v>0</v>
      </c>
      <c r="N36" s="12" t="b">
        <v>0</v>
      </c>
      <c r="O36" s="12" t="b">
        <v>0</v>
      </c>
      <c r="P36" s="13" t="b">
        <v>0</v>
      </c>
      <c r="Q36" s="13" t="b">
        <v>0</v>
      </c>
      <c r="R36" s="26" t="s">
        <v>22</v>
      </c>
      <c r="S36" s="14" t="b">
        <v>0</v>
      </c>
      <c r="T36" s="14" t="b">
        <v>0</v>
      </c>
      <c r="U36" s="15" t="b">
        <v>0</v>
      </c>
      <c r="V36" s="15" t="b">
        <v>0</v>
      </c>
      <c r="W36" s="15" t="b">
        <v>0</v>
      </c>
      <c r="X36" s="15" t="b">
        <v>0</v>
      </c>
      <c r="Y36" s="15" t="b">
        <v>0</v>
      </c>
      <c r="Z36" s="15" t="b">
        <v>0</v>
      </c>
      <c r="AA36" s="6"/>
    </row>
    <row r="37" spans="1:27" ht="15.75" customHeight="1">
      <c r="A37" s="7"/>
      <c r="B37" s="7" t="s">
        <v>88</v>
      </c>
      <c r="C37" s="7" t="s">
        <v>89</v>
      </c>
      <c r="D37" s="7">
        <v>2008</v>
      </c>
      <c r="E37" s="7"/>
      <c r="F37" s="21" t="str">
        <f>HYPERLINK("https://doi.org/10.1109/iembs.2008.4649444")</f>
        <v>https://doi.org/10.1109/iembs.2008.4649444</v>
      </c>
      <c r="G37" s="9" t="s">
        <v>90</v>
      </c>
      <c r="H37" s="32" t="str">
        <f t="shared" si="0"/>
        <v>NO</v>
      </c>
      <c r="I37" s="22" t="s">
        <v>22</v>
      </c>
      <c r="J37" s="11" t="b">
        <v>0</v>
      </c>
      <c r="K37" s="11" t="b">
        <v>0</v>
      </c>
      <c r="L37" s="12" t="b">
        <v>0</v>
      </c>
      <c r="M37" s="12" t="b">
        <v>0</v>
      </c>
      <c r="N37" s="12" t="b">
        <v>0</v>
      </c>
      <c r="O37" s="12" t="b">
        <v>0</v>
      </c>
      <c r="P37" s="13" t="b">
        <v>0</v>
      </c>
      <c r="Q37" s="13" t="b">
        <v>0</v>
      </c>
      <c r="R37" s="22" t="s">
        <v>22</v>
      </c>
      <c r="S37" s="14" t="b">
        <v>0</v>
      </c>
      <c r="T37" s="14" t="b">
        <v>0</v>
      </c>
      <c r="U37" s="15" t="b">
        <v>0</v>
      </c>
      <c r="V37" s="15" t="b">
        <v>0</v>
      </c>
      <c r="W37" s="15" t="b">
        <v>0</v>
      </c>
      <c r="X37" s="15" t="b">
        <v>0</v>
      </c>
      <c r="Y37" s="15" t="b">
        <v>0</v>
      </c>
      <c r="Z37" s="15" t="b">
        <v>0</v>
      </c>
      <c r="AA37" s="6"/>
    </row>
    <row r="38" spans="1:27" ht="15.75" customHeight="1">
      <c r="A38" s="7"/>
      <c r="B38" s="7" t="s">
        <v>91</v>
      </c>
      <c r="C38" s="7" t="s">
        <v>92</v>
      </c>
      <c r="D38" s="7">
        <v>2001</v>
      </c>
      <c r="E38" s="7"/>
      <c r="F38" s="21" t="str">
        <f>HYPERLINK("https://doi.org/10.1007/3-540-44503-x_21")</f>
        <v>https://doi.org/10.1007/3-540-44503-x_21</v>
      </c>
      <c r="G38" s="9" t="s">
        <v>93</v>
      </c>
      <c r="H38" s="32" t="str">
        <f t="shared" si="0"/>
        <v>NO</v>
      </c>
      <c r="I38" s="22" t="s">
        <v>22</v>
      </c>
      <c r="J38" s="11" t="b">
        <v>0</v>
      </c>
      <c r="K38" s="11" t="b">
        <v>0</v>
      </c>
      <c r="L38" s="12" t="b">
        <v>0</v>
      </c>
      <c r="M38" s="12" t="b">
        <v>0</v>
      </c>
      <c r="N38" s="12" t="b">
        <v>0</v>
      </c>
      <c r="O38" s="12" t="b">
        <v>0</v>
      </c>
      <c r="P38" s="13" t="b">
        <v>0</v>
      </c>
      <c r="Q38" s="13" t="b">
        <v>0</v>
      </c>
      <c r="R38" s="22" t="s">
        <v>22</v>
      </c>
      <c r="S38" s="14" t="b">
        <v>0</v>
      </c>
      <c r="T38" s="14" t="b">
        <v>0</v>
      </c>
      <c r="U38" s="15" t="b">
        <v>0</v>
      </c>
      <c r="V38" s="15" t="b">
        <v>0</v>
      </c>
      <c r="W38" s="15" t="b">
        <v>0</v>
      </c>
      <c r="X38" s="15" t="b">
        <v>0</v>
      </c>
      <c r="Y38" s="15" t="b">
        <v>0</v>
      </c>
      <c r="Z38" s="15" t="b">
        <v>0</v>
      </c>
      <c r="AA38" s="6"/>
    </row>
    <row r="39" spans="1:27" ht="15.75" customHeight="1">
      <c r="A39" s="7"/>
      <c r="B39" s="28" t="s">
        <v>94</v>
      </c>
      <c r="C39" s="7" t="s">
        <v>95</v>
      </c>
      <c r="D39" s="7"/>
      <c r="E39" s="7"/>
      <c r="F39" s="9"/>
      <c r="G39" s="9"/>
      <c r="H39" s="32" t="str">
        <f t="shared" si="0"/>
        <v>NO</v>
      </c>
      <c r="I39" s="22" t="s">
        <v>22</v>
      </c>
      <c r="J39" s="11" t="b">
        <v>0</v>
      </c>
      <c r="K39" s="11" t="b">
        <v>0</v>
      </c>
      <c r="L39" s="12" t="b">
        <v>0</v>
      </c>
      <c r="M39" s="12" t="b">
        <v>0</v>
      </c>
      <c r="N39" s="12" t="b">
        <v>0</v>
      </c>
      <c r="O39" s="12" t="b">
        <v>0</v>
      </c>
      <c r="P39" s="13" t="b">
        <v>0</v>
      </c>
      <c r="Q39" s="13" t="b">
        <v>0</v>
      </c>
      <c r="R39" s="25" t="s">
        <v>22</v>
      </c>
      <c r="S39" s="14" t="b">
        <v>0</v>
      </c>
      <c r="T39" s="14" t="b">
        <v>0</v>
      </c>
      <c r="U39" s="15" t="b">
        <v>0</v>
      </c>
      <c r="V39" s="15" t="b">
        <v>0</v>
      </c>
      <c r="W39" s="15" t="b">
        <v>0</v>
      </c>
      <c r="X39" s="15" t="b">
        <v>0</v>
      </c>
      <c r="Y39" s="15" t="b">
        <v>0</v>
      </c>
      <c r="Z39" s="15" t="b">
        <v>0</v>
      </c>
      <c r="AA39" s="6"/>
    </row>
    <row r="40" spans="1:27" ht="15.75" customHeight="1">
      <c r="A40" s="7"/>
      <c r="B40" s="7" t="s">
        <v>96</v>
      </c>
      <c r="C40" s="7" t="s">
        <v>97</v>
      </c>
      <c r="D40" s="7">
        <v>2005</v>
      </c>
      <c r="E40" s="7"/>
      <c r="F40" s="21" t="str">
        <f>HYPERLINK("https://doi.org/10.1145/1111627.1111631")</f>
        <v>https://doi.org/10.1145/1111627.1111631</v>
      </c>
      <c r="G40" s="9" t="s">
        <v>98</v>
      </c>
      <c r="H40" s="32" t="str">
        <f t="shared" si="0"/>
        <v>NO</v>
      </c>
      <c r="I40" s="22" t="s">
        <v>22</v>
      </c>
      <c r="J40" s="11" t="b">
        <v>0</v>
      </c>
      <c r="K40" s="11" t="b">
        <v>0</v>
      </c>
      <c r="L40" s="12" t="b">
        <v>0</v>
      </c>
      <c r="M40" s="12" t="b">
        <v>0</v>
      </c>
      <c r="N40" s="12" t="b">
        <v>0</v>
      </c>
      <c r="O40" s="12" t="b">
        <v>0</v>
      </c>
      <c r="P40" s="13" t="b">
        <v>0</v>
      </c>
      <c r="Q40" s="13" t="b">
        <v>0</v>
      </c>
      <c r="R40" s="22" t="s">
        <v>22</v>
      </c>
      <c r="S40" s="14" t="b">
        <v>0</v>
      </c>
      <c r="T40" s="14" t="b">
        <v>0</v>
      </c>
      <c r="U40" s="15" t="b">
        <v>0</v>
      </c>
      <c r="V40" s="15" t="b">
        <v>0</v>
      </c>
      <c r="W40" s="15" t="b">
        <v>0</v>
      </c>
      <c r="X40" s="15" t="b">
        <v>0</v>
      </c>
      <c r="Y40" s="15" t="b">
        <v>0</v>
      </c>
      <c r="Z40" s="15" t="b">
        <v>0</v>
      </c>
      <c r="AA40" s="6"/>
    </row>
    <row r="41" spans="1:27" ht="15.75" customHeight="1">
      <c r="A41" s="7"/>
      <c r="B41" s="7" t="s">
        <v>99</v>
      </c>
      <c r="C41" s="7" t="s">
        <v>100</v>
      </c>
      <c r="D41" s="7">
        <v>2007</v>
      </c>
      <c r="E41" s="7"/>
      <c r="F41" s="16" t="s">
        <v>101</v>
      </c>
      <c r="G41" s="9" t="s">
        <v>102</v>
      </c>
      <c r="H41" s="32" t="str">
        <f t="shared" si="0"/>
        <v>NO</v>
      </c>
      <c r="I41" s="22" t="s">
        <v>22</v>
      </c>
      <c r="J41" s="11" t="b">
        <v>0</v>
      </c>
      <c r="K41" s="11" t="b">
        <v>0</v>
      </c>
      <c r="L41" s="12" t="b">
        <v>0</v>
      </c>
      <c r="M41" s="12" t="b">
        <v>0</v>
      </c>
      <c r="N41" s="12" t="b">
        <v>0</v>
      </c>
      <c r="O41" s="12" t="b">
        <v>0</v>
      </c>
      <c r="P41" s="13" t="b">
        <v>0</v>
      </c>
      <c r="Q41" s="13" t="b">
        <v>0</v>
      </c>
      <c r="R41" s="22" t="s">
        <v>22</v>
      </c>
      <c r="S41" s="14" t="b">
        <v>0</v>
      </c>
      <c r="T41" s="14" t="b">
        <v>0</v>
      </c>
      <c r="U41" s="15" t="b">
        <v>0</v>
      </c>
      <c r="V41" s="15" t="b">
        <v>0</v>
      </c>
      <c r="W41" s="15" t="b">
        <v>0</v>
      </c>
      <c r="X41" s="15" t="b">
        <v>0</v>
      </c>
      <c r="Y41" s="15" t="b">
        <v>0</v>
      </c>
      <c r="Z41" s="15" t="b">
        <v>0</v>
      </c>
      <c r="AA41" s="6"/>
    </row>
    <row r="42" spans="1:27" ht="15.75" customHeight="1">
      <c r="A42" s="7"/>
      <c r="B42" s="7" t="s">
        <v>103</v>
      </c>
      <c r="C42" s="7" t="s">
        <v>104</v>
      </c>
      <c r="D42" s="7">
        <v>2007</v>
      </c>
      <c r="E42" s="7"/>
      <c r="F42" s="21" t="str">
        <f>HYPERLINK("https://doi.org/10.1160/me5001")</f>
        <v>https://doi.org/10.1160/me5001</v>
      </c>
      <c r="G42" s="9" t="s">
        <v>105</v>
      </c>
      <c r="H42" s="32" t="str">
        <f t="shared" si="0"/>
        <v>NO</v>
      </c>
      <c r="I42" s="22" t="s">
        <v>22</v>
      </c>
      <c r="J42" s="11" t="b">
        <v>0</v>
      </c>
      <c r="K42" s="11" t="b">
        <v>0</v>
      </c>
      <c r="L42" s="12" t="b">
        <v>0</v>
      </c>
      <c r="M42" s="12" t="b">
        <v>0</v>
      </c>
      <c r="N42" s="12" t="b">
        <v>0</v>
      </c>
      <c r="O42" s="12" t="b">
        <v>0</v>
      </c>
      <c r="P42" s="13" t="b">
        <v>0</v>
      </c>
      <c r="Q42" s="13" t="b">
        <v>0</v>
      </c>
      <c r="R42" s="22" t="s">
        <v>22</v>
      </c>
      <c r="S42" s="14" t="b">
        <v>0</v>
      </c>
      <c r="T42" s="14" t="b">
        <v>0</v>
      </c>
      <c r="U42" s="15" t="b">
        <v>0</v>
      </c>
      <c r="V42" s="15" t="b">
        <v>0</v>
      </c>
      <c r="W42" s="15" t="b">
        <v>0</v>
      </c>
      <c r="X42" s="15" t="b">
        <v>0</v>
      </c>
      <c r="Y42" s="15" t="b">
        <v>0</v>
      </c>
      <c r="Z42" s="15" t="b">
        <v>0</v>
      </c>
      <c r="AA42" s="6"/>
    </row>
    <row r="43" spans="1:27" ht="15.75" customHeight="1">
      <c r="A43" s="7"/>
      <c r="B43" s="7" t="s">
        <v>106</v>
      </c>
      <c r="C43" s="7" t="s">
        <v>107</v>
      </c>
      <c r="D43" s="7">
        <v>2002</v>
      </c>
      <c r="E43" s="7"/>
      <c r="F43" s="21" t="str">
        <f>HYPERLINK("https://doi.org/10.1016/b978-155860869-6/50059-7")</f>
        <v>https://doi.org/10.1016/b978-155860869-6/50059-7</v>
      </c>
      <c r="G43" s="9" t="s">
        <v>108</v>
      </c>
      <c r="H43" s="32" t="str">
        <f t="shared" si="0"/>
        <v>NO</v>
      </c>
      <c r="I43" s="22" t="s">
        <v>22</v>
      </c>
      <c r="J43" s="11" t="b">
        <v>0</v>
      </c>
      <c r="K43" s="11" t="b">
        <v>0</v>
      </c>
      <c r="L43" s="12" t="b">
        <v>0</v>
      </c>
      <c r="M43" s="12" t="b">
        <v>0</v>
      </c>
      <c r="N43" s="12" t="b">
        <v>0</v>
      </c>
      <c r="O43" s="12" t="b">
        <v>0</v>
      </c>
      <c r="P43" s="13" t="b">
        <v>0</v>
      </c>
      <c r="Q43" s="13" t="b">
        <v>0</v>
      </c>
      <c r="R43" s="22" t="s">
        <v>22</v>
      </c>
      <c r="S43" s="14" t="b">
        <v>0</v>
      </c>
      <c r="T43" s="14" t="b">
        <v>0</v>
      </c>
      <c r="U43" s="15" t="b">
        <v>0</v>
      </c>
      <c r="V43" s="15" t="b">
        <v>0</v>
      </c>
      <c r="W43" s="15" t="b">
        <v>0</v>
      </c>
      <c r="X43" s="15" t="b">
        <v>0</v>
      </c>
      <c r="Y43" s="15" t="b">
        <v>0</v>
      </c>
      <c r="Z43" s="15" t="b">
        <v>0</v>
      </c>
      <c r="AA43" s="6"/>
    </row>
    <row r="44" spans="1:27" ht="15.75" customHeight="1">
      <c r="A44" s="7"/>
      <c r="B44" s="7" t="s">
        <v>109</v>
      </c>
      <c r="C44" s="7" t="s">
        <v>110</v>
      </c>
      <c r="D44" s="7"/>
      <c r="E44" s="7"/>
      <c r="F44" s="21" t="str">
        <f>HYPERLINK("https://doi.org/10.1109/adl.2000.848373")</f>
        <v>https://doi.org/10.1109/adl.2000.848373</v>
      </c>
      <c r="G44" s="9" t="s">
        <v>111</v>
      </c>
      <c r="H44" s="32" t="str">
        <f t="shared" si="0"/>
        <v>NO</v>
      </c>
      <c r="I44" s="22" t="s">
        <v>22</v>
      </c>
      <c r="J44" s="11" t="b">
        <v>0</v>
      </c>
      <c r="K44" s="11" t="b">
        <v>0</v>
      </c>
      <c r="L44" s="12" t="b">
        <v>0</v>
      </c>
      <c r="M44" s="12" t="b">
        <v>0</v>
      </c>
      <c r="N44" s="12" t="b">
        <v>0</v>
      </c>
      <c r="O44" s="12" t="b">
        <v>0</v>
      </c>
      <c r="P44" s="13" t="b">
        <v>0</v>
      </c>
      <c r="Q44" s="13" t="b">
        <v>0</v>
      </c>
      <c r="R44" s="22" t="s">
        <v>22</v>
      </c>
      <c r="S44" s="14" t="b">
        <v>0</v>
      </c>
      <c r="T44" s="14" t="b">
        <v>0</v>
      </c>
      <c r="U44" s="15" t="b">
        <v>0</v>
      </c>
      <c r="V44" s="15" t="b">
        <v>0</v>
      </c>
      <c r="W44" s="15" t="b">
        <v>0</v>
      </c>
      <c r="X44" s="15" t="b">
        <v>0</v>
      </c>
      <c r="Y44" s="15" t="b">
        <v>0</v>
      </c>
      <c r="Z44" s="15" t="b">
        <v>0</v>
      </c>
      <c r="AA44" s="6"/>
    </row>
    <row r="45" spans="1:27" ht="15.75" customHeight="1">
      <c r="A45" s="7"/>
      <c r="B45" s="7"/>
      <c r="C45" s="7" t="s">
        <v>112</v>
      </c>
      <c r="D45" s="7"/>
      <c r="E45" s="7"/>
      <c r="F45" s="9"/>
      <c r="G45" s="9"/>
      <c r="H45" s="32" t="str">
        <f t="shared" si="0"/>
        <v>NO</v>
      </c>
      <c r="I45" s="22" t="s">
        <v>22</v>
      </c>
      <c r="J45" s="11" t="b">
        <v>0</v>
      </c>
      <c r="K45" s="11" t="b">
        <v>0</v>
      </c>
      <c r="L45" s="12" t="b">
        <v>0</v>
      </c>
      <c r="M45" s="12" t="b">
        <v>0</v>
      </c>
      <c r="N45" s="12" t="b">
        <v>0</v>
      </c>
      <c r="O45" s="12" t="b">
        <v>0</v>
      </c>
      <c r="P45" s="13" t="b">
        <v>0</v>
      </c>
      <c r="Q45" s="13" t="b">
        <v>0</v>
      </c>
      <c r="R45" s="22" t="s">
        <v>22</v>
      </c>
      <c r="S45" s="14" t="b">
        <v>0</v>
      </c>
      <c r="T45" s="14" t="b">
        <v>0</v>
      </c>
      <c r="U45" s="15" t="b">
        <v>0</v>
      </c>
      <c r="V45" s="15" t="b">
        <v>0</v>
      </c>
      <c r="W45" s="15" t="b">
        <v>0</v>
      </c>
      <c r="X45" s="15" t="b">
        <v>0</v>
      </c>
      <c r="Y45" s="15" t="b">
        <v>0</v>
      </c>
      <c r="Z45" s="15" t="b">
        <v>0</v>
      </c>
      <c r="AA45" s="6"/>
    </row>
    <row r="46" spans="1:27" ht="14.25">
      <c r="A46" s="7"/>
      <c r="B46" s="7" t="s">
        <v>113</v>
      </c>
      <c r="C46" s="7" t="s">
        <v>114</v>
      </c>
      <c r="D46" s="7">
        <v>2007</v>
      </c>
      <c r="E46" s="7"/>
      <c r="F46" s="9"/>
      <c r="G46" s="9"/>
      <c r="H46" s="32" t="str">
        <f t="shared" si="0"/>
        <v>NO</v>
      </c>
      <c r="I46" s="22" t="s">
        <v>22</v>
      </c>
      <c r="J46" s="11" t="b">
        <v>0</v>
      </c>
      <c r="K46" s="11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3" t="b">
        <v>0</v>
      </c>
      <c r="Q46" s="13" t="b">
        <v>0</v>
      </c>
      <c r="R46" s="22" t="s">
        <v>22</v>
      </c>
      <c r="S46" s="14" t="b">
        <v>0</v>
      </c>
      <c r="T46" s="14" t="b">
        <v>0</v>
      </c>
      <c r="U46" s="15" t="b">
        <v>0</v>
      </c>
      <c r="V46" s="15" t="b">
        <v>0</v>
      </c>
      <c r="W46" s="15" t="b">
        <v>0</v>
      </c>
      <c r="X46" s="15" t="b">
        <v>0</v>
      </c>
      <c r="Y46" s="15" t="b">
        <v>0</v>
      </c>
      <c r="Z46" s="15" t="b">
        <v>0</v>
      </c>
      <c r="AA46" s="6"/>
    </row>
    <row r="47" spans="1:27" ht="14.25">
      <c r="A47" s="7"/>
      <c r="B47" s="7"/>
      <c r="C47" s="7"/>
      <c r="D47" s="7"/>
      <c r="E47" s="7"/>
      <c r="F47" s="9"/>
      <c r="G47" s="9"/>
      <c r="H47" s="32"/>
      <c r="I47" s="22"/>
      <c r="J47" s="11"/>
      <c r="K47" s="11"/>
      <c r="L47" s="12"/>
      <c r="M47" s="12"/>
      <c r="N47" s="12"/>
      <c r="O47" s="12"/>
      <c r="P47" s="13"/>
      <c r="Q47" s="13"/>
      <c r="R47" s="22"/>
      <c r="S47" s="14"/>
      <c r="T47" s="14"/>
      <c r="U47" s="15"/>
      <c r="V47" s="15"/>
      <c r="W47" s="15"/>
      <c r="X47" s="15"/>
      <c r="Y47" s="15"/>
      <c r="Z47" s="15"/>
      <c r="AA47" s="6"/>
    </row>
    <row r="48" spans="1:27" ht="14.25">
      <c r="A48" s="7"/>
      <c r="B48" s="7"/>
      <c r="C48" s="7"/>
      <c r="D48" s="7"/>
      <c r="E48" s="7"/>
      <c r="F48" s="9"/>
      <c r="G48" s="9"/>
      <c r="H48" s="32"/>
      <c r="I48" s="10"/>
      <c r="J48" s="11"/>
      <c r="K48" s="11"/>
      <c r="L48" s="12"/>
      <c r="M48" s="12"/>
      <c r="N48" s="12"/>
      <c r="O48" s="12"/>
      <c r="P48" s="13"/>
      <c r="Q48" s="13"/>
      <c r="R48" s="10"/>
      <c r="S48" s="14"/>
      <c r="T48" s="14"/>
      <c r="U48" s="15"/>
      <c r="V48" s="15"/>
      <c r="W48" s="15"/>
      <c r="X48" s="15"/>
      <c r="Y48" s="15"/>
      <c r="Z48" s="15"/>
      <c r="AA48" s="6"/>
    </row>
    <row r="49" spans="1:27" ht="14.25">
      <c r="A49" s="7"/>
      <c r="B49" s="7" t="s">
        <v>115</v>
      </c>
      <c r="C49" s="7"/>
      <c r="D49" s="7"/>
      <c r="E49" s="7"/>
      <c r="F49" s="9"/>
      <c r="G49" s="9"/>
      <c r="H49" s="32"/>
      <c r="I49" s="10"/>
      <c r="J49" s="11"/>
      <c r="K49" s="11"/>
      <c r="L49" s="12"/>
      <c r="M49" s="12"/>
      <c r="N49" s="12"/>
      <c r="O49" s="12"/>
      <c r="P49" s="13"/>
      <c r="Q49" s="13"/>
      <c r="R49" s="10"/>
      <c r="S49" s="14"/>
      <c r="T49" s="14"/>
      <c r="U49" s="15"/>
      <c r="V49" s="15"/>
      <c r="W49" s="15"/>
      <c r="X49" s="15"/>
      <c r="Y49" s="15"/>
      <c r="Z49" s="15"/>
      <c r="AA49" s="6"/>
    </row>
    <row r="50" spans="1:27" ht="14.25">
      <c r="A50" s="7"/>
      <c r="B50" s="7"/>
      <c r="C50" s="7"/>
      <c r="D50" s="7"/>
      <c r="E50" s="7"/>
      <c r="F50" s="9"/>
      <c r="G50" s="9"/>
      <c r="H50" s="32"/>
      <c r="I50" s="10"/>
      <c r="J50" s="11"/>
      <c r="K50" s="11"/>
      <c r="L50" s="12"/>
      <c r="M50" s="12"/>
      <c r="N50" s="12"/>
      <c r="O50" s="12"/>
      <c r="P50" s="13"/>
      <c r="Q50" s="13"/>
      <c r="R50" s="10"/>
      <c r="S50" s="14"/>
      <c r="T50" s="14"/>
      <c r="U50" s="15"/>
      <c r="V50" s="15"/>
      <c r="W50" s="15"/>
      <c r="X50" s="15"/>
      <c r="Y50" s="15"/>
      <c r="Z50" s="15"/>
      <c r="AA50" s="6"/>
    </row>
    <row r="51" spans="1:27" ht="14.25">
      <c r="A51" s="7"/>
      <c r="B51" s="7"/>
      <c r="C51" s="7"/>
      <c r="D51" s="7"/>
      <c r="E51" s="7"/>
      <c r="F51" s="9"/>
      <c r="G51" s="9"/>
      <c r="H51" s="32"/>
      <c r="I51" s="10"/>
      <c r="J51" s="11"/>
      <c r="K51" s="11"/>
      <c r="L51" s="12"/>
      <c r="M51" s="12"/>
      <c r="N51" s="12"/>
      <c r="O51" s="12"/>
      <c r="P51" s="13"/>
      <c r="Q51" s="13"/>
      <c r="R51" s="10"/>
      <c r="S51" s="14"/>
      <c r="T51" s="14"/>
      <c r="U51" s="15"/>
      <c r="V51" s="15"/>
      <c r="W51" s="15"/>
      <c r="X51" s="15"/>
      <c r="Y51" s="15"/>
      <c r="Z51" s="15"/>
      <c r="AA51" s="6"/>
    </row>
    <row r="52" spans="1:27" ht="14.25">
      <c r="A52" s="7"/>
      <c r="B52" s="7" t="s">
        <v>116</v>
      </c>
      <c r="C52" s="7"/>
      <c r="D52" s="7"/>
      <c r="E52" s="7"/>
      <c r="F52" s="9"/>
      <c r="G52" s="9"/>
      <c r="H52" s="32"/>
      <c r="I52" s="10"/>
      <c r="J52" s="11"/>
      <c r="K52" s="11"/>
      <c r="L52" s="12"/>
      <c r="M52" s="12"/>
      <c r="N52" s="12"/>
      <c r="O52" s="12"/>
      <c r="P52" s="13"/>
      <c r="Q52" s="13"/>
      <c r="R52" s="10"/>
      <c r="S52" s="14"/>
      <c r="T52" s="14"/>
      <c r="U52" s="15"/>
      <c r="V52" s="15"/>
      <c r="W52" s="15"/>
      <c r="X52" s="15"/>
      <c r="Y52" s="15"/>
      <c r="Z52" s="15"/>
      <c r="AA52" s="6"/>
    </row>
    <row r="53" spans="1:27" ht="14.25">
      <c r="A53" s="7"/>
      <c r="B53" s="7"/>
      <c r="C53" s="7"/>
      <c r="D53" s="7"/>
      <c r="E53" s="7"/>
      <c r="F53" s="9"/>
      <c r="G53" s="9"/>
      <c r="H53" s="32"/>
      <c r="I53" s="20"/>
      <c r="J53" s="11"/>
      <c r="K53" s="11"/>
      <c r="L53" s="12"/>
      <c r="M53" s="12"/>
      <c r="N53" s="12"/>
      <c r="O53" s="12"/>
      <c r="P53" s="13"/>
      <c r="Q53" s="13"/>
      <c r="R53" s="10"/>
      <c r="S53" s="14"/>
      <c r="T53" s="14"/>
      <c r="U53" s="15"/>
      <c r="V53" s="15"/>
      <c r="W53" s="15"/>
      <c r="X53" s="15"/>
      <c r="Y53" s="15"/>
      <c r="Z53" s="15"/>
      <c r="AA53" s="6"/>
    </row>
    <row r="54" spans="1:27" ht="14.25">
      <c r="A54" s="7"/>
      <c r="B54" s="7"/>
      <c r="C54" s="7"/>
      <c r="D54" s="7"/>
      <c r="E54" s="7"/>
      <c r="F54" s="9"/>
      <c r="G54" s="9"/>
      <c r="H54" s="32"/>
      <c r="I54" s="10"/>
      <c r="J54" s="11"/>
      <c r="K54" s="11"/>
      <c r="L54" s="12"/>
      <c r="M54" s="12"/>
      <c r="N54" s="12"/>
      <c r="O54" s="12"/>
      <c r="P54" s="13"/>
      <c r="Q54" s="13"/>
      <c r="R54" s="10"/>
      <c r="S54" s="14"/>
      <c r="T54" s="14"/>
      <c r="U54" s="15"/>
      <c r="V54" s="15"/>
      <c r="W54" s="15"/>
      <c r="X54" s="15"/>
      <c r="Y54" s="15"/>
      <c r="Z54" s="15"/>
      <c r="AA54" s="6"/>
    </row>
    <row r="55" spans="1:27" ht="14.25">
      <c r="A55" s="7"/>
      <c r="B55" s="7" t="s">
        <v>117</v>
      </c>
      <c r="C55" s="7"/>
      <c r="D55" s="7"/>
      <c r="E55" s="7"/>
      <c r="F55" s="9"/>
      <c r="G55" s="9"/>
      <c r="H55" s="32"/>
      <c r="I55" s="10"/>
      <c r="J55" s="11"/>
      <c r="K55" s="11"/>
      <c r="L55" s="12"/>
      <c r="M55" s="12"/>
      <c r="N55" s="12"/>
      <c r="O55" s="12"/>
      <c r="P55" s="13"/>
      <c r="Q55" s="13"/>
      <c r="R55" s="10"/>
      <c r="S55" s="14"/>
      <c r="T55" s="14"/>
      <c r="U55" s="15"/>
      <c r="V55" s="15"/>
      <c r="W55" s="15"/>
      <c r="X55" s="15"/>
      <c r="Y55" s="15"/>
      <c r="Z55" s="15"/>
      <c r="AA55" s="6"/>
    </row>
    <row r="56" spans="1:27" ht="14.25">
      <c r="A56" s="7"/>
      <c r="B56" s="7"/>
      <c r="C56" s="7"/>
      <c r="D56" s="7"/>
      <c r="E56" s="7"/>
      <c r="F56" s="9"/>
      <c r="G56" s="9"/>
      <c r="H56" s="32"/>
      <c r="I56" s="10"/>
      <c r="J56" s="11"/>
      <c r="K56" s="11"/>
      <c r="L56" s="12"/>
      <c r="M56" s="12"/>
      <c r="N56" s="12"/>
      <c r="O56" s="12"/>
      <c r="P56" s="13"/>
      <c r="Q56" s="13"/>
      <c r="R56" s="10"/>
      <c r="S56" s="14"/>
      <c r="T56" s="14"/>
      <c r="U56" s="15"/>
      <c r="V56" s="15"/>
      <c r="W56" s="15"/>
      <c r="X56" s="15"/>
      <c r="Y56" s="15"/>
      <c r="Z56" s="15"/>
      <c r="AA56" s="6"/>
    </row>
    <row r="57" spans="1:27" ht="14.25">
      <c r="A57" s="7"/>
      <c r="B57" s="7" t="s">
        <v>118</v>
      </c>
      <c r="C57" s="7" t="s">
        <v>119</v>
      </c>
      <c r="D57" s="7">
        <v>2016</v>
      </c>
      <c r="E57" s="7"/>
      <c r="F57" s="9"/>
      <c r="G57" s="9"/>
      <c r="H57" s="32" t="str">
        <f t="shared" ref="H57:H88" si="1">IF(I57=R57,I57,IF(AND(I57="YES",R57="MAYBE"),"YES",IF(AND(I57="MAYBE",R57="YES"),"YES",IF(OR(AND(I57="NO",R57="YES"),AND(I57="YES",R57="NO")),"MAYBE","NO"))))</f>
        <v>NO</v>
      </c>
      <c r="I57" s="22" t="s">
        <v>22</v>
      </c>
      <c r="J57" s="11" t="b">
        <v>0</v>
      </c>
      <c r="K57" s="11" t="b">
        <v>0</v>
      </c>
      <c r="L57" s="12" t="b">
        <v>0</v>
      </c>
      <c r="M57" s="12" t="b">
        <v>0</v>
      </c>
      <c r="N57" s="12" t="b">
        <v>0</v>
      </c>
      <c r="O57" s="12" t="b">
        <v>0</v>
      </c>
      <c r="P57" s="13" t="b">
        <v>0</v>
      </c>
      <c r="Q57" s="13" t="b">
        <v>0</v>
      </c>
      <c r="R57" s="22" t="s">
        <v>22</v>
      </c>
      <c r="S57" s="14" t="b">
        <v>0</v>
      </c>
      <c r="T57" s="14" t="b">
        <v>0</v>
      </c>
      <c r="U57" s="15" t="b">
        <v>0</v>
      </c>
      <c r="V57" s="15" t="b">
        <v>0</v>
      </c>
      <c r="W57" s="15" t="b">
        <v>0</v>
      </c>
      <c r="X57" s="15" t="b">
        <v>0</v>
      </c>
      <c r="Y57" s="15" t="b">
        <v>0</v>
      </c>
      <c r="Z57" s="15" t="b">
        <v>0</v>
      </c>
      <c r="AA57" s="6"/>
    </row>
    <row r="58" spans="1:27" ht="14.25">
      <c r="A58" s="7"/>
      <c r="B58" s="7" t="s">
        <v>120</v>
      </c>
      <c r="C58" s="7" t="s">
        <v>121</v>
      </c>
      <c r="D58" s="7">
        <v>2019</v>
      </c>
      <c r="E58" s="7"/>
      <c r="F58" s="9"/>
      <c r="G58" s="9"/>
      <c r="H58" s="32" t="str">
        <f t="shared" si="1"/>
        <v>NO</v>
      </c>
      <c r="I58" s="22" t="s">
        <v>22</v>
      </c>
      <c r="J58" s="11" t="b">
        <v>0</v>
      </c>
      <c r="K58" s="11" t="b">
        <v>0</v>
      </c>
      <c r="L58" s="12" t="b">
        <v>0</v>
      </c>
      <c r="M58" s="12" t="b">
        <v>0</v>
      </c>
      <c r="N58" s="12" t="b">
        <v>0</v>
      </c>
      <c r="O58" s="12" t="b">
        <v>0</v>
      </c>
      <c r="P58" s="13" t="b">
        <v>0</v>
      </c>
      <c r="Q58" s="13" t="b">
        <v>0</v>
      </c>
      <c r="R58" s="22" t="s">
        <v>22</v>
      </c>
      <c r="S58" s="14" t="b">
        <v>0</v>
      </c>
      <c r="T58" s="14" t="b">
        <v>0</v>
      </c>
      <c r="U58" s="15" t="b">
        <v>0</v>
      </c>
      <c r="V58" s="15" t="b">
        <v>0</v>
      </c>
      <c r="W58" s="15" t="b">
        <v>0</v>
      </c>
      <c r="X58" s="15" t="b">
        <v>0</v>
      </c>
      <c r="Y58" s="15" t="b">
        <v>0</v>
      </c>
      <c r="Z58" s="15" t="b">
        <v>0</v>
      </c>
      <c r="AA58" s="6"/>
    </row>
    <row r="59" spans="1:27" ht="14.25">
      <c r="A59" s="7"/>
      <c r="B59" s="7" t="s">
        <v>122</v>
      </c>
      <c r="C59" s="7" t="s">
        <v>123</v>
      </c>
      <c r="D59" s="7">
        <v>2016</v>
      </c>
      <c r="E59" s="7"/>
      <c r="F59" s="21" t="str">
        <f>HYPERLINK("https://doi.org/10.21427/d7xg72")</f>
        <v>https://doi.org/10.21427/d7xg72</v>
      </c>
      <c r="G59" s="9" t="s">
        <v>124</v>
      </c>
      <c r="H59" s="32" t="str">
        <f t="shared" si="1"/>
        <v>NO</v>
      </c>
      <c r="I59" s="22" t="s">
        <v>22</v>
      </c>
      <c r="J59" s="11" t="b">
        <v>0</v>
      </c>
      <c r="K59" s="11" t="b">
        <v>0</v>
      </c>
      <c r="L59" s="12" t="b">
        <v>0</v>
      </c>
      <c r="M59" s="12" t="b">
        <v>0</v>
      </c>
      <c r="N59" s="12" t="b">
        <v>0</v>
      </c>
      <c r="O59" s="12" t="b">
        <v>0</v>
      </c>
      <c r="P59" s="13" t="b">
        <v>0</v>
      </c>
      <c r="Q59" s="13" t="b">
        <v>0</v>
      </c>
      <c r="R59" s="22" t="s">
        <v>22</v>
      </c>
      <c r="S59" s="14" t="b">
        <v>0</v>
      </c>
      <c r="T59" s="14" t="b">
        <v>0</v>
      </c>
      <c r="U59" s="15" t="b">
        <v>0</v>
      </c>
      <c r="V59" s="15" t="b">
        <v>0</v>
      </c>
      <c r="W59" s="15" t="b">
        <v>0</v>
      </c>
      <c r="X59" s="15" t="b">
        <v>0</v>
      </c>
      <c r="Y59" s="15" t="b">
        <v>0</v>
      </c>
      <c r="Z59" s="15" t="b">
        <v>0</v>
      </c>
      <c r="AA59" s="6"/>
    </row>
    <row r="60" spans="1:27" ht="14.25">
      <c r="A60" s="7"/>
      <c r="B60" s="7" t="s">
        <v>125</v>
      </c>
      <c r="C60" s="7" t="s">
        <v>126</v>
      </c>
      <c r="D60" s="7">
        <v>2013</v>
      </c>
      <c r="E60" s="7"/>
      <c r="F60" s="21" t="str">
        <f>HYPERLINK("https://doi.org/10.1007/978-3-319-03176-7_32")</f>
        <v>https://doi.org/10.1007/978-3-319-03176-7_32</v>
      </c>
      <c r="G60" s="9" t="s">
        <v>127</v>
      </c>
      <c r="H60" s="32" t="str">
        <f t="shared" si="1"/>
        <v>NO</v>
      </c>
      <c r="I60" s="26" t="s">
        <v>22</v>
      </c>
      <c r="J60" s="11" t="b">
        <v>0</v>
      </c>
      <c r="K60" s="11" t="b">
        <v>0</v>
      </c>
      <c r="L60" s="12" t="b">
        <v>0</v>
      </c>
      <c r="M60" s="12" t="b">
        <v>0</v>
      </c>
      <c r="N60" s="12" t="b">
        <v>0</v>
      </c>
      <c r="O60" s="12" t="b">
        <v>0</v>
      </c>
      <c r="P60" s="13" t="b">
        <v>0</v>
      </c>
      <c r="Q60" s="13" t="b">
        <v>0</v>
      </c>
      <c r="R60" s="26" t="s">
        <v>22</v>
      </c>
      <c r="S60" s="14" t="b">
        <v>0</v>
      </c>
      <c r="T60" s="14" t="b">
        <v>0</v>
      </c>
      <c r="U60" s="15" t="b">
        <v>0</v>
      </c>
      <c r="V60" s="15" t="b">
        <v>0</v>
      </c>
      <c r="W60" s="15" t="b">
        <v>0</v>
      </c>
      <c r="X60" s="15" t="b">
        <v>0</v>
      </c>
      <c r="Y60" s="15" t="b">
        <v>0</v>
      </c>
      <c r="Z60" s="15" t="b">
        <v>0</v>
      </c>
      <c r="AA60" s="6"/>
    </row>
    <row r="61" spans="1:27" ht="14.25">
      <c r="A61" s="7"/>
      <c r="B61" s="7" t="s">
        <v>128</v>
      </c>
      <c r="C61" s="7" t="s">
        <v>129</v>
      </c>
      <c r="D61" s="7">
        <v>2014</v>
      </c>
      <c r="E61" s="7"/>
      <c r="F61" s="21" t="str">
        <f>HYPERLINK("https://doi.org/10.1007/s10916-014-0028-y")</f>
        <v>https://doi.org/10.1007/s10916-014-0028-y</v>
      </c>
      <c r="G61" s="9" t="s">
        <v>130</v>
      </c>
      <c r="H61" s="32" t="str">
        <f t="shared" si="1"/>
        <v>NO</v>
      </c>
      <c r="I61" s="22" t="s">
        <v>22</v>
      </c>
      <c r="J61" s="11" t="b">
        <v>0</v>
      </c>
      <c r="K61" s="11" t="b">
        <v>0</v>
      </c>
      <c r="L61" s="12" t="b">
        <v>0</v>
      </c>
      <c r="M61" s="12" t="b">
        <v>0</v>
      </c>
      <c r="N61" s="12" t="b">
        <v>0</v>
      </c>
      <c r="O61" s="12" t="b">
        <v>0</v>
      </c>
      <c r="P61" s="13" t="b">
        <v>0</v>
      </c>
      <c r="Q61" s="13" t="b">
        <v>0</v>
      </c>
      <c r="R61" s="22" t="s">
        <v>22</v>
      </c>
      <c r="S61" s="14" t="b">
        <v>0</v>
      </c>
      <c r="T61" s="14" t="b">
        <v>0</v>
      </c>
      <c r="U61" s="15" t="b">
        <v>0</v>
      </c>
      <c r="V61" s="15" t="b">
        <v>0</v>
      </c>
      <c r="W61" s="15" t="b">
        <v>0</v>
      </c>
      <c r="X61" s="15" t="b">
        <v>0</v>
      </c>
      <c r="Y61" s="15" t="b">
        <v>0</v>
      </c>
      <c r="Z61" s="15" t="b">
        <v>0</v>
      </c>
      <c r="AA61" s="6"/>
    </row>
    <row r="62" spans="1:27" ht="14.25">
      <c r="A62" s="7"/>
      <c r="B62" s="7" t="s">
        <v>131</v>
      </c>
      <c r="C62" s="7" t="s">
        <v>132</v>
      </c>
      <c r="D62" s="7">
        <v>2011</v>
      </c>
      <c r="E62" s="7"/>
      <c r="F62" s="21" t="str">
        <f>HYPERLINK("https://doi.org/10.1007/978-3-642-22218-4_35")</f>
        <v>https://doi.org/10.1007/978-3-642-22218-4_35</v>
      </c>
      <c r="G62" s="9" t="s">
        <v>133</v>
      </c>
      <c r="H62" s="32" t="str">
        <f t="shared" si="1"/>
        <v>NO</v>
      </c>
      <c r="I62" s="22" t="s">
        <v>22</v>
      </c>
      <c r="J62" s="11" t="b">
        <v>0</v>
      </c>
      <c r="K62" s="11" t="b">
        <v>0</v>
      </c>
      <c r="L62" s="12" t="b">
        <v>0</v>
      </c>
      <c r="M62" s="12" t="b">
        <v>0</v>
      </c>
      <c r="N62" s="12" t="b">
        <v>0</v>
      </c>
      <c r="O62" s="12" t="b">
        <v>0</v>
      </c>
      <c r="P62" s="13" t="b">
        <v>0</v>
      </c>
      <c r="Q62" s="13" t="b">
        <v>0</v>
      </c>
      <c r="R62" s="22" t="s">
        <v>22</v>
      </c>
      <c r="S62" s="14" t="b">
        <v>0</v>
      </c>
      <c r="T62" s="14" t="b">
        <v>0</v>
      </c>
      <c r="U62" s="15" t="b">
        <v>0</v>
      </c>
      <c r="V62" s="15" t="b">
        <v>0</v>
      </c>
      <c r="W62" s="15" t="b">
        <v>0</v>
      </c>
      <c r="X62" s="15" t="b">
        <v>0</v>
      </c>
      <c r="Y62" s="15" t="b">
        <v>0</v>
      </c>
      <c r="Z62" s="15" t="b">
        <v>0</v>
      </c>
      <c r="AA62" s="6"/>
    </row>
    <row r="63" spans="1:27" ht="14.25">
      <c r="A63" s="7"/>
      <c r="B63" s="7" t="s">
        <v>134</v>
      </c>
      <c r="C63" s="7" t="s">
        <v>135</v>
      </c>
      <c r="D63" s="7">
        <v>2013</v>
      </c>
      <c r="E63" s="7"/>
      <c r="F63" s="21" t="str">
        <f>HYPERLINK("https://doi.org/10.1016/j.cmpb.2012.10.003")</f>
        <v>https://doi.org/10.1016/j.cmpb.2012.10.003</v>
      </c>
      <c r="G63" s="9" t="s">
        <v>136</v>
      </c>
      <c r="H63" s="32" t="str">
        <f t="shared" si="1"/>
        <v>NO</v>
      </c>
      <c r="I63" s="22" t="s">
        <v>22</v>
      </c>
      <c r="J63" s="11" t="b">
        <v>0</v>
      </c>
      <c r="K63" s="11" t="b">
        <v>0</v>
      </c>
      <c r="L63" s="12" t="b">
        <v>0</v>
      </c>
      <c r="M63" s="12" t="b">
        <v>0</v>
      </c>
      <c r="N63" s="12" t="b">
        <v>0</v>
      </c>
      <c r="O63" s="12" t="b">
        <v>0</v>
      </c>
      <c r="P63" s="13" t="b">
        <v>0</v>
      </c>
      <c r="Q63" s="13" t="b">
        <v>0</v>
      </c>
      <c r="R63" s="22" t="s">
        <v>22</v>
      </c>
      <c r="S63" s="14" t="b">
        <v>0</v>
      </c>
      <c r="T63" s="14" t="b">
        <v>0</v>
      </c>
      <c r="U63" s="15" t="b">
        <v>0</v>
      </c>
      <c r="V63" s="15" t="b">
        <v>0</v>
      </c>
      <c r="W63" s="15" t="b">
        <v>0</v>
      </c>
      <c r="X63" s="15" t="b">
        <v>0</v>
      </c>
      <c r="Y63" s="15" t="b">
        <v>0</v>
      </c>
      <c r="Z63" s="15" t="b">
        <v>0</v>
      </c>
      <c r="AA63" s="6"/>
    </row>
    <row r="64" spans="1:27" ht="14.25">
      <c r="A64" s="7"/>
      <c r="B64" s="7" t="s">
        <v>137</v>
      </c>
      <c r="C64" s="7" t="s">
        <v>138</v>
      </c>
      <c r="D64" s="7">
        <v>2018</v>
      </c>
      <c r="E64" s="7"/>
      <c r="F64" s="21" t="str">
        <f>HYPERLINK("https://doi.org/10.1186/s12911-018-0596-8")</f>
        <v>https://doi.org/10.1186/s12911-018-0596-8</v>
      </c>
      <c r="G64" s="9" t="s">
        <v>139</v>
      </c>
      <c r="H64" s="32" t="str">
        <f t="shared" si="1"/>
        <v>NO</v>
      </c>
      <c r="I64" s="22" t="s">
        <v>22</v>
      </c>
      <c r="J64" s="11" t="b">
        <v>0</v>
      </c>
      <c r="K64" s="11" t="b">
        <v>0</v>
      </c>
      <c r="L64" s="12" t="b">
        <v>0</v>
      </c>
      <c r="M64" s="12" t="b">
        <v>0</v>
      </c>
      <c r="N64" s="12" t="b">
        <v>0</v>
      </c>
      <c r="O64" s="12" t="b">
        <v>0</v>
      </c>
      <c r="P64" s="13" t="b">
        <v>0</v>
      </c>
      <c r="Q64" s="13" t="b">
        <v>0</v>
      </c>
      <c r="R64" s="22" t="s">
        <v>22</v>
      </c>
      <c r="S64" s="14" t="b">
        <v>0</v>
      </c>
      <c r="T64" s="14" t="b">
        <v>0</v>
      </c>
      <c r="U64" s="15" t="b">
        <v>0</v>
      </c>
      <c r="V64" s="15" t="b">
        <v>0</v>
      </c>
      <c r="W64" s="15" t="b">
        <v>0</v>
      </c>
      <c r="X64" s="15" t="b">
        <v>0</v>
      </c>
      <c r="Y64" s="15" t="b">
        <v>0</v>
      </c>
      <c r="Z64" s="15" t="b">
        <v>0</v>
      </c>
      <c r="AA64" s="6"/>
    </row>
    <row r="65" spans="1:27" ht="14.25">
      <c r="A65" s="7"/>
      <c r="B65" s="7" t="s">
        <v>140</v>
      </c>
      <c r="C65" s="7" t="s">
        <v>141</v>
      </c>
      <c r="D65" s="7">
        <v>2016</v>
      </c>
      <c r="E65" s="7"/>
      <c r="F65" s="21" t="str">
        <f>HYPERLINK("https://doi.org/10.1007/s10916-016-0524-3")</f>
        <v>https://doi.org/10.1007/s10916-016-0524-3</v>
      </c>
      <c r="G65" s="9" t="s">
        <v>142</v>
      </c>
      <c r="H65" s="32" t="str">
        <f t="shared" si="1"/>
        <v>NO</v>
      </c>
      <c r="I65" s="22" t="s">
        <v>22</v>
      </c>
      <c r="J65" s="11" t="b">
        <v>0</v>
      </c>
      <c r="K65" s="11" t="b">
        <v>0</v>
      </c>
      <c r="L65" s="12" t="b">
        <v>0</v>
      </c>
      <c r="M65" s="12" t="b">
        <v>0</v>
      </c>
      <c r="N65" s="12" t="b">
        <v>0</v>
      </c>
      <c r="O65" s="12" t="b">
        <v>0</v>
      </c>
      <c r="P65" s="13" t="b">
        <v>0</v>
      </c>
      <c r="Q65" s="13" t="b">
        <v>0</v>
      </c>
      <c r="R65" s="22" t="s">
        <v>22</v>
      </c>
      <c r="S65" s="14" t="b">
        <v>0</v>
      </c>
      <c r="T65" s="14" t="b">
        <v>0</v>
      </c>
      <c r="U65" s="15" t="b">
        <v>0</v>
      </c>
      <c r="V65" s="15" t="b">
        <v>0</v>
      </c>
      <c r="W65" s="15" t="b">
        <v>0</v>
      </c>
      <c r="X65" s="15" t="b">
        <v>0</v>
      </c>
      <c r="Y65" s="15" t="b">
        <v>0</v>
      </c>
      <c r="Z65" s="15" t="b">
        <v>0</v>
      </c>
      <c r="AA65" s="6"/>
    </row>
    <row r="66" spans="1:27" ht="14.25">
      <c r="A66" s="7"/>
      <c r="B66" s="7" t="s">
        <v>143</v>
      </c>
      <c r="C66" s="7" t="s">
        <v>144</v>
      </c>
      <c r="D66" s="7">
        <v>2015</v>
      </c>
      <c r="E66" s="7"/>
      <c r="F66" s="21" t="str">
        <f>HYPERLINK("https://doi.org/10.1007/978-3-319-24770-0_3")</f>
        <v>https://doi.org/10.1007/978-3-319-24770-0_3</v>
      </c>
      <c r="G66" s="9" t="s">
        <v>145</v>
      </c>
      <c r="H66" s="32" t="str">
        <f t="shared" si="1"/>
        <v>NO</v>
      </c>
      <c r="I66" s="22" t="s">
        <v>22</v>
      </c>
      <c r="J66" s="11" t="b">
        <v>0</v>
      </c>
      <c r="K66" s="11" t="b">
        <v>0</v>
      </c>
      <c r="L66" s="12" t="b">
        <v>0</v>
      </c>
      <c r="M66" s="12" t="b">
        <v>0</v>
      </c>
      <c r="N66" s="12" t="b">
        <v>0</v>
      </c>
      <c r="O66" s="12" t="b">
        <v>0</v>
      </c>
      <c r="P66" s="13" t="b">
        <v>0</v>
      </c>
      <c r="Q66" s="13" t="b">
        <v>0</v>
      </c>
      <c r="R66" s="22" t="s">
        <v>22</v>
      </c>
      <c r="S66" s="14" t="b">
        <v>0</v>
      </c>
      <c r="T66" s="14" t="b">
        <v>0</v>
      </c>
      <c r="U66" s="15" t="b">
        <v>0</v>
      </c>
      <c r="V66" s="15" t="b">
        <v>0</v>
      </c>
      <c r="W66" s="15" t="b">
        <v>0</v>
      </c>
      <c r="X66" s="15" t="b">
        <v>0</v>
      </c>
      <c r="Y66" s="15" t="b">
        <v>0</v>
      </c>
      <c r="Z66" s="15" t="b">
        <v>0</v>
      </c>
      <c r="AA66" s="6"/>
    </row>
    <row r="67" spans="1:27" ht="14.25">
      <c r="A67" s="7"/>
      <c r="B67" s="7" t="s">
        <v>146</v>
      </c>
      <c r="C67" s="7" t="s">
        <v>147</v>
      </c>
      <c r="D67" s="7">
        <v>2013</v>
      </c>
      <c r="E67" s="7"/>
      <c r="F67" s="9"/>
      <c r="G67" s="9"/>
      <c r="H67" s="32" t="str">
        <f t="shared" si="1"/>
        <v>NO</v>
      </c>
      <c r="I67" s="22" t="s">
        <v>22</v>
      </c>
      <c r="J67" s="11" t="b">
        <v>0</v>
      </c>
      <c r="K67" s="11" t="b">
        <v>0</v>
      </c>
      <c r="L67" s="12" t="b">
        <v>0</v>
      </c>
      <c r="M67" s="12" t="b">
        <v>0</v>
      </c>
      <c r="N67" s="12" t="b">
        <v>0</v>
      </c>
      <c r="O67" s="12" t="b">
        <v>0</v>
      </c>
      <c r="P67" s="13" t="b">
        <v>0</v>
      </c>
      <c r="Q67" s="13" t="b">
        <v>0</v>
      </c>
      <c r="R67" s="22" t="s">
        <v>22</v>
      </c>
      <c r="S67" s="14" t="b">
        <v>0</v>
      </c>
      <c r="T67" s="14" t="b">
        <v>0</v>
      </c>
      <c r="U67" s="15" t="b">
        <v>0</v>
      </c>
      <c r="V67" s="15" t="b">
        <v>0</v>
      </c>
      <c r="W67" s="15" t="b">
        <v>0</v>
      </c>
      <c r="X67" s="15" t="b">
        <v>0</v>
      </c>
      <c r="Y67" s="15" t="b">
        <v>0</v>
      </c>
      <c r="Z67" s="15" t="b">
        <v>0</v>
      </c>
      <c r="AA67" s="6"/>
    </row>
    <row r="68" spans="1:27" ht="14.25">
      <c r="A68" s="7"/>
      <c r="B68" s="7" t="s">
        <v>148</v>
      </c>
      <c r="C68" s="7" t="s">
        <v>149</v>
      </c>
      <c r="D68" s="7">
        <v>2013</v>
      </c>
      <c r="E68" s="29"/>
      <c r="F68" s="16" t="str">
        <f>HYPERLINK("https://doi.org/10.3233/978-1-61499-289-9-1097")</f>
        <v>https://doi.org/10.3233/978-1-61499-289-9-1097</v>
      </c>
      <c r="G68" s="9" t="s">
        <v>150</v>
      </c>
      <c r="H68" s="32" t="str">
        <f t="shared" si="1"/>
        <v>NO</v>
      </c>
      <c r="I68" s="26" t="s">
        <v>22</v>
      </c>
      <c r="J68" s="11" t="b">
        <v>0</v>
      </c>
      <c r="K68" s="11" t="b">
        <v>0</v>
      </c>
      <c r="L68" s="12" t="b">
        <v>0</v>
      </c>
      <c r="M68" s="12" t="b">
        <v>0</v>
      </c>
      <c r="N68" s="12" t="b">
        <v>0</v>
      </c>
      <c r="O68" s="12" t="b">
        <v>0</v>
      </c>
      <c r="P68" s="13" t="b">
        <v>0</v>
      </c>
      <c r="Q68" s="13" t="b">
        <v>0</v>
      </c>
      <c r="R68" s="26" t="s">
        <v>22</v>
      </c>
      <c r="S68" s="14" t="b">
        <v>0</v>
      </c>
      <c r="T68" s="14" t="b">
        <v>0</v>
      </c>
      <c r="U68" s="15" t="b">
        <v>0</v>
      </c>
      <c r="V68" s="15" t="b">
        <v>0</v>
      </c>
      <c r="W68" s="15" t="b">
        <v>0</v>
      </c>
      <c r="X68" s="15" t="b">
        <v>0</v>
      </c>
      <c r="Y68" s="15" t="b">
        <v>0</v>
      </c>
      <c r="Z68" s="15" t="b">
        <v>0</v>
      </c>
      <c r="AA68" s="6"/>
    </row>
    <row r="69" spans="1:27" ht="14.25">
      <c r="A69" s="7"/>
      <c r="B69" s="7" t="s">
        <v>151</v>
      </c>
      <c r="C69" s="7" t="s">
        <v>152</v>
      </c>
      <c r="D69" s="7">
        <v>2018</v>
      </c>
      <c r="E69" s="7"/>
      <c r="F69" s="21" t="str">
        <f>HYPERLINK("https://doi.org/10.1016/j.jbi.2018.02.003")</f>
        <v>https://doi.org/10.1016/j.jbi.2018.02.003</v>
      </c>
      <c r="G69" s="9" t="s">
        <v>153</v>
      </c>
      <c r="H69" s="32" t="str">
        <f t="shared" si="1"/>
        <v>NO</v>
      </c>
      <c r="I69" s="22" t="s">
        <v>22</v>
      </c>
      <c r="J69" s="11" t="b">
        <v>0</v>
      </c>
      <c r="K69" s="11" t="b">
        <v>0</v>
      </c>
      <c r="L69" s="12" t="b">
        <v>0</v>
      </c>
      <c r="M69" s="12" t="b">
        <v>0</v>
      </c>
      <c r="N69" s="12" t="b">
        <v>0</v>
      </c>
      <c r="O69" s="12" t="b">
        <v>0</v>
      </c>
      <c r="P69" s="13" t="b">
        <v>0</v>
      </c>
      <c r="Q69" s="13" t="b">
        <v>0</v>
      </c>
      <c r="R69" s="25" t="s">
        <v>22</v>
      </c>
      <c r="S69" s="14" t="b">
        <v>0</v>
      </c>
      <c r="T69" s="14" t="b">
        <v>0</v>
      </c>
      <c r="U69" s="15" t="b">
        <v>0</v>
      </c>
      <c r="V69" s="15" t="b">
        <v>0</v>
      </c>
      <c r="W69" s="15" t="b">
        <v>0</v>
      </c>
      <c r="X69" s="15" t="b">
        <v>0</v>
      </c>
      <c r="Y69" s="15" t="b">
        <v>0</v>
      </c>
      <c r="Z69" s="15" t="b">
        <v>0</v>
      </c>
      <c r="AA69" s="6"/>
    </row>
    <row r="70" spans="1:27" ht="14.25">
      <c r="A70" s="7"/>
      <c r="B70" s="7" t="s">
        <v>154</v>
      </c>
      <c r="C70" s="7" t="s">
        <v>155</v>
      </c>
      <c r="D70" s="7">
        <v>2015</v>
      </c>
      <c r="E70" s="7"/>
      <c r="F70" s="21" t="str">
        <f>HYPERLINK("https://doi.org/10.1016/j.ijmedinf.2015.05.016")</f>
        <v>https://doi.org/10.1016/j.ijmedinf.2015.05.016</v>
      </c>
      <c r="G70" s="9" t="s">
        <v>156</v>
      </c>
      <c r="H70" s="32" t="str">
        <f t="shared" si="1"/>
        <v>NO</v>
      </c>
      <c r="I70" s="22" t="s">
        <v>22</v>
      </c>
      <c r="J70" s="11" t="b">
        <v>0</v>
      </c>
      <c r="K70" s="11" t="b">
        <v>0</v>
      </c>
      <c r="L70" s="12" t="b">
        <v>0</v>
      </c>
      <c r="M70" s="12" t="b">
        <v>0</v>
      </c>
      <c r="N70" s="12" t="b">
        <v>0</v>
      </c>
      <c r="O70" s="12" t="b">
        <v>0</v>
      </c>
      <c r="P70" s="13" t="b">
        <v>0</v>
      </c>
      <c r="Q70" s="13" t="b">
        <v>0</v>
      </c>
      <c r="R70" s="22" t="s">
        <v>22</v>
      </c>
      <c r="S70" s="14" t="b">
        <v>0</v>
      </c>
      <c r="T70" s="14" t="b">
        <v>0</v>
      </c>
      <c r="U70" s="15" t="b">
        <v>0</v>
      </c>
      <c r="V70" s="15" t="b">
        <v>0</v>
      </c>
      <c r="W70" s="15" t="b">
        <v>0</v>
      </c>
      <c r="X70" s="15" t="b">
        <v>0</v>
      </c>
      <c r="Y70" s="15" t="b">
        <v>0</v>
      </c>
      <c r="Z70" s="15" t="b">
        <v>0</v>
      </c>
      <c r="AA70" s="6"/>
    </row>
    <row r="71" spans="1:27" ht="14.25">
      <c r="A71" s="7"/>
      <c r="B71" s="7" t="s">
        <v>157</v>
      </c>
      <c r="C71" s="7" t="s">
        <v>158</v>
      </c>
      <c r="D71" s="7">
        <v>2015</v>
      </c>
      <c r="E71" s="7"/>
      <c r="F71" s="9"/>
      <c r="G71" s="9"/>
      <c r="H71" s="32" t="str">
        <f t="shared" si="1"/>
        <v>NO</v>
      </c>
      <c r="I71" s="22" t="s">
        <v>22</v>
      </c>
      <c r="J71" s="11" t="b">
        <v>0</v>
      </c>
      <c r="K71" s="11" t="b">
        <v>0</v>
      </c>
      <c r="L71" s="12" t="b">
        <v>0</v>
      </c>
      <c r="M71" s="12" t="b">
        <v>0</v>
      </c>
      <c r="N71" s="12" t="b">
        <v>0</v>
      </c>
      <c r="O71" s="12" t="b">
        <v>0</v>
      </c>
      <c r="P71" s="13" t="b">
        <v>0</v>
      </c>
      <c r="Q71" s="13" t="b">
        <v>0</v>
      </c>
      <c r="R71" s="22" t="s">
        <v>22</v>
      </c>
      <c r="S71" s="14" t="b">
        <v>0</v>
      </c>
      <c r="T71" s="14" t="b">
        <v>0</v>
      </c>
      <c r="U71" s="15" t="b">
        <v>0</v>
      </c>
      <c r="V71" s="15" t="b">
        <v>0</v>
      </c>
      <c r="W71" s="15" t="b">
        <v>0</v>
      </c>
      <c r="X71" s="15" t="b">
        <v>0</v>
      </c>
      <c r="Y71" s="15" t="b">
        <v>0</v>
      </c>
      <c r="Z71" s="15" t="b">
        <v>0</v>
      </c>
      <c r="AA71" s="6"/>
    </row>
    <row r="72" spans="1:27" ht="14.25">
      <c r="A72" s="7"/>
      <c r="B72" s="7" t="s">
        <v>159</v>
      </c>
      <c r="C72" s="7" t="s">
        <v>160</v>
      </c>
      <c r="D72" s="7">
        <v>2015</v>
      </c>
      <c r="E72" s="7"/>
      <c r="F72" s="21" t="str">
        <f>HYPERLINK("https://doi.org/10.1016/j.jbi.2015.04.002")</f>
        <v>https://doi.org/10.1016/j.jbi.2015.04.002</v>
      </c>
      <c r="G72" s="9" t="s">
        <v>161</v>
      </c>
      <c r="H72" s="32" t="str">
        <f t="shared" si="1"/>
        <v>NO</v>
      </c>
      <c r="I72" s="22" t="s">
        <v>22</v>
      </c>
      <c r="J72" s="11" t="b">
        <v>0</v>
      </c>
      <c r="K72" s="11" t="b">
        <v>0</v>
      </c>
      <c r="L72" s="12" t="b">
        <v>0</v>
      </c>
      <c r="M72" s="12" t="b">
        <v>0</v>
      </c>
      <c r="N72" s="12" t="b">
        <v>0</v>
      </c>
      <c r="O72" s="12" t="b">
        <v>0</v>
      </c>
      <c r="P72" s="13" t="b">
        <v>0</v>
      </c>
      <c r="Q72" s="13" t="b">
        <v>0</v>
      </c>
      <c r="R72" s="22" t="s">
        <v>22</v>
      </c>
      <c r="S72" s="14" t="b">
        <v>0</v>
      </c>
      <c r="T72" s="14" t="b">
        <v>0</v>
      </c>
      <c r="U72" s="15" t="b">
        <v>0</v>
      </c>
      <c r="V72" s="15" t="b">
        <v>0</v>
      </c>
      <c r="W72" s="15" t="b">
        <v>0</v>
      </c>
      <c r="X72" s="15" t="b">
        <v>0</v>
      </c>
      <c r="Y72" s="15" t="b">
        <v>0</v>
      </c>
      <c r="Z72" s="15" t="b">
        <v>0</v>
      </c>
      <c r="AA72" s="6"/>
    </row>
    <row r="73" spans="1:27" ht="14.25">
      <c r="A73" s="7"/>
      <c r="B73" s="7" t="s">
        <v>162</v>
      </c>
      <c r="C73" s="7" t="s">
        <v>163</v>
      </c>
      <c r="D73" s="7">
        <v>2016</v>
      </c>
      <c r="E73" s="7"/>
      <c r="F73" s="9"/>
      <c r="G73" s="9"/>
      <c r="H73" s="32" t="str">
        <f t="shared" si="1"/>
        <v>NO</v>
      </c>
      <c r="I73" s="22" t="s">
        <v>22</v>
      </c>
      <c r="J73" s="11" t="b">
        <v>0</v>
      </c>
      <c r="K73" s="11" t="b">
        <v>0</v>
      </c>
      <c r="L73" s="12" t="b">
        <v>0</v>
      </c>
      <c r="M73" s="12" t="b">
        <v>0</v>
      </c>
      <c r="N73" s="12" t="b">
        <v>0</v>
      </c>
      <c r="O73" s="12" t="b">
        <v>0</v>
      </c>
      <c r="P73" s="13" t="b">
        <v>0</v>
      </c>
      <c r="Q73" s="13" t="b">
        <v>0</v>
      </c>
      <c r="R73" s="22" t="s">
        <v>22</v>
      </c>
      <c r="S73" s="14" t="b">
        <v>0</v>
      </c>
      <c r="T73" s="14" t="b">
        <v>0</v>
      </c>
      <c r="U73" s="15" t="b">
        <v>0</v>
      </c>
      <c r="V73" s="15" t="b">
        <v>0</v>
      </c>
      <c r="W73" s="15" t="b">
        <v>0</v>
      </c>
      <c r="X73" s="15" t="b">
        <v>0</v>
      </c>
      <c r="Y73" s="15" t="b">
        <v>0</v>
      </c>
      <c r="Z73" s="15" t="b">
        <v>0</v>
      </c>
      <c r="AA73" s="6"/>
    </row>
    <row r="74" spans="1:27" ht="14.25">
      <c r="A74" s="7"/>
      <c r="B74" s="7" t="s">
        <v>164</v>
      </c>
      <c r="C74" s="7" t="s">
        <v>165</v>
      </c>
      <c r="D74" s="7">
        <v>2010</v>
      </c>
      <c r="E74" s="7"/>
      <c r="F74" s="9"/>
      <c r="G74" s="9"/>
      <c r="H74" s="32" t="str">
        <f t="shared" si="1"/>
        <v>NO</v>
      </c>
      <c r="I74" s="22" t="s">
        <v>22</v>
      </c>
      <c r="J74" s="11" t="b">
        <v>0</v>
      </c>
      <c r="K74" s="11" t="b">
        <v>0</v>
      </c>
      <c r="L74" s="12" t="b">
        <v>0</v>
      </c>
      <c r="M74" s="12" t="b">
        <v>0</v>
      </c>
      <c r="N74" s="12" t="b">
        <v>0</v>
      </c>
      <c r="O74" s="12" t="b">
        <v>0</v>
      </c>
      <c r="P74" s="13" t="b">
        <v>0</v>
      </c>
      <c r="Q74" s="13" t="b">
        <v>0</v>
      </c>
      <c r="R74" s="22" t="s">
        <v>22</v>
      </c>
      <c r="S74" s="14" t="b">
        <v>0</v>
      </c>
      <c r="T74" s="14" t="b">
        <v>0</v>
      </c>
      <c r="U74" s="15" t="b">
        <v>0</v>
      </c>
      <c r="V74" s="15" t="b">
        <v>0</v>
      </c>
      <c r="W74" s="15" t="b">
        <v>0</v>
      </c>
      <c r="X74" s="15" t="b">
        <v>0</v>
      </c>
      <c r="Y74" s="15" t="b">
        <v>0</v>
      </c>
      <c r="Z74" s="15" t="b">
        <v>0</v>
      </c>
      <c r="AA74" s="6"/>
    </row>
    <row r="75" spans="1:27" ht="14.25">
      <c r="A75" s="7"/>
      <c r="B75" s="7" t="s">
        <v>166</v>
      </c>
      <c r="C75" s="7" t="s">
        <v>167</v>
      </c>
      <c r="D75" s="7">
        <v>2020</v>
      </c>
      <c r="E75" s="7"/>
      <c r="F75" s="21" t="str">
        <f>HYPERLINK("https://doi.org/10.1016/j.cmpb.2020.105616")</f>
        <v>https://doi.org/10.1016/j.cmpb.2020.105616</v>
      </c>
      <c r="G75" s="9" t="s">
        <v>168</v>
      </c>
      <c r="H75" s="32" t="str">
        <f t="shared" si="1"/>
        <v>NO</v>
      </c>
      <c r="I75" s="22" t="s">
        <v>22</v>
      </c>
      <c r="J75" s="11" t="b">
        <v>0</v>
      </c>
      <c r="K75" s="11" t="b">
        <v>0</v>
      </c>
      <c r="L75" s="12" t="b">
        <v>0</v>
      </c>
      <c r="M75" s="12" t="b">
        <v>0</v>
      </c>
      <c r="N75" s="12" t="b">
        <v>0</v>
      </c>
      <c r="O75" s="12" t="b">
        <v>0</v>
      </c>
      <c r="P75" s="13" t="b">
        <v>0</v>
      </c>
      <c r="Q75" s="13" t="b">
        <v>0</v>
      </c>
      <c r="R75" s="22" t="s">
        <v>22</v>
      </c>
      <c r="S75" s="14" t="b">
        <v>0</v>
      </c>
      <c r="T75" s="14" t="b">
        <v>0</v>
      </c>
      <c r="U75" s="15" t="b">
        <v>0</v>
      </c>
      <c r="V75" s="15" t="b">
        <v>0</v>
      </c>
      <c r="W75" s="15" t="b">
        <v>0</v>
      </c>
      <c r="X75" s="15" t="b">
        <v>0</v>
      </c>
      <c r="Y75" s="15" t="b">
        <v>0</v>
      </c>
      <c r="Z75" s="15" t="b">
        <v>0</v>
      </c>
      <c r="AA75" s="6"/>
    </row>
    <row r="76" spans="1:27" ht="14.25">
      <c r="A76" s="7"/>
      <c r="B76" s="7" t="s">
        <v>169</v>
      </c>
      <c r="C76" s="7" t="s">
        <v>170</v>
      </c>
      <c r="D76" s="7">
        <v>2011</v>
      </c>
      <c r="E76" s="7"/>
      <c r="F76" s="21" t="str">
        <f>HYPERLINK("https://doi.org/10.1016/j.jbi.2011.05.006")</f>
        <v>https://doi.org/10.1016/j.jbi.2011.05.006</v>
      </c>
      <c r="G76" s="9" t="s">
        <v>171</v>
      </c>
      <c r="H76" s="32" t="str">
        <f t="shared" si="1"/>
        <v>NO</v>
      </c>
      <c r="I76" s="22" t="s">
        <v>22</v>
      </c>
      <c r="J76" s="11" t="b">
        <v>0</v>
      </c>
      <c r="K76" s="11" t="b">
        <v>0</v>
      </c>
      <c r="L76" s="12" t="b">
        <v>0</v>
      </c>
      <c r="M76" s="12" t="b">
        <v>0</v>
      </c>
      <c r="N76" s="12" t="b">
        <v>0</v>
      </c>
      <c r="O76" s="12" t="b">
        <v>0</v>
      </c>
      <c r="P76" s="13" t="b">
        <v>0</v>
      </c>
      <c r="Q76" s="13" t="b">
        <v>0</v>
      </c>
      <c r="R76" s="22" t="s">
        <v>22</v>
      </c>
      <c r="S76" s="14" t="b">
        <v>0</v>
      </c>
      <c r="T76" s="14" t="b">
        <v>0</v>
      </c>
      <c r="U76" s="15" t="b">
        <v>0</v>
      </c>
      <c r="V76" s="15" t="b">
        <v>0</v>
      </c>
      <c r="W76" s="15" t="b">
        <v>0</v>
      </c>
      <c r="X76" s="15" t="b">
        <v>0</v>
      </c>
      <c r="Y76" s="15" t="b">
        <v>0</v>
      </c>
      <c r="Z76" s="15" t="b">
        <v>0</v>
      </c>
      <c r="AA76" s="6"/>
    </row>
    <row r="77" spans="1:27" ht="14.25">
      <c r="A77" s="7"/>
      <c r="B77" s="7" t="s">
        <v>172</v>
      </c>
      <c r="C77" s="7" t="s">
        <v>173</v>
      </c>
      <c r="D77" s="7">
        <v>2016</v>
      </c>
      <c r="E77" s="7"/>
      <c r="F77" s="9"/>
      <c r="G77" s="9"/>
      <c r="H77" s="32" t="str">
        <f t="shared" si="1"/>
        <v>NO</v>
      </c>
      <c r="I77" s="22" t="s">
        <v>22</v>
      </c>
      <c r="J77" s="11" t="b">
        <v>0</v>
      </c>
      <c r="K77" s="11" t="b">
        <v>0</v>
      </c>
      <c r="L77" s="12" t="b">
        <v>0</v>
      </c>
      <c r="M77" s="12" t="b">
        <v>0</v>
      </c>
      <c r="N77" s="12" t="b">
        <v>0</v>
      </c>
      <c r="O77" s="12" t="b">
        <v>0</v>
      </c>
      <c r="P77" s="13" t="b">
        <v>0</v>
      </c>
      <c r="Q77" s="13" t="b">
        <v>0</v>
      </c>
      <c r="R77" s="25" t="s">
        <v>22</v>
      </c>
      <c r="S77" s="14" t="b">
        <v>0</v>
      </c>
      <c r="T77" s="14" t="b">
        <v>0</v>
      </c>
      <c r="U77" s="15" t="b">
        <v>0</v>
      </c>
      <c r="V77" s="15" t="b">
        <v>0</v>
      </c>
      <c r="W77" s="15" t="b">
        <v>0</v>
      </c>
      <c r="X77" s="15" t="b">
        <v>0</v>
      </c>
      <c r="Y77" s="15" t="b">
        <v>0</v>
      </c>
      <c r="Z77" s="15" t="b">
        <v>0</v>
      </c>
      <c r="AA77" s="6"/>
    </row>
    <row r="78" spans="1:27" ht="14.25">
      <c r="A78" s="7"/>
      <c r="B78" s="7" t="s">
        <v>174</v>
      </c>
      <c r="C78" s="7" t="s">
        <v>175</v>
      </c>
      <c r="D78" s="7">
        <v>2015</v>
      </c>
      <c r="E78" s="7"/>
      <c r="F78" s="21" t="str">
        <f>HYPERLINK("https://doi.org/10.1007/978-1-4939-1985-7_10")</f>
        <v>https://doi.org/10.1007/978-1-4939-1985-7_10</v>
      </c>
      <c r="G78" s="9" t="s">
        <v>176</v>
      </c>
      <c r="H78" s="32" t="str">
        <f t="shared" si="1"/>
        <v>NO</v>
      </c>
      <c r="I78" s="22" t="s">
        <v>22</v>
      </c>
      <c r="J78" s="11" t="b">
        <v>0</v>
      </c>
      <c r="K78" s="11" t="b">
        <v>0</v>
      </c>
      <c r="L78" s="12" t="b">
        <v>0</v>
      </c>
      <c r="M78" s="12" t="b">
        <v>0</v>
      </c>
      <c r="N78" s="12" t="b">
        <v>0</v>
      </c>
      <c r="O78" s="12" t="b">
        <v>0</v>
      </c>
      <c r="P78" s="13" t="b">
        <v>0</v>
      </c>
      <c r="Q78" s="13" t="b">
        <v>0</v>
      </c>
      <c r="R78" s="22" t="s">
        <v>22</v>
      </c>
      <c r="S78" s="14" t="b">
        <v>0</v>
      </c>
      <c r="T78" s="14" t="b">
        <v>0</v>
      </c>
      <c r="U78" s="15" t="b">
        <v>0</v>
      </c>
      <c r="V78" s="15" t="b">
        <v>0</v>
      </c>
      <c r="W78" s="15" t="b">
        <v>0</v>
      </c>
      <c r="X78" s="15" t="b">
        <v>0</v>
      </c>
      <c r="Y78" s="15" t="b">
        <v>0</v>
      </c>
      <c r="Z78" s="15" t="b">
        <v>0</v>
      </c>
      <c r="AA78" s="6"/>
    </row>
    <row r="79" spans="1:27" ht="14.25">
      <c r="A79" s="7"/>
      <c r="B79" s="7" t="s">
        <v>177</v>
      </c>
      <c r="C79" s="7" t="s">
        <v>178</v>
      </c>
      <c r="D79" s="7">
        <v>2015</v>
      </c>
      <c r="E79" s="7"/>
      <c r="F79" s="21" t="str">
        <f>HYPERLINK("https://doi.org/10.3233/978-1-61499-512-8-180")</f>
        <v>https://doi.org/10.3233/978-1-61499-512-8-180</v>
      </c>
      <c r="G79" s="9" t="s">
        <v>179</v>
      </c>
      <c r="H79" s="32" t="str">
        <f t="shared" si="1"/>
        <v>NO</v>
      </c>
      <c r="I79" s="25" t="s">
        <v>22</v>
      </c>
      <c r="J79" s="11" t="b">
        <v>0</v>
      </c>
      <c r="K79" s="11" t="b">
        <v>0</v>
      </c>
      <c r="L79" s="12" t="b">
        <v>0</v>
      </c>
      <c r="M79" s="12" t="b">
        <v>0</v>
      </c>
      <c r="N79" s="12" t="b">
        <v>0</v>
      </c>
      <c r="O79" s="12" t="b">
        <v>0</v>
      </c>
      <c r="P79" s="13" t="b">
        <v>0</v>
      </c>
      <c r="Q79" s="13" t="b">
        <v>0</v>
      </c>
      <c r="R79" s="25" t="s">
        <v>22</v>
      </c>
      <c r="S79" s="14" t="b">
        <v>0</v>
      </c>
      <c r="T79" s="14" t="b">
        <v>0</v>
      </c>
      <c r="U79" s="15" t="b">
        <v>0</v>
      </c>
      <c r="V79" s="15" t="b">
        <v>0</v>
      </c>
      <c r="W79" s="15" t="b">
        <v>0</v>
      </c>
      <c r="X79" s="15" t="b">
        <v>0</v>
      </c>
      <c r="Y79" s="15" t="b">
        <v>0</v>
      </c>
      <c r="Z79" s="15" t="b">
        <v>0</v>
      </c>
      <c r="AA79" s="6"/>
    </row>
    <row r="80" spans="1:27" ht="14.25">
      <c r="A80" s="7"/>
      <c r="B80" s="7" t="s">
        <v>180</v>
      </c>
      <c r="C80" s="7" t="s">
        <v>181</v>
      </c>
      <c r="D80" s="7">
        <v>2011</v>
      </c>
      <c r="E80" s="7"/>
      <c r="F80" s="21" t="str">
        <f>HYPERLINK("https://doi.org/10.1109/hisb.2011.18")</f>
        <v>https://doi.org/10.1109/hisb.2011.18</v>
      </c>
      <c r="G80" s="9" t="s">
        <v>182</v>
      </c>
      <c r="H80" s="32" t="str">
        <f t="shared" si="1"/>
        <v>NO</v>
      </c>
      <c r="I80" s="22" t="s">
        <v>22</v>
      </c>
      <c r="J80" s="11" t="b">
        <v>0</v>
      </c>
      <c r="K80" s="11" t="b">
        <v>0</v>
      </c>
      <c r="L80" s="12" t="b">
        <v>0</v>
      </c>
      <c r="M80" s="12" t="b">
        <v>0</v>
      </c>
      <c r="N80" s="12" t="b">
        <v>0</v>
      </c>
      <c r="O80" s="12" t="b">
        <v>0</v>
      </c>
      <c r="P80" s="13" t="b">
        <v>0</v>
      </c>
      <c r="Q80" s="13" t="b">
        <v>0</v>
      </c>
      <c r="R80" s="22" t="s">
        <v>22</v>
      </c>
      <c r="S80" s="14" t="b">
        <v>0</v>
      </c>
      <c r="T80" s="14" t="b">
        <v>0</v>
      </c>
      <c r="U80" s="15" t="b">
        <v>0</v>
      </c>
      <c r="V80" s="15" t="b">
        <v>0</v>
      </c>
      <c r="W80" s="15" t="b">
        <v>0</v>
      </c>
      <c r="X80" s="15" t="b">
        <v>0</v>
      </c>
      <c r="Y80" s="15" t="b">
        <v>0</v>
      </c>
      <c r="Z80" s="15" t="b">
        <v>0</v>
      </c>
      <c r="AA80" s="6"/>
    </row>
    <row r="81" spans="1:27" ht="14.25">
      <c r="A81" s="7"/>
      <c r="B81" s="7" t="s">
        <v>183</v>
      </c>
      <c r="C81" s="7" t="s">
        <v>184</v>
      </c>
      <c r="D81" s="7">
        <v>2012</v>
      </c>
      <c r="E81" s="7"/>
      <c r="F81" s="21" t="s">
        <v>185</v>
      </c>
      <c r="G81" s="9"/>
      <c r="H81" s="32" t="str">
        <f t="shared" si="1"/>
        <v>NO</v>
      </c>
      <c r="I81" s="22" t="s">
        <v>22</v>
      </c>
      <c r="J81" s="11" t="b">
        <v>0</v>
      </c>
      <c r="K81" s="11" t="b">
        <v>0</v>
      </c>
      <c r="L81" s="12" t="b">
        <v>0</v>
      </c>
      <c r="M81" s="12" t="b">
        <v>0</v>
      </c>
      <c r="N81" s="12" t="b">
        <v>0</v>
      </c>
      <c r="O81" s="12" t="b">
        <v>0</v>
      </c>
      <c r="P81" s="13" t="b">
        <v>0</v>
      </c>
      <c r="Q81" s="13" t="b">
        <v>0</v>
      </c>
      <c r="R81" s="22" t="s">
        <v>22</v>
      </c>
      <c r="S81" s="14" t="b">
        <v>0</v>
      </c>
      <c r="T81" s="14" t="b">
        <v>0</v>
      </c>
      <c r="U81" s="15" t="b">
        <v>0</v>
      </c>
      <c r="V81" s="15" t="b">
        <v>0</v>
      </c>
      <c r="W81" s="15" t="b">
        <v>0</v>
      </c>
      <c r="X81" s="15" t="b">
        <v>0</v>
      </c>
      <c r="Y81" s="15" t="b">
        <v>0</v>
      </c>
      <c r="Z81" s="15" t="b">
        <v>0</v>
      </c>
      <c r="AA81" s="6"/>
    </row>
    <row r="82" spans="1:27" ht="14.25">
      <c r="A82" s="7"/>
      <c r="B82" s="7" t="s">
        <v>186</v>
      </c>
      <c r="C82" s="7" t="s">
        <v>187</v>
      </c>
      <c r="D82" s="7">
        <v>2011</v>
      </c>
      <c r="E82" s="7"/>
      <c r="F82" s="21" t="str">
        <f>HYPERLINK("https://doi.org/10.3233/978-1-60750-735-2-43")</f>
        <v>https://doi.org/10.3233/978-1-60750-735-2-43</v>
      </c>
      <c r="G82" s="9" t="s">
        <v>188</v>
      </c>
      <c r="H82" s="32" t="str">
        <f t="shared" si="1"/>
        <v>NO</v>
      </c>
      <c r="I82" s="22" t="s">
        <v>22</v>
      </c>
      <c r="J82" s="11" t="b">
        <v>0</v>
      </c>
      <c r="K82" s="11" t="b">
        <v>0</v>
      </c>
      <c r="L82" s="12" t="b">
        <v>0</v>
      </c>
      <c r="M82" s="12" t="b">
        <v>0</v>
      </c>
      <c r="N82" s="12" t="b">
        <v>0</v>
      </c>
      <c r="O82" s="12" t="b">
        <v>0</v>
      </c>
      <c r="P82" s="13" t="b">
        <v>0</v>
      </c>
      <c r="Q82" s="13" t="b">
        <v>0</v>
      </c>
      <c r="R82" s="22" t="s">
        <v>22</v>
      </c>
      <c r="S82" s="14" t="b">
        <v>0</v>
      </c>
      <c r="T82" s="14" t="b">
        <v>0</v>
      </c>
      <c r="U82" s="15" t="b">
        <v>0</v>
      </c>
      <c r="V82" s="15" t="b">
        <v>0</v>
      </c>
      <c r="W82" s="15" t="b">
        <v>0</v>
      </c>
      <c r="X82" s="15" t="b">
        <v>0</v>
      </c>
      <c r="Y82" s="15" t="b">
        <v>0</v>
      </c>
      <c r="Z82" s="15" t="b">
        <v>0</v>
      </c>
      <c r="AA82" s="6"/>
    </row>
    <row r="83" spans="1:27" ht="14.25">
      <c r="A83" s="7"/>
      <c r="B83" s="7" t="s">
        <v>189</v>
      </c>
      <c r="C83" s="7" t="s">
        <v>190</v>
      </c>
      <c r="D83" s="7">
        <v>2012</v>
      </c>
      <c r="E83" s="7"/>
      <c r="F83" s="21" t="str">
        <f>HYPERLINK("https://doi.org/10.1007/978-3-642-36438-9_5")</f>
        <v>https://doi.org/10.1007/978-3-642-36438-9_5</v>
      </c>
      <c r="G83" s="9" t="s">
        <v>191</v>
      </c>
      <c r="H83" s="32" t="str">
        <f t="shared" si="1"/>
        <v>NO</v>
      </c>
      <c r="I83" s="26" t="s">
        <v>22</v>
      </c>
      <c r="J83" s="11" t="b">
        <v>0</v>
      </c>
      <c r="K83" s="11" t="b">
        <v>0</v>
      </c>
      <c r="L83" s="12" t="b">
        <v>0</v>
      </c>
      <c r="M83" s="12" t="b">
        <v>0</v>
      </c>
      <c r="N83" s="12" t="b">
        <v>0</v>
      </c>
      <c r="O83" s="12" t="b">
        <v>0</v>
      </c>
      <c r="P83" s="13" t="b">
        <v>0</v>
      </c>
      <c r="Q83" s="13" t="b">
        <v>0</v>
      </c>
      <c r="R83" s="25" t="s">
        <v>22</v>
      </c>
      <c r="S83" s="14" t="b">
        <v>0</v>
      </c>
      <c r="T83" s="14" t="b">
        <v>0</v>
      </c>
      <c r="U83" s="15" t="b">
        <v>0</v>
      </c>
      <c r="V83" s="15" t="b">
        <v>0</v>
      </c>
      <c r="W83" s="15" t="b">
        <v>0</v>
      </c>
      <c r="X83" s="15" t="b">
        <v>0</v>
      </c>
      <c r="Y83" s="15" t="b">
        <v>0</v>
      </c>
      <c r="Z83" s="15" t="b">
        <v>0</v>
      </c>
      <c r="AA83" s="6"/>
    </row>
    <row r="84" spans="1:27" ht="14.25">
      <c r="A84" s="7"/>
      <c r="B84" s="7" t="s">
        <v>192</v>
      </c>
      <c r="C84" s="7" t="s">
        <v>193</v>
      </c>
      <c r="D84" s="7">
        <v>2012</v>
      </c>
      <c r="E84" s="7"/>
      <c r="F84" s="9"/>
      <c r="G84" s="9"/>
      <c r="H84" s="32" t="str">
        <f t="shared" si="1"/>
        <v>NO</v>
      </c>
      <c r="I84" s="22" t="s">
        <v>22</v>
      </c>
      <c r="J84" s="11" t="b">
        <v>0</v>
      </c>
      <c r="K84" s="11" t="b">
        <v>0</v>
      </c>
      <c r="L84" s="12" t="b">
        <v>0</v>
      </c>
      <c r="M84" s="12" t="b">
        <v>0</v>
      </c>
      <c r="N84" s="12" t="b">
        <v>0</v>
      </c>
      <c r="O84" s="12" t="b">
        <v>0</v>
      </c>
      <c r="P84" s="13" t="b">
        <v>0</v>
      </c>
      <c r="Q84" s="13" t="b">
        <v>0</v>
      </c>
      <c r="R84" s="22" t="s">
        <v>22</v>
      </c>
      <c r="S84" s="14" t="b">
        <v>0</v>
      </c>
      <c r="T84" s="14" t="b">
        <v>0</v>
      </c>
      <c r="U84" s="15" t="b">
        <v>0</v>
      </c>
      <c r="V84" s="24" t="b">
        <v>1</v>
      </c>
      <c r="W84" s="15" t="b">
        <v>0</v>
      </c>
      <c r="X84" s="15" t="b">
        <v>0</v>
      </c>
      <c r="Y84" s="15" t="b">
        <v>0</v>
      </c>
      <c r="Z84" s="15" t="b">
        <v>0</v>
      </c>
      <c r="AA84" s="6"/>
    </row>
    <row r="85" spans="1:27" ht="14.25">
      <c r="A85" s="7"/>
      <c r="B85" s="7" t="s">
        <v>194</v>
      </c>
      <c r="C85" s="7" t="s">
        <v>195</v>
      </c>
      <c r="D85" s="7">
        <v>2017</v>
      </c>
      <c r="E85" s="7"/>
      <c r="F85" s="21" t="str">
        <f>HYPERLINK("https://doi.org/10.1109/oceanse.2017.8084936")</f>
        <v>https://doi.org/10.1109/oceanse.2017.8084936</v>
      </c>
      <c r="G85" s="9" t="s">
        <v>196</v>
      </c>
      <c r="H85" s="32" t="str">
        <f t="shared" si="1"/>
        <v>NO</v>
      </c>
      <c r="I85" s="22" t="s">
        <v>22</v>
      </c>
      <c r="J85" s="11" t="b">
        <v>0</v>
      </c>
      <c r="K85" s="11" t="b">
        <v>0</v>
      </c>
      <c r="L85" s="12" t="b">
        <v>0</v>
      </c>
      <c r="M85" s="12" t="b">
        <v>0</v>
      </c>
      <c r="N85" s="12" t="b">
        <v>0</v>
      </c>
      <c r="O85" s="12" t="b">
        <v>0</v>
      </c>
      <c r="P85" s="13" t="b">
        <v>0</v>
      </c>
      <c r="Q85" s="13" t="b">
        <v>0</v>
      </c>
      <c r="R85" s="22" t="s">
        <v>22</v>
      </c>
      <c r="S85" s="14" t="b">
        <v>0</v>
      </c>
      <c r="T85" s="14" t="b">
        <v>0</v>
      </c>
      <c r="U85" s="15" t="b">
        <v>0</v>
      </c>
      <c r="V85" s="15" t="b">
        <v>0</v>
      </c>
      <c r="W85" s="15" t="b">
        <v>0</v>
      </c>
      <c r="X85" s="15" t="b">
        <v>0</v>
      </c>
      <c r="Y85" s="15" t="b">
        <v>0</v>
      </c>
      <c r="Z85" s="15" t="b">
        <v>0</v>
      </c>
      <c r="AA85" s="6"/>
    </row>
    <row r="86" spans="1:27" ht="14.25">
      <c r="A86" s="7"/>
      <c r="B86" s="7" t="s">
        <v>197</v>
      </c>
      <c r="C86" s="7" t="s">
        <v>198</v>
      </c>
      <c r="D86" s="7">
        <v>2011</v>
      </c>
      <c r="E86" s="7"/>
      <c r="F86" s="21" t="str">
        <f>HYPERLINK("https://doi.org/10.1007/s10916-011-9688-z")</f>
        <v>https://doi.org/10.1007/s10916-011-9688-z</v>
      </c>
      <c r="G86" s="9" t="s">
        <v>199</v>
      </c>
      <c r="H86" s="32" t="str">
        <f t="shared" si="1"/>
        <v>NO</v>
      </c>
      <c r="I86" s="22" t="s">
        <v>22</v>
      </c>
      <c r="J86" s="11" t="b">
        <v>0</v>
      </c>
      <c r="K86" s="11" t="b">
        <v>0</v>
      </c>
      <c r="L86" s="12" t="b">
        <v>0</v>
      </c>
      <c r="M86" s="12" t="b">
        <v>0</v>
      </c>
      <c r="N86" s="12" t="b">
        <v>0</v>
      </c>
      <c r="O86" s="12" t="b">
        <v>0</v>
      </c>
      <c r="P86" s="13" t="b">
        <v>0</v>
      </c>
      <c r="Q86" s="13" t="b">
        <v>0</v>
      </c>
      <c r="R86" s="22" t="s">
        <v>22</v>
      </c>
      <c r="S86" s="14" t="b">
        <v>0</v>
      </c>
      <c r="T86" s="14" t="b">
        <v>0</v>
      </c>
      <c r="U86" s="15" t="b">
        <v>0</v>
      </c>
      <c r="V86" s="15" t="b">
        <v>0</v>
      </c>
      <c r="W86" s="15" t="b">
        <v>0</v>
      </c>
      <c r="X86" s="15" t="b">
        <v>0</v>
      </c>
      <c r="Y86" s="15" t="b">
        <v>0</v>
      </c>
      <c r="Z86" s="15" t="b">
        <v>0</v>
      </c>
      <c r="AA86" s="6"/>
    </row>
    <row r="87" spans="1:27" ht="14.25">
      <c r="A87" s="7"/>
      <c r="B87" s="7" t="s">
        <v>200</v>
      </c>
      <c r="C87" s="7" t="s">
        <v>201</v>
      </c>
      <c r="D87" s="7">
        <v>2017</v>
      </c>
      <c r="E87" s="7"/>
      <c r="F87" s="21" t="str">
        <f>HYPERLINK("https://doi.org/10.4995/thesis/10251/86158")</f>
        <v>https://doi.org/10.4995/thesis/10251/86158</v>
      </c>
      <c r="G87" s="9" t="s">
        <v>202</v>
      </c>
      <c r="H87" s="32" t="str">
        <f t="shared" si="1"/>
        <v>NO</v>
      </c>
      <c r="I87" s="22" t="s">
        <v>22</v>
      </c>
      <c r="J87" s="11" t="b">
        <v>0</v>
      </c>
      <c r="K87" s="11" t="b">
        <v>0</v>
      </c>
      <c r="L87" s="12" t="b">
        <v>0</v>
      </c>
      <c r="M87" s="12" t="b">
        <v>0</v>
      </c>
      <c r="N87" s="12" t="b">
        <v>0</v>
      </c>
      <c r="O87" s="12" t="b">
        <v>0</v>
      </c>
      <c r="P87" s="13" t="b">
        <v>0</v>
      </c>
      <c r="Q87" s="13" t="b">
        <v>0</v>
      </c>
      <c r="R87" s="22" t="s">
        <v>22</v>
      </c>
      <c r="S87" s="14" t="b">
        <v>0</v>
      </c>
      <c r="T87" s="14" t="b">
        <v>0</v>
      </c>
      <c r="U87" s="15" t="b">
        <v>0</v>
      </c>
      <c r="V87" s="24" t="b">
        <v>1</v>
      </c>
      <c r="W87" s="15" t="b">
        <v>0</v>
      </c>
      <c r="X87" s="15" t="b">
        <v>0</v>
      </c>
      <c r="Y87" s="15" t="b">
        <v>0</v>
      </c>
      <c r="Z87" s="15" t="b">
        <v>0</v>
      </c>
      <c r="AA87" s="6"/>
    </row>
    <row r="88" spans="1:27" ht="14.25">
      <c r="A88" s="7"/>
      <c r="B88" s="7" t="s">
        <v>203</v>
      </c>
      <c r="C88" s="7" t="s">
        <v>204</v>
      </c>
      <c r="D88" s="7">
        <v>2011</v>
      </c>
      <c r="E88" s="7"/>
      <c r="F88" s="9"/>
      <c r="G88" s="9"/>
      <c r="H88" s="32" t="str">
        <f t="shared" si="1"/>
        <v>NO</v>
      </c>
      <c r="I88" s="22" t="s">
        <v>22</v>
      </c>
      <c r="J88" s="11" t="b">
        <v>0</v>
      </c>
      <c r="K88" s="11" t="b">
        <v>0</v>
      </c>
      <c r="L88" s="12" t="b">
        <v>0</v>
      </c>
      <c r="M88" s="12" t="b">
        <v>0</v>
      </c>
      <c r="N88" s="12" t="b">
        <v>0</v>
      </c>
      <c r="O88" s="12" t="b">
        <v>0</v>
      </c>
      <c r="P88" s="13" t="b">
        <v>0</v>
      </c>
      <c r="Q88" s="13" t="b">
        <v>0</v>
      </c>
      <c r="R88" s="22" t="s">
        <v>22</v>
      </c>
      <c r="S88" s="14" t="b">
        <v>0</v>
      </c>
      <c r="T88" s="14" t="b">
        <v>0</v>
      </c>
      <c r="U88" s="15" t="b">
        <v>0</v>
      </c>
      <c r="V88" s="24" t="b">
        <v>1</v>
      </c>
      <c r="W88" s="15" t="b">
        <v>0</v>
      </c>
      <c r="X88" s="15" t="b">
        <v>0</v>
      </c>
      <c r="Y88" s="15" t="b">
        <v>0</v>
      </c>
      <c r="Z88" s="15" t="b">
        <v>0</v>
      </c>
      <c r="AA88" s="6"/>
    </row>
    <row r="89" spans="1:27" ht="14.25">
      <c r="A89" s="7"/>
      <c r="B89" s="7" t="s">
        <v>205</v>
      </c>
      <c r="C89" s="7" t="s">
        <v>206</v>
      </c>
      <c r="D89" s="7">
        <v>2016</v>
      </c>
      <c r="E89" s="7"/>
      <c r="F89" s="21" t="str">
        <f>HYPERLINK("https://doi.org/10.22037/jps.v7i3.13126")</f>
        <v>https://doi.org/10.22037/jps.v7i3.13126</v>
      </c>
      <c r="G89" s="9" t="s">
        <v>207</v>
      </c>
      <c r="H89" s="32" t="str">
        <f t="shared" ref="H89:H120" si="2">IF(I89=R89,I89,IF(AND(I89="YES",R89="MAYBE"),"YES",IF(AND(I89="MAYBE",R89="YES"),"YES",IF(OR(AND(I89="NO",R89="YES"),AND(I89="YES",R89="NO")),"MAYBE","NO"))))</f>
        <v>NO</v>
      </c>
      <c r="I89" s="26" t="s">
        <v>22</v>
      </c>
      <c r="J89" s="11" t="b">
        <v>0</v>
      </c>
      <c r="K89" s="11" t="b">
        <v>0</v>
      </c>
      <c r="L89" s="12" t="b">
        <v>0</v>
      </c>
      <c r="M89" s="12" t="b">
        <v>0</v>
      </c>
      <c r="N89" s="12" t="b">
        <v>0</v>
      </c>
      <c r="O89" s="12" t="b">
        <v>0</v>
      </c>
      <c r="P89" s="13" t="b">
        <v>0</v>
      </c>
      <c r="Q89" s="13" t="b">
        <v>0</v>
      </c>
      <c r="R89" s="22" t="s">
        <v>22</v>
      </c>
      <c r="S89" s="14" t="b">
        <v>0</v>
      </c>
      <c r="T89" s="14" t="b">
        <v>0</v>
      </c>
      <c r="U89" s="15" t="b">
        <v>0</v>
      </c>
      <c r="V89" s="15" t="b">
        <v>0</v>
      </c>
      <c r="W89" s="15" t="b">
        <v>0</v>
      </c>
      <c r="X89" s="15" t="b">
        <v>0</v>
      </c>
      <c r="Y89" s="15" t="b">
        <v>0</v>
      </c>
      <c r="Z89" s="15" t="b">
        <v>0</v>
      </c>
      <c r="AA89" s="6"/>
    </row>
    <row r="90" spans="1:27" ht="14.25">
      <c r="A90" s="7"/>
      <c r="B90" s="7" t="s">
        <v>208</v>
      </c>
      <c r="C90" s="7" t="s">
        <v>209</v>
      </c>
      <c r="D90" s="7">
        <v>2014</v>
      </c>
      <c r="E90" s="7"/>
      <c r="F90" s="21" t="str">
        <f>HYPERLINK("https://doi.org/10.1109/bhi.2014.6864337")</f>
        <v>https://doi.org/10.1109/bhi.2014.6864337</v>
      </c>
      <c r="G90" s="9" t="s">
        <v>210</v>
      </c>
      <c r="H90" s="32" t="str">
        <f t="shared" si="2"/>
        <v>NO</v>
      </c>
      <c r="I90" s="22" t="s">
        <v>22</v>
      </c>
      <c r="J90" s="11" t="b">
        <v>0</v>
      </c>
      <c r="K90" s="11" t="b">
        <v>0</v>
      </c>
      <c r="L90" s="12" t="b">
        <v>0</v>
      </c>
      <c r="M90" s="12" t="b">
        <v>0</v>
      </c>
      <c r="N90" s="12" t="b">
        <v>0</v>
      </c>
      <c r="O90" s="12" t="b">
        <v>0</v>
      </c>
      <c r="P90" s="13" t="b">
        <v>0</v>
      </c>
      <c r="Q90" s="13" t="b">
        <v>0</v>
      </c>
      <c r="R90" s="22" t="s">
        <v>22</v>
      </c>
      <c r="S90" s="14" t="b">
        <v>0</v>
      </c>
      <c r="T90" s="14" t="b">
        <v>0</v>
      </c>
      <c r="U90" s="15" t="b">
        <v>0</v>
      </c>
      <c r="V90" s="15" t="b">
        <v>0</v>
      </c>
      <c r="W90" s="15" t="b">
        <v>0</v>
      </c>
      <c r="X90" s="15" t="b">
        <v>0</v>
      </c>
      <c r="Y90" s="15" t="b">
        <v>0</v>
      </c>
      <c r="Z90" s="15" t="b">
        <v>0</v>
      </c>
      <c r="AA90" s="6"/>
    </row>
    <row r="91" spans="1:27" ht="14.25">
      <c r="A91" s="7"/>
      <c r="B91" s="7" t="s">
        <v>211</v>
      </c>
      <c r="C91" s="7" t="s">
        <v>212</v>
      </c>
      <c r="D91" s="7">
        <v>2015</v>
      </c>
      <c r="E91" s="7"/>
      <c r="F91" s="21" t="str">
        <f>HYPERLINK("https://doi.org/10.1109/cbms.2015.57")</f>
        <v>https://doi.org/10.1109/cbms.2015.57</v>
      </c>
      <c r="G91" s="9" t="s">
        <v>213</v>
      </c>
      <c r="H91" s="32" t="str">
        <f t="shared" si="2"/>
        <v>NO</v>
      </c>
      <c r="I91" s="22" t="s">
        <v>22</v>
      </c>
      <c r="J91" s="11" t="b">
        <v>0</v>
      </c>
      <c r="K91" s="11" t="b">
        <v>0</v>
      </c>
      <c r="L91" s="12" t="b">
        <v>0</v>
      </c>
      <c r="M91" s="12" t="b">
        <v>0</v>
      </c>
      <c r="N91" s="12" t="b">
        <v>0</v>
      </c>
      <c r="O91" s="12" t="b">
        <v>0</v>
      </c>
      <c r="P91" s="13" t="b">
        <v>0</v>
      </c>
      <c r="Q91" s="13" t="b">
        <v>0</v>
      </c>
      <c r="R91" s="22" t="s">
        <v>22</v>
      </c>
      <c r="S91" s="14" t="b">
        <v>0</v>
      </c>
      <c r="T91" s="14" t="b">
        <v>0</v>
      </c>
      <c r="U91" s="15" t="b">
        <v>0</v>
      </c>
      <c r="V91" s="15" t="b">
        <v>0</v>
      </c>
      <c r="W91" s="15" t="b">
        <v>0</v>
      </c>
      <c r="X91" s="15" t="b">
        <v>0</v>
      </c>
      <c r="Y91" s="15" t="b">
        <v>0</v>
      </c>
      <c r="Z91" s="15" t="b">
        <v>0</v>
      </c>
      <c r="AA91" s="6"/>
    </row>
    <row r="92" spans="1:27" ht="14.25">
      <c r="A92" s="7"/>
      <c r="B92" s="7" t="s">
        <v>214</v>
      </c>
      <c r="C92" s="7" t="s">
        <v>215</v>
      </c>
      <c r="D92" s="7">
        <v>2012</v>
      </c>
      <c r="E92" s="7"/>
      <c r="F92" s="9"/>
      <c r="G92" s="9"/>
      <c r="H92" s="32" t="str">
        <f t="shared" si="2"/>
        <v>NO</v>
      </c>
      <c r="I92" s="22" t="s">
        <v>22</v>
      </c>
      <c r="J92" s="11" t="b">
        <v>0</v>
      </c>
      <c r="K92" s="11" t="b">
        <v>0</v>
      </c>
      <c r="L92" s="12" t="b">
        <v>0</v>
      </c>
      <c r="M92" s="12" t="b">
        <v>0</v>
      </c>
      <c r="N92" s="12" t="b">
        <v>0</v>
      </c>
      <c r="O92" s="12" t="b">
        <v>0</v>
      </c>
      <c r="P92" s="13" t="b">
        <v>0</v>
      </c>
      <c r="Q92" s="13" t="b">
        <v>0</v>
      </c>
      <c r="R92" s="22" t="s">
        <v>22</v>
      </c>
      <c r="S92" s="14" t="b">
        <v>0</v>
      </c>
      <c r="T92" s="14" t="b">
        <v>0</v>
      </c>
      <c r="U92" s="15" t="b">
        <v>0</v>
      </c>
      <c r="V92" s="15" t="b">
        <v>0</v>
      </c>
      <c r="W92" s="15" t="b">
        <v>0</v>
      </c>
      <c r="X92" s="15" t="b">
        <v>0</v>
      </c>
      <c r="Y92" s="15" t="b">
        <v>0</v>
      </c>
      <c r="Z92" s="15" t="b">
        <v>0</v>
      </c>
      <c r="AA92" s="6"/>
    </row>
    <row r="93" spans="1:27" ht="14.25">
      <c r="A93" s="7"/>
      <c r="B93" s="7" t="s">
        <v>216</v>
      </c>
      <c r="C93" s="7" t="s">
        <v>217</v>
      </c>
      <c r="D93" s="7">
        <v>2017</v>
      </c>
      <c r="E93" s="7"/>
      <c r="F93" s="21" t="str">
        <f>HYPERLINK("https://doi.org/10.1186/s12911-017-0515-4")</f>
        <v>https://doi.org/10.1186/s12911-017-0515-4</v>
      </c>
      <c r="G93" s="9" t="s">
        <v>218</v>
      </c>
      <c r="H93" s="32" t="str">
        <f t="shared" si="2"/>
        <v>NO</v>
      </c>
      <c r="I93" s="22" t="s">
        <v>22</v>
      </c>
      <c r="J93" s="11" t="b">
        <v>0</v>
      </c>
      <c r="K93" s="11" t="b">
        <v>0</v>
      </c>
      <c r="L93" s="12" t="b">
        <v>0</v>
      </c>
      <c r="M93" s="12" t="b">
        <v>0</v>
      </c>
      <c r="N93" s="12" t="b">
        <v>0</v>
      </c>
      <c r="O93" s="12" t="b">
        <v>0</v>
      </c>
      <c r="P93" s="13" t="b">
        <v>0</v>
      </c>
      <c r="Q93" s="13" t="b">
        <v>0</v>
      </c>
      <c r="R93" s="22" t="s">
        <v>22</v>
      </c>
      <c r="S93" s="14" t="b">
        <v>0</v>
      </c>
      <c r="T93" s="14" t="b">
        <v>0</v>
      </c>
      <c r="U93" s="15" t="b">
        <v>0</v>
      </c>
      <c r="V93" s="15" t="b">
        <v>0</v>
      </c>
      <c r="W93" s="15" t="b">
        <v>0</v>
      </c>
      <c r="X93" s="15" t="b">
        <v>0</v>
      </c>
      <c r="Y93" s="15" t="b">
        <v>0</v>
      </c>
      <c r="Z93" s="15" t="b">
        <v>0</v>
      </c>
      <c r="AA93" s="6"/>
    </row>
    <row r="94" spans="1:27" ht="14.25">
      <c r="A94" s="7"/>
      <c r="B94" s="7" t="s">
        <v>194</v>
      </c>
      <c r="C94" s="7" t="s">
        <v>219</v>
      </c>
      <c r="D94" s="7">
        <v>2019</v>
      </c>
      <c r="E94" s="7"/>
      <c r="F94" s="21" t="str">
        <f>HYPERLINK("https://doi.org/10.1109/wf-iot.2019.8767355")</f>
        <v>https://doi.org/10.1109/wf-iot.2019.8767355</v>
      </c>
      <c r="G94" s="9" t="s">
        <v>220</v>
      </c>
      <c r="H94" s="32" t="str">
        <f t="shared" si="2"/>
        <v>NO</v>
      </c>
      <c r="I94" s="22" t="s">
        <v>22</v>
      </c>
      <c r="J94" s="11" t="b">
        <v>0</v>
      </c>
      <c r="K94" s="11" t="b">
        <v>0</v>
      </c>
      <c r="L94" s="12" t="b">
        <v>0</v>
      </c>
      <c r="M94" s="12" t="b">
        <v>0</v>
      </c>
      <c r="N94" s="12" t="b">
        <v>0</v>
      </c>
      <c r="O94" s="12" t="b">
        <v>0</v>
      </c>
      <c r="P94" s="13" t="b">
        <v>0</v>
      </c>
      <c r="Q94" s="13" t="b">
        <v>0</v>
      </c>
      <c r="R94" s="22" t="s">
        <v>22</v>
      </c>
      <c r="S94" s="14" t="b">
        <v>0</v>
      </c>
      <c r="T94" s="14" t="b">
        <v>0</v>
      </c>
      <c r="U94" s="15" t="b">
        <v>0</v>
      </c>
      <c r="V94" s="15" t="b">
        <v>0</v>
      </c>
      <c r="W94" s="15" t="b">
        <v>0</v>
      </c>
      <c r="X94" s="15" t="b">
        <v>0</v>
      </c>
      <c r="Y94" s="15" t="b">
        <v>0</v>
      </c>
      <c r="Z94" s="15" t="b">
        <v>0</v>
      </c>
      <c r="AA94" s="6"/>
    </row>
    <row r="95" spans="1:27" ht="14.25">
      <c r="A95" s="7"/>
      <c r="B95" s="7" t="s">
        <v>221</v>
      </c>
      <c r="C95" s="7" t="s">
        <v>222</v>
      </c>
      <c r="D95" s="7">
        <v>2010</v>
      </c>
      <c r="E95" s="7"/>
      <c r="F95" s="21" t="str">
        <f>HYPERLINK("https://doi.org/10.1016/j.ijmedinf.2010.04.007")</f>
        <v>https://doi.org/10.1016/j.ijmedinf.2010.04.007</v>
      </c>
      <c r="G95" s="9" t="s">
        <v>223</v>
      </c>
      <c r="H95" s="32" t="str">
        <f t="shared" si="2"/>
        <v>NO</v>
      </c>
      <c r="I95" s="22" t="s">
        <v>22</v>
      </c>
      <c r="J95" s="11" t="b">
        <v>0</v>
      </c>
      <c r="K95" s="11" t="b">
        <v>0</v>
      </c>
      <c r="L95" s="12" t="b">
        <v>0</v>
      </c>
      <c r="M95" s="12" t="b">
        <v>0</v>
      </c>
      <c r="N95" s="12" t="b">
        <v>0</v>
      </c>
      <c r="O95" s="12" t="b">
        <v>0</v>
      </c>
      <c r="P95" s="13" t="b">
        <v>0</v>
      </c>
      <c r="Q95" s="13" t="b">
        <v>0</v>
      </c>
      <c r="R95" s="22" t="s">
        <v>22</v>
      </c>
      <c r="S95" s="14" t="b">
        <v>0</v>
      </c>
      <c r="T95" s="14" t="b">
        <v>0</v>
      </c>
      <c r="U95" s="15" t="b">
        <v>0</v>
      </c>
      <c r="V95" s="15" t="b">
        <v>0</v>
      </c>
      <c r="W95" s="15" t="b">
        <v>0</v>
      </c>
      <c r="X95" s="15" t="b">
        <v>0</v>
      </c>
      <c r="Y95" s="15" t="b">
        <v>0</v>
      </c>
      <c r="Z95" s="15" t="b">
        <v>0</v>
      </c>
      <c r="AA95" s="6"/>
    </row>
    <row r="96" spans="1:27" ht="14.25">
      <c r="A96" s="7"/>
      <c r="B96" s="7" t="s">
        <v>224</v>
      </c>
      <c r="C96" s="7" t="s">
        <v>225</v>
      </c>
      <c r="D96" s="7">
        <v>2013</v>
      </c>
      <c r="E96" s="7"/>
      <c r="F96" s="21" t="str">
        <f>HYPERLINK("https://doi.org/10.3233/978-1-61499-289-9-338")</f>
        <v>https://doi.org/10.3233/978-1-61499-289-9-338</v>
      </c>
      <c r="G96" s="9" t="s">
        <v>226</v>
      </c>
      <c r="H96" s="32" t="str">
        <f t="shared" si="2"/>
        <v>NO</v>
      </c>
      <c r="I96" s="22" t="s">
        <v>22</v>
      </c>
      <c r="J96" s="11" t="b">
        <v>0</v>
      </c>
      <c r="K96" s="11" t="b">
        <v>0</v>
      </c>
      <c r="L96" s="12" t="b">
        <v>0</v>
      </c>
      <c r="M96" s="12" t="b">
        <v>0</v>
      </c>
      <c r="N96" s="12" t="b">
        <v>0</v>
      </c>
      <c r="O96" s="12" t="b">
        <v>0</v>
      </c>
      <c r="P96" s="13" t="b">
        <v>0</v>
      </c>
      <c r="Q96" s="13" t="b">
        <v>0</v>
      </c>
      <c r="R96" s="22" t="s">
        <v>22</v>
      </c>
      <c r="S96" s="14" t="b">
        <v>0</v>
      </c>
      <c r="T96" s="14" t="b">
        <v>0</v>
      </c>
      <c r="U96" s="15" t="b">
        <v>0</v>
      </c>
      <c r="V96" s="15" t="b">
        <v>0</v>
      </c>
      <c r="W96" s="15" t="b">
        <v>0</v>
      </c>
      <c r="X96" s="15" t="b">
        <v>0</v>
      </c>
      <c r="Y96" s="15" t="b">
        <v>0</v>
      </c>
      <c r="Z96" s="15" t="b">
        <v>0</v>
      </c>
      <c r="AA96" s="6"/>
    </row>
    <row r="97" spans="1:27" ht="14.25">
      <c r="A97" s="7"/>
      <c r="B97" s="7" t="s">
        <v>227</v>
      </c>
      <c r="C97" s="7" t="s">
        <v>228</v>
      </c>
      <c r="D97" s="7">
        <v>2010</v>
      </c>
      <c r="E97" s="7"/>
      <c r="F97" s="9"/>
      <c r="G97" s="9"/>
      <c r="H97" s="32" t="str">
        <f t="shared" si="2"/>
        <v>NO</v>
      </c>
      <c r="I97" s="25" t="s">
        <v>22</v>
      </c>
      <c r="J97" s="11" t="b">
        <v>0</v>
      </c>
      <c r="K97" s="11" t="b">
        <v>0</v>
      </c>
      <c r="L97" s="12" t="b">
        <v>0</v>
      </c>
      <c r="M97" s="12" t="b">
        <v>0</v>
      </c>
      <c r="N97" s="12" t="b">
        <v>0</v>
      </c>
      <c r="O97" s="12" t="b">
        <v>0</v>
      </c>
      <c r="P97" s="13" t="b">
        <v>0</v>
      </c>
      <c r="Q97" s="13" t="b">
        <v>0</v>
      </c>
      <c r="R97" s="22" t="s">
        <v>22</v>
      </c>
      <c r="S97" s="14" t="b">
        <v>0</v>
      </c>
      <c r="T97" s="14" t="b">
        <v>0</v>
      </c>
      <c r="U97" s="15" t="b">
        <v>0</v>
      </c>
      <c r="V97" s="15" t="b">
        <v>0</v>
      </c>
      <c r="W97" s="15" t="b">
        <v>0</v>
      </c>
      <c r="X97" s="15" t="b">
        <v>0</v>
      </c>
      <c r="Y97" s="15" t="b">
        <v>0</v>
      </c>
      <c r="Z97" s="15" t="b">
        <v>0</v>
      </c>
      <c r="AA97" s="6"/>
    </row>
    <row r="98" spans="1:27" ht="14.25">
      <c r="A98" s="7"/>
      <c r="B98" s="7" t="s">
        <v>229</v>
      </c>
      <c r="C98" s="7" t="s">
        <v>230</v>
      </c>
      <c r="D98" s="7">
        <v>2011</v>
      </c>
      <c r="E98" s="29"/>
      <c r="F98" s="21" t="str">
        <f>HYPERLINK("https://doi.org/10.1007/978-3-642-24418-6_29")</f>
        <v>https://doi.org/10.1007/978-3-642-24418-6_29</v>
      </c>
      <c r="G98" s="9" t="s">
        <v>231</v>
      </c>
      <c r="H98" s="32" t="str">
        <f t="shared" si="2"/>
        <v>NO</v>
      </c>
      <c r="I98" s="22" t="s">
        <v>22</v>
      </c>
      <c r="J98" s="11" t="b">
        <v>0</v>
      </c>
      <c r="K98" s="11" t="b">
        <v>0</v>
      </c>
      <c r="L98" s="12" t="b">
        <v>0</v>
      </c>
      <c r="M98" s="12" t="b">
        <v>0</v>
      </c>
      <c r="N98" s="12" t="b">
        <v>0</v>
      </c>
      <c r="O98" s="12" t="b">
        <v>0</v>
      </c>
      <c r="P98" s="13" t="b">
        <v>0</v>
      </c>
      <c r="Q98" s="13" t="b">
        <v>0</v>
      </c>
      <c r="R98" s="22" t="s">
        <v>22</v>
      </c>
      <c r="S98" s="14" t="b">
        <v>0</v>
      </c>
      <c r="T98" s="14" t="b">
        <v>0</v>
      </c>
      <c r="U98" s="15" t="b">
        <v>0</v>
      </c>
      <c r="V98" s="15" t="b">
        <v>0</v>
      </c>
      <c r="W98" s="15" t="b">
        <v>0</v>
      </c>
      <c r="X98" s="15" t="b">
        <v>0</v>
      </c>
      <c r="Y98" s="15" t="b">
        <v>0</v>
      </c>
      <c r="Z98" s="15" t="b">
        <v>0</v>
      </c>
      <c r="AA98" s="6"/>
    </row>
    <row r="99" spans="1:27" ht="14.25">
      <c r="A99" s="7"/>
      <c r="B99" s="7" t="s">
        <v>232</v>
      </c>
      <c r="C99" s="7" t="s">
        <v>233</v>
      </c>
      <c r="D99" s="7">
        <v>2014</v>
      </c>
      <c r="E99" s="7"/>
      <c r="F99" s="21" t="str">
        <f>HYPERLINK("https://doi.org/10.3233/978-1-61499-432-9-617")</f>
        <v>https://doi.org/10.3233/978-1-61499-432-9-617</v>
      </c>
      <c r="G99" s="9" t="s">
        <v>234</v>
      </c>
      <c r="H99" s="32" t="str">
        <f t="shared" si="2"/>
        <v>NO</v>
      </c>
      <c r="I99" s="22" t="s">
        <v>22</v>
      </c>
      <c r="J99" s="11" t="b">
        <v>0</v>
      </c>
      <c r="K99" s="11" t="b">
        <v>0</v>
      </c>
      <c r="L99" s="12" t="b">
        <v>0</v>
      </c>
      <c r="M99" s="12" t="b">
        <v>0</v>
      </c>
      <c r="N99" s="12" t="b">
        <v>0</v>
      </c>
      <c r="O99" s="12" t="b">
        <v>0</v>
      </c>
      <c r="P99" s="13" t="b">
        <v>0</v>
      </c>
      <c r="Q99" s="13" t="b">
        <v>0</v>
      </c>
      <c r="R99" s="22" t="s">
        <v>22</v>
      </c>
      <c r="S99" s="14" t="b">
        <v>0</v>
      </c>
      <c r="T99" s="14" t="b">
        <v>0</v>
      </c>
      <c r="U99" s="15" t="b">
        <v>0</v>
      </c>
      <c r="V99" s="15" t="b">
        <v>0</v>
      </c>
      <c r="W99" s="15" t="b">
        <v>0</v>
      </c>
      <c r="X99" s="15" t="b">
        <v>0</v>
      </c>
      <c r="Y99" s="15" t="b">
        <v>0</v>
      </c>
      <c r="Z99" s="15" t="b">
        <v>0</v>
      </c>
      <c r="AA99" s="6"/>
    </row>
    <row r="100" spans="1:27" ht="14.25">
      <c r="A100" s="7"/>
      <c r="B100" s="7" t="s">
        <v>235</v>
      </c>
      <c r="C100" s="7" t="s">
        <v>236</v>
      </c>
      <c r="D100" s="7">
        <v>2013</v>
      </c>
      <c r="E100" s="7"/>
      <c r="F100" s="21" t="str">
        <f>HYPERLINK("https://doi.org/10.1109/cbms.2013.6627819")</f>
        <v>https://doi.org/10.1109/cbms.2013.6627819</v>
      </c>
      <c r="G100" s="9" t="s">
        <v>237</v>
      </c>
      <c r="H100" s="32" t="str">
        <f t="shared" si="2"/>
        <v>NO</v>
      </c>
      <c r="I100" s="22" t="s">
        <v>22</v>
      </c>
      <c r="J100" s="11" t="b">
        <v>0</v>
      </c>
      <c r="K100" s="11" t="b">
        <v>0</v>
      </c>
      <c r="L100" s="12" t="b">
        <v>0</v>
      </c>
      <c r="M100" s="12" t="b">
        <v>0</v>
      </c>
      <c r="N100" s="12" t="b">
        <v>0</v>
      </c>
      <c r="O100" s="12" t="b">
        <v>0</v>
      </c>
      <c r="P100" s="13" t="b">
        <v>0</v>
      </c>
      <c r="Q100" s="13" t="b">
        <v>0</v>
      </c>
      <c r="R100" s="22" t="s">
        <v>22</v>
      </c>
      <c r="S100" s="14" t="b">
        <v>0</v>
      </c>
      <c r="T100" s="14" t="b">
        <v>0</v>
      </c>
      <c r="U100" s="15" t="b">
        <v>0</v>
      </c>
      <c r="V100" s="15" t="b">
        <v>0</v>
      </c>
      <c r="W100" s="15" t="b">
        <v>0</v>
      </c>
      <c r="X100" s="15" t="b">
        <v>0</v>
      </c>
      <c r="Y100" s="15" t="b">
        <v>0</v>
      </c>
      <c r="Z100" s="15" t="b">
        <v>0</v>
      </c>
      <c r="AA100" s="6"/>
    </row>
    <row r="101" spans="1:27" ht="14.25">
      <c r="A101" s="7"/>
      <c r="B101" s="7" t="s">
        <v>238</v>
      </c>
      <c r="C101" s="7" t="s">
        <v>239</v>
      </c>
      <c r="D101" s="7">
        <v>2017</v>
      </c>
      <c r="E101" s="7"/>
      <c r="F101" s="21" t="str">
        <f>HYPERLINK("https://doi.org/10.3414/me16-01-0057")</f>
        <v>https://doi.org/10.3414/me16-01-0057</v>
      </c>
      <c r="G101" s="9" t="s">
        <v>240</v>
      </c>
      <c r="H101" s="32" t="str">
        <f t="shared" si="2"/>
        <v>NO</v>
      </c>
      <c r="I101" s="22" t="s">
        <v>22</v>
      </c>
      <c r="J101" s="11" t="b">
        <v>0</v>
      </c>
      <c r="K101" s="11" t="b">
        <v>0</v>
      </c>
      <c r="L101" s="12" t="b">
        <v>0</v>
      </c>
      <c r="M101" s="12" t="b">
        <v>0</v>
      </c>
      <c r="N101" s="12" t="b">
        <v>0</v>
      </c>
      <c r="O101" s="12" t="b">
        <v>0</v>
      </c>
      <c r="P101" s="13" t="b">
        <v>0</v>
      </c>
      <c r="Q101" s="13" t="b">
        <v>0</v>
      </c>
      <c r="R101" s="25" t="s">
        <v>22</v>
      </c>
      <c r="S101" s="14" t="b">
        <v>0</v>
      </c>
      <c r="T101" s="14" t="b">
        <v>0</v>
      </c>
      <c r="U101" s="15" t="b">
        <v>0</v>
      </c>
      <c r="V101" s="15" t="b">
        <v>0</v>
      </c>
      <c r="W101" s="15" t="b">
        <v>0</v>
      </c>
      <c r="X101" s="15" t="b">
        <v>0</v>
      </c>
      <c r="Y101" s="15" t="b">
        <v>0</v>
      </c>
      <c r="Z101" s="15" t="b">
        <v>0</v>
      </c>
      <c r="AA101" s="6"/>
    </row>
    <row r="102" spans="1:27" ht="14.25">
      <c r="A102" s="7"/>
      <c r="B102" s="7" t="s">
        <v>241</v>
      </c>
      <c r="C102" s="7" t="s">
        <v>242</v>
      </c>
      <c r="D102" s="7">
        <v>2016</v>
      </c>
      <c r="E102" s="7"/>
      <c r="F102" s="9"/>
      <c r="G102" s="9"/>
      <c r="H102" s="32" t="str">
        <f t="shared" si="2"/>
        <v>NO</v>
      </c>
      <c r="I102" s="22" t="s">
        <v>22</v>
      </c>
      <c r="J102" s="11" t="b">
        <v>0</v>
      </c>
      <c r="K102" s="11" t="b">
        <v>0</v>
      </c>
      <c r="L102" s="12" t="b">
        <v>0</v>
      </c>
      <c r="M102" s="12" t="b">
        <v>0</v>
      </c>
      <c r="N102" s="12" t="b">
        <v>0</v>
      </c>
      <c r="O102" s="12" t="b">
        <v>0</v>
      </c>
      <c r="P102" s="13" t="b">
        <v>0</v>
      </c>
      <c r="Q102" s="13" t="b">
        <v>0</v>
      </c>
      <c r="R102" s="22" t="s">
        <v>22</v>
      </c>
      <c r="S102" s="14" t="b">
        <v>0</v>
      </c>
      <c r="T102" s="14" t="b">
        <v>0</v>
      </c>
      <c r="U102" s="15" t="b">
        <v>0</v>
      </c>
      <c r="V102" s="15" t="b">
        <v>0</v>
      </c>
      <c r="W102" s="15" t="b">
        <v>0</v>
      </c>
      <c r="X102" s="15" t="b">
        <v>0</v>
      </c>
      <c r="Y102" s="15" t="b">
        <v>0</v>
      </c>
      <c r="Z102" s="15" t="b">
        <v>0</v>
      </c>
      <c r="AA102" s="6"/>
    </row>
    <row r="103" spans="1:27" ht="14.25">
      <c r="A103" s="7"/>
      <c r="B103" s="7" t="s">
        <v>243</v>
      </c>
      <c r="C103" s="7" t="s">
        <v>244</v>
      </c>
      <c r="D103" s="7">
        <v>2013</v>
      </c>
      <c r="E103" s="7"/>
      <c r="F103" s="21" t="str">
        <f>HYPERLINK("https://doi.org/10.1016/j.jbi.2013.05.004")</f>
        <v>https://doi.org/10.1016/j.jbi.2013.05.004</v>
      </c>
      <c r="G103" s="9" t="s">
        <v>245</v>
      </c>
      <c r="H103" s="32" t="str">
        <f t="shared" si="2"/>
        <v>NO</v>
      </c>
      <c r="I103" s="22" t="s">
        <v>22</v>
      </c>
      <c r="J103" s="11" t="b">
        <v>0</v>
      </c>
      <c r="K103" s="11" t="b">
        <v>0</v>
      </c>
      <c r="L103" s="12" t="b">
        <v>0</v>
      </c>
      <c r="M103" s="12" t="b">
        <v>0</v>
      </c>
      <c r="N103" s="12" t="b">
        <v>0</v>
      </c>
      <c r="O103" s="12" t="b">
        <v>0</v>
      </c>
      <c r="P103" s="13" t="b">
        <v>0</v>
      </c>
      <c r="Q103" s="13" t="b">
        <v>0</v>
      </c>
      <c r="R103" s="22" t="s">
        <v>22</v>
      </c>
      <c r="S103" s="14" t="b">
        <v>0</v>
      </c>
      <c r="T103" s="14" t="b">
        <v>0</v>
      </c>
      <c r="U103" s="15" t="b">
        <v>0</v>
      </c>
      <c r="V103" s="15" t="b">
        <v>0</v>
      </c>
      <c r="W103" s="15" t="b">
        <v>0</v>
      </c>
      <c r="X103" s="15" t="b">
        <v>0</v>
      </c>
      <c r="Y103" s="15" t="b">
        <v>0</v>
      </c>
      <c r="Z103" s="15" t="b">
        <v>0</v>
      </c>
      <c r="AA103" s="6"/>
    </row>
    <row r="104" spans="1:27" ht="14.25">
      <c r="A104" s="7"/>
      <c r="B104" s="7" t="s">
        <v>246</v>
      </c>
      <c r="C104" s="7" t="s">
        <v>247</v>
      </c>
      <c r="D104" s="7">
        <v>2015</v>
      </c>
      <c r="E104" s="7"/>
      <c r="F104" s="21" t="str">
        <f>HYPERLINK("https://doi.org/10.11606/t.17.2016.tde-06012016-150417")</f>
        <v>https://doi.org/10.11606/t.17.2016.tde-06012016-150417</v>
      </c>
      <c r="G104" s="9" t="s">
        <v>248</v>
      </c>
      <c r="H104" s="32" t="str">
        <f t="shared" si="2"/>
        <v>NO</v>
      </c>
      <c r="I104" s="22" t="s">
        <v>22</v>
      </c>
      <c r="J104" s="11" t="b">
        <v>0</v>
      </c>
      <c r="K104" s="11" t="b">
        <v>0</v>
      </c>
      <c r="L104" s="12" t="b">
        <v>0</v>
      </c>
      <c r="M104" s="12" t="b">
        <v>0</v>
      </c>
      <c r="N104" s="12" t="b">
        <v>0</v>
      </c>
      <c r="O104" s="12" t="b">
        <v>0</v>
      </c>
      <c r="P104" s="13" t="b">
        <v>0</v>
      </c>
      <c r="Q104" s="13" t="b">
        <v>0</v>
      </c>
      <c r="R104" s="22" t="s">
        <v>22</v>
      </c>
      <c r="S104" s="14" t="b">
        <v>0</v>
      </c>
      <c r="T104" s="14" t="b">
        <v>0</v>
      </c>
      <c r="U104" s="15" t="b">
        <v>0</v>
      </c>
      <c r="V104" s="24" t="b">
        <v>1</v>
      </c>
      <c r="W104" s="15" t="b">
        <v>0</v>
      </c>
      <c r="X104" s="15" t="b">
        <v>0</v>
      </c>
      <c r="Y104" s="15" t="b">
        <v>0</v>
      </c>
      <c r="Z104" s="15" t="b">
        <v>0</v>
      </c>
      <c r="AA104" s="6"/>
    </row>
    <row r="105" spans="1:27" ht="14.25">
      <c r="A105" s="7"/>
      <c r="B105" s="7" t="s">
        <v>249</v>
      </c>
      <c r="C105" s="7" t="s">
        <v>250</v>
      </c>
      <c r="D105" s="7">
        <v>2013</v>
      </c>
      <c r="E105" s="7"/>
      <c r="F105" s="21" t="str">
        <f>HYPERLINK("https://doi.org/10.1136/amiajnl-2013-001923")</f>
        <v>https://doi.org/10.1136/amiajnl-2013-001923</v>
      </c>
      <c r="G105" s="9" t="s">
        <v>251</v>
      </c>
      <c r="H105" s="32" t="str">
        <f t="shared" si="2"/>
        <v>NO</v>
      </c>
      <c r="I105" s="22" t="s">
        <v>22</v>
      </c>
      <c r="J105" s="11" t="b">
        <v>0</v>
      </c>
      <c r="K105" s="11" t="b">
        <v>0</v>
      </c>
      <c r="L105" s="12" t="b">
        <v>0</v>
      </c>
      <c r="M105" s="12" t="b">
        <v>0</v>
      </c>
      <c r="N105" s="12" t="b">
        <v>0</v>
      </c>
      <c r="O105" s="12" t="b">
        <v>0</v>
      </c>
      <c r="P105" s="13" t="b">
        <v>0</v>
      </c>
      <c r="Q105" s="13" t="b">
        <v>0</v>
      </c>
      <c r="R105" s="22" t="s">
        <v>22</v>
      </c>
      <c r="S105" s="14" t="b">
        <v>0</v>
      </c>
      <c r="T105" s="14" t="b">
        <v>0</v>
      </c>
      <c r="U105" s="15" t="b">
        <v>0</v>
      </c>
      <c r="V105" s="15" t="b">
        <v>0</v>
      </c>
      <c r="W105" s="15" t="b">
        <v>0</v>
      </c>
      <c r="X105" s="15" t="b">
        <v>0</v>
      </c>
      <c r="Y105" s="15" t="b">
        <v>0</v>
      </c>
      <c r="Z105" s="15" t="b">
        <v>0</v>
      </c>
      <c r="AA105" s="6"/>
    </row>
    <row r="106" spans="1:27" ht="14.25">
      <c r="A106" s="7"/>
      <c r="B106" s="7" t="s">
        <v>252</v>
      </c>
      <c r="C106" s="7" t="s">
        <v>253</v>
      </c>
      <c r="D106" s="7">
        <v>2013</v>
      </c>
      <c r="E106" s="7"/>
      <c r="F106" s="21" t="str">
        <f>HYPERLINK("https://doi.org/10.4018/978-1-4666-3000-0.ch003")</f>
        <v>https://doi.org/10.4018/978-1-4666-3000-0.ch003</v>
      </c>
      <c r="G106" s="9" t="s">
        <v>254</v>
      </c>
      <c r="H106" s="32" t="str">
        <f t="shared" si="2"/>
        <v>NO</v>
      </c>
      <c r="I106" s="22" t="s">
        <v>22</v>
      </c>
      <c r="J106" s="11" t="b">
        <v>0</v>
      </c>
      <c r="K106" s="11" t="b">
        <v>0</v>
      </c>
      <c r="L106" s="12" t="b">
        <v>0</v>
      </c>
      <c r="M106" s="12" t="b">
        <v>0</v>
      </c>
      <c r="N106" s="12" t="b">
        <v>0</v>
      </c>
      <c r="O106" s="12" t="b">
        <v>0</v>
      </c>
      <c r="P106" s="13" t="b">
        <v>0</v>
      </c>
      <c r="Q106" s="13" t="b">
        <v>0</v>
      </c>
      <c r="R106" s="22" t="s">
        <v>22</v>
      </c>
      <c r="S106" s="14" t="b">
        <v>0</v>
      </c>
      <c r="T106" s="14" t="b">
        <v>0</v>
      </c>
      <c r="U106" s="15" t="b">
        <v>0</v>
      </c>
      <c r="V106" s="15" t="b">
        <v>0</v>
      </c>
      <c r="W106" s="15" t="b">
        <v>0</v>
      </c>
      <c r="X106" s="15" t="b">
        <v>0</v>
      </c>
      <c r="Y106" s="24" t="b">
        <v>1</v>
      </c>
      <c r="Z106" s="15" t="b">
        <v>0</v>
      </c>
      <c r="AA106" s="6"/>
    </row>
    <row r="107" spans="1:27" ht="14.25">
      <c r="A107" s="7"/>
      <c r="B107" s="7" t="s">
        <v>255</v>
      </c>
      <c r="C107" s="7" t="s">
        <v>256</v>
      </c>
      <c r="D107" s="7">
        <v>2014</v>
      </c>
      <c r="E107" s="7"/>
      <c r="F107" s="21" t="str">
        <f>HYPERLINK("https://doi.org/10.1109/bhi.2014.6864416")</f>
        <v>https://doi.org/10.1109/bhi.2014.6864416</v>
      </c>
      <c r="G107" s="9" t="s">
        <v>257</v>
      </c>
      <c r="H107" s="32" t="str">
        <f t="shared" si="2"/>
        <v>NO</v>
      </c>
      <c r="I107" s="22" t="s">
        <v>22</v>
      </c>
      <c r="J107" s="11" t="b">
        <v>0</v>
      </c>
      <c r="K107" s="11" t="b">
        <v>0</v>
      </c>
      <c r="L107" s="12" t="b">
        <v>0</v>
      </c>
      <c r="M107" s="12" t="b">
        <v>0</v>
      </c>
      <c r="N107" s="12" t="b">
        <v>0</v>
      </c>
      <c r="O107" s="12" t="b">
        <v>0</v>
      </c>
      <c r="P107" s="13" t="b">
        <v>0</v>
      </c>
      <c r="Q107" s="13" t="b">
        <v>0</v>
      </c>
      <c r="R107" s="22" t="s">
        <v>22</v>
      </c>
      <c r="S107" s="14" t="b">
        <v>0</v>
      </c>
      <c r="T107" s="14" t="b">
        <v>0</v>
      </c>
      <c r="U107" s="15" t="b">
        <v>0</v>
      </c>
      <c r="V107" s="15" t="b">
        <v>0</v>
      </c>
      <c r="W107" s="15" t="b">
        <v>0</v>
      </c>
      <c r="X107" s="15" t="b">
        <v>0</v>
      </c>
      <c r="Y107" s="15" t="b">
        <v>0</v>
      </c>
      <c r="Z107" s="15" t="b">
        <v>0</v>
      </c>
      <c r="AA107" s="6"/>
    </row>
    <row r="108" spans="1:27" ht="14.25">
      <c r="A108" s="7"/>
      <c r="B108" s="7" t="s">
        <v>258</v>
      </c>
      <c r="C108" s="7" t="s">
        <v>259</v>
      </c>
      <c r="D108" s="7">
        <v>2018</v>
      </c>
      <c r="E108" s="7"/>
      <c r="F108" s="21" t="str">
        <f>HYPERLINK("https://doi.org/10.1186/s12911-018-0650-6")</f>
        <v>https://doi.org/10.1186/s12911-018-0650-6</v>
      </c>
      <c r="G108" s="9" t="s">
        <v>260</v>
      </c>
      <c r="H108" s="32" t="str">
        <f t="shared" si="2"/>
        <v>NO</v>
      </c>
      <c r="I108" s="22" t="s">
        <v>22</v>
      </c>
      <c r="J108" s="11" t="b">
        <v>0</v>
      </c>
      <c r="K108" s="11" t="b">
        <v>0</v>
      </c>
      <c r="L108" s="12" t="b">
        <v>0</v>
      </c>
      <c r="M108" s="12" t="b">
        <v>0</v>
      </c>
      <c r="N108" s="12" t="b">
        <v>0</v>
      </c>
      <c r="O108" s="12" t="b">
        <v>0</v>
      </c>
      <c r="P108" s="13" t="b">
        <v>0</v>
      </c>
      <c r="Q108" s="13" t="b">
        <v>0</v>
      </c>
      <c r="R108" s="22" t="s">
        <v>22</v>
      </c>
      <c r="S108" s="14" t="b">
        <v>0</v>
      </c>
      <c r="T108" s="14" t="b">
        <v>0</v>
      </c>
      <c r="U108" s="15" t="b">
        <v>0</v>
      </c>
      <c r="V108" s="15" t="b">
        <v>0</v>
      </c>
      <c r="W108" s="15" t="b">
        <v>0</v>
      </c>
      <c r="X108" s="15" t="b">
        <v>0</v>
      </c>
      <c r="Y108" s="15" t="b">
        <v>0</v>
      </c>
      <c r="Z108" s="15" t="b">
        <v>0</v>
      </c>
      <c r="AA108" s="6"/>
    </row>
    <row r="109" spans="1:27" ht="14.25">
      <c r="A109" s="7"/>
      <c r="B109" s="7" t="s">
        <v>261</v>
      </c>
      <c r="C109" s="7" t="s">
        <v>262</v>
      </c>
      <c r="D109" s="7">
        <v>2013</v>
      </c>
      <c r="E109" s="7"/>
      <c r="F109" s="9"/>
      <c r="G109" s="9"/>
      <c r="H109" s="32" t="str">
        <f t="shared" si="2"/>
        <v>NO</v>
      </c>
      <c r="I109" s="22" t="s">
        <v>22</v>
      </c>
      <c r="J109" s="11" t="b">
        <v>0</v>
      </c>
      <c r="K109" s="11" t="b">
        <v>0</v>
      </c>
      <c r="L109" s="12" t="b">
        <v>0</v>
      </c>
      <c r="M109" s="12" t="b">
        <v>0</v>
      </c>
      <c r="N109" s="12" t="b">
        <v>0</v>
      </c>
      <c r="O109" s="12" t="b">
        <v>0</v>
      </c>
      <c r="P109" s="13" t="b">
        <v>0</v>
      </c>
      <c r="Q109" s="13" t="b">
        <v>0</v>
      </c>
      <c r="R109" s="22" t="s">
        <v>22</v>
      </c>
      <c r="S109" s="14" t="b">
        <v>0</v>
      </c>
      <c r="T109" s="14" t="b">
        <v>0</v>
      </c>
      <c r="U109" s="15" t="b">
        <v>0</v>
      </c>
      <c r="V109" s="24" t="b">
        <v>1</v>
      </c>
      <c r="W109" s="15" t="b">
        <v>0</v>
      </c>
      <c r="X109" s="15" t="b">
        <v>0</v>
      </c>
      <c r="Y109" s="15" t="b">
        <v>0</v>
      </c>
      <c r="Z109" s="15" t="b">
        <v>0</v>
      </c>
      <c r="AA109" s="6"/>
    </row>
    <row r="110" spans="1:27" ht="14.25">
      <c r="A110" s="7"/>
      <c r="B110" s="7" t="s">
        <v>263</v>
      </c>
      <c r="C110" s="7" t="s">
        <v>264</v>
      </c>
      <c r="D110" s="7">
        <v>2021</v>
      </c>
      <c r="E110" s="7"/>
      <c r="F110" s="21" t="str">
        <f>HYPERLINK("https://doi.org/10.1016/j.jbi.2021.103697")</f>
        <v>https://doi.org/10.1016/j.jbi.2021.103697</v>
      </c>
      <c r="G110" s="9" t="s">
        <v>265</v>
      </c>
      <c r="H110" s="32" t="str">
        <f t="shared" si="2"/>
        <v>NO</v>
      </c>
      <c r="I110" s="25" t="s">
        <v>22</v>
      </c>
      <c r="J110" s="11" t="b">
        <v>0</v>
      </c>
      <c r="K110" s="11" t="b">
        <v>0</v>
      </c>
      <c r="L110" s="12" t="b">
        <v>0</v>
      </c>
      <c r="M110" s="12" t="b">
        <v>0</v>
      </c>
      <c r="N110" s="12" t="b">
        <v>0</v>
      </c>
      <c r="O110" s="12" t="b">
        <v>0</v>
      </c>
      <c r="P110" s="13" t="b">
        <v>0</v>
      </c>
      <c r="Q110" s="13" t="b">
        <v>0</v>
      </c>
      <c r="R110" s="25" t="s">
        <v>22</v>
      </c>
      <c r="S110" s="14" t="b">
        <v>0</v>
      </c>
      <c r="T110" s="14" t="b">
        <v>0</v>
      </c>
      <c r="U110" s="15" t="b">
        <v>0</v>
      </c>
      <c r="V110" s="15" t="b">
        <v>0</v>
      </c>
      <c r="W110" s="15" t="b">
        <v>0</v>
      </c>
      <c r="X110" s="15" t="b">
        <v>0</v>
      </c>
      <c r="Y110" s="15" t="b">
        <v>0</v>
      </c>
      <c r="Z110" s="15" t="b">
        <v>0</v>
      </c>
      <c r="AA110" s="6"/>
    </row>
    <row r="111" spans="1:27" ht="14.25">
      <c r="A111" s="7"/>
      <c r="B111" s="7" t="s">
        <v>266</v>
      </c>
      <c r="C111" s="7" t="s">
        <v>267</v>
      </c>
      <c r="D111" s="7">
        <v>2016</v>
      </c>
      <c r="E111" s="7"/>
      <c r="F111" s="21" t="str">
        <f>HYPERLINK("https://doi.org/10.1186/s12911-016-0376-2")</f>
        <v>https://doi.org/10.1186/s12911-016-0376-2</v>
      </c>
      <c r="G111" s="9" t="s">
        <v>268</v>
      </c>
      <c r="H111" s="32" t="str">
        <f t="shared" si="2"/>
        <v>NO</v>
      </c>
      <c r="I111" s="22" t="s">
        <v>22</v>
      </c>
      <c r="J111" s="11" t="b">
        <v>0</v>
      </c>
      <c r="K111" s="11" t="b">
        <v>0</v>
      </c>
      <c r="L111" s="12" t="b">
        <v>0</v>
      </c>
      <c r="M111" s="12" t="b">
        <v>0</v>
      </c>
      <c r="N111" s="12" t="b">
        <v>0</v>
      </c>
      <c r="O111" s="12" t="b">
        <v>0</v>
      </c>
      <c r="P111" s="13" t="b">
        <v>0</v>
      </c>
      <c r="Q111" s="13" t="b">
        <v>0</v>
      </c>
      <c r="R111" s="22" t="s">
        <v>22</v>
      </c>
      <c r="S111" s="14" t="b">
        <v>0</v>
      </c>
      <c r="T111" s="14" t="b">
        <v>0</v>
      </c>
      <c r="U111" s="15" t="b">
        <v>0</v>
      </c>
      <c r="V111" s="15" t="b">
        <v>0</v>
      </c>
      <c r="W111" s="15" t="b">
        <v>0</v>
      </c>
      <c r="X111" s="15" t="b">
        <v>0</v>
      </c>
      <c r="Y111" s="15" t="b">
        <v>0</v>
      </c>
      <c r="Z111" s="15" t="b">
        <v>0</v>
      </c>
      <c r="AA111" s="6"/>
    </row>
    <row r="112" spans="1:27" ht="14.25">
      <c r="A112" s="7"/>
      <c r="B112" s="7" t="s">
        <v>269</v>
      </c>
      <c r="C112" s="7" t="s">
        <v>270</v>
      </c>
      <c r="D112" s="7">
        <v>2019</v>
      </c>
      <c r="E112" s="7"/>
      <c r="F112" s="21" t="str">
        <f>HYPERLINK("https://doi.org/10.1007/s10796-019-09952-8")</f>
        <v>https://doi.org/10.1007/s10796-019-09952-8</v>
      </c>
      <c r="G112" s="9" t="s">
        <v>271</v>
      </c>
      <c r="H112" s="32" t="str">
        <f t="shared" si="2"/>
        <v>NO</v>
      </c>
      <c r="I112" s="22" t="s">
        <v>22</v>
      </c>
      <c r="J112" s="11" t="b">
        <v>0</v>
      </c>
      <c r="K112" s="11" t="b">
        <v>0</v>
      </c>
      <c r="L112" s="12" t="b">
        <v>0</v>
      </c>
      <c r="M112" s="12" t="b">
        <v>0</v>
      </c>
      <c r="N112" s="12" t="b">
        <v>0</v>
      </c>
      <c r="O112" s="12" t="b">
        <v>0</v>
      </c>
      <c r="P112" s="13" t="b">
        <v>0</v>
      </c>
      <c r="Q112" s="13" t="b">
        <v>0</v>
      </c>
      <c r="R112" s="22" t="s">
        <v>22</v>
      </c>
      <c r="S112" s="14" t="b">
        <v>0</v>
      </c>
      <c r="T112" s="14" t="b">
        <v>0</v>
      </c>
      <c r="U112" s="15" t="b">
        <v>0</v>
      </c>
      <c r="V112" s="15" t="b">
        <v>0</v>
      </c>
      <c r="W112" s="15" t="b">
        <v>0</v>
      </c>
      <c r="X112" s="15" t="b">
        <v>0</v>
      </c>
      <c r="Y112" s="15" t="b">
        <v>0</v>
      </c>
      <c r="Z112" s="15" t="b">
        <v>0</v>
      </c>
      <c r="AA112" s="6"/>
    </row>
    <row r="113" spans="1:27" ht="14.25">
      <c r="A113" s="7"/>
      <c r="B113" s="7" t="s">
        <v>272</v>
      </c>
      <c r="C113" s="7" t="s">
        <v>273</v>
      </c>
      <c r="D113" s="7">
        <v>2013</v>
      </c>
      <c r="E113" s="7"/>
      <c r="F113" s="21" t="str">
        <f>HYPERLINK("https://doi.org/10.1016/j.jbi.2012.11.009")</f>
        <v>https://doi.org/10.1016/j.jbi.2012.11.009</v>
      </c>
      <c r="G113" s="9" t="s">
        <v>274</v>
      </c>
      <c r="H113" s="32" t="str">
        <f t="shared" si="2"/>
        <v>NO</v>
      </c>
      <c r="I113" s="22" t="s">
        <v>22</v>
      </c>
      <c r="J113" s="11" t="b">
        <v>0</v>
      </c>
      <c r="K113" s="11" t="b">
        <v>0</v>
      </c>
      <c r="L113" s="12" t="b">
        <v>0</v>
      </c>
      <c r="M113" s="12" t="b">
        <v>0</v>
      </c>
      <c r="N113" s="12" t="b">
        <v>0</v>
      </c>
      <c r="O113" s="12" t="b">
        <v>0</v>
      </c>
      <c r="P113" s="13" t="b">
        <v>0</v>
      </c>
      <c r="Q113" s="13" t="b">
        <v>0</v>
      </c>
      <c r="R113" s="22" t="s">
        <v>22</v>
      </c>
      <c r="S113" s="14" t="b">
        <v>0</v>
      </c>
      <c r="T113" s="14" t="b">
        <v>0</v>
      </c>
      <c r="U113" s="15" t="b">
        <v>0</v>
      </c>
      <c r="V113" s="15" t="b">
        <v>0</v>
      </c>
      <c r="W113" s="15" t="b">
        <v>0</v>
      </c>
      <c r="X113" s="15" t="b">
        <v>0</v>
      </c>
      <c r="Y113" s="15" t="b">
        <v>0</v>
      </c>
      <c r="Z113" s="15" t="b">
        <v>0</v>
      </c>
      <c r="AA113" s="6"/>
    </row>
    <row r="114" spans="1:27" ht="14.25">
      <c r="A114" s="7"/>
      <c r="B114" s="7" t="s">
        <v>275</v>
      </c>
      <c r="C114" s="7" t="s">
        <v>276</v>
      </c>
      <c r="D114" s="7">
        <v>2013</v>
      </c>
      <c r="E114" s="7"/>
      <c r="F114" s="21" t="str">
        <f>HYPERLINK("https://doi.org/10.1089/tmj.2012.0189")</f>
        <v>https://doi.org/10.1089/tmj.2012.0189</v>
      </c>
      <c r="G114" s="9" t="s">
        <v>277</v>
      </c>
      <c r="H114" s="32" t="str">
        <f t="shared" si="2"/>
        <v>NO</v>
      </c>
      <c r="I114" s="22" t="s">
        <v>22</v>
      </c>
      <c r="J114" s="11" t="b">
        <v>0</v>
      </c>
      <c r="K114" s="11" t="b">
        <v>0</v>
      </c>
      <c r="L114" s="12" t="b">
        <v>0</v>
      </c>
      <c r="M114" s="12" t="b">
        <v>0</v>
      </c>
      <c r="N114" s="12" t="b">
        <v>0</v>
      </c>
      <c r="O114" s="12" t="b">
        <v>0</v>
      </c>
      <c r="P114" s="13" t="b">
        <v>0</v>
      </c>
      <c r="Q114" s="13" t="b">
        <v>0</v>
      </c>
      <c r="R114" s="22" t="s">
        <v>22</v>
      </c>
      <c r="S114" s="14" t="b">
        <v>0</v>
      </c>
      <c r="T114" s="14" t="b">
        <v>0</v>
      </c>
      <c r="U114" s="15" t="b">
        <v>0</v>
      </c>
      <c r="V114" s="15" t="b">
        <v>0</v>
      </c>
      <c r="W114" s="15" t="b">
        <v>0</v>
      </c>
      <c r="X114" s="15" t="b">
        <v>0</v>
      </c>
      <c r="Y114" s="15" t="b">
        <v>0</v>
      </c>
      <c r="Z114" s="15" t="b">
        <v>0</v>
      </c>
      <c r="AA114" s="6"/>
    </row>
    <row r="115" spans="1:27" ht="14.25">
      <c r="A115" s="7"/>
      <c r="B115" s="7" t="s">
        <v>278</v>
      </c>
      <c r="C115" s="7" t="s">
        <v>279</v>
      </c>
      <c r="D115" s="7">
        <v>2013</v>
      </c>
      <c r="E115" s="7"/>
      <c r="F115" s="21" t="str">
        <f>HYPERLINK("https://doi.org/10.5772/57021")</f>
        <v>https://doi.org/10.5772/57021</v>
      </c>
      <c r="G115" s="9" t="s">
        <v>280</v>
      </c>
      <c r="H115" s="32" t="str">
        <f t="shared" si="2"/>
        <v>NO</v>
      </c>
      <c r="I115" s="22" t="s">
        <v>22</v>
      </c>
      <c r="J115" s="11" t="b">
        <v>0</v>
      </c>
      <c r="K115" s="11" t="b">
        <v>0</v>
      </c>
      <c r="L115" s="12" t="b">
        <v>0</v>
      </c>
      <c r="M115" s="12" t="b">
        <v>0</v>
      </c>
      <c r="N115" s="12" t="b">
        <v>0</v>
      </c>
      <c r="O115" s="12" t="b">
        <v>0</v>
      </c>
      <c r="P115" s="13" t="b">
        <v>0</v>
      </c>
      <c r="Q115" s="13" t="b">
        <v>0</v>
      </c>
      <c r="R115" s="22" t="s">
        <v>22</v>
      </c>
      <c r="S115" s="14" t="b">
        <v>0</v>
      </c>
      <c r="T115" s="14" t="b">
        <v>0</v>
      </c>
      <c r="U115" s="15" t="b">
        <v>0</v>
      </c>
      <c r="V115" s="15" t="b">
        <v>0</v>
      </c>
      <c r="W115" s="15" t="b">
        <v>0</v>
      </c>
      <c r="X115" s="15" t="b">
        <v>0</v>
      </c>
      <c r="Y115" s="15" t="b">
        <v>0</v>
      </c>
      <c r="Z115" s="15" t="b">
        <v>0</v>
      </c>
      <c r="AA115" s="6"/>
    </row>
    <row r="116" spans="1:27" ht="14.25">
      <c r="A116" s="7"/>
      <c r="B116" s="7" t="s">
        <v>281</v>
      </c>
      <c r="C116" s="7" t="s">
        <v>282</v>
      </c>
      <c r="D116" s="7">
        <v>2015</v>
      </c>
      <c r="E116" s="7"/>
      <c r="F116" s="21" t="str">
        <f>HYPERLINK("https://doi.org/10.3233/978-1-61499-512-8-766")</f>
        <v>https://doi.org/10.3233/978-1-61499-512-8-766</v>
      </c>
      <c r="G116" s="9" t="s">
        <v>283</v>
      </c>
      <c r="H116" s="32" t="str">
        <f t="shared" si="2"/>
        <v>NO</v>
      </c>
      <c r="I116" s="26" t="s">
        <v>22</v>
      </c>
      <c r="J116" s="11" t="b">
        <v>0</v>
      </c>
      <c r="K116" s="11" t="b">
        <v>0</v>
      </c>
      <c r="L116" s="12" t="b">
        <v>0</v>
      </c>
      <c r="M116" s="12" t="b">
        <v>0</v>
      </c>
      <c r="N116" s="12" t="b">
        <v>0</v>
      </c>
      <c r="O116" s="12" t="b">
        <v>0</v>
      </c>
      <c r="P116" s="13" t="b">
        <v>0</v>
      </c>
      <c r="Q116" s="13" t="b">
        <v>0</v>
      </c>
      <c r="R116" s="22" t="s">
        <v>22</v>
      </c>
      <c r="S116" s="14" t="b">
        <v>0</v>
      </c>
      <c r="T116" s="14" t="b">
        <v>0</v>
      </c>
      <c r="U116" s="15" t="b">
        <v>0</v>
      </c>
      <c r="V116" s="15" t="b">
        <v>0</v>
      </c>
      <c r="W116" s="15" t="b">
        <v>0</v>
      </c>
      <c r="X116" s="15" t="b">
        <v>0</v>
      </c>
      <c r="Y116" s="15" t="b">
        <v>0</v>
      </c>
      <c r="Z116" s="15" t="b">
        <v>0</v>
      </c>
      <c r="AA116" s="6"/>
    </row>
    <row r="117" spans="1:27" ht="14.25">
      <c r="A117" s="7"/>
      <c r="B117" s="7" t="s">
        <v>284</v>
      </c>
      <c r="C117" s="7" t="s">
        <v>285</v>
      </c>
      <c r="D117" s="7">
        <v>2013</v>
      </c>
      <c r="E117" s="7"/>
      <c r="F117" s="21" t="str">
        <f>HYPERLINK("https://doi.org/10.1007/978-3-642-36438-9")</f>
        <v>https://doi.org/10.1007/978-3-642-36438-9</v>
      </c>
      <c r="G117" s="9" t="s">
        <v>286</v>
      </c>
      <c r="H117" s="32" t="str">
        <f t="shared" si="2"/>
        <v>NO</v>
      </c>
      <c r="I117" s="22" t="s">
        <v>22</v>
      </c>
      <c r="J117" s="11" t="b">
        <v>0</v>
      </c>
      <c r="K117" s="11" t="b">
        <v>0</v>
      </c>
      <c r="L117" s="12" t="b">
        <v>0</v>
      </c>
      <c r="M117" s="12" t="b">
        <v>0</v>
      </c>
      <c r="N117" s="12" t="b">
        <v>0</v>
      </c>
      <c r="O117" s="12" t="b">
        <v>0</v>
      </c>
      <c r="P117" s="13" t="b">
        <v>0</v>
      </c>
      <c r="Q117" s="13" t="b">
        <v>0</v>
      </c>
      <c r="R117" s="22" t="s">
        <v>22</v>
      </c>
      <c r="S117" s="14" t="b">
        <v>0</v>
      </c>
      <c r="T117" s="14" t="b">
        <v>0</v>
      </c>
      <c r="U117" s="15" t="b">
        <v>0</v>
      </c>
      <c r="V117" s="15" t="b">
        <v>0</v>
      </c>
      <c r="W117" s="15" t="b">
        <v>0</v>
      </c>
      <c r="X117" s="15" t="b">
        <v>0</v>
      </c>
      <c r="Y117" s="15" t="b">
        <v>0</v>
      </c>
      <c r="Z117" s="15" t="b">
        <v>0</v>
      </c>
      <c r="AA117" s="6"/>
    </row>
    <row r="118" spans="1:27" ht="14.25">
      <c r="A118" s="7"/>
      <c r="B118" s="7" t="s">
        <v>287</v>
      </c>
      <c r="C118" s="7" t="s">
        <v>288</v>
      </c>
      <c r="D118" s="7">
        <v>2015</v>
      </c>
      <c r="E118" s="7"/>
      <c r="F118" s="21" t="str">
        <f>HYPERLINK("https://doi.org/10.1016/j.jbi.2015.04.004")</f>
        <v>https://doi.org/10.1016/j.jbi.2015.04.004</v>
      </c>
      <c r="G118" s="9" t="s">
        <v>289</v>
      </c>
      <c r="H118" s="32" t="str">
        <f t="shared" si="2"/>
        <v>NO</v>
      </c>
      <c r="I118" s="22" t="s">
        <v>22</v>
      </c>
      <c r="J118" s="11" t="b">
        <v>0</v>
      </c>
      <c r="K118" s="11" t="b">
        <v>0</v>
      </c>
      <c r="L118" s="12" t="b">
        <v>0</v>
      </c>
      <c r="M118" s="12" t="b">
        <v>0</v>
      </c>
      <c r="N118" s="12" t="b">
        <v>0</v>
      </c>
      <c r="O118" s="12" t="b">
        <v>0</v>
      </c>
      <c r="P118" s="13" t="b">
        <v>0</v>
      </c>
      <c r="Q118" s="13" t="b">
        <v>0</v>
      </c>
      <c r="R118" s="22" t="s">
        <v>22</v>
      </c>
      <c r="S118" s="14" t="b">
        <v>0</v>
      </c>
      <c r="T118" s="14" t="b">
        <v>0</v>
      </c>
      <c r="U118" s="15" t="b">
        <v>0</v>
      </c>
      <c r="V118" s="15" t="b">
        <v>0</v>
      </c>
      <c r="W118" s="15" t="b">
        <v>0</v>
      </c>
      <c r="X118" s="15" t="b">
        <v>0</v>
      </c>
      <c r="Y118" s="15" t="b">
        <v>0</v>
      </c>
      <c r="Z118" s="15" t="b">
        <v>0</v>
      </c>
      <c r="AA118" s="6"/>
    </row>
    <row r="119" spans="1:27" ht="14.25">
      <c r="A119" s="7"/>
      <c r="B119" s="7" t="s">
        <v>290</v>
      </c>
      <c r="C119" s="7" t="s">
        <v>291</v>
      </c>
      <c r="D119" s="7">
        <v>2012</v>
      </c>
      <c r="E119" s="7"/>
      <c r="F119" s="21" t="str">
        <f>HYPERLINK("https://doi.org/10.20965/jaciii.2012.p0042")</f>
        <v>https://doi.org/10.20965/jaciii.2012.p0042</v>
      </c>
      <c r="G119" s="9" t="s">
        <v>292</v>
      </c>
      <c r="H119" s="32" t="str">
        <f t="shared" si="2"/>
        <v>NO</v>
      </c>
      <c r="I119" s="22" t="s">
        <v>22</v>
      </c>
      <c r="J119" s="11" t="b">
        <v>0</v>
      </c>
      <c r="K119" s="11" t="b">
        <v>0</v>
      </c>
      <c r="L119" s="12" t="b">
        <v>0</v>
      </c>
      <c r="M119" s="12" t="b">
        <v>0</v>
      </c>
      <c r="N119" s="12" t="b">
        <v>0</v>
      </c>
      <c r="O119" s="12" t="b">
        <v>0</v>
      </c>
      <c r="P119" s="13" t="b">
        <v>0</v>
      </c>
      <c r="Q119" s="13" t="b">
        <v>0</v>
      </c>
      <c r="R119" s="22" t="s">
        <v>22</v>
      </c>
      <c r="S119" s="14" t="b">
        <v>0</v>
      </c>
      <c r="T119" s="14" t="b">
        <v>0</v>
      </c>
      <c r="U119" s="15" t="b">
        <v>0</v>
      </c>
      <c r="V119" s="15" t="b">
        <v>0</v>
      </c>
      <c r="W119" s="15" t="b">
        <v>0</v>
      </c>
      <c r="X119" s="15" t="b">
        <v>0</v>
      </c>
      <c r="Y119" s="15" t="b">
        <v>0</v>
      </c>
      <c r="Z119" s="15" t="b">
        <v>0</v>
      </c>
      <c r="AA119" s="6"/>
    </row>
    <row r="120" spans="1:27" ht="14.25">
      <c r="A120" s="7"/>
      <c r="B120" s="7" t="s">
        <v>203</v>
      </c>
      <c r="C120" s="7" t="s">
        <v>293</v>
      </c>
      <c r="D120" s="7">
        <v>2017</v>
      </c>
      <c r="E120" s="7"/>
      <c r="F120" s="21" t="s">
        <v>294</v>
      </c>
      <c r="G120" s="9"/>
      <c r="H120" s="32" t="str">
        <f t="shared" si="2"/>
        <v>NO</v>
      </c>
      <c r="I120" s="22" t="s">
        <v>22</v>
      </c>
      <c r="J120" s="11" t="b">
        <v>0</v>
      </c>
      <c r="K120" s="11" t="b">
        <v>0</v>
      </c>
      <c r="L120" s="12" t="b">
        <v>0</v>
      </c>
      <c r="M120" s="12" t="b">
        <v>0</v>
      </c>
      <c r="N120" s="12" t="b">
        <v>0</v>
      </c>
      <c r="O120" s="12" t="b">
        <v>0</v>
      </c>
      <c r="P120" s="13" t="b">
        <v>0</v>
      </c>
      <c r="Q120" s="13" t="b">
        <v>0</v>
      </c>
      <c r="R120" s="22" t="s">
        <v>22</v>
      </c>
      <c r="S120" s="14" t="b">
        <v>0</v>
      </c>
      <c r="T120" s="14" t="b">
        <v>0</v>
      </c>
      <c r="U120" s="15" t="b">
        <v>0</v>
      </c>
      <c r="V120" s="15" t="b">
        <v>0</v>
      </c>
      <c r="W120" s="15" t="b">
        <v>0</v>
      </c>
      <c r="X120" s="15" t="b">
        <v>0</v>
      </c>
      <c r="Y120" s="15" t="b">
        <v>0</v>
      </c>
      <c r="Z120" s="24" t="b">
        <v>1</v>
      </c>
      <c r="AA120" s="6"/>
    </row>
    <row r="121" spans="1:27" ht="14.25">
      <c r="A121" s="7"/>
      <c r="B121" s="7" t="s">
        <v>295</v>
      </c>
      <c r="C121" s="7" t="s">
        <v>296</v>
      </c>
      <c r="D121" s="7">
        <v>2010</v>
      </c>
      <c r="E121" s="7"/>
      <c r="F121" s="21" t="str">
        <f>HYPERLINK("https://doi.org/10.3414/me09-02-0027")</f>
        <v>https://doi.org/10.3414/me09-02-0027</v>
      </c>
      <c r="G121" s="9" t="s">
        <v>297</v>
      </c>
      <c r="H121" s="32" t="str">
        <f t="shared" ref="H121:H152" si="3">IF(I121=R121,I121,IF(AND(I121="YES",R121="MAYBE"),"YES",IF(AND(I121="MAYBE",R121="YES"),"YES",IF(OR(AND(I121="NO",R121="YES"),AND(I121="YES",R121="NO")),"MAYBE","NO"))))</f>
        <v>NO</v>
      </c>
      <c r="I121" s="22" t="s">
        <v>22</v>
      </c>
      <c r="J121" s="11" t="b">
        <v>0</v>
      </c>
      <c r="K121" s="11" t="b">
        <v>0</v>
      </c>
      <c r="L121" s="12" t="b">
        <v>0</v>
      </c>
      <c r="M121" s="12" t="b">
        <v>0</v>
      </c>
      <c r="N121" s="12" t="b">
        <v>0</v>
      </c>
      <c r="O121" s="12" t="b">
        <v>0</v>
      </c>
      <c r="P121" s="13" t="b">
        <v>0</v>
      </c>
      <c r="Q121" s="13" t="b">
        <v>0</v>
      </c>
      <c r="R121" s="22" t="s">
        <v>22</v>
      </c>
      <c r="S121" s="14" t="b">
        <v>0</v>
      </c>
      <c r="T121" s="14" t="b">
        <v>0</v>
      </c>
      <c r="U121" s="15" t="b">
        <v>0</v>
      </c>
      <c r="V121" s="15" t="b">
        <v>0</v>
      </c>
      <c r="W121" s="15" t="b">
        <v>0</v>
      </c>
      <c r="X121" s="15" t="b">
        <v>0</v>
      </c>
      <c r="Y121" s="15" t="b">
        <v>0</v>
      </c>
      <c r="Z121" s="15" t="b">
        <v>0</v>
      </c>
      <c r="AA121" s="6"/>
    </row>
    <row r="122" spans="1:27" ht="14.25">
      <c r="A122" s="7"/>
      <c r="B122" s="7" t="s">
        <v>235</v>
      </c>
      <c r="C122" s="7" t="s">
        <v>298</v>
      </c>
      <c r="D122" s="7">
        <v>2014</v>
      </c>
      <c r="E122" s="7"/>
      <c r="F122" s="21" t="str">
        <f>HYPERLINK("https://doi.org/10.1007/s10916-014-0063-8")</f>
        <v>https://doi.org/10.1007/s10916-014-0063-8</v>
      </c>
      <c r="G122" s="9" t="s">
        <v>299</v>
      </c>
      <c r="H122" s="32" t="str">
        <f t="shared" si="3"/>
        <v>NO</v>
      </c>
      <c r="I122" s="22" t="s">
        <v>22</v>
      </c>
      <c r="J122" s="11" t="b">
        <v>0</v>
      </c>
      <c r="K122" s="11" t="b">
        <v>0</v>
      </c>
      <c r="L122" s="12" t="b">
        <v>0</v>
      </c>
      <c r="M122" s="12" t="b">
        <v>0</v>
      </c>
      <c r="N122" s="12" t="b">
        <v>0</v>
      </c>
      <c r="O122" s="12" t="b">
        <v>0</v>
      </c>
      <c r="P122" s="13" t="b">
        <v>0</v>
      </c>
      <c r="Q122" s="13" t="b">
        <v>0</v>
      </c>
      <c r="R122" s="22" t="s">
        <v>22</v>
      </c>
      <c r="S122" s="14" t="b">
        <v>0</v>
      </c>
      <c r="T122" s="14" t="b">
        <v>0</v>
      </c>
      <c r="U122" s="15" t="b">
        <v>0</v>
      </c>
      <c r="V122" s="15" t="b">
        <v>0</v>
      </c>
      <c r="W122" s="15" t="b">
        <v>0</v>
      </c>
      <c r="X122" s="15" t="b">
        <v>0</v>
      </c>
      <c r="Y122" s="15" t="b">
        <v>0</v>
      </c>
      <c r="Z122" s="15" t="b">
        <v>0</v>
      </c>
      <c r="AA122" s="6"/>
    </row>
    <row r="123" spans="1:27" ht="14.25">
      <c r="A123" s="7"/>
      <c r="B123" s="7" t="s">
        <v>300</v>
      </c>
      <c r="C123" s="7" t="s">
        <v>301</v>
      </c>
      <c r="D123" s="7">
        <v>2013</v>
      </c>
      <c r="E123" s="29"/>
      <c r="F123" s="21" t="str">
        <f>HYPERLINK("https://doi.org/10.1016/j.jbi.2013.06.007")</f>
        <v>https://doi.org/10.1016/j.jbi.2013.06.007</v>
      </c>
      <c r="G123" s="9" t="s">
        <v>302</v>
      </c>
      <c r="H123" s="32" t="str">
        <f t="shared" si="3"/>
        <v>NO</v>
      </c>
      <c r="I123" s="26" t="s">
        <v>22</v>
      </c>
      <c r="J123" s="11" t="b">
        <v>0</v>
      </c>
      <c r="K123" s="11" t="b">
        <v>0</v>
      </c>
      <c r="L123" s="12" t="b">
        <v>0</v>
      </c>
      <c r="M123" s="12" t="b">
        <v>0</v>
      </c>
      <c r="N123" s="12" t="b">
        <v>0</v>
      </c>
      <c r="O123" s="12" t="b">
        <v>0</v>
      </c>
      <c r="P123" s="13" t="b">
        <v>0</v>
      </c>
      <c r="Q123" s="13" t="b">
        <v>0</v>
      </c>
      <c r="R123" s="26" t="s">
        <v>22</v>
      </c>
      <c r="S123" s="14" t="b">
        <v>0</v>
      </c>
      <c r="T123" s="14" t="b">
        <v>0</v>
      </c>
      <c r="U123" s="15" t="b">
        <v>0</v>
      </c>
      <c r="V123" s="15" t="b">
        <v>0</v>
      </c>
      <c r="W123" s="15" t="b">
        <v>0</v>
      </c>
      <c r="X123" s="15" t="b">
        <v>0</v>
      </c>
      <c r="Y123" s="15" t="b">
        <v>0</v>
      </c>
      <c r="Z123" s="15" t="b">
        <v>0</v>
      </c>
      <c r="AA123" s="6"/>
    </row>
    <row r="124" spans="1:27" ht="14.25">
      <c r="A124" s="7"/>
      <c r="B124" s="7" t="s">
        <v>229</v>
      </c>
      <c r="C124" s="7" t="s">
        <v>303</v>
      </c>
      <c r="D124" s="7">
        <v>2012</v>
      </c>
      <c r="E124" s="7"/>
      <c r="F124" s="16" t="str">
        <f>HYPERLINK("https://doi.org/10.12957/jbrastele.2012.6401")</f>
        <v>https://doi.org/10.12957/jbrastele.2012.6401</v>
      </c>
      <c r="G124" s="9" t="s">
        <v>304</v>
      </c>
      <c r="H124" s="32" t="str">
        <f t="shared" si="3"/>
        <v>NO</v>
      </c>
      <c r="I124" s="25" t="s">
        <v>22</v>
      </c>
      <c r="J124" s="11" t="b">
        <v>0</v>
      </c>
      <c r="K124" s="11" t="b">
        <v>0</v>
      </c>
      <c r="L124" s="12" t="b">
        <v>0</v>
      </c>
      <c r="M124" s="12" t="b">
        <v>0</v>
      </c>
      <c r="N124" s="12" t="b">
        <v>0</v>
      </c>
      <c r="O124" s="12" t="b">
        <v>0</v>
      </c>
      <c r="P124" s="13" t="b">
        <v>0</v>
      </c>
      <c r="Q124" s="13" t="b">
        <v>0</v>
      </c>
      <c r="R124" s="26" t="s">
        <v>22</v>
      </c>
      <c r="S124" s="14" t="b">
        <v>0</v>
      </c>
      <c r="T124" s="14" t="b">
        <v>0</v>
      </c>
      <c r="U124" s="15" t="b">
        <v>0</v>
      </c>
      <c r="V124" s="24" t="b">
        <v>1</v>
      </c>
      <c r="W124" s="15" t="b">
        <v>0</v>
      </c>
      <c r="X124" s="15" t="b">
        <v>0</v>
      </c>
      <c r="Y124" s="15" t="b">
        <v>0</v>
      </c>
      <c r="Z124" s="15" t="b">
        <v>0</v>
      </c>
      <c r="AA124" s="6"/>
    </row>
    <row r="125" spans="1:27" ht="14.25">
      <c r="A125" s="7"/>
      <c r="B125" s="7" t="s">
        <v>305</v>
      </c>
      <c r="C125" s="7" t="s">
        <v>306</v>
      </c>
      <c r="D125" s="7">
        <v>2010</v>
      </c>
      <c r="E125" s="7"/>
      <c r="F125" s="9"/>
      <c r="G125" s="9"/>
      <c r="H125" s="32" t="str">
        <f t="shared" si="3"/>
        <v>NO</v>
      </c>
      <c r="I125" s="22" t="s">
        <v>22</v>
      </c>
      <c r="J125" s="11" t="b">
        <v>0</v>
      </c>
      <c r="K125" s="11" t="b">
        <v>0</v>
      </c>
      <c r="L125" s="12" t="b">
        <v>0</v>
      </c>
      <c r="M125" s="12" t="b">
        <v>0</v>
      </c>
      <c r="N125" s="12" t="b">
        <v>0</v>
      </c>
      <c r="O125" s="12" t="b">
        <v>0</v>
      </c>
      <c r="P125" s="13" t="b">
        <v>0</v>
      </c>
      <c r="Q125" s="13" t="b">
        <v>0</v>
      </c>
      <c r="R125" s="22" t="s">
        <v>22</v>
      </c>
      <c r="S125" s="14" t="b">
        <v>0</v>
      </c>
      <c r="T125" s="14" t="b">
        <v>0</v>
      </c>
      <c r="U125" s="15" t="b">
        <v>0</v>
      </c>
      <c r="V125" s="15" t="b">
        <v>0</v>
      </c>
      <c r="W125" s="15" t="b">
        <v>0</v>
      </c>
      <c r="X125" s="15" t="b">
        <v>0</v>
      </c>
      <c r="Y125" s="15" t="b">
        <v>0</v>
      </c>
      <c r="Z125" s="15" t="b">
        <v>0</v>
      </c>
      <c r="AA125" s="6"/>
    </row>
    <row r="126" spans="1:27" ht="14.25">
      <c r="A126" s="7"/>
      <c r="B126" s="7" t="s">
        <v>307</v>
      </c>
      <c r="C126" s="7" t="s">
        <v>308</v>
      </c>
      <c r="D126" s="7">
        <v>2011</v>
      </c>
      <c r="E126" s="7"/>
      <c r="F126" s="21" t="str">
        <f>HYPERLINK("https://doi.org/10.3233/978-1-60750-806-9-799")</f>
        <v>https://doi.org/10.3233/978-1-60750-806-9-799</v>
      </c>
      <c r="G126" s="9" t="s">
        <v>309</v>
      </c>
      <c r="H126" s="32" t="str">
        <f t="shared" si="3"/>
        <v>NO</v>
      </c>
      <c r="I126" s="22" t="s">
        <v>22</v>
      </c>
      <c r="J126" s="11" t="b">
        <v>0</v>
      </c>
      <c r="K126" s="11" t="b">
        <v>0</v>
      </c>
      <c r="L126" s="12" t="b">
        <v>0</v>
      </c>
      <c r="M126" s="12" t="b">
        <v>0</v>
      </c>
      <c r="N126" s="12" t="b">
        <v>0</v>
      </c>
      <c r="O126" s="12" t="b">
        <v>0</v>
      </c>
      <c r="P126" s="13" t="b">
        <v>0</v>
      </c>
      <c r="Q126" s="13" t="b">
        <v>0</v>
      </c>
      <c r="R126" s="22" t="s">
        <v>22</v>
      </c>
      <c r="S126" s="14" t="b">
        <v>0</v>
      </c>
      <c r="T126" s="14" t="b">
        <v>0</v>
      </c>
      <c r="U126" s="15" t="b">
        <v>0</v>
      </c>
      <c r="V126" s="15" t="b">
        <v>0</v>
      </c>
      <c r="W126" s="15" t="b">
        <v>0</v>
      </c>
      <c r="X126" s="15" t="b">
        <v>0</v>
      </c>
      <c r="Y126" s="15" t="b">
        <v>0</v>
      </c>
      <c r="Z126" s="15" t="b">
        <v>0</v>
      </c>
      <c r="AA126" s="6"/>
    </row>
    <row r="127" spans="1:27" ht="14.25">
      <c r="A127" s="7"/>
      <c r="B127" s="7" t="s">
        <v>310</v>
      </c>
      <c r="C127" s="7" t="s">
        <v>311</v>
      </c>
      <c r="D127" s="7">
        <v>2013</v>
      </c>
      <c r="E127" s="7"/>
      <c r="F127" s="21" t="str">
        <f>HYPERLINK("https://doi.org/10.1016/j.ijmedinf.2013.08.002")</f>
        <v>https://doi.org/10.1016/j.ijmedinf.2013.08.002</v>
      </c>
      <c r="G127" s="9" t="s">
        <v>312</v>
      </c>
      <c r="H127" s="32" t="str">
        <f t="shared" si="3"/>
        <v>NO</v>
      </c>
      <c r="I127" s="22" t="s">
        <v>22</v>
      </c>
      <c r="J127" s="11" t="b">
        <v>0</v>
      </c>
      <c r="K127" s="11" t="b">
        <v>0</v>
      </c>
      <c r="L127" s="12" t="b">
        <v>0</v>
      </c>
      <c r="M127" s="12" t="b">
        <v>0</v>
      </c>
      <c r="N127" s="12" t="b">
        <v>0</v>
      </c>
      <c r="O127" s="12" t="b">
        <v>0</v>
      </c>
      <c r="P127" s="13" t="b">
        <v>0</v>
      </c>
      <c r="Q127" s="13" t="b">
        <v>0</v>
      </c>
      <c r="R127" s="22" t="s">
        <v>22</v>
      </c>
      <c r="S127" s="14" t="b">
        <v>0</v>
      </c>
      <c r="T127" s="14" t="b">
        <v>0</v>
      </c>
      <c r="U127" s="15" t="b">
        <v>0</v>
      </c>
      <c r="V127" s="15" t="b">
        <v>0</v>
      </c>
      <c r="W127" s="15" t="b">
        <v>0</v>
      </c>
      <c r="X127" s="15" t="b">
        <v>0</v>
      </c>
      <c r="Y127" s="15" t="b">
        <v>0</v>
      </c>
      <c r="Z127" s="15" t="b">
        <v>0</v>
      </c>
      <c r="AA127" s="6"/>
    </row>
    <row r="128" spans="1:27" ht="14.25">
      <c r="A128" s="7"/>
      <c r="B128" s="7" t="s">
        <v>194</v>
      </c>
      <c r="C128" s="7" t="s">
        <v>313</v>
      </c>
      <c r="D128" s="7">
        <v>2018</v>
      </c>
      <c r="E128" s="7"/>
      <c r="F128" s="21" t="str">
        <f>HYPERLINK("https://doi.org/10.1007/s12145-018-0340-z")</f>
        <v>https://doi.org/10.1007/s12145-018-0340-z</v>
      </c>
      <c r="G128" s="9" t="s">
        <v>314</v>
      </c>
      <c r="H128" s="32" t="str">
        <f t="shared" si="3"/>
        <v>NO</v>
      </c>
      <c r="I128" s="22" t="s">
        <v>22</v>
      </c>
      <c r="J128" s="11" t="b">
        <v>0</v>
      </c>
      <c r="K128" s="11" t="b">
        <v>0</v>
      </c>
      <c r="L128" s="12" t="b">
        <v>0</v>
      </c>
      <c r="M128" s="12" t="b">
        <v>0</v>
      </c>
      <c r="N128" s="12" t="b">
        <v>0</v>
      </c>
      <c r="O128" s="12" t="b">
        <v>0</v>
      </c>
      <c r="P128" s="13" t="b">
        <v>0</v>
      </c>
      <c r="Q128" s="13" t="b">
        <v>0</v>
      </c>
      <c r="R128" s="22" t="s">
        <v>22</v>
      </c>
      <c r="S128" s="14" t="b">
        <v>0</v>
      </c>
      <c r="T128" s="14" t="b">
        <v>0</v>
      </c>
      <c r="U128" s="15" t="b">
        <v>0</v>
      </c>
      <c r="V128" s="15" t="b">
        <v>0</v>
      </c>
      <c r="W128" s="15" t="b">
        <v>0</v>
      </c>
      <c r="X128" s="15" t="b">
        <v>0</v>
      </c>
      <c r="Y128" s="15" t="b">
        <v>0</v>
      </c>
      <c r="Z128" s="15" t="b">
        <v>0</v>
      </c>
      <c r="AA128" s="6"/>
    </row>
    <row r="129" spans="1:27" ht="14.25">
      <c r="A129" s="7"/>
      <c r="B129" s="7" t="s">
        <v>315</v>
      </c>
      <c r="C129" s="7" t="s">
        <v>316</v>
      </c>
      <c r="D129" s="7">
        <v>2010</v>
      </c>
      <c r="E129" s="7"/>
      <c r="F129" s="9"/>
      <c r="G129" s="9"/>
      <c r="H129" s="32" t="str">
        <f t="shared" si="3"/>
        <v>NO</v>
      </c>
      <c r="I129" s="22" t="s">
        <v>22</v>
      </c>
      <c r="J129" s="11" t="b">
        <v>0</v>
      </c>
      <c r="K129" s="11" t="b">
        <v>0</v>
      </c>
      <c r="L129" s="12" t="b">
        <v>0</v>
      </c>
      <c r="M129" s="12" t="b">
        <v>0</v>
      </c>
      <c r="N129" s="12" t="b">
        <v>0</v>
      </c>
      <c r="O129" s="12" t="b">
        <v>0</v>
      </c>
      <c r="P129" s="13" t="b">
        <v>0</v>
      </c>
      <c r="Q129" s="13" t="b">
        <v>0</v>
      </c>
      <c r="R129" s="22" t="s">
        <v>22</v>
      </c>
      <c r="S129" s="14" t="b">
        <v>0</v>
      </c>
      <c r="T129" s="14" t="b">
        <v>0</v>
      </c>
      <c r="U129" s="15" t="b">
        <v>0</v>
      </c>
      <c r="V129" s="15" t="b">
        <v>0</v>
      </c>
      <c r="W129" s="15" t="b">
        <v>0</v>
      </c>
      <c r="X129" s="15" t="b">
        <v>0</v>
      </c>
      <c r="Y129" s="15" t="b">
        <v>0</v>
      </c>
      <c r="Z129" s="15" t="b">
        <v>0</v>
      </c>
      <c r="AA129" s="6"/>
    </row>
    <row r="130" spans="1:27" ht="14.25">
      <c r="A130" s="7"/>
      <c r="B130" s="7" t="s">
        <v>317</v>
      </c>
      <c r="C130" s="7" t="s">
        <v>318</v>
      </c>
      <c r="D130" s="7">
        <v>2013</v>
      </c>
      <c r="E130" s="7"/>
      <c r="F130" s="21" t="str">
        <f>HYPERLINK("https://doi.org/10.1186/1472-6947-13-11")</f>
        <v>https://doi.org/10.1186/1472-6947-13-11</v>
      </c>
      <c r="G130" s="9" t="s">
        <v>319</v>
      </c>
      <c r="H130" s="32" t="str">
        <f t="shared" si="3"/>
        <v>NO</v>
      </c>
      <c r="I130" s="22" t="s">
        <v>22</v>
      </c>
      <c r="J130" s="11" t="b">
        <v>0</v>
      </c>
      <c r="K130" s="11" t="b">
        <v>0</v>
      </c>
      <c r="L130" s="12" t="b">
        <v>0</v>
      </c>
      <c r="M130" s="12" t="b">
        <v>0</v>
      </c>
      <c r="N130" s="12" t="b">
        <v>0</v>
      </c>
      <c r="O130" s="12" t="b">
        <v>0</v>
      </c>
      <c r="P130" s="13" t="b">
        <v>0</v>
      </c>
      <c r="Q130" s="13" t="b">
        <v>0</v>
      </c>
      <c r="R130" s="22" t="s">
        <v>22</v>
      </c>
      <c r="S130" s="14" t="b">
        <v>0</v>
      </c>
      <c r="T130" s="14" t="b">
        <v>0</v>
      </c>
      <c r="U130" s="15" t="b">
        <v>0</v>
      </c>
      <c r="V130" s="15" t="b">
        <v>0</v>
      </c>
      <c r="W130" s="15" t="b">
        <v>0</v>
      </c>
      <c r="X130" s="15" t="b">
        <v>0</v>
      </c>
      <c r="Y130" s="15" t="b">
        <v>0</v>
      </c>
      <c r="Z130" s="15" t="b">
        <v>0</v>
      </c>
      <c r="AA130" s="6"/>
    </row>
    <row r="131" spans="1:27" ht="14.25">
      <c r="A131" s="7"/>
      <c r="B131" s="7" t="s">
        <v>320</v>
      </c>
      <c r="C131" s="7" t="s">
        <v>321</v>
      </c>
      <c r="D131" s="7">
        <v>2013</v>
      </c>
      <c r="E131" s="7"/>
      <c r="F131" s="9"/>
      <c r="G131" s="9"/>
      <c r="H131" s="32" t="str">
        <f t="shared" si="3"/>
        <v>NO</v>
      </c>
      <c r="I131" s="22" t="s">
        <v>22</v>
      </c>
      <c r="J131" s="11" t="b">
        <v>0</v>
      </c>
      <c r="K131" s="11" t="b">
        <v>0</v>
      </c>
      <c r="L131" s="12" t="b">
        <v>0</v>
      </c>
      <c r="M131" s="12" t="b">
        <v>0</v>
      </c>
      <c r="N131" s="12" t="b">
        <v>0</v>
      </c>
      <c r="O131" s="12" t="b">
        <v>0</v>
      </c>
      <c r="P131" s="13" t="b">
        <v>0</v>
      </c>
      <c r="Q131" s="13" t="b">
        <v>0</v>
      </c>
      <c r="R131" s="22" t="s">
        <v>22</v>
      </c>
      <c r="S131" s="14" t="b">
        <v>0</v>
      </c>
      <c r="T131" s="14" t="b">
        <v>0</v>
      </c>
      <c r="U131" s="15" t="b">
        <v>0</v>
      </c>
      <c r="V131" s="24" t="b">
        <v>1</v>
      </c>
      <c r="W131" s="15" t="b">
        <v>0</v>
      </c>
      <c r="X131" s="15" t="b">
        <v>0</v>
      </c>
      <c r="Y131" s="15" t="b">
        <v>0</v>
      </c>
      <c r="Z131" s="15" t="b">
        <v>0</v>
      </c>
      <c r="AA131" s="6"/>
    </row>
    <row r="132" spans="1:27" ht="14.25">
      <c r="A132" s="7"/>
      <c r="B132" s="7" t="s">
        <v>322</v>
      </c>
      <c r="C132" s="7" t="s">
        <v>323</v>
      </c>
      <c r="D132" s="7">
        <v>2020</v>
      </c>
      <c r="E132" s="7"/>
      <c r="F132" s="21" t="str">
        <f>HYPERLINK("https://doi.org/10.1007/s00607-020-00837-2")</f>
        <v>https://doi.org/10.1007/s00607-020-00837-2</v>
      </c>
      <c r="G132" s="9" t="s">
        <v>324</v>
      </c>
      <c r="H132" s="32" t="str">
        <f t="shared" si="3"/>
        <v>NO</v>
      </c>
      <c r="I132" s="22" t="s">
        <v>22</v>
      </c>
      <c r="J132" s="11" t="b">
        <v>0</v>
      </c>
      <c r="K132" s="11" t="b">
        <v>0</v>
      </c>
      <c r="L132" s="12" t="b">
        <v>0</v>
      </c>
      <c r="M132" s="12" t="b">
        <v>0</v>
      </c>
      <c r="N132" s="12" t="b">
        <v>0</v>
      </c>
      <c r="O132" s="12" t="b">
        <v>0</v>
      </c>
      <c r="P132" s="13" t="b">
        <v>0</v>
      </c>
      <c r="Q132" s="13" t="b">
        <v>0</v>
      </c>
      <c r="R132" s="22" t="s">
        <v>22</v>
      </c>
      <c r="S132" s="14" t="b">
        <v>0</v>
      </c>
      <c r="T132" s="14" t="b">
        <v>0</v>
      </c>
      <c r="U132" s="15" t="b">
        <v>0</v>
      </c>
      <c r="V132" s="15" t="b">
        <v>0</v>
      </c>
      <c r="W132" s="15" t="b">
        <v>0</v>
      </c>
      <c r="X132" s="15" t="b">
        <v>0</v>
      </c>
      <c r="Y132" s="15" t="b">
        <v>0</v>
      </c>
      <c r="Z132" s="15" t="b">
        <v>0</v>
      </c>
      <c r="AA132" s="6"/>
    </row>
    <row r="133" spans="1:27" ht="14.25">
      <c r="A133" s="7"/>
      <c r="B133" s="7" t="s">
        <v>325</v>
      </c>
      <c r="C133" s="7" t="s">
        <v>326</v>
      </c>
      <c r="D133" s="7">
        <v>2015</v>
      </c>
      <c r="E133" s="7"/>
      <c r="F133" s="21" t="str">
        <f>HYPERLINK("https://doi.org/10.1016/j.csi.2015.06.002")</f>
        <v>https://doi.org/10.1016/j.csi.2015.06.002</v>
      </c>
      <c r="G133" s="9" t="s">
        <v>327</v>
      </c>
      <c r="H133" s="32" t="str">
        <f t="shared" si="3"/>
        <v>NO</v>
      </c>
      <c r="I133" s="22" t="s">
        <v>22</v>
      </c>
      <c r="J133" s="11" t="b">
        <v>0</v>
      </c>
      <c r="K133" s="11" t="b">
        <v>0</v>
      </c>
      <c r="L133" s="12" t="b">
        <v>0</v>
      </c>
      <c r="M133" s="12" t="b">
        <v>0</v>
      </c>
      <c r="N133" s="12" t="b">
        <v>0</v>
      </c>
      <c r="O133" s="12" t="b">
        <v>0</v>
      </c>
      <c r="P133" s="13" t="b">
        <v>0</v>
      </c>
      <c r="Q133" s="13" t="b">
        <v>0</v>
      </c>
      <c r="R133" s="22" t="s">
        <v>22</v>
      </c>
      <c r="S133" s="14" t="b">
        <v>0</v>
      </c>
      <c r="T133" s="14" t="b">
        <v>0</v>
      </c>
      <c r="U133" s="15" t="b">
        <v>0</v>
      </c>
      <c r="V133" s="15" t="b">
        <v>0</v>
      </c>
      <c r="W133" s="15" t="b">
        <v>0</v>
      </c>
      <c r="X133" s="15" t="b">
        <v>0</v>
      </c>
      <c r="Y133" s="15" t="b">
        <v>0</v>
      </c>
      <c r="Z133" s="15" t="b">
        <v>0</v>
      </c>
      <c r="AA133" s="6"/>
    </row>
    <row r="134" spans="1:27" ht="14.25">
      <c r="A134" s="7"/>
      <c r="B134" s="7" t="s">
        <v>328</v>
      </c>
      <c r="C134" s="7" t="s">
        <v>329</v>
      </c>
      <c r="D134" s="7">
        <v>2015</v>
      </c>
      <c r="E134" s="7"/>
      <c r="F134" s="21" t="str">
        <f>HYPERLINK("https://doi.org/10.1109/embc.2015.7319963")</f>
        <v>https://doi.org/10.1109/embc.2015.7319963</v>
      </c>
      <c r="G134" s="9" t="s">
        <v>330</v>
      </c>
      <c r="H134" s="32" t="str">
        <f t="shared" si="3"/>
        <v>NO</v>
      </c>
      <c r="I134" s="26" t="s">
        <v>22</v>
      </c>
      <c r="J134" s="11" t="b">
        <v>0</v>
      </c>
      <c r="K134" s="11" t="b">
        <v>0</v>
      </c>
      <c r="L134" s="12" t="b">
        <v>0</v>
      </c>
      <c r="M134" s="12" t="b">
        <v>0</v>
      </c>
      <c r="N134" s="12" t="b">
        <v>0</v>
      </c>
      <c r="O134" s="12" t="b">
        <v>0</v>
      </c>
      <c r="P134" s="13" t="b">
        <v>0</v>
      </c>
      <c r="Q134" s="13" t="b">
        <v>0</v>
      </c>
      <c r="R134" s="26" t="s">
        <v>22</v>
      </c>
      <c r="S134" s="14" t="b">
        <v>0</v>
      </c>
      <c r="T134" s="14" t="b">
        <v>0</v>
      </c>
      <c r="U134" s="15" t="b">
        <v>0</v>
      </c>
      <c r="V134" s="15" t="b">
        <v>0</v>
      </c>
      <c r="W134" s="15" t="b">
        <v>0</v>
      </c>
      <c r="X134" s="15" t="b">
        <v>0</v>
      </c>
      <c r="Y134" s="15" t="b">
        <v>0</v>
      </c>
      <c r="Z134" s="15" t="b">
        <v>0</v>
      </c>
      <c r="AA134" s="6"/>
    </row>
    <row r="135" spans="1:27" ht="14.25">
      <c r="A135" s="7"/>
      <c r="B135" s="7" t="s">
        <v>331</v>
      </c>
      <c r="C135" s="7" t="s">
        <v>332</v>
      </c>
      <c r="D135" s="7">
        <v>2012</v>
      </c>
      <c r="E135" s="29"/>
      <c r="F135" s="21" t="str">
        <f>HYPERLINK("https://doi.org/10.3233/978-1-61499-101-4-53")</f>
        <v>https://doi.org/10.3233/978-1-61499-101-4-53</v>
      </c>
      <c r="G135" s="9" t="s">
        <v>333</v>
      </c>
      <c r="H135" s="32" t="str">
        <f t="shared" si="3"/>
        <v>NO</v>
      </c>
      <c r="I135" s="22" t="s">
        <v>22</v>
      </c>
      <c r="J135" s="11" t="b">
        <v>0</v>
      </c>
      <c r="K135" s="11" t="b">
        <v>0</v>
      </c>
      <c r="L135" s="12" t="b">
        <v>0</v>
      </c>
      <c r="M135" s="12" t="b">
        <v>0</v>
      </c>
      <c r="N135" s="12" t="b">
        <v>0</v>
      </c>
      <c r="O135" s="12" t="b">
        <v>0</v>
      </c>
      <c r="P135" s="13" t="b">
        <v>0</v>
      </c>
      <c r="Q135" s="13" t="b">
        <v>0</v>
      </c>
      <c r="R135" s="22" t="s">
        <v>22</v>
      </c>
      <c r="S135" s="14" t="b">
        <v>0</v>
      </c>
      <c r="T135" s="14" t="b">
        <v>0</v>
      </c>
      <c r="U135" s="15" t="b">
        <v>0</v>
      </c>
      <c r="V135" s="15" t="b">
        <v>0</v>
      </c>
      <c r="W135" s="15" t="b">
        <v>0</v>
      </c>
      <c r="X135" s="15" t="b">
        <v>0</v>
      </c>
      <c r="Y135" s="15" t="b">
        <v>0</v>
      </c>
      <c r="Z135" s="15" t="b">
        <v>0</v>
      </c>
      <c r="AA135" s="6"/>
    </row>
    <row r="136" spans="1:27" ht="14.25">
      <c r="A136" s="7"/>
      <c r="B136" s="7" t="s">
        <v>334</v>
      </c>
      <c r="C136" s="7" t="s">
        <v>335</v>
      </c>
      <c r="D136" s="7">
        <v>2012</v>
      </c>
      <c r="E136" s="7"/>
      <c r="F136" s="21" t="str">
        <f>HYPERLINK("https://doi.org/10.1016/j.jbi.2011.11.004")</f>
        <v>https://doi.org/10.1016/j.jbi.2011.11.004</v>
      </c>
      <c r="G136" s="9" t="s">
        <v>336</v>
      </c>
      <c r="H136" s="32" t="str">
        <f t="shared" si="3"/>
        <v>NO</v>
      </c>
      <c r="I136" s="22" t="s">
        <v>22</v>
      </c>
      <c r="J136" s="11" t="b">
        <v>0</v>
      </c>
      <c r="K136" s="11" t="b">
        <v>0</v>
      </c>
      <c r="L136" s="12" t="b">
        <v>0</v>
      </c>
      <c r="M136" s="12" t="b">
        <v>0</v>
      </c>
      <c r="N136" s="12" t="b">
        <v>0</v>
      </c>
      <c r="O136" s="12" t="b">
        <v>0</v>
      </c>
      <c r="P136" s="13" t="b">
        <v>0</v>
      </c>
      <c r="Q136" s="13" t="b">
        <v>0</v>
      </c>
      <c r="R136" s="22" t="s">
        <v>22</v>
      </c>
      <c r="S136" s="14" t="b">
        <v>0</v>
      </c>
      <c r="T136" s="14" t="b">
        <v>0</v>
      </c>
      <c r="U136" s="15" t="b">
        <v>0</v>
      </c>
      <c r="V136" s="15" t="b">
        <v>0</v>
      </c>
      <c r="W136" s="15" t="b">
        <v>0</v>
      </c>
      <c r="X136" s="15" t="b">
        <v>0</v>
      </c>
      <c r="Y136" s="15" t="b">
        <v>0</v>
      </c>
      <c r="Z136" s="15" t="b">
        <v>0</v>
      </c>
      <c r="AA136" s="6"/>
    </row>
    <row r="137" spans="1:27" ht="14.25">
      <c r="A137" s="7"/>
      <c r="B137" s="7" t="s">
        <v>337</v>
      </c>
      <c r="C137" s="7" t="s">
        <v>338</v>
      </c>
      <c r="D137" s="7">
        <v>2014</v>
      </c>
      <c r="E137" s="29"/>
      <c r="F137" s="21" t="str">
        <f>HYPERLINK("https://doi.org/10.3233/978-1-61499-397-1-101")</f>
        <v>https://doi.org/10.3233/978-1-61499-397-1-101</v>
      </c>
      <c r="G137" s="9" t="s">
        <v>339</v>
      </c>
      <c r="H137" s="32" t="str">
        <f t="shared" si="3"/>
        <v>NO</v>
      </c>
      <c r="I137" s="26" t="s">
        <v>22</v>
      </c>
      <c r="J137" s="11" t="b">
        <v>0</v>
      </c>
      <c r="K137" s="11" t="b">
        <v>0</v>
      </c>
      <c r="L137" s="12" t="b">
        <v>0</v>
      </c>
      <c r="M137" s="12" t="b">
        <v>0</v>
      </c>
      <c r="N137" s="12" t="b">
        <v>0</v>
      </c>
      <c r="O137" s="12" t="b">
        <v>0</v>
      </c>
      <c r="P137" s="13" t="b">
        <v>0</v>
      </c>
      <c r="Q137" s="13" t="b">
        <v>0</v>
      </c>
      <c r="R137" s="26" t="s">
        <v>22</v>
      </c>
      <c r="S137" s="14" t="b">
        <v>0</v>
      </c>
      <c r="T137" s="14" t="b">
        <v>0</v>
      </c>
      <c r="U137" s="15" t="b">
        <v>0</v>
      </c>
      <c r="V137" s="15" t="b">
        <v>0</v>
      </c>
      <c r="W137" s="15" t="b">
        <v>0</v>
      </c>
      <c r="X137" s="15" t="b">
        <v>0</v>
      </c>
      <c r="Y137" s="15" t="b">
        <v>0</v>
      </c>
      <c r="Z137" s="15" t="b">
        <v>0</v>
      </c>
      <c r="AA137" s="6"/>
    </row>
    <row r="138" spans="1:27" ht="14.25">
      <c r="A138" s="7"/>
      <c r="B138" s="7" t="s">
        <v>340</v>
      </c>
      <c r="C138" s="7" t="s">
        <v>341</v>
      </c>
      <c r="D138" s="7">
        <v>2017</v>
      </c>
      <c r="E138" s="29"/>
      <c r="F138" s="9"/>
      <c r="G138" s="9"/>
      <c r="H138" s="32" t="str">
        <f t="shared" si="3"/>
        <v>NO</v>
      </c>
      <c r="I138" s="22" t="s">
        <v>22</v>
      </c>
      <c r="J138" s="11" t="b">
        <v>0</v>
      </c>
      <c r="K138" s="11" t="b">
        <v>0</v>
      </c>
      <c r="L138" s="12" t="b">
        <v>0</v>
      </c>
      <c r="M138" s="12" t="b">
        <v>0</v>
      </c>
      <c r="N138" s="12" t="b">
        <v>0</v>
      </c>
      <c r="O138" s="12" t="b">
        <v>0</v>
      </c>
      <c r="P138" s="13" t="b">
        <v>0</v>
      </c>
      <c r="Q138" s="13" t="b">
        <v>0</v>
      </c>
      <c r="R138" s="22" t="s">
        <v>22</v>
      </c>
      <c r="S138" s="14" t="b">
        <v>0</v>
      </c>
      <c r="T138" s="14" t="b">
        <v>0</v>
      </c>
      <c r="U138" s="15" t="b">
        <v>0</v>
      </c>
      <c r="V138" s="15" t="b">
        <v>0</v>
      </c>
      <c r="W138" s="15" t="b">
        <v>0</v>
      </c>
      <c r="X138" s="15" t="b">
        <v>0</v>
      </c>
      <c r="Y138" s="15" t="b">
        <v>0</v>
      </c>
      <c r="Z138" s="15" t="b">
        <v>0</v>
      </c>
      <c r="AA138" s="6"/>
    </row>
    <row r="139" spans="1:27" ht="14.25">
      <c r="A139" s="7"/>
      <c r="B139" s="28" t="s">
        <v>342</v>
      </c>
      <c r="C139" s="7" t="s">
        <v>343</v>
      </c>
      <c r="D139" s="7">
        <v>2011</v>
      </c>
      <c r="E139" s="7"/>
      <c r="F139" s="21" t="s">
        <v>344</v>
      </c>
      <c r="G139" s="9"/>
      <c r="H139" s="32" t="str">
        <f t="shared" si="3"/>
        <v>NO</v>
      </c>
      <c r="I139" s="22" t="s">
        <v>22</v>
      </c>
      <c r="J139" s="11" t="b">
        <v>0</v>
      </c>
      <c r="K139" s="11" t="b">
        <v>0</v>
      </c>
      <c r="L139" s="12" t="b">
        <v>0</v>
      </c>
      <c r="M139" s="12" t="b">
        <v>0</v>
      </c>
      <c r="N139" s="12" t="b">
        <v>0</v>
      </c>
      <c r="O139" s="12" t="b">
        <v>0</v>
      </c>
      <c r="P139" s="13" t="b">
        <v>0</v>
      </c>
      <c r="Q139" s="30" t="b">
        <v>0</v>
      </c>
      <c r="R139" s="22" t="s">
        <v>22</v>
      </c>
      <c r="S139" s="14" t="b">
        <v>0</v>
      </c>
      <c r="T139" s="14" t="b">
        <v>0</v>
      </c>
      <c r="U139" s="15" t="b">
        <v>0</v>
      </c>
      <c r="V139" s="15" t="b">
        <v>0</v>
      </c>
      <c r="W139" s="15" t="b">
        <v>0</v>
      </c>
      <c r="X139" s="15" t="b">
        <v>0</v>
      </c>
      <c r="Y139" s="15" t="b">
        <v>0</v>
      </c>
      <c r="Z139" s="15" t="b">
        <v>0</v>
      </c>
      <c r="AA139" s="6"/>
    </row>
    <row r="140" spans="1:27" ht="14.25">
      <c r="A140" s="7"/>
      <c r="B140" s="7" t="s">
        <v>345</v>
      </c>
      <c r="C140" s="7" t="s">
        <v>346</v>
      </c>
      <c r="D140" s="7"/>
      <c r="E140" s="7"/>
      <c r="F140" s="21" t="s">
        <v>347</v>
      </c>
      <c r="G140" s="28" t="s">
        <v>348</v>
      </c>
      <c r="H140" s="32" t="str">
        <f t="shared" si="3"/>
        <v>NO</v>
      </c>
      <c r="I140" s="22" t="s">
        <v>22</v>
      </c>
      <c r="J140" s="11" t="b">
        <v>0</v>
      </c>
      <c r="K140" s="11" t="b">
        <v>0</v>
      </c>
      <c r="L140" s="12" t="b">
        <v>0</v>
      </c>
      <c r="M140" s="12" t="b">
        <v>0</v>
      </c>
      <c r="N140" s="12" t="b">
        <v>0</v>
      </c>
      <c r="O140" s="12" t="b">
        <v>0</v>
      </c>
      <c r="P140" s="13" t="b">
        <v>0</v>
      </c>
      <c r="Q140" s="13" t="b">
        <v>0</v>
      </c>
      <c r="R140" s="22" t="s">
        <v>22</v>
      </c>
      <c r="S140" s="14" t="b">
        <v>0</v>
      </c>
      <c r="T140" s="14" t="b">
        <v>0</v>
      </c>
      <c r="U140" s="15" t="b">
        <v>0</v>
      </c>
      <c r="V140" s="15" t="b">
        <v>0</v>
      </c>
      <c r="W140" s="15" t="b">
        <v>0</v>
      </c>
      <c r="X140" s="15" t="b">
        <v>0</v>
      </c>
      <c r="Y140" s="15" t="b">
        <v>0</v>
      </c>
      <c r="Z140" s="15" t="b">
        <v>0</v>
      </c>
      <c r="AA140" s="6"/>
    </row>
    <row r="141" spans="1:27" ht="14.25">
      <c r="A141" s="7"/>
      <c r="B141" s="28" t="s">
        <v>349</v>
      </c>
      <c r="C141" s="7" t="s">
        <v>350</v>
      </c>
      <c r="D141" s="7">
        <v>2017</v>
      </c>
      <c r="E141" s="7"/>
      <c r="F141" s="21" t="s">
        <v>351</v>
      </c>
      <c r="G141" s="9"/>
      <c r="H141" s="32" t="str">
        <f t="shared" si="3"/>
        <v>NO</v>
      </c>
      <c r="I141" s="22" t="s">
        <v>22</v>
      </c>
      <c r="J141" s="11" t="b">
        <v>0</v>
      </c>
      <c r="K141" s="11" t="b">
        <v>0</v>
      </c>
      <c r="L141" s="12" t="b">
        <v>0</v>
      </c>
      <c r="M141" s="12" t="b">
        <v>0</v>
      </c>
      <c r="N141" s="12" t="b">
        <v>0</v>
      </c>
      <c r="O141" s="12" t="b">
        <v>0</v>
      </c>
      <c r="P141" s="13" t="b">
        <v>0</v>
      </c>
      <c r="Q141" s="13" t="b">
        <v>0</v>
      </c>
      <c r="R141" s="22" t="s">
        <v>22</v>
      </c>
      <c r="S141" s="14" t="b">
        <v>0</v>
      </c>
      <c r="T141" s="14" t="b">
        <v>0</v>
      </c>
      <c r="U141" s="15" t="b">
        <v>0</v>
      </c>
      <c r="V141" s="15" t="b">
        <v>0</v>
      </c>
      <c r="W141" s="15" t="b">
        <v>0</v>
      </c>
      <c r="X141" s="15" t="b">
        <v>0</v>
      </c>
      <c r="Y141" s="15" t="b">
        <v>0</v>
      </c>
      <c r="Z141" s="15" t="b">
        <v>0</v>
      </c>
      <c r="AA141" s="6"/>
    </row>
    <row r="142" spans="1:27" ht="14.25">
      <c r="A142" s="7"/>
      <c r="B142" s="28" t="s">
        <v>352</v>
      </c>
      <c r="C142" s="7" t="s">
        <v>353</v>
      </c>
      <c r="D142" s="7"/>
      <c r="E142" s="7"/>
      <c r="F142" s="21" t="s">
        <v>354</v>
      </c>
      <c r="G142" s="28" t="s">
        <v>355</v>
      </c>
      <c r="H142" s="32" t="str">
        <f t="shared" si="3"/>
        <v>NO</v>
      </c>
      <c r="I142" s="22" t="s">
        <v>22</v>
      </c>
      <c r="J142" s="11" t="b">
        <v>0</v>
      </c>
      <c r="K142" s="11" t="b">
        <v>0</v>
      </c>
      <c r="L142" s="12" t="b">
        <v>0</v>
      </c>
      <c r="M142" s="12" t="b">
        <v>0</v>
      </c>
      <c r="N142" s="12" t="b">
        <v>0</v>
      </c>
      <c r="O142" s="12" t="b">
        <v>0</v>
      </c>
      <c r="P142" s="13" t="b">
        <v>0</v>
      </c>
      <c r="Q142" s="13" t="b">
        <v>0</v>
      </c>
      <c r="R142" s="22" t="s">
        <v>22</v>
      </c>
      <c r="S142" s="14" t="b">
        <v>0</v>
      </c>
      <c r="T142" s="14" t="b">
        <v>0</v>
      </c>
      <c r="U142" s="15" t="b">
        <v>0</v>
      </c>
      <c r="V142" s="15" t="b">
        <v>0</v>
      </c>
      <c r="W142" s="15" t="b">
        <v>0</v>
      </c>
      <c r="X142" s="15" t="b">
        <v>0</v>
      </c>
      <c r="Y142" s="15" t="b">
        <v>0</v>
      </c>
      <c r="Z142" s="15" t="b">
        <v>0</v>
      </c>
      <c r="AA142" s="6"/>
    </row>
    <row r="143" spans="1:27" ht="14.25">
      <c r="A143" s="7"/>
      <c r="B143" s="7" t="s">
        <v>356</v>
      </c>
      <c r="C143" s="7" t="s">
        <v>357</v>
      </c>
      <c r="D143" s="7">
        <v>2013</v>
      </c>
      <c r="E143" s="7"/>
      <c r="F143" s="21" t="s">
        <v>358</v>
      </c>
      <c r="G143" s="9" t="s">
        <v>359</v>
      </c>
      <c r="H143" s="32" t="str">
        <f t="shared" si="3"/>
        <v>NO</v>
      </c>
      <c r="I143" s="22" t="s">
        <v>22</v>
      </c>
      <c r="J143" s="11" t="b">
        <v>0</v>
      </c>
      <c r="K143" s="11" t="b">
        <v>0</v>
      </c>
      <c r="L143" s="12" t="b">
        <v>0</v>
      </c>
      <c r="M143" s="12" t="b">
        <v>0</v>
      </c>
      <c r="N143" s="12" t="b">
        <v>0</v>
      </c>
      <c r="O143" s="12" t="b">
        <v>0</v>
      </c>
      <c r="P143" s="13" t="b">
        <v>0</v>
      </c>
      <c r="Q143" s="13" t="b">
        <v>0</v>
      </c>
      <c r="R143" s="22" t="s">
        <v>22</v>
      </c>
      <c r="S143" s="14" t="b">
        <v>0</v>
      </c>
      <c r="T143" s="14" t="b">
        <v>0</v>
      </c>
      <c r="U143" s="15" t="b">
        <v>0</v>
      </c>
      <c r="V143" s="15" t="b">
        <v>0</v>
      </c>
      <c r="W143" s="15" t="b">
        <v>0</v>
      </c>
      <c r="X143" s="15" t="b">
        <v>0</v>
      </c>
      <c r="Y143" s="15" t="b">
        <v>0</v>
      </c>
      <c r="Z143" s="15" t="b">
        <v>0</v>
      </c>
      <c r="AA143" s="6"/>
    </row>
    <row r="144" spans="1:27" ht="14.25">
      <c r="A144" s="7"/>
      <c r="B144" s="7" t="s">
        <v>360</v>
      </c>
      <c r="C144" s="7" t="s">
        <v>262</v>
      </c>
      <c r="D144" s="7">
        <v>2013</v>
      </c>
      <c r="E144" s="7"/>
      <c r="F144" s="21" t="s">
        <v>361</v>
      </c>
      <c r="G144" s="9"/>
      <c r="H144" s="32" t="str">
        <f t="shared" si="3"/>
        <v>NO</v>
      </c>
      <c r="I144" s="22" t="s">
        <v>22</v>
      </c>
      <c r="J144" s="11" t="b">
        <v>0</v>
      </c>
      <c r="K144" s="11" t="b">
        <v>0</v>
      </c>
      <c r="L144" s="12" t="b">
        <v>0</v>
      </c>
      <c r="M144" s="12" t="b">
        <v>0</v>
      </c>
      <c r="N144" s="12" t="b">
        <v>0</v>
      </c>
      <c r="O144" s="12" t="b">
        <v>0</v>
      </c>
      <c r="P144" s="13" t="b">
        <v>0</v>
      </c>
      <c r="Q144" s="13" t="b">
        <v>0</v>
      </c>
      <c r="R144" s="22" t="s">
        <v>22</v>
      </c>
      <c r="S144" s="14" t="b">
        <v>0</v>
      </c>
      <c r="T144" s="14" t="b">
        <v>0</v>
      </c>
      <c r="U144" s="15" t="b">
        <v>0</v>
      </c>
      <c r="V144" s="24" t="b">
        <v>1</v>
      </c>
      <c r="W144" s="15" t="b">
        <v>0</v>
      </c>
      <c r="X144" s="15" t="b">
        <v>0</v>
      </c>
      <c r="Y144" s="15" t="b">
        <v>0</v>
      </c>
      <c r="Z144" s="15" t="b">
        <v>0</v>
      </c>
      <c r="AA144" s="6"/>
    </row>
    <row r="145" spans="1:27" ht="14.25">
      <c r="A145" s="7"/>
      <c r="B145" s="7" t="s">
        <v>362</v>
      </c>
      <c r="C145" s="7" t="s">
        <v>363</v>
      </c>
      <c r="D145" s="7">
        <v>2015</v>
      </c>
      <c r="E145" s="7"/>
      <c r="F145" s="21" t="s">
        <v>364</v>
      </c>
      <c r="G145" s="9"/>
      <c r="H145" s="32" t="str">
        <f t="shared" si="3"/>
        <v>NO</v>
      </c>
      <c r="I145" s="22" t="s">
        <v>22</v>
      </c>
      <c r="J145" s="11" t="b">
        <v>0</v>
      </c>
      <c r="K145" s="11" t="b">
        <v>0</v>
      </c>
      <c r="L145" s="12" t="b">
        <v>0</v>
      </c>
      <c r="M145" s="12" t="b">
        <v>0</v>
      </c>
      <c r="N145" s="12" t="b">
        <v>0</v>
      </c>
      <c r="O145" s="12" t="b">
        <v>0</v>
      </c>
      <c r="P145" s="13" t="b">
        <v>0</v>
      </c>
      <c r="Q145" s="13" t="b">
        <v>0</v>
      </c>
      <c r="R145" s="22" t="s">
        <v>22</v>
      </c>
      <c r="S145" s="14" t="b">
        <v>0</v>
      </c>
      <c r="T145" s="14" t="b">
        <v>0</v>
      </c>
      <c r="U145" s="15" t="b">
        <v>0</v>
      </c>
      <c r="V145" s="15" t="b">
        <v>0</v>
      </c>
      <c r="W145" s="15" t="b">
        <v>0</v>
      </c>
      <c r="X145" s="15" t="b">
        <v>0</v>
      </c>
      <c r="Y145" s="15" t="b">
        <v>0</v>
      </c>
      <c r="Z145" s="15" t="b">
        <v>0</v>
      </c>
      <c r="AA145" s="6"/>
    </row>
    <row r="146" spans="1:27" ht="14.25">
      <c r="A146" s="7"/>
      <c r="B146" s="7" t="s">
        <v>365</v>
      </c>
      <c r="C146" s="7" t="s">
        <v>366</v>
      </c>
      <c r="D146" s="7">
        <v>2012</v>
      </c>
      <c r="E146" s="7"/>
      <c r="F146" s="21" t="s">
        <v>367</v>
      </c>
      <c r="G146" s="9"/>
      <c r="H146" s="32" t="str">
        <f t="shared" si="3"/>
        <v>NO</v>
      </c>
      <c r="I146" s="22" t="s">
        <v>22</v>
      </c>
      <c r="J146" s="11" t="b">
        <v>0</v>
      </c>
      <c r="K146" s="11" t="b">
        <v>0</v>
      </c>
      <c r="L146" s="12" t="b">
        <v>0</v>
      </c>
      <c r="M146" s="12" t="b">
        <v>0</v>
      </c>
      <c r="N146" s="12" t="b">
        <v>0</v>
      </c>
      <c r="O146" s="12" t="b">
        <v>0</v>
      </c>
      <c r="P146" s="13" t="b">
        <v>0</v>
      </c>
      <c r="Q146" s="13" t="b">
        <v>0</v>
      </c>
      <c r="R146" s="22" t="s">
        <v>22</v>
      </c>
      <c r="S146" s="14" t="b">
        <v>0</v>
      </c>
      <c r="T146" s="14" t="b">
        <v>0</v>
      </c>
      <c r="U146" s="15" t="b">
        <v>0</v>
      </c>
      <c r="V146" s="24" t="b">
        <v>1</v>
      </c>
      <c r="W146" s="15" t="b">
        <v>0</v>
      </c>
      <c r="X146" s="15" t="b">
        <v>0</v>
      </c>
      <c r="Y146" s="15" t="b">
        <v>0</v>
      </c>
      <c r="Z146" s="15" t="b">
        <v>0</v>
      </c>
      <c r="AA146" s="6"/>
    </row>
    <row r="147" spans="1:27" ht="14.25">
      <c r="A147" s="7"/>
      <c r="B147" s="7" t="s">
        <v>368</v>
      </c>
      <c r="C147" s="7" t="s">
        <v>369</v>
      </c>
      <c r="D147" s="7">
        <v>2017</v>
      </c>
      <c r="E147" s="7"/>
      <c r="F147" s="21" t="s">
        <v>370</v>
      </c>
      <c r="G147" s="9" t="s">
        <v>371</v>
      </c>
      <c r="H147" s="32" t="str">
        <f t="shared" si="3"/>
        <v>NO</v>
      </c>
      <c r="I147" s="22" t="s">
        <v>22</v>
      </c>
      <c r="J147" s="11" t="b">
        <v>0</v>
      </c>
      <c r="K147" s="11" t="b">
        <v>0</v>
      </c>
      <c r="L147" s="12" t="b">
        <v>0</v>
      </c>
      <c r="M147" s="12" t="b">
        <v>0</v>
      </c>
      <c r="N147" s="12" t="b">
        <v>0</v>
      </c>
      <c r="O147" s="12" t="b">
        <v>0</v>
      </c>
      <c r="P147" s="13" t="b">
        <v>0</v>
      </c>
      <c r="Q147" s="13" t="b">
        <v>0</v>
      </c>
      <c r="R147" s="22" t="s">
        <v>22</v>
      </c>
      <c r="S147" s="14" t="b">
        <v>0</v>
      </c>
      <c r="T147" s="14" t="b">
        <v>0</v>
      </c>
      <c r="U147" s="15" t="b">
        <v>0</v>
      </c>
      <c r="V147" s="15" t="b">
        <v>0</v>
      </c>
      <c r="W147" s="15" t="b">
        <v>0</v>
      </c>
      <c r="X147" s="15" t="b">
        <v>0</v>
      </c>
      <c r="Y147" s="15" t="b">
        <v>0</v>
      </c>
      <c r="Z147" s="15" t="b">
        <v>0</v>
      </c>
      <c r="AA147" s="6"/>
    </row>
    <row r="148" spans="1:27" ht="14.25">
      <c r="A148" s="7"/>
      <c r="B148" s="28" t="s">
        <v>372</v>
      </c>
      <c r="C148" s="7" t="s">
        <v>373</v>
      </c>
      <c r="D148" s="7">
        <v>2020</v>
      </c>
      <c r="E148" s="7"/>
      <c r="F148" s="16" t="s">
        <v>374</v>
      </c>
      <c r="G148" s="9" t="s">
        <v>375</v>
      </c>
      <c r="H148" s="32" t="str">
        <f t="shared" si="3"/>
        <v>NO</v>
      </c>
      <c r="I148" s="22" t="s">
        <v>22</v>
      </c>
      <c r="J148" s="11" t="b">
        <v>0</v>
      </c>
      <c r="K148" s="11" t="b">
        <v>0</v>
      </c>
      <c r="L148" s="12" t="b">
        <v>0</v>
      </c>
      <c r="M148" s="12" t="b">
        <v>0</v>
      </c>
      <c r="N148" s="12" t="b">
        <v>0</v>
      </c>
      <c r="O148" s="12" t="b">
        <v>0</v>
      </c>
      <c r="P148" s="13" t="b">
        <v>0</v>
      </c>
      <c r="Q148" s="13" t="b">
        <v>0</v>
      </c>
      <c r="R148" s="22" t="s">
        <v>22</v>
      </c>
      <c r="S148" s="14" t="b">
        <v>0</v>
      </c>
      <c r="T148" s="14" t="b">
        <v>0</v>
      </c>
      <c r="U148" s="15" t="b">
        <v>0</v>
      </c>
      <c r="V148" s="15" t="b">
        <v>0</v>
      </c>
      <c r="W148" s="15" t="b">
        <v>0</v>
      </c>
      <c r="X148" s="15" t="b">
        <v>0</v>
      </c>
      <c r="Y148" s="15" t="b">
        <v>0</v>
      </c>
      <c r="Z148" s="15" t="b">
        <v>0</v>
      </c>
      <c r="AA148" s="6"/>
    </row>
    <row r="149" spans="1:27" ht="14.25">
      <c r="A149" s="7"/>
      <c r="B149" s="28" t="s">
        <v>376</v>
      </c>
      <c r="C149" s="7" t="s">
        <v>377</v>
      </c>
      <c r="D149" s="7">
        <v>2007</v>
      </c>
      <c r="E149" s="7"/>
      <c r="F149" s="16" t="s">
        <v>378</v>
      </c>
      <c r="G149" s="9"/>
      <c r="H149" s="32" t="str">
        <f t="shared" si="3"/>
        <v>NO</v>
      </c>
      <c r="I149" s="22" t="s">
        <v>22</v>
      </c>
      <c r="J149" s="11" t="b">
        <v>0</v>
      </c>
      <c r="K149" s="11" t="b">
        <v>0</v>
      </c>
      <c r="L149" s="12" t="b">
        <v>0</v>
      </c>
      <c r="M149" s="12" t="b">
        <v>0</v>
      </c>
      <c r="N149" s="12" t="b">
        <v>0</v>
      </c>
      <c r="O149" s="12" t="b">
        <v>0</v>
      </c>
      <c r="P149" s="13" t="b">
        <v>0</v>
      </c>
      <c r="Q149" s="13" t="b">
        <v>0</v>
      </c>
      <c r="R149" s="22" t="s">
        <v>22</v>
      </c>
      <c r="S149" s="14" t="b">
        <v>0</v>
      </c>
      <c r="T149" s="14" t="b">
        <v>0</v>
      </c>
      <c r="U149" s="15" t="b">
        <v>0</v>
      </c>
      <c r="V149" s="15" t="b">
        <v>0</v>
      </c>
      <c r="W149" s="15" t="b">
        <v>0</v>
      </c>
      <c r="X149" s="15" t="b">
        <v>0</v>
      </c>
      <c r="Y149" s="15" t="b">
        <v>0</v>
      </c>
      <c r="Z149" s="15" t="b">
        <v>0</v>
      </c>
      <c r="AA149" s="6"/>
    </row>
    <row r="150" spans="1:27" ht="14.25">
      <c r="A150" s="7"/>
      <c r="B150" s="28" t="s">
        <v>379</v>
      </c>
      <c r="C150" s="28" t="s">
        <v>380</v>
      </c>
      <c r="D150" s="7"/>
      <c r="E150" s="7"/>
      <c r="F150" s="16" t="s">
        <v>381</v>
      </c>
      <c r="G150" s="9"/>
      <c r="H150" s="32" t="str">
        <f t="shared" si="3"/>
        <v>NO</v>
      </c>
      <c r="I150" s="22" t="s">
        <v>22</v>
      </c>
      <c r="J150" s="11" t="b">
        <v>0</v>
      </c>
      <c r="K150" s="11" t="b">
        <v>0</v>
      </c>
      <c r="L150" s="12" t="b">
        <v>0</v>
      </c>
      <c r="M150" s="12" t="b">
        <v>0</v>
      </c>
      <c r="N150" s="12" t="b">
        <v>0</v>
      </c>
      <c r="O150" s="12" t="b">
        <v>0</v>
      </c>
      <c r="P150" s="13" t="b">
        <v>0</v>
      </c>
      <c r="Q150" s="13" t="b">
        <v>0</v>
      </c>
      <c r="R150" s="22" t="s">
        <v>22</v>
      </c>
      <c r="S150" s="14" t="b">
        <v>0</v>
      </c>
      <c r="T150" s="14" t="b">
        <v>0</v>
      </c>
      <c r="U150" s="15" t="b">
        <v>0</v>
      </c>
      <c r="V150" s="15" t="b">
        <v>0</v>
      </c>
      <c r="W150" s="15" t="b">
        <v>0</v>
      </c>
      <c r="X150" s="15" t="b">
        <v>0</v>
      </c>
      <c r="Y150" s="15" t="b">
        <v>0</v>
      </c>
      <c r="Z150" s="15" t="b">
        <v>0</v>
      </c>
      <c r="AA150" s="6"/>
    </row>
    <row r="151" spans="1:27" ht="14.25">
      <c r="A151" s="7"/>
      <c r="B151" s="28" t="s">
        <v>382</v>
      </c>
      <c r="C151" s="7" t="s">
        <v>383</v>
      </c>
      <c r="D151" s="7">
        <v>2020</v>
      </c>
      <c r="E151" s="7"/>
      <c r="F151" s="21" t="s">
        <v>384</v>
      </c>
      <c r="G151" s="9" t="s">
        <v>385</v>
      </c>
      <c r="H151" s="32" t="str">
        <f t="shared" si="3"/>
        <v>NO</v>
      </c>
      <c r="I151" s="22" t="s">
        <v>22</v>
      </c>
      <c r="J151" s="11" t="b">
        <v>0</v>
      </c>
      <c r="K151" s="11" t="b">
        <v>0</v>
      </c>
      <c r="L151" s="12" t="b">
        <v>0</v>
      </c>
      <c r="M151" s="12" t="b">
        <v>0</v>
      </c>
      <c r="N151" s="12" t="b">
        <v>0</v>
      </c>
      <c r="O151" s="12" t="b">
        <v>0</v>
      </c>
      <c r="P151" s="13" t="b">
        <v>0</v>
      </c>
      <c r="Q151" s="13" t="b">
        <v>0</v>
      </c>
      <c r="R151" s="22" t="s">
        <v>22</v>
      </c>
      <c r="S151" s="14" t="b">
        <v>0</v>
      </c>
      <c r="T151" s="14" t="b">
        <v>0</v>
      </c>
      <c r="U151" s="15" t="b">
        <v>0</v>
      </c>
      <c r="V151" s="15" t="b">
        <v>0</v>
      </c>
      <c r="W151" s="15" t="b">
        <v>0</v>
      </c>
      <c r="X151" s="15" t="b">
        <v>0</v>
      </c>
      <c r="Y151" s="15" t="b">
        <v>0</v>
      </c>
      <c r="Z151" s="15" t="b">
        <v>0</v>
      </c>
      <c r="AA151" s="6"/>
    </row>
    <row r="152" spans="1:27" ht="14.25">
      <c r="A152" s="7"/>
      <c r="B152" s="28" t="s">
        <v>386</v>
      </c>
      <c r="C152" s="7" t="s">
        <v>387</v>
      </c>
      <c r="D152" s="7">
        <v>2011</v>
      </c>
      <c r="E152" s="7"/>
      <c r="F152" s="21" t="s">
        <v>388</v>
      </c>
      <c r="G152" s="9" t="s">
        <v>389</v>
      </c>
      <c r="H152" s="32" t="str">
        <f t="shared" si="3"/>
        <v>NO</v>
      </c>
      <c r="I152" s="22" t="s">
        <v>22</v>
      </c>
      <c r="J152" s="11" t="b">
        <v>0</v>
      </c>
      <c r="K152" s="11" t="b">
        <v>0</v>
      </c>
      <c r="L152" s="12" t="b">
        <v>0</v>
      </c>
      <c r="M152" s="12" t="b">
        <v>0</v>
      </c>
      <c r="N152" s="12" t="b">
        <v>0</v>
      </c>
      <c r="O152" s="12" t="b">
        <v>0</v>
      </c>
      <c r="P152" s="13" t="b">
        <v>0</v>
      </c>
      <c r="Q152" s="13" t="b">
        <v>0</v>
      </c>
      <c r="R152" s="22" t="s">
        <v>22</v>
      </c>
      <c r="S152" s="14" t="b">
        <v>0</v>
      </c>
      <c r="T152" s="14" t="b">
        <v>0</v>
      </c>
      <c r="U152" s="15" t="b">
        <v>0</v>
      </c>
      <c r="V152" s="15" t="b">
        <v>0</v>
      </c>
      <c r="W152" s="15" t="b">
        <v>0</v>
      </c>
      <c r="X152" s="15" t="b">
        <v>0</v>
      </c>
      <c r="Y152" s="15" t="b">
        <v>0</v>
      </c>
      <c r="Z152" s="15" t="b">
        <v>0</v>
      </c>
      <c r="AA152" s="6"/>
    </row>
    <row r="153" spans="1:27" ht="14.25">
      <c r="A153" s="7"/>
      <c r="B153" s="7" t="s">
        <v>390</v>
      </c>
      <c r="C153" s="7" t="s">
        <v>391</v>
      </c>
      <c r="D153" s="7"/>
      <c r="E153" s="7"/>
      <c r="F153" s="21" t="s">
        <v>392</v>
      </c>
      <c r="G153" s="9"/>
      <c r="H153" s="32" t="str">
        <f t="shared" ref="H153:H184" si="4">IF(I153=R153,I153,IF(AND(I153="YES",R153="MAYBE"),"YES",IF(AND(I153="MAYBE",R153="YES"),"YES",IF(OR(AND(I153="NO",R153="YES"),AND(I153="YES",R153="NO")),"MAYBE","NO"))))</f>
        <v>NO</v>
      </c>
      <c r="I153" s="22" t="s">
        <v>22</v>
      </c>
      <c r="J153" s="11" t="b">
        <v>0</v>
      </c>
      <c r="K153" s="11" t="b">
        <v>0</v>
      </c>
      <c r="L153" s="12" t="b">
        <v>0</v>
      </c>
      <c r="M153" s="12" t="b">
        <v>0</v>
      </c>
      <c r="N153" s="12" t="b">
        <v>0</v>
      </c>
      <c r="O153" s="12" t="b">
        <v>0</v>
      </c>
      <c r="P153" s="13" t="b">
        <v>0</v>
      </c>
      <c r="Q153" s="13" t="b">
        <v>0</v>
      </c>
      <c r="R153" s="22" t="s">
        <v>22</v>
      </c>
      <c r="S153" s="14" t="b">
        <v>0</v>
      </c>
      <c r="T153" s="14" t="b">
        <v>0</v>
      </c>
      <c r="U153" s="15" t="b">
        <v>0</v>
      </c>
      <c r="V153" s="15" t="b">
        <v>0</v>
      </c>
      <c r="W153" s="15" t="b">
        <v>0</v>
      </c>
      <c r="X153" s="15" t="b">
        <v>0</v>
      </c>
      <c r="Y153" s="15" t="b">
        <v>0</v>
      </c>
      <c r="Z153" s="15" t="b">
        <v>0</v>
      </c>
      <c r="AA153" s="6"/>
    </row>
    <row r="154" spans="1:27" ht="14.25">
      <c r="A154" s="7"/>
      <c r="B154" s="7" t="s">
        <v>393</v>
      </c>
      <c r="C154" s="7" t="s">
        <v>394</v>
      </c>
      <c r="D154" s="7"/>
      <c r="E154" s="7"/>
      <c r="F154" s="16" t="s">
        <v>395</v>
      </c>
      <c r="G154" s="9"/>
      <c r="H154" s="32" t="str">
        <f t="shared" si="4"/>
        <v>NO</v>
      </c>
      <c r="I154" s="22" t="s">
        <v>22</v>
      </c>
      <c r="J154" s="11" t="b">
        <v>0</v>
      </c>
      <c r="K154" s="11" t="b">
        <v>0</v>
      </c>
      <c r="L154" s="12" t="b">
        <v>0</v>
      </c>
      <c r="M154" s="12" t="b">
        <v>0</v>
      </c>
      <c r="N154" s="12" t="b">
        <v>0</v>
      </c>
      <c r="O154" s="12" t="b">
        <v>0</v>
      </c>
      <c r="P154" s="13" t="b">
        <v>0</v>
      </c>
      <c r="Q154" s="13" t="b">
        <v>0</v>
      </c>
      <c r="R154" s="22" t="s">
        <v>22</v>
      </c>
      <c r="S154" s="14" t="b">
        <v>0</v>
      </c>
      <c r="T154" s="14" t="b">
        <v>0</v>
      </c>
      <c r="U154" s="15" t="b">
        <v>0</v>
      </c>
      <c r="V154" s="15" t="b">
        <v>0</v>
      </c>
      <c r="W154" s="15" t="b">
        <v>0</v>
      </c>
      <c r="X154" s="15" t="b">
        <v>0</v>
      </c>
      <c r="Y154" s="15" t="b">
        <v>0</v>
      </c>
      <c r="Z154" s="15" t="b">
        <v>0</v>
      </c>
      <c r="AA154" s="6"/>
    </row>
    <row r="155" spans="1:27" ht="14.25">
      <c r="A155" s="7"/>
      <c r="B155" s="7" t="s">
        <v>396</v>
      </c>
      <c r="C155" s="7" t="s">
        <v>397</v>
      </c>
      <c r="D155" s="7"/>
      <c r="E155" s="7"/>
      <c r="F155" s="21" t="s">
        <v>398</v>
      </c>
      <c r="G155" s="9"/>
      <c r="H155" s="32" t="str">
        <f t="shared" si="4"/>
        <v>NO</v>
      </c>
      <c r="I155" s="22" t="s">
        <v>22</v>
      </c>
      <c r="J155" s="11" t="b">
        <v>0</v>
      </c>
      <c r="K155" s="11" t="b">
        <v>0</v>
      </c>
      <c r="L155" s="12" t="b">
        <v>0</v>
      </c>
      <c r="M155" s="12" t="b">
        <v>0</v>
      </c>
      <c r="N155" s="12" t="b">
        <v>0</v>
      </c>
      <c r="O155" s="12" t="b">
        <v>0</v>
      </c>
      <c r="P155" s="13" t="b">
        <v>0</v>
      </c>
      <c r="Q155" s="13" t="b">
        <v>0</v>
      </c>
      <c r="R155" s="22" t="s">
        <v>22</v>
      </c>
      <c r="S155" s="14" t="b">
        <v>0</v>
      </c>
      <c r="T155" s="14" t="b">
        <v>0</v>
      </c>
      <c r="U155" s="15" t="b">
        <v>0</v>
      </c>
      <c r="V155" s="15" t="b">
        <v>0</v>
      </c>
      <c r="W155" s="15" t="b">
        <v>0</v>
      </c>
      <c r="X155" s="15" t="b">
        <v>0</v>
      </c>
      <c r="Y155" s="15" t="b">
        <v>0</v>
      </c>
      <c r="Z155" s="15" t="b">
        <v>0</v>
      </c>
      <c r="AA155" s="6"/>
    </row>
    <row r="156" spans="1:27" ht="14.25">
      <c r="A156" s="7"/>
      <c r="B156" s="7" t="s">
        <v>399</v>
      </c>
      <c r="C156" s="7" t="s">
        <v>400</v>
      </c>
      <c r="D156" s="7">
        <v>2018</v>
      </c>
      <c r="E156" s="7"/>
      <c r="F156" s="21" t="s">
        <v>401</v>
      </c>
      <c r="G156" s="9"/>
      <c r="H156" s="32" t="str">
        <f t="shared" si="4"/>
        <v>NO</v>
      </c>
      <c r="I156" s="22" t="s">
        <v>22</v>
      </c>
      <c r="J156" s="11" t="b">
        <v>0</v>
      </c>
      <c r="K156" s="11" t="b">
        <v>0</v>
      </c>
      <c r="L156" s="12" t="b">
        <v>0</v>
      </c>
      <c r="M156" s="12" t="b">
        <v>0</v>
      </c>
      <c r="N156" s="12" t="b">
        <v>0</v>
      </c>
      <c r="O156" s="12" t="b">
        <v>0</v>
      </c>
      <c r="P156" s="13" t="b">
        <v>0</v>
      </c>
      <c r="Q156" s="13" t="b">
        <v>0</v>
      </c>
      <c r="R156" s="22" t="s">
        <v>22</v>
      </c>
      <c r="S156" s="14" t="b">
        <v>0</v>
      </c>
      <c r="T156" s="14" t="b">
        <v>0</v>
      </c>
      <c r="U156" s="15" t="b">
        <v>0</v>
      </c>
      <c r="V156" s="24" t="b">
        <v>1</v>
      </c>
      <c r="W156" s="15" t="b">
        <v>0</v>
      </c>
      <c r="X156" s="15" t="b">
        <v>0</v>
      </c>
      <c r="Y156" s="15" t="b">
        <v>0</v>
      </c>
      <c r="Z156" s="15" t="b">
        <v>0</v>
      </c>
      <c r="AA156" s="6"/>
    </row>
    <row r="157" spans="1:27" ht="14.25">
      <c r="A157" s="7"/>
      <c r="B157" s="7" t="s">
        <v>402</v>
      </c>
      <c r="C157" s="7" t="s">
        <v>403</v>
      </c>
      <c r="D157" s="7">
        <v>2017</v>
      </c>
      <c r="E157" s="7"/>
      <c r="F157" s="31" t="s">
        <v>404</v>
      </c>
      <c r="G157" s="9"/>
      <c r="H157" s="32" t="str">
        <f t="shared" si="4"/>
        <v>NO</v>
      </c>
      <c r="I157" s="22" t="s">
        <v>22</v>
      </c>
      <c r="J157" s="11" t="b">
        <v>0</v>
      </c>
      <c r="K157" s="11" t="b">
        <v>0</v>
      </c>
      <c r="L157" s="12" t="b">
        <v>0</v>
      </c>
      <c r="M157" s="12" t="b">
        <v>0</v>
      </c>
      <c r="N157" s="12" t="b">
        <v>0</v>
      </c>
      <c r="O157" s="12" t="b">
        <v>0</v>
      </c>
      <c r="P157" s="13" t="b">
        <v>0</v>
      </c>
      <c r="Q157" s="13" t="b">
        <v>0</v>
      </c>
      <c r="R157" s="22" t="s">
        <v>22</v>
      </c>
      <c r="S157" s="14" t="b">
        <v>0</v>
      </c>
      <c r="T157" s="14" t="b">
        <v>0</v>
      </c>
      <c r="U157" s="15" t="b">
        <v>0</v>
      </c>
      <c r="V157" s="24" t="b">
        <v>1</v>
      </c>
      <c r="W157" s="15" t="b">
        <v>0</v>
      </c>
      <c r="X157" s="15" t="b">
        <v>0</v>
      </c>
      <c r="Y157" s="15" t="b">
        <v>0</v>
      </c>
      <c r="Z157" s="15" t="b">
        <v>0</v>
      </c>
      <c r="AA157" s="6"/>
    </row>
    <row r="158" spans="1:27" ht="14.25">
      <c r="A158" s="7"/>
      <c r="B158" s="7" t="s">
        <v>405</v>
      </c>
      <c r="C158" s="7" t="s">
        <v>406</v>
      </c>
      <c r="D158" s="7">
        <v>2018</v>
      </c>
      <c r="E158" s="7"/>
      <c r="F158" s="21" t="s">
        <v>407</v>
      </c>
      <c r="G158" s="9"/>
      <c r="H158" s="32" t="str">
        <f t="shared" si="4"/>
        <v>NO</v>
      </c>
      <c r="I158" s="22" t="s">
        <v>22</v>
      </c>
      <c r="J158" s="11" t="b">
        <v>0</v>
      </c>
      <c r="K158" s="11" t="b">
        <v>0</v>
      </c>
      <c r="L158" s="12" t="b">
        <v>0</v>
      </c>
      <c r="M158" s="12" t="b">
        <v>0</v>
      </c>
      <c r="N158" s="12" t="b">
        <v>0</v>
      </c>
      <c r="O158" s="12" t="b">
        <v>0</v>
      </c>
      <c r="P158" s="13" t="b">
        <v>0</v>
      </c>
      <c r="Q158" s="13" t="b">
        <v>0</v>
      </c>
      <c r="R158" s="22" t="s">
        <v>22</v>
      </c>
      <c r="S158" s="14" t="b">
        <v>0</v>
      </c>
      <c r="T158" s="14" t="b">
        <v>0</v>
      </c>
      <c r="U158" s="15" t="b">
        <v>0</v>
      </c>
      <c r="V158" s="24" t="b">
        <v>1</v>
      </c>
      <c r="W158" s="15" t="b">
        <v>0</v>
      </c>
      <c r="X158" s="15" t="b">
        <v>0</v>
      </c>
      <c r="Y158" s="15" t="b">
        <v>0</v>
      </c>
      <c r="Z158" s="15" t="b">
        <v>0</v>
      </c>
      <c r="AA158" s="6"/>
    </row>
    <row r="159" spans="1:27" ht="12.75">
      <c r="A159" s="7"/>
      <c r="B159" s="7"/>
      <c r="C159" s="7"/>
      <c r="D159" s="7"/>
      <c r="E159" s="7"/>
      <c r="F159" s="9"/>
      <c r="G159" s="9"/>
      <c r="H159" s="9"/>
      <c r="I159" s="10"/>
      <c r="J159" s="11"/>
      <c r="K159" s="11"/>
      <c r="L159" s="12"/>
      <c r="M159" s="12"/>
      <c r="N159" s="12"/>
      <c r="O159" s="12"/>
      <c r="P159" s="13"/>
      <c r="Q159" s="13"/>
      <c r="R159" s="10"/>
      <c r="S159" s="14"/>
      <c r="T159" s="14"/>
      <c r="U159" s="15"/>
      <c r="V159" s="15"/>
      <c r="W159" s="15"/>
      <c r="X159" s="15"/>
      <c r="Y159" s="15"/>
      <c r="Z159" s="15"/>
      <c r="AA159" s="6"/>
    </row>
    <row r="160" spans="1:27" ht="12.75">
      <c r="A160" s="7"/>
      <c r="B160" s="7"/>
      <c r="C160" s="7"/>
      <c r="D160" s="7"/>
      <c r="E160" s="7"/>
      <c r="F160" s="9"/>
      <c r="G160" s="9"/>
      <c r="H160" s="9"/>
      <c r="I160" s="10"/>
      <c r="J160" s="11"/>
      <c r="K160" s="11"/>
      <c r="L160" s="12"/>
      <c r="M160" s="12"/>
      <c r="N160" s="12"/>
      <c r="O160" s="12"/>
      <c r="P160" s="13"/>
      <c r="Q160" s="13"/>
      <c r="R160" s="10"/>
      <c r="S160" s="14"/>
      <c r="T160" s="14"/>
      <c r="U160" s="15"/>
      <c r="V160" s="15"/>
      <c r="W160" s="15"/>
      <c r="X160" s="15"/>
      <c r="Y160" s="15"/>
      <c r="Z160" s="15"/>
      <c r="AA160" s="6"/>
    </row>
    <row r="161" spans="1:27" ht="12.75">
      <c r="A161" s="7"/>
      <c r="B161" s="7" t="s">
        <v>408</v>
      </c>
      <c r="C161" s="7"/>
      <c r="D161" s="7"/>
      <c r="E161" s="7"/>
      <c r="F161" s="9"/>
      <c r="G161" s="9"/>
      <c r="H161" s="9"/>
      <c r="I161" s="10"/>
      <c r="J161" s="11"/>
      <c r="K161" s="11"/>
      <c r="L161" s="12"/>
      <c r="M161" s="12"/>
      <c r="N161" s="12"/>
      <c r="O161" s="12"/>
      <c r="P161" s="13"/>
      <c r="Q161" s="13"/>
      <c r="R161" s="10"/>
      <c r="S161" s="14"/>
      <c r="T161" s="14"/>
      <c r="U161" s="15"/>
      <c r="V161" s="15"/>
      <c r="W161" s="15"/>
      <c r="X161" s="15"/>
      <c r="Y161" s="15"/>
      <c r="Z161" s="15"/>
      <c r="AA161" s="6"/>
    </row>
  </sheetData>
  <autoFilter ref="H1:H161"/>
  <conditionalFormatting sqref="H2:H8 H159:H161 I2:I161 R2:R161">
    <cfRule type="cellIs" dxfId="18" priority="16" operator="equal">
      <formula>"YES"</formula>
    </cfRule>
  </conditionalFormatting>
  <conditionalFormatting sqref="H2:H8 H159:H161 I2:I161 R2:R161">
    <cfRule type="cellIs" dxfId="17" priority="17" operator="equal">
      <formula>"MAYBE"</formula>
    </cfRule>
  </conditionalFormatting>
  <conditionalFormatting sqref="H2:H8 H159:H161 I2:I161 R2:R161">
    <cfRule type="cellIs" dxfId="16" priority="18" operator="equal">
      <formula>"NO"</formula>
    </cfRule>
  </conditionalFormatting>
  <conditionalFormatting sqref="I1:I161 R1:R161">
    <cfRule type="containsBlanks" dxfId="15" priority="20">
      <formula>LEN(TRIM(I1))=0</formula>
    </cfRule>
  </conditionalFormatting>
  <conditionalFormatting sqref="H9">
    <cfRule type="cellIs" dxfId="14" priority="1" operator="equal">
      <formula>"YES"</formula>
    </cfRule>
  </conditionalFormatting>
  <conditionalFormatting sqref="H13:H158">
    <cfRule type="cellIs" dxfId="13" priority="13" operator="equal">
      <formula>"YES"</formula>
    </cfRule>
  </conditionalFormatting>
  <conditionalFormatting sqref="H13:H158">
    <cfRule type="cellIs" dxfId="12" priority="14" operator="equal">
      <formula>"MAYBE"</formula>
    </cfRule>
  </conditionalFormatting>
  <conditionalFormatting sqref="H13:H158">
    <cfRule type="cellIs" dxfId="11" priority="15" operator="equal">
      <formula>"NO"</formula>
    </cfRule>
  </conditionalFormatting>
  <conditionalFormatting sqref="H12">
    <cfRule type="cellIs" dxfId="10" priority="10" operator="equal">
      <formula>"YES"</formula>
    </cfRule>
  </conditionalFormatting>
  <conditionalFormatting sqref="H12">
    <cfRule type="cellIs" dxfId="9" priority="11" operator="equal">
      <formula>"MAYBE"</formula>
    </cfRule>
  </conditionalFormatting>
  <conditionalFormatting sqref="H12">
    <cfRule type="cellIs" dxfId="8" priority="12" operator="equal">
      <formula>"NO"</formula>
    </cfRule>
  </conditionalFormatting>
  <conditionalFormatting sqref="H11">
    <cfRule type="cellIs" dxfId="7" priority="7" operator="equal">
      <formula>"YES"</formula>
    </cfRule>
  </conditionalFormatting>
  <conditionalFormatting sqref="H11">
    <cfRule type="cellIs" dxfId="6" priority="8" operator="equal">
      <formula>"MAYBE"</formula>
    </cfRule>
  </conditionalFormatting>
  <conditionalFormatting sqref="H11">
    <cfRule type="cellIs" dxfId="5" priority="9" operator="equal">
      <formula>"NO"</formula>
    </cfRule>
  </conditionalFormatting>
  <conditionalFormatting sqref="H10">
    <cfRule type="cellIs" dxfId="4" priority="4" operator="equal">
      <formula>"YES"</formula>
    </cfRule>
  </conditionalFormatting>
  <conditionalFormatting sqref="H10">
    <cfRule type="cellIs" dxfId="3" priority="5" operator="equal">
      <formula>"MAYBE"</formula>
    </cfRule>
  </conditionalFormatting>
  <conditionalFormatting sqref="H10">
    <cfRule type="cellIs" dxfId="2" priority="6" operator="equal">
      <formula>"NO"</formula>
    </cfRule>
  </conditionalFormatting>
  <conditionalFormatting sqref="H9">
    <cfRule type="cellIs" dxfId="1" priority="2" operator="equal">
      <formula>"MAYBE"</formula>
    </cfRule>
  </conditionalFormatting>
  <conditionalFormatting sqref="H9">
    <cfRule type="cellIs" dxfId="0" priority="3" operator="equal">
      <formula>"NO"</formula>
    </cfRule>
  </conditionalFormatting>
  <hyperlinks>
    <hyperlink ref="F11" r:id="rId1"/>
    <hyperlink ref="F41" r:id="rId2"/>
    <hyperlink ref="F81" r:id="rId3"/>
    <hyperlink ref="F120" r:id="rId4"/>
    <hyperlink ref="F139" r:id="rId5"/>
    <hyperlink ref="F140" r:id="rId6"/>
    <hyperlink ref="F141" r:id="rId7"/>
    <hyperlink ref="F142" r:id="rId8"/>
    <hyperlink ref="F143" r:id="rId9"/>
    <hyperlink ref="F144" r:id="rId10"/>
    <hyperlink ref="F145" r:id="rId11"/>
    <hyperlink ref="F146" r:id="rId12"/>
    <hyperlink ref="F147" r:id="rId13"/>
    <hyperlink ref="F148" r:id="rId14"/>
    <hyperlink ref="F149" r:id="rId15"/>
    <hyperlink ref="F150" r:id="rId16"/>
    <hyperlink ref="F151" r:id="rId17"/>
    <hyperlink ref="F152" r:id="rId18"/>
    <hyperlink ref="F153" r:id="rId19"/>
    <hyperlink ref="F154" r:id="rId20"/>
    <hyperlink ref="F155" r:id="rId21"/>
    <hyperlink ref="F156" r:id="rId22"/>
    <hyperlink ref="F157" r:id="rId23"/>
    <hyperlink ref="F158" r:id="rId24"/>
  </hyperlinks>
  <pageMargins left="0.7" right="0.7" top="0.78740157499999996" bottom="0.78740157499999996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2021-08-15T12:43:34Z</dcterms:modified>
</cp:coreProperties>
</file>