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F41" i="1"/>
  <c r="H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H31" i="1"/>
  <c r="F31" i="1"/>
  <c r="H30" i="1"/>
  <c r="F30" i="1"/>
  <c r="H29" i="1"/>
  <c r="H28" i="1"/>
  <c r="F28" i="1"/>
  <c r="H27" i="1"/>
  <c r="F27" i="1"/>
  <c r="H26" i="1"/>
  <c r="F26" i="1"/>
  <c r="H25" i="1"/>
  <c r="F25" i="1"/>
  <c r="H24" i="1"/>
  <c r="F24" i="1"/>
  <c r="H23" i="1"/>
  <c r="H22" i="1"/>
  <c r="F22" i="1"/>
  <c r="H21" i="1"/>
  <c r="H20" i="1"/>
  <c r="F20" i="1"/>
  <c r="H19" i="1"/>
  <c r="F19" i="1"/>
  <c r="H18" i="1"/>
  <c r="F18" i="1"/>
  <c r="H17" i="1"/>
  <c r="H16" i="1"/>
  <c r="F16" i="1"/>
  <c r="H15" i="1"/>
  <c r="H14" i="1"/>
  <c r="F14" i="1"/>
  <c r="H13" i="1"/>
  <c r="H12" i="1"/>
  <c r="F12" i="1"/>
  <c r="H11" i="1"/>
  <c r="H10" i="1"/>
  <c r="F10" i="1"/>
  <c r="H9" i="1"/>
  <c r="C2" i="1"/>
</calcChain>
</file>

<file path=xl/sharedStrings.xml><?xml version="1.0" encoding="utf-8"?>
<sst xmlns="http://schemas.openxmlformats.org/spreadsheetml/2006/main" count="199" uniqueCount="119">
  <si>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</si>
  <si>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</si>
  <si>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</si>
  <si>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</si>
  <si>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</si>
  <si>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</si>
  <si>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</si>
  <si>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</si>
  <si>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</si>
  <si>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</si>
  <si>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</si>
  <si>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</si>
  <si>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</si>
  <si>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</si>
  <si>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</si>
  <si>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</si>
  <si>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The Syntax of a Multi-Level Production Process Modeling Language</t>
  </si>
  <si>
    <t>References TOTAL 35.</t>
  </si>
  <si>
    <t>References NEW 33:</t>
  </si>
  <si>
    <t>S. Zor, D. Schumm and F. Leymann</t>
  </si>
  <si>
    <t>A Proposal of BPMN Extensions for the Manufacturing Domain</t>
  </si>
  <si>
    <t>NO</t>
  </si>
  <si>
    <t>K. Dorofeev, Stefan Profanter, José Cabral, Pedro Ferreira, Alois Zoitl</t>
  </si>
  <si>
    <t>Agile Operational Behavior for the Control-Level Devices in Plug&amp;Produce Production Environments</t>
  </si>
  <si>
    <t>10.1109/etfa.2019.8869208</t>
  </si>
  <si>
    <t>American Society of Mechanical Engineers</t>
  </si>
  <si>
    <t>Marko Vjestica, Vladimir Dimitrieski, Milan Pisaric, S. Kordic, S. Ristic, I. Lukovic</t>
  </si>
  <si>
    <t>An Application of a DSML in Industry 4.0 Production Processes</t>
  </si>
  <si>
    <t>10.1007/978-3-030-57993-7_50</t>
  </si>
  <si>
    <t>Business Process Model and Notation Version 2.0.2", Technical Report, 2014.</t>
  </si>
  <si>
    <t>Business Process Model and Notation, Version 2.0.2</t>
  </si>
  <si>
    <t>Mateja Kocbek, G. Jost, M. Hericko, G. Polancic</t>
  </si>
  <si>
    <t>Business process model and notation: The current state of affairs</t>
  </si>
  <si>
    <t>10.2298/csis140610006k</t>
  </si>
  <si>
    <t>Igor Dejanovic, Maja Tumbas, G. Milosavljevic, B. Perisic</t>
  </si>
  <si>
    <t>Comparison of Textual and Visual Notations of DOMMLite Domain-Specific Language</t>
  </si>
  <si>
    <t>http://ceur-ws.org/Vol-639/131-dejanovic.pdf</t>
  </si>
  <si>
    <t>Qinglin Qi, Fei Tao</t>
  </si>
  <si>
    <t>Digital Twin and Big Data Towards Smart Manufacturing and Industry 4.0: 360 Degree Comparison</t>
  </si>
  <si>
    <t>10.1109/access.2018.2793265</t>
  </si>
  <si>
    <t>Eclipse Sirius Documentation</t>
  </si>
  <si>
    <t>Lida Xu</t>
  </si>
  <si>
    <t>Enterprise Systems: State-of-the-Art and Future Trends</t>
  </si>
  <si>
    <t>10.1109/tii.2011.2167156</t>
  </si>
  <si>
    <t>R. Jiao, M. M. Tseng, Qinhai Ma, Y. Zou</t>
  </si>
  <si>
    <t>Generic Bill-of-Materials-and-Operations for High-Variety Production Management</t>
  </si>
  <si>
    <t>10.1177/1063293x0000800404</t>
  </si>
  <si>
    <t>M. Lütjen, D. Rippel</t>
  </si>
  <si>
    <t>GRAMOSA framework for graphical modelling and simulation-based analysis of complex production processes</t>
  </si>
  <si>
    <t>10.1007/s00170-015-7037-y</t>
  </si>
  <si>
    <t>D. Gorecky, M. Schmitt, M. Loskyll and D. Zuhlke</t>
  </si>
  <si>
    <t>Human-machine-interaction in the industry 4.0 era</t>
  </si>
  <si>
    <t>J. Wan, H. Cai, K. Zhou</t>
  </si>
  <si>
    <t>Industrie 4.0: Enabling technologies</t>
  </si>
  <si>
    <t>10.1109/icaiot.2015.7111555</t>
  </si>
  <si>
    <t>H. Lasi, P. Fettke, H.-G. Kemper, T. Feld and M. Hoffmann</t>
  </si>
  <si>
    <t>Industry 4.0</t>
  </si>
  <si>
    <t>Christian Leyh, S. Martin, T. Schäffer</t>
  </si>
  <si>
    <t>Industry 4.0 and Lean Production — A matching relationship? An analysis of selected Industry 4.0 models</t>
  </si>
  <si>
    <t>10.15439/2017f365</t>
  </si>
  <si>
    <t>S. Vaidya, P. M. Ambad, S. Bhosle</t>
  </si>
  <si>
    <t>Industry 4.0 – A Glimpse</t>
  </si>
  <si>
    <t>10.1016/j.promfg.2018.02.034</t>
  </si>
  <si>
    <t>L. Xu, Eric Xu, L. Li</t>
  </si>
  <si>
    <t>Industry 4.0: state of the art and future trends</t>
  </si>
  <si>
    <t>10.1080/00207543.2018.1444806</t>
  </si>
  <si>
    <t>S. Schönig, L. Ackermann, S. Jablonski, Andreas Ermer</t>
  </si>
  <si>
    <t>IoT meets BPM: a bidirectional communication architecture for IoT-aware process execution</t>
  </si>
  <si>
    <t>10.1007/s10270-020-00785-7</t>
  </si>
  <si>
    <t>T. Qu, ShuiPing Lei, Zongzhong Wang, Duxian Nie, X. Chen, G. Huang</t>
  </si>
  <si>
    <t>IoT-based real-time production logistics synchronization system under smart cloud manufacturing</t>
  </si>
  <si>
    <t>10.1007/s00170-015-7220-1</t>
  </si>
  <si>
    <t>Korean Standards Service Network (KSSN)</t>
  </si>
  <si>
    <t>Hyun Ahn, Tai-Woo Chang</t>
  </si>
  <si>
    <t>Measuring Similarity for Manufacturing Process Models</t>
  </si>
  <si>
    <t>10.1007/978-3-319-99707-0_28</t>
  </si>
  <si>
    <t>B. Weißenberger, Stefan Flad, X. Chen, S. Rösch, T. Voigt, B. Vogel-Heuser</t>
  </si>
  <si>
    <t>Model driven engineering of manufacturing execution systems using a formal specification</t>
  </si>
  <si>
    <t>10.1109/etfa.2015.7301430</t>
  </si>
  <si>
    <t>V. Dimitrieski</t>
  </si>
  <si>
    <t>Model-Driven Technical Space Integration Based on a Mapping Approach</t>
  </si>
  <si>
    <t>PhD</t>
  </si>
  <si>
    <t>Andreas Wortmann, Olivier Barais, Benoît Combemale, M. Wimmer</t>
  </si>
  <si>
    <t>Modeling languages in Industry 4.0: an extended systematic mapping study</t>
  </si>
  <si>
    <t>10.1007/s10270-019-00757-6</t>
  </si>
  <si>
    <t>R. Petrasch, Roman Hentschke</t>
  </si>
  <si>
    <t>Process modeling for industry 4.0 applications: Towards an industry 4.0 process modeling language and method</t>
  </si>
  <si>
    <t>10.1109/jcsse.2016.7748885</t>
  </si>
  <si>
    <t>S. Meyer, Andreas Ruppen, L. Hilty</t>
  </si>
  <si>
    <t>The Things of the Internet of Things in BPMN</t>
  </si>
  <si>
    <t>10.1007/978-3-319-19243-7_27</t>
  </si>
  <si>
    <t>Towards a formal description and automatic execution of production processes</t>
  </si>
  <si>
    <t>10.1109/informatics47936.2019.9119314</t>
  </si>
  <si>
    <t>Maria Witsch, B. Vogel-Heuser</t>
  </si>
  <si>
    <t>Towards a Formal Specification Framework for Manufacturing Execution Systems</t>
  </si>
  <si>
    <t>10.1109/tii.2012.2186585</t>
  </si>
  <si>
    <t>Marko Vještica, Vladimir Dimitrieski, Milan Pisarić, Slavica Kordić, Sonja Ristić, Ivan Luković</t>
  </si>
  <si>
    <t>Towards a Formal Specification of Production Processes Suitable for Automatic Execution</t>
  </si>
  <si>
    <t>10.1515/comp-2020-0200</t>
  </si>
  <si>
    <t>Milan Pisaric, Vladimir Dimitrieski, Marko Vjestica, G. Krajoski</t>
  </si>
  <si>
    <t>Towards a Non-disruptive System for Dynamic Orchestration of the Shop Floor</t>
  </si>
  <si>
    <t>10.1007/978-3-030-57997-5_54</t>
  </si>
  <si>
    <t>R. Petrasch and R. Hentschke</t>
  </si>
  <si>
    <t>Towards an Internet-of-Things-aware Process Modeling Method - An Example for a House Suveillance System Process Model</t>
  </si>
  <si>
    <t>Solmaz Mansour Fallah, Sabine Wolny, M. Wimmer</t>
  </si>
  <si>
    <t>Towards model-integrated service-oriented manufacturing execution system</t>
  </si>
  <si>
    <t>10.1109/cpps.2016.7483917</t>
  </si>
  <si>
    <t>References already KNOWN 2:</t>
  </si>
  <si>
    <t>EMF - Eclipse Modeling Framework</t>
  </si>
  <si>
    <t>http://www.eclipse.org/modeling/emf/</t>
  </si>
  <si>
    <t>M. Mernik, J. Heering, A. Sloane</t>
  </si>
  <si>
    <t>When and how to develop domain-specific languages</t>
  </si>
  <si>
    <t>https://doi.org/10.1145/1118890.1118892</t>
  </si>
  <si>
    <t>10.1145/1118890.1118892</t>
  </si>
  <si>
    <t>Cited by TOTAL 0.</t>
  </si>
  <si>
    <t>Cited by NEW 0:</t>
  </si>
  <si>
    <t>Cited by already KNOWN 0: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</si>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</sst>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4" fillId="8" borderId="0" xfId="0" applyFont="1" applyFill="1" applyAlignment="1"/>
    <xf numFmtId="0" fontId="4" fillId="5" borderId="0" xfId="0" applyFont="1" applyFill="1" applyAlignment="1"/>
    <xf numFmtId="0" fontId="5" fillId="7" borderId="0" xfId="0" applyFont="1" applyFill="1" applyAlignment="1"/>
    <xf numFmtId="0" fontId="12" fillId="0" borderId="0" xfId="0" applyFont="1" applyAlignment="1"/>
    <xf numFmtId="0" fontId="4" fillId="3" borderId="0" xfId="0" applyFont="1" applyFill="1" applyAlignment="1"/>
    <xf numFmtId="0" fontId="4" fillId="8" borderId="0" xfId="0" applyFont="1" applyFill="1" applyAlignment="1"/>
    <xf numFmtId="0" fontId="7" fillId="7" borderId="0" xfId="0" applyFont="1" applyFill="1" applyAlignment="1"/>
    <xf numFmtId="0" fontId="9" fillId="0" borderId="0" xfId="0" applyFont="1" applyAlignment="1"/>
    <xf numFmtId="0" fontId="7" fillId="6" borderId="0" xfId="0" applyFont="1" applyFill="1" applyAlignment="1"/>
    <xf numFmtId="0" fontId="5" fillId="6" borderId="0" xfId="0" applyFont="1" applyFill="1" applyAlignment="1"/>
    <xf numFmtId="0" fontId="13" fillId="0" borderId="0" xfId="0" applyFont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54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45/1118890.1118892" TargetMode="External"/><Relationship Id="rId2" Type="http://schemas.openxmlformats.org/officeDocument/2006/relationships/hyperlink" Target="http://www.eclipse.org/modeling/emf/" TargetMode="External"/><Relationship Id="rId1" Type="http://schemas.openxmlformats.org/officeDocument/2006/relationships/hyperlink" Target="http://ceur-ws.org/Vol-639/131-dejanovic.pdf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54"/>
  <sheetViews>
    <sheetView tabSelected="1" workbookViewId="0">
      <pane xSplit="6" ySplit="1" topLeftCell="G28" activePane="bottomRight" state="frozen"/>
      <selection pane="topRight" activeCell="G1" sqref="G1"/>
      <selection pane="bottomLeft" activeCell="A2" sqref="A2"/>
      <selection pane="bottomRight" activeCell="A55" sqref="A55:XFD433"/>
    </sheetView>
  </sheetViews>
  <sheetFormatPr defaultColWidth="14.42578125" defaultRowHeight="15.75" customHeight="1" x14ac:dyDescent="0.2"/>
  <cols>
    <col min="1" max="1" width="5.5703125" customWidth="1"/>
    <col min="2" max="2" width="44.42578125" customWidth="1"/>
    <col min="3" max="3" width="84.5703125" customWidth="1"/>
    <col min="4" max="4" width="5.42578125" customWidth="1"/>
    <col min="5" max="5" width="26.7109375" hidden="1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117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3" t="s">
        <v>118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20" t="s">
        <v>16</v>
      </c>
      <c r="C2" s="21" t="str">
        <f>HYPERLINK("https://doi.org/10.15439/2020f176")</f>
        <v>https://doi.org/10.15439/2020f176</v>
      </c>
      <c r="D2" s="8"/>
      <c r="E2" s="8"/>
      <c r="F2" s="17"/>
      <c r="G2" s="10"/>
      <c r="H2" s="19"/>
      <c r="I2" s="22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 x14ac:dyDescent="0.2">
      <c r="A8" s="8"/>
      <c r="B8" s="8"/>
      <c r="C8" s="8"/>
      <c r="D8" s="8"/>
      <c r="E8" s="8"/>
      <c r="F8" s="17"/>
      <c r="G8" s="10"/>
      <c r="H8" s="19"/>
      <c r="I8" s="22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 x14ac:dyDescent="0.2">
      <c r="A9" s="8"/>
      <c r="B9" s="8" t="s">
        <v>19</v>
      </c>
      <c r="C9" s="8" t="s">
        <v>20</v>
      </c>
      <c r="D9" s="8"/>
      <c r="E9" s="8"/>
      <c r="F9" s="10"/>
      <c r="G9" s="10"/>
      <c r="H9" s="19" t="str">
        <f t="shared" ref="H9:H41" si="0">IF(I9=R9,I9,IF(AND(I9="YES",R9="MAYBE"),"YES",IF(AND(I9="MAYBE",R9="YES"),"YES",IF(OR(AND(I9="NO",R9="YES"),AND(I9="YES",R9="NO")),"MAYBE","NO"))))</f>
        <v>NO</v>
      </c>
      <c r="I9" s="23" t="s">
        <v>21</v>
      </c>
      <c r="J9" s="12"/>
      <c r="K9" s="12"/>
      <c r="L9" s="13"/>
      <c r="M9" s="13"/>
      <c r="N9" s="13"/>
      <c r="O9" s="13"/>
      <c r="P9" s="14"/>
      <c r="Q9" s="14"/>
      <c r="R9" s="23" t="s">
        <v>21</v>
      </c>
      <c r="S9" s="15"/>
      <c r="T9" s="15"/>
      <c r="U9" s="24"/>
      <c r="V9" s="16"/>
      <c r="W9" s="16"/>
      <c r="X9" s="16"/>
      <c r="Y9" s="16"/>
      <c r="Z9" s="16"/>
      <c r="AA9" s="7"/>
    </row>
    <row r="10" spans="1:27" ht="15.75" customHeight="1" x14ac:dyDescent="0.2">
      <c r="A10" s="8"/>
      <c r="B10" s="8" t="s">
        <v>22</v>
      </c>
      <c r="C10" s="8" t="s">
        <v>23</v>
      </c>
      <c r="D10" s="8">
        <v>2019</v>
      </c>
      <c r="E10" s="8"/>
      <c r="F10" s="25" t="str">
        <f>HYPERLINK("https://doi.org/10.1109/etfa.2019.8869208")</f>
        <v>https://doi.org/10.1109/etfa.2019.8869208</v>
      </c>
      <c r="G10" s="10" t="s">
        <v>24</v>
      </c>
      <c r="H10" s="19" t="str">
        <f t="shared" si="0"/>
        <v>NO</v>
      </c>
      <c r="I10" s="23" t="s">
        <v>21</v>
      </c>
      <c r="J10" s="12"/>
      <c r="K10" s="12"/>
      <c r="L10" s="13"/>
      <c r="M10" s="13"/>
      <c r="N10" s="13"/>
      <c r="O10" s="13"/>
      <c r="P10" s="14"/>
      <c r="Q10" s="14"/>
      <c r="R10" s="23" t="s">
        <v>21</v>
      </c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 x14ac:dyDescent="0.2">
      <c r="A11" s="8"/>
      <c r="B11" s="8"/>
      <c r="C11" s="8" t="s">
        <v>25</v>
      </c>
      <c r="D11" s="8"/>
      <c r="E11" s="8"/>
      <c r="F11" s="10"/>
      <c r="G11" s="10"/>
      <c r="H11" s="19" t="str">
        <f t="shared" si="0"/>
        <v>NO</v>
      </c>
      <c r="I11" s="23" t="s">
        <v>21</v>
      </c>
      <c r="J11" s="12"/>
      <c r="K11" s="12"/>
      <c r="L11" s="13"/>
      <c r="M11" s="13"/>
      <c r="N11" s="13"/>
      <c r="O11" s="13"/>
      <c r="P11" s="14"/>
      <c r="Q11" s="14"/>
      <c r="R11" s="23" t="s">
        <v>21</v>
      </c>
      <c r="S11" s="15"/>
      <c r="T11" s="15"/>
      <c r="U11" s="16"/>
      <c r="V11" s="16"/>
      <c r="W11" s="16"/>
      <c r="X11" s="16"/>
      <c r="Y11" s="16"/>
      <c r="Z11" s="16"/>
      <c r="AA11" s="7"/>
    </row>
    <row r="12" spans="1:27" ht="15.75" customHeight="1" x14ac:dyDescent="0.2">
      <c r="A12" s="8"/>
      <c r="B12" s="8" t="s">
        <v>26</v>
      </c>
      <c r="C12" s="8" t="s">
        <v>27</v>
      </c>
      <c r="D12" s="8">
        <v>2020</v>
      </c>
      <c r="E12" s="8"/>
      <c r="F12" s="25" t="str">
        <f>HYPERLINK("https://doi.org/10.1007/978-3-030-57993-7_50")</f>
        <v>https://doi.org/10.1007/978-3-030-57993-7_50</v>
      </c>
      <c r="G12" s="10" t="s">
        <v>28</v>
      </c>
      <c r="H12" s="19" t="str">
        <f t="shared" si="0"/>
        <v>NO</v>
      </c>
      <c r="I12" s="23" t="s">
        <v>21</v>
      </c>
      <c r="J12" s="12"/>
      <c r="K12" s="12"/>
      <c r="L12" s="13"/>
      <c r="M12" s="13"/>
      <c r="N12" s="13"/>
      <c r="O12" s="13"/>
      <c r="P12" s="14"/>
      <c r="Q12" s="14"/>
      <c r="R12" s="26" t="s">
        <v>21</v>
      </c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 x14ac:dyDescent="0.2">
      <c r="A13" s="8"/>
      <c r="B13" s="8" t="s">
        <v>29</v>
      </c>
      <c r="C13" s="8" t="s">
        <v>30</v>
      </c>
      <c r="D13" s="8"/>
      <c r="E13" s="8"/>
      <c r="F13" s="9"/>
      <c r="G13" s="10"/>
      <c r="H13" s="19" t="str">
        <f t="shared" si="0"/>
        <v>NO</v>
      </c>
      <c r="I13" s="23" t="s">
        <v>21</v>
      </c>
      <c r="J13" s="12"/>
      <c r="K13" s="12"/>
      <c r="L13" s="13"/>
      <c r="M13" s="13"/>
      <c r="N13" s="13"/>
      <c r="O13" s="13"/>
      <c r="P13" s="14"/>
      <c r="Q13" s="14"/>
      <c r="R13" s="23" t="s">
        <v>21</v>
      </c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 x14ac:dyDescent="0.2">
      <c r="A14" s="8"/>
      <c r="B14" s="8" t="s">
        <v>31</v>
      </c>
      <c r="C14" s="8" t="s">
        <v>32</v>
      </c>
      <c r="D14" s="8">
        <v>2015</v>
      </c>
      <c r="E14" s="8"/>
      <c r="F14" s="25" t="str">
        <f>HYPERLINK("https://doi.org/10.2298/csis140610006k")</f>
        <v>https://doi.org/10.2298/csis140610006k</v>
      </c>
      <c r="G14" s="10" t="s">
        <v>33</v>
      </c>
      <c r="H14" s="19" t="str">
        <f t="shared" si="0"/>
        <v>NO</v>
      </c>
      <c r="I14" s="23" t="s">
        <v>21</v>
      </c>
      <c r="J14" s="12"/>
      <c r="K14" s="12"/>
      <c r="L14" s="13"/>
      <c r="M14" s="13"/>
      <c r="N14" s="13"/>
      <c r="O14" s="13"/>
      <c r="P14" s="14"/>
      <c r="Q14" s="14"/>
      <c r="R14" s="23" t="s">
        <v>21</v>
      </c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 x14ac:dyDescent="0.2">
      <c r="A15" s="8"/>
      <c r="B15" s="8" t="s">
        <v>34</v>
      </c>
      <c r="C15" s="8" t="s">
        <v>35</v>
      </c>
      <c r="D15" s="8">
        <v>2010</v>
      </c>
      <c r="E15" s="8"/>
      <c r="F15" s="9" t="s">
        <v>36</v>
      </c>
      <c r="G15" s="10"/>
      <c r="H15" s="19" t="str">
        <f t="shared" si="0"/>
        <v>NO</v>
      </c>
      <c r="I15" s="27" t="s">
        <v>21</v>
      </c>
      <c r="J15" s="12"/>
      <c r="K15" s="12"/>
      <c r="L15" s="13"/>
      <c r="M15" s="13"/>
      <c r="N15" s="13"/>
      <c r="O15" s="13"/>
      <c r="P15" s="14"/>
      <c r="Q15" s="14"/>
      <c r="R15" s="26" t="s">
        <v>21</v>
      </c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 x14ac:dyDescent="0.2">
      <c r="A16" s="8"/>
      <c r="B16" s="8" t="s">
        <v>37</v>
      </c>
      <c r="C16" s="8" t="s">
        <v>38</v>
      </c>
      <c r="D16" s="8">
        <v>2018</v>
      </c>
      <c r="E16" s="8"/>
      <c r="F16" s="25" t="str">
        <f>HYPERLINK("https://doi.org/10.1109/access.2018.2793265")</f>
        <v>https://doi.org/10.1109/access.2018.2793265</v>
      </c>
      <c r="G16" s="10" t="s">
        <v>39</v>
      </c>
      <c r="H16" s="19" t="str">
        <f t="shared" si="0"/>
        <v>NO</v>
      </c>
      <c r="I16" s="23" t="s">
        <v>21</v>
      </c>
      <c r="J16" s="12"/>
      <c r="K16" s="12"/>
      <c r="L16" s="13"/>
      <c r="M16" s="13"/>
      <c r="N16" s="13"/>
      <c r="O16" s="13"/>
      <c r="P16" s="14"/>
      <c r="Q16" s="14"/>
      <c r="R16" s="23" t="s">
        <v>21</v>
      </c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 x14ac:dyDescent="0.2">
      <c r="A17" s="8"/>
      <c r="B17" s="8"/>
      <c r="C17" s="8" t="s">
        <v>40</v>
      </c>
      <c r="D17" s="8"/>
      <c r="E17" s="8"/>
      <c r="F17" s="10"/>
      <c r="G17" s="10"/>
      <c r="H17" s="19" t="str">
        <f t="shared" si="0"/>
        <v>NO</v>
      </c>
      <c r="I17" s="23" t="s">
        <v>21</v>
      </c>
      <c r="J17" s="12"/>
      <c r="K17" s="12"/>
      <c r="L17" s="13"/>
      <c r="M17" s="13"/>
      <c r="N17" s="13"/>
      <c r="O17" s="13"/>
      <c r="P17" s="14"/>
      <c r="Q17" s="14"/>
      <c r="R17" s="23" t="s">
        <v>21</v>
      </c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 x14ac:dyDescent="0.2">
      <c r="A18" s="8"/>
      <c r="B18" s="8" t="s">
        <v>41</v>
      </c>
      <c r="C18" s="8" t="s">
        <v>42</v>
      </c>
      <c r="D18" s="8">
        <v>2011</v>
      </c>
      <c r="E18" s="8"/>
      <c r="F18" s="25" t="str">
        <f>HYPERLINK("https://doi.org/10.1109/tii.2011.2167156")</f>
        <v>https://doi.org/10.1109/tii.2011.2167156</v>
      </c>
      <c r="G18" s="10" t="s">
        <v>43</v>
      </c>
      <c r="H18" s="19" t="str">
        <f t="shared" si="0"/>
        <v>NO</v>
      </c>
      <c r="I18" s="23" t="s">
        <v>21</v>
      </c>
      <c r="J18" s="12"/>
      <c r="K18" s="12"/>
      <c r="L18" s="13"/>
      <c r="M18" s="13"/>
      <c r="N18" s="13"/>
      <c r="O18" s="13"/>
      <c r="P18" s="14"/>
      <c r="Q18" s="14"/>
      <c r="R18" s="23" t="s">
        <v>21</v>
      </c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 x14ac:dyDescent="0.2">
      <c r="A19" s="8"/>
      <c r="B19" s="8" t="s">
        <v>44</v>
      </c>
      <c r="C19" s="8" t="s">
        <v>45</v>
      </c>
      <c r="D19" s="8">
        <v>2000</v>
      </c>
      <c r="E19" s="8"/>
      <c r="F19" s="25" t="str">
        <f>HYPERLINK("https://doi.org/10.1177/1063293x0000800404")</f>
        <v>https://doi.org/10.1177/1063293x0000800404</v>
      </c>
      <c r="G19" s="10" t="s">
        <v>46</v>
      </c>
      <c r="H19" s="19" t="str">
        <f t="shared" si="0"/>
        <v>NO</v>
      </c>
      <c r="I19" s="23" t="s">
        <v>21</v>
      </c>
      <c r="J19" s="12"/>
      <c r="K19" s="12"/>
      <c r="L19" s="13"/>
      <c r="M19" s="13"/>
      <c r="N19" s="13"/>
      <c r="O19" s="13"/>
      <c r="P19" s="14"/>
      <c r="Q19" s="14"/>
      <c r="R19" s="23" t="s">
        <v>21</v>
      </c>
      <c r="S19" s="15"/>
      <c r="T19" s="15"/>
      <c r="U19" s="16"/>
      <c r="V19" s="16"/>
      <c r="W19" s="16"/>
      <c r="X19" s="16"/>
      <c r="Y19" s="16"/>
      <c r="Z19" s="16"/>
      <c r="AA19" s="7"/>
    </row>
    <row r="20" spans="1:27" ht="15.75" customHeight="1" x14ac:dyDescent="0.2">
      <c r="A20" s="8"/>
      <c r="B20" s="8" t="s">
        <v>47</v>
      </c>
      <c r="C20" s="8" t="s">
        <v>48</v>
      </c>
      <c r="D20" s="8">
        <v>2015</v>
      </c>
      <c r="E20" s="8"/>
      <c r="F20" s="25" t="str">
        <f>HYPERLINK("https://doi.org/10.1007/s00170-015-7037-y")</f>
        <v>https://doi.org/10.1007/s00170-015-7037-y</v>
      </c>
      <c r="G20" s="10" t="s">
        <v>49</v>
      </c>
      <c r="H20" s="19" t="str">
        <f t="shared" si="0"/>
        <v>NO</v>
      </c>
      <c r="I20" s="23" t="s">
        <v>21</v>
      </c>
      <c r="J20" s="12"/>
      <c r="K20" s="12"/>
      <c r="L20" s="13"/>
      <c r="M20" s="13"/>
      <c r="N20" s="13"/>
      <c r="O20" s="13"/>
      <c r="P20" s="14"/>
      <c r="Q20" s="14"/>
      <c r="R20" s="23" t="s">
        <v>21</v>
      </c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.75" customHeight="1" x14ac:dyDescent="0.2">
      <c r="A21" s="8"/>
      <c r="B21" s="8" t="s">
        <v>50</v>
      </c>
      <c r="C21" s="8" t="s">
        <v>51</v>
      </c>
      <c r="D21" s="8"/>
      <c r="E21" s="8"/>
      <c r="F21" s="10"/>
      <c r="G21" s="10"/>
      <c r="H21" s="19" t="str">
        <f t="shared" si="0"/>
        <v>NO</v>
      </c>
      <c r="I21" s="23" t="s">
        <v>21</v>
      </c>
      <c r="J21" s="12"/>
      <c r="K21" s="12"/>
      <c r="L21" s="13"/>
      <c r="M21" s="13"/>
      <c r="N21" s="13"/>
      <c r="O21" s="13"/>
      <c r="P21" s="14"/>
      <c r="Q21" s="14"/>
      <c r="R21" s="23" t="s">
        <v>21</v>
      </c>
      <c r="S21" s="15"/>
      <c r="T21" s="15"/>
      <c r="U21" s="16"/>
      <c r="V21" s="16"/>
      <c r="W21" s="16"/>
      <c r="X21" s="16"/>
      <c r="Y21" s="16"/>
      <c r="Z21" s="16"/>
      <c r="AA21" s="7"/>
    </row>
    <row r="22" spans="1:27" ht="15.75" customHeight="1" x14ac:dyDescent="0.2">
      <c r="A22" s="8"/>
      <c r="B22" s="8" t="s">
        <v>52</v>
      </c>
      <c r="C22" s="8" t="s">
        <v>53</v>
      </c>
      <c r="D22" s="8">
        <v>2015</v>
      </c>
      <c r="E22" s="8"/>
      <c r="F22" s="25" t="str">
        <f>HYPERLINK("https://doi.org/10.1109/icaiot.2015.7111555")</f>
        <v>https://doi.org/10.1109/icaiot.2015.7111555</v>
      </c>
      <c r="G22" s="10" t="s">
        <v>54</v>
      </c>
      <c r="H22" s="19" t="str">
        <f t="shared" si="0"/>
        <v>NO</v>
      </c>
      <c r="I22" s="23" t="s">
        <v>21</v>
      </c>
      <c r="J22" s="12"/>
      <c r="K22" s="12"/>
      <c r="L22" s="13"/>
      <c r="M22" s="13"/>
      <c r="N22" s="13"/>
      <c r="O22" s="13"/>
      <c r="P22" s="14"/>
      <c r="Q22" s="14"/>
      <c r="R22" s="23" t="s">
        <v>21</v>
      </c>
      <c r="S22" s="15"/>
      <c r="T22" s="15"/>
      <c r="U22" s="16"/>
      <c r="V22" s="16"/>
      <c r="W22" s="16"/>
      <c r="X22" s="16"/>
      <c r="Y22" s="16"/>
      <c r="Z22" s="16"/>
      <c r="AA22" s="7"/>
    </row>
    <row r="23" spans="1:27" ht="15.75" customHeight="1" x14ac:dyDescent="0.2">
      <c r="A23" s="8"/>
      <c r="B23" s="8" t="s">
        <v>55</v>
      </c>
      <c r="C23" s="8" t="s">
        <v>56</v>
      </c>
      <c r="D23" s="8"/>
      <c r="E23" s="8"/>
      <c r="F23" s="10"/>
      <c r="G23" s="10"/>
      <c r="H23" s="19" t="str">
        <f t="shared" si="0"/>
        <v>NO</v>
      </c>
      <c r="I23" s="23" t="s">
        <v>21</v>
      </c>
      <c r="J23" s="12"/>
      <c r="K23" s="12"/>
      <c r="L23" s="13"/>
      <c r="M23" s="13"/>
      <c r="N23" s="13"/>
      <c r="O23" s="13"/>
      <c r="P23" s="14"/>
      <c r="Q23" s="14"/>
      <c r="R23" s="23" t="s">
        <v>21</v>
      </c>
      <c r="S23" s="15"/>
      <c r="T23" s="15"/>
      <c r="U23" s="16"/>
      <c r="V23" s="16"/>
      <c r="W23" s="16"/>
      <c r="X23" s="16"/>
      <c r="Y23" s="16"/>
      <c r="Z23" s="16"/>
      <c r="AA23" s="7"/>
    </row>
    <row r="24" spans="1:27" ht="15.75" customHeight="1" x14ac:dyDescent="0.2">
      <c r="A24" s="8"/>
      <c r="B24" s="8" t="s">
        <v>57</v>
      </c>
      <c r="C24" s="8" t="s">
        <v>58</v>
      </c>
      <c r="D24" s="8">
        <v>2017</v>
      </c>
      <c r="E24" s="8"/>
      <c r="F24" s="25" t="str">
        <f>HYPERLINK("https://doi.org/10.15439/2017f365")</f>
        <v>https://doi.org/10.15439/2017f365</v>
      </c>
      <c r="G24" s="10" t="s">
        <v>59</v>
      </c>
      <c r="H24" s="19" t="str">
        <f t="shared" si="0"/>
        <v>NO</v>
      </c>
      <c r="I24" s="23" t="s">
        <v>21</v>
      </c>
      <c r="J24" s="12"/>
      <c r="K24" s="12"/>
      <c r="L24" s="13"/>
      <c r="M24" s="13"/>
      <c r="N24" s="13"/>
      <c r="O24" s="13"/>
      <c r="P24" s="14"/>
      <c r="Q24" s="14"/>
      <c r="R24" s="23" t="s">
        <v>21</v>
      </c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 x14ac:dyDescent="0.2">
      <c r="A25" s="8"/>
      <c r="B25" s="8" t="s">
        <v>60</v>
      </c>
      <c r="C25" s="8" t="s">
        <v>61</v>
      </c>
      <c r="D25" s="8">
        <v>2018</v>
      </c>
      <c r="E25" s="8"/>
      <c r="F25" s="25" t="str">
        <f>HYPERLINK("https://doi.org/10.1016/j.promfg.2018.02.034")</f>
        <v>https://doi.org/10.1016/j.promfg.2018.02.034</v>
      </c>
      <c r="G25" s="10" t="s">
        <v>62</v>
      </c>
      <c r="H25" s="19" t="str">
        <f t="shared" si="0"/>
        <v>NO</v>
      </c>
      <c r="I25" s="23" t="s">
        <v>21</v>
      </c>
      <c r="J25" s="12"/>
      <c r="K25" s="12"/>
      <c r="L25" s="13"/>
      <c r="M25" s="13"/>
      <c r="N25" s="13"/>
      <c r="O25" s="13"/>
      <c r="P25" s="14"/>
      <c r="Q25" s="14"/>
      <c r="R25" s="23" t="s">
        <v>21</v>
      </c>
      <c r="S25" s="15"/>
      <c r="T25" s="15"/>
      <c r="U25" s="16"/>
      <c r="V25" s="16"/>
      <c r="W25" s="16"/>
      <c r="X25" s="16"/>
      <c r="Y25" s="16"/>
      <c r="Z25" s="16"/>
      <c r="AA25" s="7"/>
    </row>
    <row r="26" spans="1:27" ht="15.75" customHeight="1" x14ac:dyDescent="0.2">
      <c r="A26" s="8"/>
      <c r="B26" s="8" t="s">
        <v>63</v>
      </c>
      <c r="C26" s="8" t="s">
        <v>64</v>
      </c>
      <c r="D26" s="8">
        <v>2018</v>
      </c>
      <c r="E26" s="8"/>
      <c r="F26" s="25" t="str">
        <f>HYPERLINK("https://doi.org/10.1080/00207543.2018.1444806")</f>
        <v>https://doi.org/10.1080/00207543.2018.1444806</v>
      </c>
      <c r="G26" s="10" t="s">
        <v>65</v>
      </c>
      <c r="H26" s="19" t="str">
        <f t="shared" si="0"/>
        <v>NO</v>
      </c>
      <c r="I26" s="23" t="s">
        <v>21</v>
      </c>
      <c r="J26" s="12"/>
      <c r="K26" s="12"/>
      <c r="L26" s="13"/>
      <c r="M26" s="13"/>
      <c r="N26" s="13"/>
      <c r="O26" s="13"/>
      <c r="P26" s="14"/>
      <c r="Q26" s="14"/>
      <c r="R26" s="23" t="s">
        <v>21</v>
      </c>
      <c r="S26" s="15"/>
      <c r="T26" s="15"/>
      <c r="U26" s="16"/>
      <c r="V26" s="16"/>
      <c r="W26" s="16"/>
      <c r="X26" s="16"/>
      <c r="Y26" s="16"/>
      <c r="Z26" s="16"/>
      <c r="AA26" s="7"/>
    </row>
    <row r="27" spans="1:27" ht="15.75" customHeight="1" x14ac:dyDescent="0.2">
      <c r="A27" s="8"/>
      <c r="B27" s="8" t="s">
        <v>66</v>
      </c>
      <c r="C27" s="8" t="s">
        <v>67</v>
      </c>
      <c r="D27" s="8">
        <v>2020</v>
      </c>
      <c r="E27" s="8"/>
      <c r="F27" s="25" t="str">
        <f>HYPERLINK("https://doi.org/10.1007/s10270-020-00785-7")</f>
        <v>https://doi.org/10.1007/s10270-020-00785-7</v>
      </c>
      <c r="G27" s="10" t="s">
        <v>68</v>
      </c>
      <c r="H27" s="19" t="str">
        <f t="shared" si="0"/>
        <v>NO</v>
      </c>
      <c r="I27" s="23" t="s">
        <v>21</v>
      </c>
      <c r="J27" s="12"/>
      <c r="K27" s="12"/>
      <c r="L27" s="13"/>
      <c r="M27" s="13"/>
      <c r="N27" s="13"/>
      <c r="O27" s="13"/>
      <c r="P27" s="14"/>
      <c r="Q27" s="14"/>
      <c r="R27" s="23" t="s">
        <v>21</v>
      </c>
      <c r="S27" s="15"/>
      <c r="T27" s="15"/>
      <c r="U27" s="16"/>
      <c r="V27" s="16"/>
      <c r="W27" s="16"/>
      <c r="X27" s="16"/>
      <c r="Y27" s="16"/>
      <c r="Z27" s="16"/>
      <c r="AA27" s="7"/>
    </row>
    <row r="28" spans="1:27" ht="15.75" customHeight="1" x14ac:dyDescent="0.2">
      <c r="A28" s="8"/>
      <c r="B28" s="8" t="s">
        <v>69</v>
      </c>
      <c r="C28" s="8" t="s">
        <v>70</v>
      </c>
      <c r="D28" s="8">
        <v>2016</v>
      </c>
      <c r="E28" s="8"/>
      <c r="F28" s="25" t="str">
        <f>HYPERLINK("https://doi.org/10.1007/s00170-015-7220-1")</f>
        <v>https://doi.org/10.1007/s00170-015-7220-1</v>
      </c>
      <c r="G28" s="10" t="s">
        <v>71</v>
      </c>
      <c r="H28" s="19" t="str">
        <f t="shared" si="0"/>
        <v>NO</v>
      </c>
      <c r="I28" s="23" t="s">
        <v>21</v>
      </c>
      <c r="J28" s="12"/>
      <c r="K28" s="12"/>
      <c r="L28" s="13"/>
      <c r="M28" s="13"/>
      <c r="N28" s="13"/>
      <c r="O28" s="13"/>
      <c r="P28" s="14"/>
      <c r="Q28" s="14"/>
      <c r="R28" s="23" t="s">
        <v>21</v>
      </c>
      <c r="S28" s="15"/>
      <c r="T28" s="15"/>
      <c r="U28" s="16"/>
      <c r="V28" s="16"/>
      <c r="W28" s="16"/>
      <c r="X28" s="16"/>
      <c r="Y28" s="16"/>
      <c r="Z28" s="16"/>
      <c r="AA28" s="7"/>
    </row>
    <row r="29" spans="1:27" ht="15.75" customHeight="1" x14ac:dyDescent="0.2">
      <c r="A29" s="8"/>
      <c r="B29" s="8"/>
      <c r="C29" s="8" t="s">
        <v>72</v>
      </c>
      <c r="D29" s="8"/>
      <c r="E29" s="8"/>
      <c r="F29" s="17"/>
      <c r="G29" s="10"/>
      <c r="H29" s="19" t="str">
        <f t="shared" si="0"/>
        <v>NO</v>
      </c>
      <c r="I29" s="27" t="s">
        <v>21</v>
      </c>
      <c r="J29" s="12"/>
      <c r="K29" s="12"/>
      <c r="L29" s="13"/>
      <c r="M29" s="13"/>
      <c r="N29" s="13"/>
      <c r="O29" s="13"/>
      <c r="P29" s="14"/>
      <c r="Q29" s="14"/>
      <c r="R29" s="26" t="s">
        <v>21</v>
      </c>
      <c r="S29" s="15"/>
      <c r="T29" s="15"/>
      <c r="U29" s="16"/>
      <c r="V29" s="16"/>
      <c r="W29" s="16"/>
      <c r="X29" s="16"/>
      <c r="Y29" s="16"/>
      <c r="Z29" s="16"/>
      <c r="AA29" s="7"/>
    </row>
    <row r="30" spans="1:27" ht="15.75" customHeight="1" x14ac:dyDescent="0.2">
      <c r="A30" s="8"/>
      <c r="B30" s="8" t="s">
        <v>73</v>
      </c>
      <c r="C30" s="8" t="s">
        <v>74</v>
      </c>
      <c r="D30" s="8">
        <v>2018</v>
      </c>
      <c r="E30" s="8"/>
      <c r="F30" s="17" t="str">
        <f>HYPERLINK("https://doi.org/10.1007/978-3-319-99707-0_28")</f>
        <v>https://doi.org/10.1007/978-3-319-99707-0_28</v>
      </c>
      <c r="G30" s="10" t="s">
        <v>75</v>
      </c>
      <c r="H30" s="19" t="str">
        <f t="shared" si="0"/>
        <v>NO</v>
      </c>
      <c r="I30" s="27" t="s">
        <v>21</v>
      </c>
      <c r="J30" s="12"/>
      <c r="K30" s="12"/>
      <c r="L30" s="13"/>
      <c r="M30" s="13"/>
      <c r="N30" s="13"/>
      <c r="O30" s="13"/>
      <c r="P30" s="14"/>
      <c r="Q30" s="14"/>
      <c r="R30" s="27" t="s">
        <v>21</v>
      </c>
      <c r="S30" s="15"/>
      <c r="T30" s="15"/>
      <c r="U30" s="16"/>
      <c r="V30" s="16"/>
      <c r="W30" s="16"/>
      <c r="X30" s="16"/>
      <c r="Y30" s="16"/>
      <c r="Z30" s="16"/>
      <c r="AA30" s="7"/>
    </row>
    <row r="31" spans="1:27" ht="15.75" customHeight="1" x14ac:dyDescent="0.2">
      <c r="A31" s="8"/>
      <c r="B31" s="8" t="s">
        <v>76</v>
      </c>
      <c r="C31" s="8" t="s">
        <v>77</v>
      </c>
      <c r="D31" s="8">
        <v>2015</v>
      </c>
      <c r="E31" s="8"/>
      <c r="F31" s="25" t="str">
        <f>HYPERLINK("https://doi.org/10.1109/etfa.2015.7301430")</f>
        <v>https://doi.org/10.1109/etfa.2015.7301430</v>
      </c>
      <c r="G31" s="10" t="s">
        <v>78</v>
      </c>
      <c r="H31" s="19" t="str">
        <f t="shared" si="0"/>
        <v>NO</v>
      </c>
      <c r="I31" s="23" t="s">
        <v>21</v>
      </c>
      <c r="J31" s="12"/>
      <c r="K31" s="12"/>
      <c r="L31" s="13"/>
      <c r="M31" s="13"/>
      <c r="N31" s="13"/>
      <c r="O31" s="13"/>
      <c r="P31" s="14"/>
      <c r="Q31" s="14"/>
      <c r="R31" s="23" t="s">
        <v>21</v>
      </c>
      <c r="S31" s="15"/>
      <c r="T31" s="15"/>
      <c r="U31" s="16"/>
      <c r="V31" s="16"/>
      <c r="W31" s="16"/>
      <c r="X31" s="16"/>
      <c r="Y31" s="16"/>
      <c r="Z31" s="16"/>
      <c r="AA31" s="7"/>
    </row>
    <row r="32" spans="1:27" ht="15.75" customHeight="1" x14ac:dyDescent="0.2">
      <c r="A32" s="8"/>
      <c r="B32" s="8" t="s">
        <v>79</v>
      </c>
      <c r="C32" s="8" t="s">
        <v>80</v>
      </c>
      <c r="D32" s="8"/>
      <c r="E32" s="8" t="s">
        <v>81</v>
      </c>
      <c r="F32" s="10"/>
      <c r="G32" s="10"/>
      <c r="H32" s="19" t="str">
        <f t="shared" si="0"/>
        <v>NO</v>
      </c>
      <c r="I32" s="23" t="s">
        <v>21</v>
      </c>
      <c r="J32" s="12"/>
      <c r="K32" s="12"/>
      <c r="L32" s="13"/>
      <c r="M32" s="13"/>
      <c r="N32" s="13"/>
      <c r="O32" s="13"/>
      <c r="P32" s="14"/>
      <c r="Q32" s="28" t="b">
        <v>1</v>
      </c>
      <c r="R32" s="23" t="s">
        <v>21</v>
      </c>
      <c r="S32" s="15"/>
      <c r="T32" s="15"/>
      <c r="U32" s="16"/>
      <c r="V32" s="16"/>
      <c r="W32" s="16"/>
      <c r="X32" s="16"/>
      <c r="Y32" s="16"/>
      <c r="Z32" s="16"/>
      <c r="AA32" s="7"/>
    </row>
    <row r="33" spans="1:27" ht="15.75" customHeight="1" x14ac:dyDescent="0.2">
      <c r="A33" s="8"/>
      <c r="B33" s="8" t="s">
        <v>82</v>
      </c>
      <c r="C33" s="8" t="s">
        <v>83</v>
      </c>
      <c r="D33" s="8">
        <v>2019</v>
      </c>
      <c r="E33" s="8"/>
      <c r="F33" s="25" t="str">
        <f>HYPERLINK("https://doi.org/10.1007/s10270-019-00757-6")</f>
        <v>https://doi.org/10.1007/s10270-019-00757-6</v>
      </c>
      <c r="G33" s="10" t="s">
        <v>84</v>
      </c>
      <c r="H33" s="19" t="str">
        <f t="shared" si="0"/>
        <v>NO</v>
      </c>
      <c r="I33" s="23" t="s">
        <v>21</v>
      </c>
      <c r="J33" s="12"/>
      <c r="K33" s="12"/>
      <c r="L33" s="13"/>
      <c r="M33" s="13"/>
      <c r="N33" s="13"/>
      <c r="O33" s="13"/>
      <c r="P33" s="14"/>
      <c r="Q33" s="14"/>
      <c r="R33" s="23" t="s">
        <v>21</v>
      </c>
      <c r="S33" s="15"/>
      <c r="T33" s="15"/>
      <c r="U33" s="16"/>
      <c r="V33" s="16"/>
      <c r="W33" s="16"/>
      <c r="X33" s="16"/>
      <c r="Y33" s="16"/>
      <c r="Z33" s="16"/>
      <c r="AA33" s="7"/>
    </row>
    <row r="34" spans="1:27" ht="15.75" customHeight="1" x14ac:dyDescent="0.2">
      <c r="A34" s="8"/>
      <c r="B34" s="8" t="s">
        <v>85</v>
      </c>
      <c r="C34" s="8" t="s">
        <v>86</v>
      </c>
      <c r="D34" s="8">
        <v>2016</v>
      </c>
      <c r="E34" s="8"/>
      <c r="F34" s="25" t="str">
        <f>HYPERLINK("https://doi.org/10.1109/jcsse.2016.7748885")</f>
        <v>https://doi.org/10.1109/jcsse.2016.7748885</v>
      </c>
      <c r="G34" s="10" t="s">
        <v>87</v>
      </c>
      <c r="H34" s="19" t="str">
        <f t="shared" si="0"/>
        <v>NO</v>
      </c>
      <c r="I34" s="23" t="s">
        <v>21</v>
      </c>
      <c r="J34" s="12"/>
      <c r="K34" s="12"/>
      <c r="L34" s="13"/>
      <c r="M34" s="13"/>
      <c r="N34" s="13"/>
      <c r="O34" s="13"/>
      <c r="P34" s="14"/>
      <c r="Q34" s="14"/>
      <c r="R34" s="23" t="s">
        <v>21</v>
      </c>
      <c r="S34" s="15"/>
      <c r="T34" s="15"/>
      <c r="U34" s="16"/>
      <c r="V34" s="16"/>
      <c r="W34" s="16"/>
      <c r="X34" s="16"/>
      <c r="Y34" s="16"/>
      <c r="Z34" s="16"/>
      <c r="AA34" s="7"/>
    </row>
    <row r="35" spans="1:27" ht="15.75" customHeight="1" x14ac:dyDescent="0.2">
      <c r="A35" s="8"/>
      <c r="B35" s="8" t="s">
        <v>88</v>
      </c>
      <c r="C35" s="8" t="s">
        <v>89</v>
      </c>
      <c r="D35" s="8">
        <v>2015</v>
      </c>
      <c r="E35" s="8"/>
      <c r="F35" s="25" t="str">
        <f>HYPERLINK("https://doi.org/10.1007/978-3-319-19243-7_27")</f>
        <v>https://doi.org/10.1007/978-3-319-19243-7_27</v>
      </c>
      <c r="G35" s="10" t="s">
        <v>90</v>
      </c>
      <c r="H35" s="19" t="str">
        <f t="shared" si="0"/>
        <v>NO</v>
      </c>
      <c r="I35" s="23" t="s">
        <v>21</v>
      </c>
      <c r="J35" s="12"/>
      <c r="K35" s="12"/>
      <c r="L35" s="13"/>
      <c r="M35" s="13"/>
      <c r="N35" s="13"/>
      <c r="O35" s="13"/>
      <c r="P35" s="14"/>
      <c r="Q35" s="14"/>
      <c r="R35" s="23" t="s">
        <v>21</v>
      </c>
      <c r="S35" s="15"/>
      <c r="T35" s="15"/>
      <c r="U35" s="16"/>
      <c r="V35" s="16"/>
      <c r="W35" s="16"/>
      <c r="X35" s="16"/>
      <c r="Y35" s="16"/>
      <c r="Z35" s="16"/>
      <c r="AA35" s="7"/>
    </row>
    <row r="36" spans="1:27" ht="15.75" customHeight="1" x14ac:dyDescent="0.2">
      <c r="A36" s="8"/>
      <c r="B36" s="8" t="s">
        <v>26</v>
      </c>
      <c r="C36" s="8" t="s">
        <v>91</v>
      </c>
      <c r="D36" s="8">
        <v>2019</v>
      </c>
      <c r="E36" s="8"/>
      <c r="F36" s="25" t="str">
        <f>HYPERLINK("https://doi.org/10.1109/informatics47936.2019.9119314")</f>
        <v>https://doi.org/10.1109/informatics47936.2019.9119314</v>
      </c>
      <c r="G36" s="10" t="s">
        <v>92</v>
      </c>
      <c r="H36" s="19" t="str">
        <f t="shared" si="0"/>
        <v>NO</v>
      </c>
      <c r="I36" s="23" t="s">
        <v>21</v>
      </c>
      <c r="J36" s="12"/>
      <c r="K36" s="12"/>
      <c r="L36" s="13"/>
      <c r="M36" s="13"/>
      <c r="N36" s="13"/>
      <c r="O36" s="13"/>
      <c r="P36" s="14"/>
      <c r="Q36" s="14"/>
      <c r="R36" s="23" t="s">
        <v>21</v>
      </c>
      <c r="S36" s="15"/>
      <c r="T36" s="15"/>
      <c r="U36" s="16"/>
      <c r="V36" s="16"/>
      <c r="W36" s="16"/>
      <c r="X36" s="16"/>
      <c r="Y36" s="16"/>
      <c r="Z36" s="16"/>
      <c r="AA36" s="7"/>
    </row>
    <row r="37" spans="1:27" ht="15.75" customHeight="1" x14ac:dyDescent="0.2">
      <c r="A37" s="8"/>
      <c r="B37" s="8" t="s">
        <v>93</v>
      </c>
      <c r="C37" s="8" t="s">
        <v>94</v>
      </c>
      <c r="D37" s="8">
        <v>2012</v>
      </c>
      <c r="E37" s="8"/>
      <c r="F37" s="25" t="str">
        <f>HYPERLINK("https://doi.org/10.1109/tii.2012.2186585")</f>
        <v>https://doi.org/10.1109/tii.2012.2186585</v>
      </c>
      <c r="G37" s="10" t="s">
        <v>95</v>
      </c>
      <c r="H37" s="19" t="str">
        <f t="shared" si="0"/>
        <v>NO</v>
      </c>
      <c r="I37" s="23" t="s">
        <v>21</v>
      </c>
      <c r="J37" s="12"/>
      <c r="K37" s="12"/>
      <c r="L37" s="13"/>
      <c r="M37" s="13"/>
      <c r="N37" s="13"/>
      <c r="O37" s="13"/>
      <c r="P37" s="14"/>
      <c r="Q37" s="14"/>
      <c r="R37" s="23" t="s">
        <v>21</v>
      </c>
      <c r="S37" s="15"/>
      <c r="T37" s="15"/>
      <c r="U37" s="16"/>
      <c r="V37" s="16"/>
      <c r="W37" s="16"/>
      <c r="X37" s="16"/>
      <c r="Y37" s="16"/>
      <c r="Z37" s="16"/>
      <c r="AA37" s="7"/>
    </row>
    <row r="38" spans="1:27" ht="15.75" customHeight="1" x14ac:dyDescent="0.2">
      <c r="A38" s="8"/>
      <c r="B38" s="8" t="s">
        <v>96</v>
      </c>
      <c r="C38" s="8" t="s">
        <v>97</v>
      </c>
      <c r="D38" s="8">
        <v>2021</v>
      </c>
      <c r="E38" s="8"/>
      <c r="F38" s="25" t="str">
        <f>HYPERLINK("https://doi.org/10.1515/comp-2020-0200")</f>
        <v>https://doi.org/10.1515/comp-2020-0200</v>
      </c>
      <c r="G38" s="10" t="s">
        <v>98</v>
      </c>
      <c r="H38" s="19" t="str">
        <f t="shared" si="0"/>
        <v>NO</v>
      </c>
      <c r="I38" s="23" t="s">
        <v>21</v>
      </c>
      <c r="J38" s="12"/>
      <c r="K38" s="12"/>
      <c r="L38" s="13"/>
      <c r="M38" s="13"/>
      <c r="N38" s="13"/>
      <c r="O38" s="13"/>
      <c r="P38" s="14"/>
      <c r="Q38" s="14"/>
      <c r="R38" s="23" t="s">
        <v>21</v>
      </c>
      <c r="S38" s="15"/>
      <c r="T38" s="15"/>
      <c r="U38" s="16"/>
      <c r="V38" s="16"/>
      <c r="W38" s="16"/>
      <c r="X38" s="16"/>
      <c r="Y38" s="16"/>
      <c r="Z38" s="16"/>
      <c r="AA38" s="7"/>
    </row>
    <row r="39" spans="1:27" ht="15.75" customHeight="1" x14ac:dyDescent="0.2">
      <c r="A39" s="8"/>
      <c r="B39" s="8" t="s">
        <v>99</v>
      </c>
      <c r="C39" s="8" t="s">
        <v>100</v>
      </c>
      <c r="D39" s="8">
        <v>2020</v>
      </c>
      <c r="E39" s="8"/>
      <c r="F39" s="25" t="str">
        <f>HYPERLINK("https://doi.org/10.1007/978-3-030-57997-5_54")</f>
        <v>https://doi.org/10.1007/978-3-030-57997-5_54</v>
      </c>
      <c r="G39" s="10" t="s">
        <v>101</v>
      </c>
      <c r="H39" s="19" t="str">
        <f t="shared" si="0"/>
        <v>NO</v>
      </c>
      <c r="I39" s="23" t="s">
        <v>21</v>
      </c>
      <c r="J39" s="12"/>
      <c r="K39" s="12"/>
      <c r="L39" s="13"/>
      <c r="M39" s="13"/>
      <c r="N39" s="13"/>
      <c r="O39" s="13"/>
      <c r="P39" s="14"/>
      <c r="Q39" s="14"/>
      <c r="R39" s="23" t="s">
        <v>21</v>
      </c>
      <c r="S39" s="15"/>
      <c r="T39" s="15"/>
      <c r="U39" s="16"/>
      <c r="V39" s="16"/>
      <c r="W39" s="16"/>
      <c r="X39" s="16"/>
      <c r="Y39" s="16"/>
      <c r="Z39" s="16"/>
      <c r="AA39" s="7"/>
    </row>
    <row r="40" spans="1:27" ht="15.75" customHeight="1" x14ac:dyDescent="0.2">
      <c r="A40" s="8"/>
      <c r="B40" s="8" t="s">
        <v>102</v>
      </c>
      <c r="C40" s="8" t="s">
        <v>103</v>
      </c>
      <c r="D40" s="8"/>
      <c r="E40" s="8"/>
      <c r="F40" s="10"/>
      <c r="G40" s="10"/>
      <c r="H40" s="19" t="str">
        <f t="shared" si="0"/>
        <v>NO</v>
      </c>
      <c r="I40" s="27" t="s">
        <v>21</v>
      </c>
      <c r="J40" s="12"/>
      <c r="K40" s="12"/>
      <c r="L40" s="13"/>
      <c r="M40" s="13"/>
      <c r="N40" s="13"/>
      <c r="O40" s="13"/>
      <c r="P40" s="14"/>
      <c r="Q40" s="14"/>
      <c r="R40" s="23" t="s">
        <v>21</v>
      </c>
      <c r="S40" s="15"/>
      <c r="T40" s="15"/>
      <c r="U40" s="16"/>
      <c r="V40" s="16"/>
      <c r="W40" s="16"/>
      <c r="X40" s="16"/>
      <c r="Y40" s="16"/>
      <c r="Z40" s="16"/>
      <c r="AA40" s="7"/>
    </row>
    <row r="41" spans="1:27" ht="15.75" customHeight="1" x14ac:dyDescent="0.2">
      <c r="A41" s="8"/>
      <c r="B41" s="8" t="s">
        <v>104</v>
      </c>
      <c r="C41" s="8" t="s">
        <v>105</v>
      </c>
      <c r="D41" s="8">
        <v>2016</v>
      </c>
      <c r="E41" s="8"/>
      <c r="F41" s="25" t="str">
        <f>HYPERLINK("https://doi.org/10.1109/cpps.2016.7483917")</f>
        <v>https://doi.org/10.1109/cpps.2016.7483917</v>
      </c>
      <c r="G41" s="10" t="s">
        <v>106</v>
      </c>
      <c r="H41" s="19" t="str">
        <f t="shared" si="0"/>
        <v>NO</v>
      </c>
      <c r="I41" s="23" t="s">
        <v>21</v>
      </c>
      <c r="J41" s="12"/>
      <c r="K41" s="12"/>
      <c r="L41" s="13"/>
      <c r="M41" s="13"/>
      <c r="N41" s="13"/>
      <c r="O41" s="13"/>
      <c r="P41" s="14"/>
      <c r="Q41" s="14"/>
      <c r="R41" s="23" t="s">
        <v>21</v>
      </c>
      <c r="S41" s="15"/>
      <c r="T41" s="15"/>
      <c r="U41" s="16"/>
      <c r="V41" s="16"/>
      <c r="W41" s="16"/>
      <c r="X41" s="16"/>
      <c r="Y41" s="16"/>
      <c r="Z41" s="16"/>
      <c r="AA41" s="7"/>
    </row>
    <row r="42" spans="1:27" ht="15.75" customHeight="1" x14ac:dyDescent="0.2">
      <c r="A42" s="8"/>
      <c r="B42" s="8"/>
      <c r="C42" s="8"/>
      <c r="D42" s="8"/>
      <c r="E42" s="8"/>
      <c r="F42" s="10"/>
      <c r="G42" s="10"/>
      <c r="H42" s="19"/>
      <c r="I42" s="11"/>
      <c r="J42" s="12"/>
      <c r="K42" s="12"/>
      <c r="L42" s="13"/>
      <c r="M42" s="13"/>
      <c r="N42" s="13"/>
      <c r="O42" s="13"/>
      <c r="P42" s="14"/>
      <c r="Q42" s="14"/>
      <c r="R42" s="11"/>
      <c r="S42" s="15"/>
      <c r="T42" s="15"/>
      <c r="U42" s="16"/>
      <c r="V42" s="16"/>
      <c r="W42" s="16"/>
      <c r="X42" s="16"/>
      <c r="Y42" s="16"/>
      <c r="Z42" s="16"/>
      <c r="AA42" s="7"/>
    </row>
    <row r="43" spans="1:27" ht="15.75" customHeight="1" x14ac:dyDescent="0.2">
      <c r="A43" s="8"/>
      <c r="B43" s="8" t="s">
        <v>107</v>
      </c>
      <c r="C43" s="8"/>
      <c r="D43" s="8"/>
      <c r="E43" s="8"/>
      <c r="F43" s="17"/>
      <c r="G43" s="10"/>
      <c r="H43" s="19"/>
      <c r="I43" s="22"/>
      <c r="J43" s="12"/>
      <c r="K43" s="12"/>
      <c r="L43" s="13"/>
      <c r="M43" s="13"/>
      <c r="N43" s="13"/>
      <c r="O43" s="13"/>
      <c r="P43" s="14"/>
      <c r="Q43" s="14"/>
      <c r="R43" s="18"/>
      <c r="S43" s="15"/>
      <c r="T43" s="15"/>
      <c r="U43" s="16"/>
      <c r="V43" s="16"/>
      <c r="W43" s="16"/>
      <c r="X43" s="16"/>
      <c r="Y43" s="16"/>
      <c r="Z43" s="16"/>
      <c r="AA43" s="7"/>
    </row>
    <row r="44" spans="1:27" ht="15.75" customHeight="1" x14ac:dyDescent="0.2">
      <c r="A44" s="8"/>
      <c r="B44" s="8"/>
      <c r="C44" s="8"/>
      <c r="D44" s="8"/>
      <c r="E44" s="8"/>
      <c r="F44" s="10"/>
      <c r="G44" s="10"/>
      <c r="H44" s="19"/>
      <c r="I44" s="11"/>
      <c r="J44" s="12"/>
      <c r="K44" s="12"/>
      <c r="L44" s="13"/>
      <c r="M44" s="13"/>
      <c r="N44" s="13"/>
      <c r="O44" s="13"/>
      <c r="P44" s="14"/>
      <c r="Q44" s="14"/>
      <c r="R44" s="11"/>
      <c r="S44" s="15"/>
      <c r="T44" s="15"/>
      <c r="U44" s="16"/>
      <c r="V44" s="16"/>
      <c r="W44" s="16"/>
      <c r="X44" s="16"/>
      <c r="Y44" s="16"/>
      <c r="Z44" s="16"/>
      <c r="AA44" s="7"/>
    </row>
    <row r="45" spans="1:27" ht="15.75" customHeight="1" x14ac:dyDescent="0.2">
      <c r="A45" s="8"/>
      <c r="B45" s="8"/>
      <c r="C45" s="8" t="s">
        <v>108</v>
      </c>
      <c r="D45" s="8"/>
      <c r="E45" s="8"/>
      <c r="F45" s="25" t="s">
        <v>109</v>
      </c>
      <c r="G45" s="10"/>
      <c r="H45" s="29" t="s">
        <v>21</v>
      </c>
      <c r="I45" s="23" t="s">
        <v>21</v>
      </c>
      <c r="J45" s="30" t="b">
        <v>0</v>
      </c>
      <c r="K45" s="30" t="b">
        <v>0</v>
      </c>
      <c r="L45" s="28" t="b">
        <v>0</v>
      </c>
      <c r="M45" s="28" t="b">
        <v>0</v>
      </c>
      <c r="N45" s="28" t="b">
        <v>0</v>
      </c>
      <c r="O45" s="28" t="b">
        <v>0</v>
      </c>
      <c r="P45" s="28" t="b">
        <v>0</v>
      </c>
      <c r="Q45" s="28" t="b">
        <v>1</v>
      </c>
      <c r="R45" s="23" t="s">
        <v>21</v>
      </c>
      <c r="S45" s="31" t="b">
        <v>0</v>
      </c>
      <c r="T45" s="31" t="b">
        <v>0</v>
      </c>
      <c r="U45" s="24" t="b">
        <v>0</v>
      </c>
      <c r="V45" s="24" t="b">
        <v>0</v>
      </c>
      <c r="W45" s="24" t="b">
        <v>0</v>
      </c>
      <c r="X45" s="24" t="b">
        <v>0</v>
      </c>
      <c r="Y45" s="24" t="b">
        <v>0</v>
      </c>
      <c r="Z45" s="24" t="b">
        <v>0</v>
      </c>
      <c r="AA45" s="7"/>
    </row>
    <row r="46" spans="1:27" ht="14.25" x14ac:dyDescent="0.2">
      <c r="A46" s="8"/>
      <c r="B46" s="8" t="s">
        <v>110</v>
      </c>
      <c r="C46" s="8" t="s">
        <v>111</v>
      </c>
      <c r="D46" s="8">
        <v>2005</v>
      </c>
      <c r="E46" s="8"/>
      <c r="F46" s="25" t="s">
        <v>112</v>
      </c>
      <c r="G46" s="10" t="s">
        <v>113</v>
      </c>
      <c r="H46" s="29" t="s">
        <v>21</v>
      </c>
      <c r="I46" s="23" t="s">
        <v>21</v>
      </c>
      <c r="J46" s="30" t="b">
        <v>0</v>
      </c>
      <c r="K46" s="30" t="b">
        <v>0</v>
      </c>
      <c r="L46" s="28" t="b">
        <v>0</v>
      </c>
      <c r="M46" s="28" t="b">
        <v>0</v>
      </c>
      <c r="N46" s="28" t="b">
        <v>0</v>
      </c>
      <c r="O46" s="28" t="b">
        <v>0</v>
      </c>
      <c r="P46" s="28" t="b">
        <v>0</v>
      </c>
      <c r="Q46" s="28" t="b">
        <v>0</v>
      </c>
      <c r="R46" s="23" t="s">
        <v>21</v>
      </c>
      <c r="S46" s="15"/>
      <c r="T46" s="15"/>
      <c r="U46" s="16"/>
      <c r="V46" s="16"/>
      <c r="W46" s="16"/>
      <c r="X46" s="16"/>
      <c r="Y46" s="16"/>
      <c r="Z46" s="16"/>
      <c r="AA46" s="7"/>
    </row>
    <row r="47" spans="1:27" ht="14.25" x14ac:dyDescent="0.2">
      <c r="A47" s="8"/>
      <c r="B47" s="8"/>
      <c r="C47" s="8"/>
      <c r="D47" s="8"/>
      <c r="E47" s="8"/>
      <c r="F47" s="10"/>
      <c r="G47" s="10"/>
      <c r="H47" s="19"/>
      <c r="I47" s="11"/>
      <c r="J47" s="12"/>
      <c r="K47" s="12"/>
      <c r="L47" s="13"/>
      <c r="M47" s="13"/>
      <c r="N47" s="13"/>
      <c r="O47" s="13"/>
      <c r="P47" s="14"/>
      <c r="Q47" s="14"/>
      <c r="R47" s="11"/>
      <c r="S47" s="15"/>
      <c r="T47" s="15"/>
      <c r="U47" s="16"/>
      <c r="V47" s="16"/>
      <c r="W47" s="16"/>
      <c r="X47" s="16"/>
      <c r="Y47" s="16"/>
      <c r="Z47" s="16"/>
      <c r="AA47" s="7"/>
    </row>
    <row r="48" spans="1:27" ht="14.25" x14ac:dyDescent="0.2">
      <c r="A48" s="8"/>
      <c r="B48" s="8" t="s">
        <v>114</v>
      </c>
      <c r="C48" s="8"/>
      <c r="D48" s="8"/>
      <c r="E48" s="8"/>
      <c r="F48" s="10"/>
      <c r="G48" s="10"/>
      <c r="H48" s="19"/>
      <c r="I48" s="11"/>
      <c r="J48" s="12"/>
      <c r="K48" s="12"/>
      <c r="L48" s="13"/>
      <c r="M48" s="13"/>
      <c r="N48" s="13"/>
      <c r="O48" s="13"/>
      <c r="P48" s="14"/>
      <c r="Q48" s="14"/>
      <c r="R48" s="11"/>
      <c r="S48" s="15"/>
      <c r="T48" s="15"/>
      <c r="U48" s="16"/>
      <c r="V48" s="16"/>
      <c r="W48" s="16"/>
      <c r="X48" s="16"/>
      <c r="Y48" s="16"/>
      <c r="Z48" s="16"/>
      <c r="AA48" s="7"/>
    </row>
    <row r="49" spans="1:27" ht="14.25" x14ac:dyDescent="0.2">
      <c r="A49" s="8"/>
      <c r="B49" s="8"/>
      <c r="C49" s="8"/>
      <c r="D49" s="8"/>
      <c r="E49" s="8"/>
      <c r="F49" s="10"/>
      <c r="G49" s="10"/>
      <c r="H49" s="19"/>
      <c r="I49" s="11"/>
      <c r="J49" s="12"/>
      <c r="K49" s="12"/>
      <c r="L49" s="13"/>
      <c r="M49" s="13"/>
      <c r="N49" s="13"/>
      <c r="O49" s="13"/>
      <c r="P49" s="14"/>
      <c r="Q49" s="14"/>
      <c r="R49" s="11"/>
      <c r="S49" s="15"/>
      <c r="T49" s="15"/>
      <c r="U49" s="16"/>
      <c r="V49" s="16"/>
      <c r="W49" s="16"/>
      <c r="X49" s="16"/>
      <c r="Y49" s="16"/>
      <c r="Z49" s="16"/>
      <c r="AA49" s="7"/>
    </row>
    <row r="50" spans="1:27" ht="14.25" x14ac:dyDescent="0.2">
      <c r="A50" s="8"/>
      <c r="B50" s="8"/>
      <c r="C50" s="8"/>
      <c r="D50" s="8"/>
      <c r="E50" s="8"/>
      <c r="F50" s="10"/>
      <c r="G50" s="10"/>
      <c r="H50" s="19"/>
      <c r="I50" s="11"/>
      <c r="J50" s="12"/>
      <c r="K50" s="12"/>
      <c r="L50" s="13"/>
      <c r="M50" s="13"/>
      <c r="N50" s="13"/>
      <c r="O50" s="13"/>
      <c r="P50" s="14"/>
      <c r="Q50" s="14"/>
      <c r="R50" s="11"/>
      <c r="S50" s="15"/>
      <c r="T50" s="15"/>
      <c r="U50" s="16"/>
      <c r="V50" s="16"/>
      <c r="W50" s="16"/>
      <c r="X50" s="16"/>
      <c r="Y50" s="16"/>
      <c r="Z50" s="16"/>
      <c r="AA50" s="7"/>
    </row>
    <row r="51" spans="1:27" ht="14.25" x14ac:dyDescent="0.2">
      <c r="A51" s="8"/>
      <c r="B51" s="8" t="s">
        <v>115</v>
      </c>
      <c r="C51" s="8"/>
      <c r="D51" s="8"/>
      <c r="E51" s="8"/>
      <c r="F51" s="10"/>
      <c r="G51" s="10"/>
      <c r="H51" s="19"/>
      <c r="I51" s="11"/>
      <c r="J51" s="12"/>
      <c r="K51" s="12"/>
      <c r="L51" s="13"/>
      <c r="M51" s="13"/>
      <c r="N51" s="13"/>
      <c r="O51" s="13"/>
      <c r="P51" s="14"/>
      <c r="Q51" s="14"/>
      <c r="R51" s="11"/>
      <c r="S51" s="15"/>
      <c r="T51" s="15"/>
      <c r="U51" s="16"/>
      <c r="V51" s="16"/>
      <c r="W51" s="16"/>
      <c r="X51" s="16"/>
      <c r="Y51" s="16"/>
      <c r="Z51" s="16"/>
      <c r="AA51" s="7"/>
    </row>
    <row r="52" spans="1:27" ht="14.25" x14ac:dyDescent="0.2">
      <c r="A52" s="8"/>
      <c r="B52" s="8"/>
      <c r="C52" s="8"/>
      <c r="D52" s="8"/>
      <c r="E52" s="8"/>
      <c r="F52" s="10"/>
      <c r="G52" s="10"/>
      <c r="H52" s="19"/>
      <c r="I52" s="11"/>
      <c r="J52" s="12"/>
      <c r="K52" s="12"/>
      <c r="L52" s="13"/>
      <c r="M52" s="13"/>
      <c r="N52" s="13"/>
      <c r="O52" s="13"/>
      <c r="P52" s="14"/>
      <c r="Q52" s="14"/>
      <c r="R52" s="11"/>
      <c r="S52" s="15"/>
      <c r="T52" s="15"/>
      <c r="U52" s="16"/>
      <c r="V52" s="16"/>
      <c r="W52" s="16"/>
      <c r="X52" s="16"/>
      <c r="Y52" s="16"/>
      <c r="Z52" s="16"/>
      <c r="AA52" s="7"/>
    </row>
    <row r="53" spans="1:27" ht="14.25" x14ac:dyDescent="0.2">
      <c r="A53" s="8"/>
      <c r="B53" s="8"/>
      <c r="C53" s="8"/>
      <c r="D53" s="8"/>
      <c r="E53" s="8"/>
      <c r="F53" s="10"/>
      <c r="G53" s="10"/>
      <c r="H53" s="19"/>
      <c r="I53" s="11"/>
      <c r="J53" s="12"/>
      <c r="K53" s="12"/>
      <c r="L53" s="13"/>
      <c r="M53" s="13"/>
      <c r="N53" s="13"/>
      <c r="O53" s="13"/>
      <c r="P53" s="14"/>
      <c r="Q53" s="14"/>
      <c r="R53" s="11"/>
      <c r="S53" s="15"/>
      <c r="T53" s="15"/>
      <c r="U53" s="16"/>
      <c r="V53" s="16"/>
      <c r="W53" s="16"/>
      <c r="X53" s="16"/>
      <c r="Y53" s="16"/>
      <c r="Z53" s="16"/>
      <c r="AA53" s="7"/>
    </row>
    <row r="54" spans="1:27" ht="14.25" x14ac:dyDescent="0.2">
      <c r="A54" s="8"/>
      <c r="B54" s="8" t="s">
        <v>116</v>
      </c>
      <c r="C54" s="8"/>
      <c r="D54" s="8"/>
      <c r="E54" s="32"/>
      <c r="F54" s="17"/>
      <c r="G54" s="10"/>
      <c r="H54" s="19"/>
      <c r="I54" s="22"/>
      <c r="J54" s="12"/>
      <c r="K54" s="12"/>
      <c r="L54" s="13"/>
      <c r="M54" s="13"/>
      <c r="N54" s="13"/>
      <c r="O54" s="13"/>
      <c r="P54" s="14"/>
      <c r="Q54" s="14"/>
      <c r="R54" s="22"/>
      <c r="S54" s="15"/>
      <c r="T54" s="15"/>
      <c r="U54" s="16"/>
      <c r="V54" s="16"/>
      <c r="W54" s="16"/>
      <c r="X54" s="16"/>
      <c r="Y54" s="16"/>
      <c r="Z54" s="16"/>
      <c r="AA54" s="7"/>
    </row>
  </sheetData>
  <autoFilter ref="H1:H54"/>
  <conditionalFormatting sqref="H2:I54 R2:R54">
    <cfRule type="cellIs" dxfId="3" priority="1" operator="equal">
      <formula>"YES"</formula>
    </cfRule>
  </conditionalFormatting>
  <conditionalFormatting sqref="H2:I54 R2:R54">
    <cfRule type="cellIs" dxfId="2" priority="2" operator="equal">
      <formula>"MAYBE"</formula>
    </cfRule>
  </conditionalFormatting>
  <conditionalFormatting sqref="H2:I54 R2:R54">
    <cfRule type="cellIs" dxfId="1" priority="3" operator="equal">
      <formula>"NO"</formula>
    </cfRule>
  </conditionalFormatting>
  <conditionalFormatting sqref="I1:I54 R1:R54">
    <cfRule type="containsBlanks" dxfId="0" priority="5">
      <formula>LEN(TRIM(I1))=0</formula>
    </cfRule>
  </conditionalFormatting>
  <hyperlinks>
    <hyperlink ref="F15" r:id="rId1"/>
    <hyperlink ref="F45" r:id="rId2"/>
    <hyperlink ref="F46" r:id="rId3"/>
  </hyperlinks>
  <pageMargins left="0.7" right="0.7" top="0.78740157499999996" bottom="0.78740157499999996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2021-08-15T12:43:40Z</dcterms:modified>
</cp:coreProperties>
</file>