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filterPrivacy="1"/>
  <bookViews>
    <workbookView xWindow="-120" yWindow="480" windowWidth="38640" windowHeight="21240"/>
  </bookViews>
  <sheets>
    <sheet name="publications-merged" sheetId="1" r:id="rId1"/>
  </sheets>
  <definedNames>
    <definedName name="_xlnm._FilterDatabase" localSheetId="0" hidden="1">'publications-merged'!$H$1:$H$114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81" i="1" l="1"/>
  <c r="F81" i="1"/>
  <c r="G81" i="1" s="1"/>
  <c r="H80" i="1"/>
  <c r="F80" i="1"/>
  <c r="G80" i="1" s="1"/>
  <c r="H79" i="1"/>
  <c r="F79" i="1"/>
  <c r="G79" i="1" s="1"/>
  <c r="H78" i="1"/>
  <c r="F78" i="1"/>
  <c r="G78" i="1" s="1"/>
  <c r="H77" i="1"/>
  <c r="F77" i="1"/>
  <c r="G77" i="1" s="1"/>
  <c r="H76" i="1"/>
  <c r="F76" i="1"/>
  <c r="G76" i="1" s="1"/>
  <c r="H75" i="1"/>
  <c r="F75" i="1"/>
  <c r="G75" i="1" s="1"/>
  <c r="H74" i="1"/>
  <c r="F74" i="1"/>
  <c r="G74" i="1" s="1"/>
  <c r="H73" i="1"/>
  <c r="F73" i="1"/>
  <c r="G73" i="1" s="1"/>
  <c r="H72" i="1"/>
  <c r="F72" i="1"/>
  <c r="G72" i="1" s="1"/>
  <c r="H71" i="1"/>
  <c r="F71" i="1"/>
  <c r="G71" i="1" s="1"/>
  <c r="H70" i="1"/>
  <c r="F70" i="1"/>
  <c r="G70" i="1" s="1"/>
  <c r="H69" i="1"/>
  <c r="F69" i="1"/>
  <c r="G69" i="1" s="1"/>
  <c r="H68" i="1"/>
  <c r="F68" i="1"/>
  <c r="G68" i="1" s="1"/>
  <c r="H67" i="1"/>
  <c r="F67" i="1"/>
  <c r="G67" i="1" s="1"/>
  <c r="H66" i="1"/>
  <c r="F66" i="1"/>
  <c r="G66" i="1" s="1"/>
  <c r="H65" i="1"/>
  <c r="F65" i="1"/>
  <c r="G65" i="1" s="1"/>
  <c r="H64" i="1"/>
  <c r="F64" i="1"/>
  <c r="G64" i="1" s="1"/>
  <c r="H63" i="1"/>
  <c r="F63" i="1"/>
  <c r="G63" i="1" s="1"/>
  <c r="H62" i="1"/>
  <c r="F62" i="1"/>
  <c r="G62" i="1" s="1"/>
  <c r="H61" i="1"/>
  <c r="F61" i="1"/>
  <c r="G61" i="1" s="1"/>
  <c r="H60" i="1"/>
  <c r="F60" i="1"/>
  <c r="G60" i="1" s="1"/>
  <c r="H59" i="1"/>
  <c r="F59" i="1"/>
  <c r="G59" i="1" s="1"/>
  <c r="H58" i="1"/>
  <c r="F58" i="1"/>
  <c r="G58" i="1" s="1"/>
  <c r="H57" i="1"/>
  <c r="F57" i="1"/>
  <c r="G57" i="1" s="1"/>
  <c r="H56" i="1"/>
  <c r="F56" i="1"/>
  <c r="G56" i="1" s="1"/>
  <c r="H55" i="1"/>
  <c r="F55" i="1"/>
  <c r="G55" i="1" s="1"/>
  <c r="H54" i="1"/>
  <c r="F54" i="1"/>
  <c r="G54" i="1" s="1"/>
  <c r="H53" i="1"/>
  <c r="F53" i="1"/>
  <c r="G53" i="1" s="1"/>
  <c r="H52" i="1"/>
  <c r="F52" i="1"/>
  <c r="G52" i="1" s="1"/>
  <c r="H51" i="1"/>
  <c r="F51" i="1"/>
  <c r="G51" i="1" s="1"/>
  <c r="H50" i="1"/>
  <c r="F50" i="1"/>
  <c r="G50" i="1" s="1"/>
  <c r="H49" i="1"/>
  <c r="F49" i="1"/>
  <c r="G49" i="1" s="1"/>
  <c r="H48" i="1"/>
  <c r="F48" i="1"/>
  <c r="G48" i="1" s="1"/>
  <c r="H47" i="1"/>
  <c r="F47" i="1"/>
  <c r="G47" i="1" s="1"/>
  <c r="H46" i="1"/>
  <c r="F46" i="1"/>
  <c r="G46" i="1" s="1"/>
  <c r="H45" i="1"/>
  <c r="F45" i="1"/>
  <c r="G45" i="1" s="1"/>
  <c r="H44" i="1"/>
  <c r="F44" i="1"/>
  <c r="G44" i="1" s="1"/>
  <c r="H43" i="1"/>
  <c r="F43" i="1"/>
  <c r="G43" i="1" s="1"/>
  <c r="H42" i="1"/>
  <c r="F42" i="1"/>
  <c r="G42" i="1" s="1"/>
  <c r="H41" i="1"/>
  <c r="F41" i="1"/>
  <c r="G41" i="1" s="1"/>
  <c r="H40" i="1"/>
  <c r="F40" i="1"/>
  <c r="G40" i="1" s="1"/>
  <c r="H39" i="1"/>
  <c r="F39" i="1"/>
  <c r="G39" i="1" s="1"/>
  <c r="H38" i="1"/>
  <c r="F38" i="1"/>
  <c r="G38" i="1" s="1"/>
  <c r="H37" i="1"/>
  <c r="F37" i="1"/>
  <c r="G37" i="1" s="1"/>
  <c r="H36" i="1"/>
  <c r="F36" i="1"/>
  <c r="G36" i="1" s="1"/>
  <c r="H35" i="1"/>
  <c r="F35" i="1"/>
  <c r="G35" i="1" s="1"/>
  <c r="H34" i="1"/>
  <c r="F34" i="1"/>
  <c r="G34" i="1" s="1"/>
  <c r="H33" i="1"/>
  <c r="F33" i="1"/>
  <c r="G33" i="1" s="1"/>
  <c r="H32" i="1"/>
  <c r="F32" i="1"/>
  <c r="G32" i="1" s="1"/>
  <c r="H31" i="1"/>
  <c r="F31" i="1"/>
  <c r="G31" i="1" s="1"/>
  <c r="H30" i="1"/>
  <c r="F30" i="1"/>
  <c r="G30" i="1" s="1"/>
  <c r="H29" i="1"/>
  <c r="F29" i="1"/>
  <c r="G29" i="1" s="1"/>
  <c r="H28" i="1"/>
  <c r="F28" i="1"/>
  <c r="G28" i="1" s="1"/>
  <c r="H27" i="1"/>
  <c r="F27" i="1"/>
  <c r="G27" i="1" s="1"/>
  <c r="H26" i="1"/>
  <c r="F26" i="1"/>
  <c r="G26" i="1" s="1"/>
  <c r="H25" i="1"/>
  <c r="F25" i="1"/>
  <c r="G25" i="1" s="1"/>
  <c r="F20" i="1"/>
  <c r="G20" i="1" s="1"/>
  <c r="H10" i="1"/>
  <c r="F10" i="1"/>
  <c r="H9" i="1"/>
  <c r="F9" i="1"/>
  <c r="C2" i="1"/>
</calcChain>
</file>

<file path=xl/sharedStrings.xml><?xml version="1.0" encoding="utf-8"?>
<sst xmlns="http://schemas.openxmlformats.org/spreadsheetml/2006/main" count="474" uniqueCount="240">
  <si>
    <t>ID</t>
  </si>
  <si>
    <t>Authors</t>
  </si>
  <si>
    <t>Title</t>
  </si>
  <si>
    <t>Year</t>
  </si>
  <si>
    <t>Publisher</t>
  </si>
  <si>
    <t>Link</t>
  </si>
  <si>
    <t>DOI</t>
  </si>
  <si>
    <t>Included</t>
  </si>
  <si>
    <t>GEN-I1</t>
  </si>
  <si>
    <t>GEN-I2</t>
  </si>
  <si>
    <t>GEN-E1</t>
  </si>
  <si>
    <t>GEN-E2</t>
  </si>
  <si>
    <t>GEN-E3</t>
  </si>
  <si>
    <t>GEN-E4</t>
  </si>
  <si>
    <t>AC-E1</t>
  </si>
  <si>
    <t>AC-E2</t>
  </si>
  <si>
    <t>Pounamu: A Meta-Yool for Multi-View Visual Language Environment Construction</t>
  </si>
  <si>
    <t>References TOTAL 7</t>
  </si>
  <si>
    <t>References NEW 2:</t>
  </si>
  <si>
    <t>M. Minas, G. Viehstaedt</t>
  </si>
  <si>
    <t>DiaGen: a generator for diagram editors providing direct manipulation and execution of diagrams</t>
  </si>
  <si>
    <t>10.1109/vl.1995.520810</t>
  </si>
  <si>
    <t>NO</t>
  </si>
  <si>
    <t>J. McWhirter, G. Nutt</t>
  </si>
  <si>
    <t>Escalante: an environment for the rapid construction of visual language applications</t>
  </si>
  <si>
    <t>10.1109/vl.1994.363645</t>
  </si>
  <si>
    <t>References already KNOWN 5:</t>
  </si>
  <si>
    <t>Lédeczi, Á., Bakay, A., Maroti, M., Völgyesi, P., Nordstrom, G., Sprinkle, J., Karsai, G.</t>
  </si>
  <si>
    <t>Composing Domain-Specific Design Environments</t>
  </si>
  <si>
    <t>IEEE</t>
  </si>
  <si>
    <t>P. Klein, A. Schurr</t>
  </si>
  <si>
    <t>Constructing SDEs with the IPSEN meta environment</t>
  </si>
  <si>
    <t>https://doi.org/10.1109/see.1997.591811</t>
  </si>
  <si>
    <t>10.1109/see.1997.591811</t>
  </si>
  <si>
    <t>MAYBE</t>
  </si>
  <si>
    <t>YES</t>
  </si>
  <si>
    <t>Kelly, S., Lyytinen, K., Rossi, M.</t>
  </si>
  <si>
    <t>MetaEdit+: A fully configurable Multi-User and Multi-Tool CASE and CAME Environment</t>
  </si>
  <si>
    <t>https://link.springer.com/chapter/10.1007/3-540-61292-0_1</t>
  </si>
  <si>
    <t>10.1007/3-540-61292-0_1</t>
  </si>
  <si>
    <t>RI Ferguson, NF Parrington, P Dunne, C Hardy… </t>
  </si>
  <si>
    <t>MetaMOOSE—an object-oriented framework for the construction of CASE tools</t>
  </si>
  <si>
    <t>https://www.sciencedirect.com/science/article/pii/S0950584999000816</t>
  </si>
  <si>
    <t>JC Grundy, WB Mugridgett… </t>
  </si>
  <si>
    <t>Visual specification of multi-view visual environments</t>
  </si>
  <si>
    <t>https://ieeexplore.ieee.org/abstract/document/706168/?casa_token=BuEbJ72raHQAAAAA:JQijQoouAFomHX_JEVoOgLbnlK1Pae5YkfFb4KHIq2qzyrVudvnxMkICtmpGspQ6upC34-d_5jVD</t>
  </si>
  <si>
    <t>TOTAL 86</t>
  </si>
  <si>
    <t>NEW 57</t>
  </si>
  <si>
    <t>HH Wang,  YF Li,  J Sun,  H Zhang,  J Pan </t>
  </si>
  <si>
    <t>Verifying feature models using OWL</t>
  </si>
  <si>
    <t>G Varró,  A Schurr,  D Varró </t>
  </si>
  <si>
    <t>Benchmarking for graph transformation</t>
  </si>
  <si>
    <t>H Wang,  YF Li,  J Sun,  H Zhang,  J Pan </t>
  </si>
  <si>
    <t>A semantic web approach to feature modeling and verification</t>
  </si>
  <si>
    <t>M Minas </t>
  </si>
  <si>
    <t>Generating meta-model-based freehand editors</t>
  </si>
  <si>
    <t>J Barzdins,  S Kozlovics,  E Rencis </t>
  </si>
  <si>
    <t>The transformation-driven architecture</t>
  </si>
  <si>
    <t>D Dhungana,  P Grünbacher,  R Rabiser </t>
  </si>
  <si>
    <t>Domain-specific adaptations of product line variability modeling</t>
  </si>
  <si>
    <t>A Kalnins,  O Vilitis,  E Celms,  E Kalnina… </t>
  </si>
  <si>
    <t>Building tools by model transformations in Eclipse</t>
  </si>
  <si>
    <t>J Barzdins,  K Cerans,  M Grasmanis,  A Kalnins… </t>
  </si>
  <si>
    <t>Domain specific languages for business process management: a case study</t>
  </si>
  <si>
    <t>CM Keet,  PR Fillottrani </t>
  </si>
  <si>
    <t>An ontology-driven unifying metamodel of UML Class Diagrams, EER, and ORM2</t>
  </si>
  <si>
    <t>PR Fillottrani,  CM Keet </t>
  </si>
  <si>
    <t>Conceptual model interoperability: a metamodel-driven approach</t>
  </si>
  <si>
    <t>Toward an ontology-driven unifying metamodel for UML class diagrams, EER, and ORM2</t>
  </si>
  <si>
    <t>D Zhao,  J Grundy,  J Hosking </t>
  </si>
  <si>
    <t>Generating mobile device user interfaces for diagram-based modelling tools</t>
  </si>
  <si>
    <t>L Li,  J Hosking,  J Grundy </t>
  </si>
  <si>
    <t>Visual modelling of complex business processes with trees, overlays and distortion-based displays</t>
  </si>
  <si>
    <t>J Jakob,  A Schürr </t>
  </si>
  <si>
    <t>View creation of meta models by using modified triple graph grammars</t>
  </si>
  <si>
    <t>MA Storey,  C Bennett,  RI Bull… </t>
  </si>
  <si>
    <t>Remixing visualization to support collaboration in software maintenance</t>
  </si>
  <si>
    <t>H Prähofer,  D Hurnaus,  H Mössenböck </t>
  </si>
  <si>
    <t>Building end-user programming systems based on a domain-specific language</t>
  </si>
  <si>
    <t>Generating visual editors based on Fujaba/MOFLON and DiaMeta</t>
  </si>
  <si>
    <t>J Barzdins,  K Cerans,  S Kozlovics,  L Lace… </t>
  </si>
  <si>
    <t>An MDE-based graphical tool building framework</t>
  </si>
  <si>
    <t>Y Wang,  S Singh,  J Hosking,  J Grundy </t>
  </si>
  <si>
    <t>An aspect-oriented UML tool for software development with early aspects</t>
  </si>
  <si>
    <t>A Schurr,  T Rotschke,  A Konigs… </t>
  </si>
  <si>
    <t>MOSL: composing a visual language for a metamodeling framework</t>
  </si>
  <si>
    <t>RL Li,  JG Hosking,  JC Grundy </t>
  </si>
  <si>
    <t>EML: A Tree Overlay-Based Visual Language for Business Process Modelling.</t>
  </si>
  <si>
    <t>C Lutteroth </t>
  </si>
  <si>
    <t>AP1: A platform for model-based software engineering</t>
  </si>
  <si>
    <t>D Maplesden,  J Hosking,  J Grundy </t>
  </si>
  <si>
    <t>A visual language for design pattern modeling and instantiation</t>
  </si>
  <si>
    <t>CH Kim,  J Grundy,  J Hosking </t>
  </si>
  <si>
    <t>A suite of visual languages for model-driven development of statistical surveys and services</t>
  </si>
  <si>
    <t>JC Bioch,  W Verbeke,  MW van Dijk </t>
  </si>
  <si>
    <t>Neural Networks: New Tools for Data Analysis?</t>
  </si>
  <si>
    <t>H Qattous,  P Gray,  R Welland </t>
  </si>
  <si>
    <t>An empirical study of specification by example in a software engineering tool</t>
  </si>
  <si>
    <t>Syntax analysis for diagram editors: a constraint satisfaction problem</t>
  </si>
  <si>
    <t>CH Kim,  J Hosking,  J Grundy </t>
  </si>
  <si>
    <t>A suite of visual languages for statistical survey specification</t>
  </si>
  <si>
    <t>N Liu,  J Hosking,  J Grundy </t>
  </si>
  <si>
    <t>Integrating a zoomable user interfaces concept into a visual language meta-tool environment</t>
  </si>
  <si>
    <t>C Anslow</t>
  </si>
  <si>
    <t>Evaluating extensible 3D (X3D) graphics for use in software visualisation</t>
  </si>
  <si>
    <t>M Alanen,  T Lundkvist,  I Porres </t>
  </si>
  <si>
    <t>Creating and reconciling diagrams after executing model transformations</t>
  </si>
  <si>
    <t>C Lutteroth,  G Weber </t>
  </si>
  <si>
    <t>Reflection as a principle for better usability</t>
  </si>
  <si>
    <t>I Elloumi,  T Desprats,  M Sibilla… </t>
  </si>
  <si>
    <t>Interworking Components for the end-to-end QoS into IMS-based architecture mono provider</t>
  </si>
  <si>
    <t>A Mehra,  JC Grundy,  JG Hosking </t>
  </si>
  <si>
    <t>Adding group awareness to design tools using a plug-in, web service-based approach</t>
  </si>
  <si>
    <t>C Anslow </t>
  </si>
  <si>
    <t>Evaluating X3D for use in software visualisation</t>
  </si>
  <si>
    <t>J Pichler,  H Praehofer,  G Reisinger… </t>
  </si>
  <si>
    <t>Aragon: an industrial strength eclipse tool for MMI design for mobile systems</t>
  </si>
  <si>
    <t>JH Hwang,  M Lee,  OC Kwon… </t>
  </si>
  <si>
    <t>Context-based preference analysis method in ubiquitous commerce</t>
  </si>
  <si>
    <t>ZC Khan,  CM Keet,  PR Fillottrani,  K Cenci </t>
  </si>
  <si>
    <t>Experimentally motivated transformations for intermodel links between conceptual models</t>
  </si>
  <si>
    <t>Structural entities of an ontology-driven unifying metamodel for UML, EER, and ORM2</t>
  </si>
  <si>
    <t>J Bārzdiņš,  A Zariņš,  K Čerāns,  A Kalniņš… </t>
  </si>
  <si>
    <t>GrTP: transformation based graphical tool building platform</t>
  </si>
  <si>
    <t>Model driven design and implementation of statistical surveys</t>
  </si>
  <si>
    <t>Multi-touch Table User Interfaces for Collaborative Visual Software Analytics</t>
  </si>
  <si>
    <t>O Vilītis</t>
  </si>
  <si>
    <t>Metamodel-based transformation-driven graphical tool building platform</t>
  </si>
  <si>
    <t>O Vilitis,  A Kalnins </t>
  </si>
  <si>
    <t>Technical Solutions for the Transformation-Driven Graphical Tool Building Platform METAclipse</t>
  </si>
  <si>
    <t>J Barzdins,  E Rencis,  A Sostaks </t>
  </si>
  <si>
    <t>Process Modeling</t>
  </si>
  <si>
    <t>H Wang,  YF Li,  J Sun,  H Zhang,  JZ Pan</t>
  </si>
  <si>
    <t>Feature Reasoning–Scaling Up and Pinning Down</t>
  </si>
  <si>
    <t>S Palanippan,  L Ling </t>
  </si>
  <si>
    <t>Web-Based CASE Tool for Automated Rendering of UML Model</t>
  </si>
  <si>
    <t>J Grundy,  JG Hosking,  N Zhu,  N Liu </t>
  </si>
  <si>
    <t>Generating domain-specific Eclipse graphical editors from high-level meta-tool specifications</t>
  </si>
  <si>
    <t>E Rencis,  J Barzdins </t>
  </si>
  <si>
    <t>On the Use of UML Stereotypes in Creating Higher-order Domain-specific Languages and Tools.</t>
  </si>
  <si>
    <t>T Lundkvist,  I Porres</t>
  </si>
  <si>
    <t>An architecture for an open visual editor software and system design</t>
  </si>
  <si>
    <t>YF Li,  J Sun,  G Dobbie,  HH Wang,  J Sun </t>
  </si>
  <si>
    <t>Reasoning about ORA-SS data models using the semantic web</t>
  </si>
  <si>
    <t>L Ling,  S Palaniappan </t>
  </si>
  <si>
    <t>Online CASE tool for collaborative software modelling</t>
  </si>
  <si>
    <t>N Alhirabi,  O Rana,  C Perera </t>
  </si>
  <si>
    <t>Security and Privacy Requirements for the Internet of Things: A Survey</t>
  </si>
  <si>
    <t>HK Qattous</t>
  </si>
  <si>
    <t>Constraint specification by example in a meta-CASE tool</t>
  </si>
  <si>
    <t>Designing Security and Privacy Requirements in Internet of Things: A Survey</t>
  </si>
  <si>
    <t>PA Akiki,  HW Maalouf </t>
  </si>
  <si>
    <t>CHECKSUM: tracking changes and measuring contributions in cooperative systems modeling</t>
  </si>
  <si>
    <t>R Sgirka </t>
  </si>
  <si>
    <t>A Collaborative Web-based and Database-based Meta-CASE Environment</t>
  </si>
  <si>
    <t>KNOWN 29</t>
  </si>
  <si>
    <t>CW Fletchery, L Ren, X Yu, M Van Dijk… </t>
  </si>
  <si>
    <t>Suppressing the oblivious ram timing channel while making information leakage and program efficiency trade-offs</t>
  </si>
  <si>
    <t>https://ieeexplore.ieee.org/abstract/document/6835932/?casa_token=y6zHdYwmbqwAAAAA:RwVFg6UE2dlhFMxDupMWB6S18OeKtIzcx6W1kXpPlUWyqrc3n6BoXElZS1lxYyDfNskyqwHU5c7J</t>
  </si>
  <si>
    <t>Supporting user-oriented analysis for multi-view domain-specific visual languages</t>
  </si>
  <si>
    <t>https://www.sciencedirect.com/science/article/pii/S0950584908001304</t>
  </si>
  <si>
    <t>S Naujokat, M Lybecait, D Kopetzki… </t>
  </si>
  <si>
    <t>CINCO: a simplicity-driven approach to full generation of domain-specific graphical modeling tools</t>
  </si>
  <si>
    <t>https://idp.springer.com/authorize/casa?redirect_uri=https://link.springer.com/article/10.1007/s10009-017-0453-6&amp;casa_token=qP0hetTdy2wAAAAA:q7K43wZfUNeiWJhmeqeTFgVl2mEB7bumfZFe7MXjVUzkE_XOFW5u9WEbtgLlqdNC6AfXwZ283c9sMzlmmos</t>
  </si>
  <si>
    <t>J Grundy, J Hosking, N Zhu… </t>
  </si>
  <si>
    <t>Generating domain-specific visual language editors from high-level tool specifications</t>
  </si>
  <si>
    <t>https://ieeexplore.ieee.org/abstract/document/4019559/?casa_token=Nm8W74mqOWwAAAAA:nAY_nei05ZWkAXGyBGTnRlFJyPEzYZQwcDVVBNTrri83dSXBmeBSlNSKm0ViB1RoPGEgXL8MetUL</t>
  </si>
  <si>
    <t>N Zhu, J Grundy, J Hosking, N Liu, S Cao… </t>
  </si>
  <si>
    <t>Pounamu: A meta-tool for exploratory domain-specific visual language tool development</t>
  </si>
  <si>
    <t>https://www.sciencedirect.com/science/article/pii/S0164121206002871</t>
  </si>
  <si>
    <t>Event-driven grammars: Relating abstract and concrete levels of visual languages</t>
  </si>
  <si>
    <t>https://link.springer.com/article/10.1007/s10270-007-0051-2</t>
  </si>
  <si>
    <t>Synchronization of abstract and concrete syntax in domain-specific modeling languages</t>
  </si>
  <si>
    <t>https://link.springer.com/article/10.1007/s10270-009-0122-7</t>
  </si>
  <si>
    <t>B Steffen, S Naujokat </t>
  </si>
  <si>
    <t>Archimedean points: the essence for mastering change</t>
  </si>
  <si>
    <t>https://link.springer.com/chapter/10.1007/978-3-319-46508-1_3</t>
  </si>
  <si>
    <t>Johannes Jakob, Alexander Königs, Andy Schürr</t>
  </si>
  <si>
    <t>Non-materialized Model View Specification with Triple Graph Grammars</t>
  </si>
  <si>
    <t>https://doi.org/10.1007/11841883_23</t>
  </si>
  <si>
    <t>10.1007/11841883_23</t>
  </si>
  <si>
    <t>A formal approach to the generation of visual language environments supporting multiple views</t>
  </si>
  <si>
    <t>https://ieeexplore.ieee.org/abstract/document/1509517/?casa_…BqwPnmYC-W7rjY4Zc5_-bXqZNEFDU-2J-N16cG7NWTlkduABuRm33BOF4G54</t>
  </si>
  <si>
    <t>B Steffen, F Gossen, S Naujokat, T Margaria </t>
  </si>
  <si>
    <t>Language-driven engineering: from general-purpose to purpose-specific languages</t>
  </si>
  <si>
    <t>https://link.springer.com/chapter/10.1007/978-3-319-91908-9_17</t>
  </si>
  <si>
    <t>S Cao, J Grundy, J Hosking, H Stoeckle… </t>
  </si>
  <si>
    <t>Generating web-based user interfaces for diagramming tools</t>
  </si>
  <si>
    <t>https://www.cs.auckland.ac.nz/~john-g/papers/auic2005_2.pdf</t>
  </si>
  <si>
    <t>N Liu, J Hosking, J Grundy </t>
  </si>
  <si>
    <t>A visual language and environment for specifying user interface event handling in design tools</t>
  </si>
  <si>
    <t>https://core.ac.uk/download/pdf/21747337.pdf</t>
  </si>
  <si>
    <t>A visual language and environment for specifying design tool event handling</t>
  </si>
  <si>
    <t>https://ieeexplore.ieee.org/abstract/document/1509515/?casa_token=ut-w08p_HPgAAAAA:TkAkuwxwR0kAcTQdQQhkDK3RjmKIcu0eLFGx_8YUsBGjY4MzetDI5X4ZIrtXKY16kLehhLsdGdyh</t>
  </si>
  <si>
    <t>J Grundy, J Hosking, S Cao, D Zhao… </t>
  </si>
  <si>
    <t>Experiences developing architectures for realizing thin‐client diagram editing tools</t>
  </si>
  <si>
    <t>https://onlinelibrary.wiley.com/doi/abs/10.1002/spe.803?casa_token=8S2WVMOErMAAAAAA:72UAt-wsMN7SoWiMcM9blQTQoO9EAu3ppvoGQKvPTUsnj3_oXyeaunG9YsRImsOFD7ssuyfaAWBb1yPUGw</t>
  </si>
  <si>
    <t>J De Lara, E Guerra, H Vangheluwe</t>
  </si>
  <si>
    <t>A multi-view component modelling language for systems design: Checking consistency and timing constrains</t>
  </si>
  <si>
    <t>http://citeseerx.ist.psu.edu/viewdoc/download?doi=10.1.1.459.8426&amp;rep=rep1&amp;type=pdf</t>
  </si>
  <si>
    <t>N Zhu, JC Grundy, JG Hosking </t>
  </si>
  <si>
    <t>Constructing domain-specific design tools with a visual language meta-tool.</t>
  </si>
  <si>
    <t>http://ceur-ws.org/Vol-161/FORUM_23.pdf</t>
  </si>
  <si>
    <t>Architecture for generating Web-based, thin-client diagramming tools</t>
  </si>
  <si>
    <t>https://ieeexplore.ieee.org/abstract/document/1342744/?casa_token=CkUwEvC02JUAAAAA:VG7UWdky3Zrb0OuPMRx1cebNEXaiA1rFwYxp0AWy7oD70KN2Dr6wOBcipClVVqHC49iFix9Qntl7</t>
  </si>
  <si>
    <t>I Ráth</t>
  </si>
  <si>
    <t>Event-driven model transformations in domain-specific modeling languages</t>
  </si>
  <si>
    <t>https://repozitorium.omikk.bme.hu/bitstream/handle/10890/1036/ertekezes.pdf?sequence=1</t>
  </si>
  <si>
    <t>E Guerra, J De Lara</t>
  </si>
  <si>
    <t>Meta-modelling and graph transformation for the definition of multi-view visual languages</t>
  </si>
  <si>
    <t>https://www.igi-global.com/chapter/visual-languages-interactive-computing/31034</t>
  </si>
  <si>
    <t>N Liu </t>
  </si>
  <si>
    <t>Visual languages for event integration specification</t>
  </si>
  <si>
    <t>https://dl.acm.org/doi/abs/10.1145/1134285.1134465?casa_token=gyeYScVRT5gAAAAA:_Oxvl4Dzdq9KGzL5JmgapzFwJg0A5bSbFxKuh28YZxDTiDC5mA7nnx6MX_xpKWo6iD9Prvrn8aHbaio</t>
  </si>
  <si>
    <t>R Saini, S Bali, G Mussbacher </t>
  </si>
  <si>
    <t>Towards web collaborative modelling for the user requirements notation using eclipse che and theia IDE</t>
  </si>
  <si>
    <t>https://ieeexplore.ieee.org/abstract/document/8877072/</t>
  </si>
  <si>
    <t>L Wouters, Y Kaeri, K Sugawara</t>
  </si>
  <si>
    <t>Multi-domain multi-lingual collaborative design</t>
  </si>
  <si>
    <t>https://ieeexplore.ieee.org/abstract/document/6580974/?casa_…-k5zCZMBE3-JjEQYhROmlzc9BTgj3S5psN0Uu0YmBOGXMZWpWvGc25Mt6yzw</t>
  </si>
  <si>
    <t>E Guerra, P Díaz, J de Lara</t>
  </si>
  <si>
    <t>Supporting the Automatic Generation of Advanced Modelling Environments with Graph Transformation Techniques</t>
  </si>
  <si>
    <t>https://www.researchgate.net/profile/Paloma_Diaz/publication…Transformation_Techniques/links/09e41506adc50e9209000000.pdf</t>
  </si>
  <si>
    <t>E Guerra, P Díaz, J Lara</t>
  </si>
  <si>
    <t>Generación de entornos de modelado avanzados mediante técnicas de transformación de grafos</t>
  </si>
  <si>
    <t>https://repositorio.uam.es/handle/10486/664188</t>
  </si>
  <si>
    <t>I Ráth, D Vágó, D Varró</t>
  </si>
  <si>
    <t>ViatraDSM: Integrating Domain-Specific Modeling Languages Across Multiple Domains</t>
  </si>
  <si>
    <t>https://pdfs.semanticscholar.org/88b0/971394a8d59879a355d60bf15da79c9e96b2.pdf</t>
  </si>
  <si>
    <t>JM Wright</t>
  </si>
  <si>
    <t>A modelling language for rich internet applications: a thesis presented in partial fulfillment of the requirements for the degree of Doctor of Philosophy in Computer …</t>
  </si>
  <si>
    <t>https://mro.massey.ac.nz/handle/10179/3571</t>
  </si>
  <si>
    <t>H Hu, R Lu, JL Zhu</t>
  </si>
  <si>
    <t>Swinburne Research Bank</t>
  </si>
  <si>
    <t>https://researchbank.swinburne.edu.au/items/bf95a51d-64ac-4489-ae3f-cc18b200905f/1/PDF%20%28Accepted%20manuscript%29.pdf?.vi=save</t>
  </si>
  <si>
    <t>E Guerra, P Díaz, J De Lara</t>
  </si>
  <si>
    <t>Generation of Advanced Modelling Environments by Means of Graph Transformation Techniques</t>
  </si>
  <si>
    <t>https://ieeexplore.ieee.org/abstract/document/1642458/?casa_…sbwCUcFBVwHbmHszZo2nkUt3GWgFAhM3fBt5V-wjHTMjUKfVmZ_OoOiFpJBk</t>
  </si>
  <si>
    <t>Suggested inclusion1</t>
  </si>
  <si>
    <t>Suggested inclusion2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</si>
</sst>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0"/>
      <color rgb="FF000000"/>
      <name val="Arial"/>
    </font>
    <font>
      <b/>
      <sz val="10"/>
      <color rgb="FF000000"/>
      <name val="Arial"/>
      <family val="2"/>
    </font>
    <font>
      <sz val="10"/>
      <name val="Arial"/>
      <family val="2"/>
    </font>
    <font>
      <b/>
      <sz val="10"/>
      <color rgb="FF00000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rgb="FF1155CC"/>
      <name val="Arial"/>
      <family val="2"/>
    </font>
    <font>
      <sz val="11"/>
      <color rgb="FF7E3794"/>
      <name val="Arial"/>
      <family val="2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u/>
      <sz val="10"/>
      <color rgb="FF1155CC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5B95F9"/>
        <bgColor rgb="FF5B95F9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rgb="FFEF3265"/>
        <bgColor rgb="FFEF3265"/>
      </patternFill>
    </fill>
    <fill>
      <patternFill patternType="solid">
        <fgColor rgb="FFB3F29D"/>
        <bgColor rgb="FFB3F29D"/>
      </patternFill>
    </fill>
    <fill>
      <patternFill patternType="solid">
        <fgColor rgb="FFE6B8AF"/>
        <bgColor rgb="FFE6B8AF"/>
      </patternFill>
    </fill>
    <fill>
      <patternFill patternType="solid">
        <fgColor rgb="FF00FF00"/>
        <bgColor rgb="FF00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2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2" fillId="0" borderId="0" xfId="0" applyFont="1" applyAlignment="1"/>
    <xf numFmtId="0" fontId="2" fillId="0" borderId="0" xfId="0" applyFont="1" applyAlignment="1"/>
    <xf numFmtId="0" fontId="2" fillId="0" borderId="0" xfId="0" applyFont="1" applyAlignment="1"/>
    <xf numFmtId="0" fontId="4" fillId="5" borderId="0" xfId="0" applyFont="1" applyFill="1" applyAlignment="1"/>
    <xf numFmtId="0" fontId="6" fillId="6" borderId="0" xfId="0" applyFont="1" applyFill="1"/>
    <xf numFmtId="0" fontId="6" fillId="7" borderId="0" xfId="0" applyFont="1" applyFill="1"/>
    <xf numFmtId="0" fontId="6" fillId="7" borderId="0" xfId="0" applyFont="1" applyFill="1"/>
    <xf numFmtId="0" fontId="5" fillId="6" borderId="0" xfId="0" applyFont="1" applyFill="1"/>
    <xf numFmtId="0" fontId="5" fillId="7" borderId="0" xfId="0" applyFont="1" applyFill="1"/>
    <xf numFmtId="0" fontId="7" fillId="0" borderId="0" xfId="0" applyFont="1" applyAlignment="1"/>
    <xf numFmtId="0" fontId="4" fillId="3" borderId="0" xfId="0" applyFont="1" applyFill="1" applyAlignment="1"/>
    <xf numFmtId="0" fontId="8" fillId="0" borderId="0" xfId="0" applyFont="1"/>
    <xf numFmtId="0" fontId="9" fillId="0" borderId="0" xfId="0" applyFont="1" applyAlignment="1"/>
    <xf numFmtId="0" fontId="4" fillId="8" borderId="0" xfId="0" applyFont="1" applyFill="1" applyAlignment="1"/>
    <xf numFmtId="0" fontId="10" fillId="0" borderId="0" xfId="0" applyFont="1" applyAlignment="1"/>
    <xf numFmtId="0" fontId="4" fillId="5" borderId="0" xfId="0" applyFont="1" applyFill="1" applyAlignment="1"/>
    <xf numFmtId="0" fontId="8" fillId="0" borderId="0" xfId="0" applyFont="1" applyAlignment="1"/>
    <xf numFmtId="0" fontId="4" fillId="8" borderId="0" xfId="0" applyFont="1" applyFill="1" applyAlignment="1"/>
    <xf numFmtId="0" fontId="6" fillId="6" borderId="0" xfId="0" applyFont="1" applyFill="1" applyAlignment="1"/>
    <xf numFmtId="0" fontId="6" fillId="7" borderId="0" xfId="0" applyFont="1" applyFill="1" applyAlignment="1"/>
    <xf numFmtId="0" fontId="4" fillId="3" borderId="0" xfId="0" applyFont="1" applyFill="1" applyAlignment="1"/>
    <xf numFmtId="0" fontId="5" fillId="6" borderId="0" xfId="0" applyFont="1" applyFill="1" applyAlignment="1"/>
    <xf numFmtId="0" fontId="5" fillId="7" borderId="0" xfId="0" applyFont="1" applyFill="1" applyAlignment="1"/>
    <xf numFmtId="0" fontId="11" fillId="0" borderId="0" xfId="0" applyFont="1" applyAlignment="1"/>
    <xf numFmtId="0" fontId="1" fillId="4" borderId="0" xfId="0" applyFont="1" applyFill="1" applyAlignment="1">
      <alignment horizontal="center"/>
    </xf>
  </cellXfs>
  <cellStyles count="1">
    <cellStyle name="Normal" xfId="0" builtinId="0"/>
  </cellStyles>
  <dxfs count="7"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EF3265"/>
          <bgColor rgb="FFEF3265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95F9"/>
          <bgColor rgb="FF5B95F9"/>
        </patternFill>
      </fill>
    </dxf>
  </dxfs>
  <tableStyles count="1">
    <tableStyle name="publications-merged-style" pivot="0" count="3">
      <tableStyleElement type="headerRow" dxfId="6"/>
      <tableStyleElement type="firstRowStripe" dxfId="5"/>
      <tableStyleElement type="secondRowStripe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_1" displayName="Table_1" ref="A1:E114">
  <tableColumns count="5">
    <tableColumn id="1" name="ID"/>
    <tableColumn id="2" name="Authors"/>
    <tableColumn id="3" name="Title"/>
    <tableColumn id="4" name="Year"/>
    <tableColumn id="5" name="Publisher"/>
  </tableColumns>
  <tableStyleInfo name="publications-merged-style" showFirstColumn="1" showLastColumn="1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doi.org/10.1007/11841883_23" TargetMode="External"/><Relationship Id="rId18" Type="http://schemas.openxmlformats.org/officeDocument/2006/relationships/hyperlink" Target="https://ieeexplore.ieee.org/abstract/document/1509515/?casa_token=ut-w08p_HPgAAAAA:TkAkuwxwR0kAcTQdQQhkDK3RjmKIcu0eLFGx_8YUsBGjY4MzetDI5X4ZIrtXKY16kLehhLsdGdyh" TargetMode="External"/><Relationship Id="rId26" Type="http://schemas.openxmlformats.org/officeDocument/2006/relationships/hyperlink" Target="https://ieeexplore.ieee.org/abstract/document/8877072/" TargetMode="External"/><Relationship Id="rId3" Type="http://schemas.openxmlformats.org/officeDocument/2006/relationships/hyperlink" Target="https://www.sciencedirect.com/science/article/pii/S0950584999000816" TargetMode="External"/><Relationship Id="rId21" Type="http://schemas.openxmlformats.org/officeDocument/2006/relationships/hyperlink" Target="http://ceur-ws.org/Vol-161/FORUM_23.pdf" TargetMode="External"/><Relationship Id="rId7" Type="http://schemas.openxmlformats.org/officeDocument/2006/relationships/hyperlink" Target="https://idp.springer.com/authorize/casa?redirect_uri=https://link.springer.com/article/10.1007/s10009-017-0453-6&amp;casa_token=qP0hetTdy2wAAAAA:q7K43wZfUNeiWJhmeqeTFgVl2mEB7bumfZFe7MXjVUzkE_XOFW5u9WEbtgLlqdNC6AfXwZ283c9sMzlmmos" TargetMode="External"/><Relationship Id="rId12" Type="http://schemas.openxmlformats.org/officeDocument/2006/relationships/hyperlink" Target="https://link.springer.com/chapter/10.1007/978-3-319-46508-1_3" TargetMode="External"/><Relationship Id="rId17" Type="http://schemas.openxmlformats.org/officeDocument/2006/relationships/hyperlink" Target="https://core.ac.uk/download/pdf/21747337.pdf" TargetMode="External"/><Relationship Id="rId25" Type="http://schemas.openxmlformats.org/officeDocument/2006/relationships/hyperlink" Target="https://dl.acm.org/doi/abs/10.1145/1134285.1134465?casa_token=gyeYScVRT5gAAAAA:_Oxvl4Dzdq9KGzL5JmgapzFwJg0A5bSbFxKuh28YZxDTiDC5mA7nnx6MX_xpKWo6iD9Prvrn8aHbaio" TargetMode="External"/><Relationship Id="rId33" Type="http://schemas.openxmlformats.org/officeDocument/2006/relationships/table" Target="../tables/table1.xml"/><Relationship Id="rId2" Type="http://schemas.openxmlformats.org/officeDocument/2006/relationships/hyperlink" Target="https://link.springer.com/chapter/10.1007/3-540-61292-0_1" TargetMode="External"/><Relationship Id="rId16" Type="http://schemas.openxmlformats.org/officeDocument/2006/relationships/hyperlink" Target="https://www.cs.auckland.ac.nz/~john-g/papers/auic2005_2.pdf" TargetMode="External"/><Relationship Id="rId20" Type="http://schemas.openxmlformats.org/officeDocument/2006/relationships/hyperlink" Target="http://citeseerx.ist.psu.edu/viewdoc/download?doi=10.1.1.459.8426&amp;rep=rep1&amp;type=pdf" TargetMode="External"/><Relationship Id="rId29" Type="http://schemas.openxmlformats.org/officeDocument/2006/relationships/hyperlink" Target="https://pdfs.semanticscholar.org/88b0/971394a8d59879a355d60bf15da79c9e96b2.pdf" TargetMode="External"/><Relationship Id="rId1" Type="http://schemas.openxmlformats.org/officeDocument/2006/relationships/hyperlink" Target="https://doi.org/10.1109/see.1997.591811" TargetMode="External"/><Relationship Id="rId6" Type="http://schemas.openxmlformats.org/officeDocument/2006/relationships/hyperlink" Target="https://www.sciencedirect.com/science/article/pii/S0950584908001304" TargetMode="External"/><Relationship Id="rId11" Type="http://schemas.openxmlformats.org/officeDocument/2006/relationships/hyperlink" Target="https://link.springer.com/article/10.1007/s10270-009-0122-7" TargetMode="External"/><Relationship Id="rId24" Type="http://schemas.openxmlformats.org/officeDocument/2006/relationships/hyperlink" Target="https://www.igi-global.com/chapter/visual-languages-interactive-computing/31034" TargetMode="External"/><Relationship Id="rId32" Type="http://schemas.openxmlformats.org/officeDocument/2006/relationships/hyperlink" Target="https://ieeexplore.ieee.org/abstract/document/1642458/?casa_%E2%80%A6sbwCUcFBVwHbmHszZo2nkUt3GWgFAhM3fBt5V-wjHTMjUKfVmZ_OoOiFpJBk" TargetMode="External"/><Relationship Id="rId5" Type="http://schemas.openxmlformats.org/officeDocument/2006/relationships/hyperlink" Target="https://ieeexplore.ieee.org/abstract/document/6835932/?casa_token=y6zHdYwmbqwAAAAA:RwVFg6UE2dlhFMxDupMWB6S18OeKtIzcx6W1kXpPlUWyqrc3n6BoXElZS1lxYyDfNskyqwHU5c7J" TargetMode="External"/><Relationship Id="rId15" Type="http://schemas.openxmlformats.org/officeDocument/2006/relationships/hyperlink" Target="https://link.springer.com/chapter/10.1007/978-3-319-91908-9_17" TargetMode="External"/><Relationship Id="rId23" Type="http://schemas.openxmlformats.org/officeDocument/2006/relationships/hyperlink" Target="https://repozitorium.omikk.bme.hu/bitstream/handle/10890/1036/ertekezes.pdf?sequence=1" TargetMode="External"/><Relationship Id="rId28" Type="http://schemas.openxmlformats.org/officeDocument/2006/relationships/hyperlink" Target="https://repositorio.uam.es/handle/10486/664188" TargetMode="External"/><Relationship Id="rId10" Type="http://schemas.openxmlformats.org/officeDocument/2006/relationships/hyperlink" Target="https://link.springer.com/article/10.1007/s10270-007-0051-2" TargetMode="External"/><Relationship Id="rId19" Type="http://schemas.openxmlformats.org/officeDocument/2006/relationships/hyperlink" Target="https://onlinelibrary.wiley.com/doi/abs/10.1002/spe.803?casa_token=8S2WVMOErMAAAAAA:72UAt-wsMN7SoWiMcM9blQTQoO9EAu3ppvoGQKvPTUsnj3_oXyeaunG9YsRImsOFD7ssuyfaAWBb1yPUGw" TargetMode="External"/><Relationship Id="rId31" Type="http://schemas.openxmlformats.org/officeDocument/2006/relationships/hyperlink" Target="https://researchbank.swinburne.edu.au/items/bf95a51d-64ac-4489-ae3f-cc18b200905f/1/PDF%20%28Accepted%20manuscript%29.pdf?.vi=save" TargetMode="External"/><Relationship Id="rId4" Type="http://schemas.openxmlformats.org/officeDocument/2006/relationships/hyperlink" Target="https://ieeexplore.ieee.org/abstract/document/706168/?casa_token=BuEbJ72raHQAAAAA:JQijQoouAFomHX_JEVoOgLbnlK1Pae5YkfFb4KHIq2qzyrVudvnxMkICtmpGspQ6upC34-d_5jVD" TargetMode="External"/><Relationship Id="rId9" Type="http://schemas.openxmlformats.org/officeDocument/2006/relationships/hyperlink" Target="https://www.sciencedirect.com/science/article/pii/S0164121206002871" TargetMode="External"/><Relationship Id="rId14" Type="http://schemas.openxmlformats.org/officeDocument/2006/relationships/hyperlink" Target="https://ieeexplore.ieee.org/abstract/document/1509517/?casa_%E2%80%A6BqwPnmYC-W7rjY4Zc5_-bXqZNEFDU-2J-N16cG7NWTlkduABuRm33BOF4G54" TargetMode="External"/><Relationship Id="rId22" Type="http://schemas.openxmlformats.org/officeDocument/2006/relationships/hyperlink" Target="https://ieeexplore.ieee.org/abstract/document/1342744/?casa_token=CkUwEvC02JUAAAAA:VG7UWdky3Zrb0OuPMRx1cebNEXaiA1rFwYxp0AWy7oD70KN2Dr6wOBcipClVVqHC49iFix9Qntl7" TargetMode="External"/><Relationship Id="rId27" Type="http://schemas.openxmlformats.org/officeDocument/2006/relationships/hyperlink" Target="https://ieeexplore.ieee.org/abstract/document/6580974/?casa_%E2%80%A6-k5zCZMBE3-JjEQYhROmlzc9BTgj3S5psN0Uu0YmBOGXMZWpWvGc25Mt6yzw" TargetMode="External"/><Relationship Id="rId30" Type="http://schemas.openxmlformats.org/officeDocument/2006/relationships/hyperlink" Target="https://mro.massey.ac.nz/handle/10179/3571" TargetMode="External"/><Relationship Id="rId8" Type="http://schemas.openxmlformats.org/officeDocument/2006/relationships/hyperlink" Target="https://ieeexplore.ieee.org/abstract/document/4019559/?casa_token=Nm8W74mqOWwAAAAA:nAY_nei05ZWkAXGyBGTnRlFJyPEzYZQwcDVVBNTrri83dSXBmeBSlNSKm0ViB1RoPGEgXL8MetU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A114"/>
  <sheetViews>
    <sheetView tabSelected="1"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A2" sqref="A2"/>
    </sheetView>
  </sheetViews>
  <sheetFormatPr defaultColWidth="14.42578125" defaultRowHeight="15.75" customHeight="1" x14ac:dyDescent="0.2"/>
  <cols>
    <col min="1" max="1" width="5.5703125" customWidth="1"/>
    <col min="2" max="2" width="68" customWidth="1"/>
    <col min="3" max="3" width="74.5703125" customWidth="1"/>
    <col min="4" max="4" width="5.42578125" customWidth="1"/>
    <col min="5" max="5" width="7.140625" customWidth="1"/>
    <col min="6" max="6" width="23" customWidth="1"/>
    <col min="7" max="7" width="25.85546875" customWidth="1"/>
    <col min="8" max="8" width="9" customWidth="1"/>
    <col min="9" max="9" width="19.7109375" customWidth="1"/>
    <col min="10" max="17" width="10.28515625" customWidth="1"/>
    <col min="18" max="18" width="19.7109375" customWidth="1"/>
    <col min="19" max="26" width="10.28515625" customWidth="1"/>
  </cols>
  <sheetData>
    <row r="1" spans="1:27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 t="s">
        <v>7</v>
      </c>
      <c r="I1" s="4" t="s">
        <v>238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31" t="s">
        <v>239</v>
      </c>
      <c r="S1" s="6" t="s">
        <v>8</v>
      </c>
      <c r="T1" s="6" t="s">
        <v>9</v>
      </c>
      <c r="U1" s="6" t="s">
        <v>10</v>
      </c>
      <c r="V1" s="6" t="s">
        <v>11</v>
      </c>
      <c r="W1" s="6" t="s">
        <v>12</v>
      </c>
      <c r="X1" s="6" t="s">
        <v>13</v>
      </c>
      <c r="Y1" s="6" t="s">
        <v>14</v>
      </c>
      <c r="Z1" s="6" t="s">
        <v>15</v>
      </c>
      <c r="AA1" s="7"/>
    </row>
    <row r="2" spans="1:27" ht="15.75" customHeight="1" x14ac:dyDescent="0.2">
      <c r="A2" s="8"/>
      <c r="B2" s="8" t="s">
        <v>16</v>
      </c>
      <c r="C2" s="19" t="str">
        <f>HYPERLINK("https://doi.org/10.1109/vlhcc.2004.41")</f>
        <v>https://doi.org/10.1109/vlhcc.2004.41</v>
      </c>
      <c r="D2" s="8"/>
      <c r="E2" s="8"/>
      <c r="F2" s="16"/>
      <c r="G2" s="9"/>
      <c r="H2" s="18"/>
      <c r="I2" s="20"/>
      <c r="J2" s="11"/>
      <c r="K2" s="11"/>
      <c r="L2" s="12"/>
      <c r="M2" s="12"/>
      <c r="N2" s="12"/>
      <c r="O2" s="12"/>
      <c r="P2" s="13"/>
      <c r="Q2" s="13"/>
      <c r="R2" s="17"/>
      <c r="S2" s="14"/>
      <c r="T2" s="14"/>
      <c r="U2" s="15"/>
      <c r="V2" s="15"/>
      <c r="W2" s="15"/>
      <c r="X2" s="15"/>
      <c r="Y2" s="15"/>
      <c r="Z2" s="15"/>
      <c r="AA2" s="7"/>
    </row>
    <row r="3" spans="1:27" ht="15.75" customHeight="1" x14ac:dyDescent="0.2">
      <c r="A3" s="8"/>
      <c r="B3" s="8"/>
      <c r="C3" s="8"/>
      <c r="D3" s="8"/>
      <c r="E3" s="8"/>
      <c r="F3" s="9"/>
      <c r="G3" s="9"/>
      <c r="H3" s="18"/>
      <c r="I3" s="10"/>
      <c r="J3" s="11"/>
      <c r="K3" s="11"/>
      <c r="L3" s="12"/>
      <c r="M3" s="12"/>
      <c r="N3" s="12"/>
      <c r="O3" s="12"/>
      <c r="P3" s="13"/>
      <c r="Q3" s="13"/>
      <c r="R3" s="10"/>
      <c r="S3" s="14"/>
      <c r="T3" s="14"/>
      <c r="U3" s="15"/>
      <c r="V3" s="15"/>
      <c r="W3" s="15"/>
      <c r="X3" s="15"/>
      <c r="Y3" s="15"/>
      <c r="Z3" s="15"/>
      <c r="AA3" s="7"/>
    </row>
    <row r="4" spans="1:27" ht="15.75" customHeight="1" x14ac:dyDescent="0.2">
      <c r="A4" s="8"/>
      <c r="B4" s="8" t="s">
        <v>17</v>
      </c>
      <c r="C4" s="8"/>
      <c r="D4" s="8"/>
      <c r="E4" s="8"/>
      <c r="F4" s="9"/>
      <c r="G4" s="9"/>
      <c r="H4" s="18"/>
      <c r="I4" s="10"/>
      <c r="J4" s="11"/>
      <c r="K4" s="11"/>
      <c r="L4" s="12"/>
      <c r="M4" s="12"/>
      <c r="N4" s="12"/>
      <c r="O4" s="12"/>
      <c r="P4" s="13"/>
      <c r="Q4" s="13"/>
      <c r="R4" s="10"/>
      <c r="S4" s="14"/>
      <c r="T4" s="14"/>
      <c r="U4" s="15"/>
      <c r="V4" s="15"/>
      <c r="W4" s="15"/>
      <c r="X4" s="15"/>
      <c r="Y4" s="15"/>
      <c r="Z4" s="15"/>
      <c r="AA4" s="7"/>
    </row>
    <row r="5" spans="1:27" ht="15.75" customHeight="1" x14ac:dyDescent="0.2">
      <c r="A5" s="8"/>
      <c r="B5" s="8"/>
      <c r="C5" s="8"/>
      <c r="D5" s="8"/>
      <c r="E5" s="8"/>
      <c r="F5" s="9"/>
      <c r="G5" s="9"/>
      <c r="H5" s="18"/>
      <c r="I5" s="10"/>
      <c r="J5" s="11"/>
      <c r="K5" s="11"/>
      <c r="L5" s="12"/>
      <c r="M5" s="12"/>
      <c r="N5" s="12"/>
      <c r="O5" s="12"/>
      <c r="P5" s="13"/>
      <c r="Q5" s="13"/>
      <c r="R5" s="10"/>
      <c r="S5" s="14"/>
      <c r="T5" s="14"/>
      <c r="U5" s="15"/>
      <c r="V5" s="15"/>
      <c r="W5" s="15"/>
      <c r="X5" s="15"/>
      <c r="Y5" s="15"/>
      <c r="Z5" s="15"/>
      <c r="AA5" s="7"/>
    </row>
    <row r="6" spans="1:27" ht="15.75" customHeight="1" x14ac:dyDescent="0.2">
      <c r="A6" s="8"/>
      <c r="B6" s="8"/>
      <c r="C6" s="8"/>
      <c r="D6" s="8"/>
      <c r="E6" s="8"/>
      <c r="F6" s="9"/>
      <c r="G6" s="9"/>
      <c r="H6" s="18"/>
      <c r="I6" s="10"/>
      <c r="J6" s="11"/>
      <c r="K6" s="11"/>
      <c r="L6" s="12"/>
      <c r="M6" s="12"/>
      <c r="N6" s="12"/>
      <c r="O6" s="12"/>
      <c r="P6" s="13"/>
      <c r="Q6" s="13"/>
      <c r="R6" s="10"/>
      <c r="S6" s="14"/>
      <c r="T6" s="14"/>
      <c r="U6" s="15"/>
      <c r="V6" s="15"/>
      <c r="W6" s="15"/>
      <c r="X6" s="15"/>
      <c r="Y6" s="15"/>
      <c r="Z6" s="15"/>
      <c r="AA6" s="7"/>
    </row>
    <row r="7" spans="1:27" ht="15.75" customHeight="1" x14ac:dyDescent="0.2">
      <c r="A7" s="8"/>
      <c r="B7" s="8" t="s">
        <v>18</v>
      </c>
      <c r="C7" s="8"/>
      <c r="D7" s="8"/>
      <c r="E7" s="8"/>
      <c r="F7" s="9"/>
      <c r="G7" s="9"/>
      <c r="H7" s="18"/>
      <c r="I7" s="10"/>
      <c r="J7" s="11"/>
      <c r="K7" s="11"/>
      <c r="L7" s="12"/>
      <c r="M7" s="12"/>
      <c r="N7" s="12"/>
      <c r="O7" s="12"/>
      <c r="P7" s="13"/>
      <c r="Q7" s="13"/>
      <c r="R7" s="10"/>
      <c r="S7" s="14"/>
      <c r="T7" s="14"/>
      <c r="U7" s="15"/>
      <c r="V7" s="15"/>
      <c r="W7" s="15"/>
      <c r="X7" s="15"/>
      <c r="Y7" s="15"/>
      <c r="Z7" s="15"/>
      <c r="AA7" s="7"/>
    </row>
    <row r="8" spans="1:27" ht="15.75" customHeight="1" x14ac:dyDescent="0.2">
      <c r="A8" s="8"/>
      <c r="B8" s="8"/>
      <c r="C8" s="8"/>
      <c r="D8" s="8"/>
      <c r="E8" s="8"/>
      <c r="F8" s="16"/>
      <c r="G8" s="9"/>
      <c r="H8" s="18"/>
      <c r="I8" s="20"/>
      <c r="J8" s="11"/>
      <c r="K8" s="11"/>
      <c r="L8" s="12"/>
      <c r="M8" s="12"/>
      <c r="N8" s="12"/>
      <c r="O8" s="12"/>
      <c r="P8" s="13"/>
      <c r="Q8" s="13"/>
      <c r="R8" s="17"/>
      <c r="S8" s="14"/>
      <c r="T8" s="14"/>
      <c r="U8" s="15"/>
      <c r="V8" s="15"/>
      <c r="W8" s="15"/>
      <c r="X8" s="15"/>
      <c r="Y8" s="15"/>
      <c r="Z8" s="15"/>
      <c r="AA8" s="7"/>
    </row>
    <row r="9" spans="1:27" ht="15.75" customHeight="1" x14ac:dyDescent="0.2">
      <c r="A9" s="8"/>
      <c r="B9" s="8" t="s">
        <v>19</v>
      </c>
      <c r="C9" s="8" t="s">
        <v>20</v>
      </c>
      <c r="D9" s="8"/>
      <c r="E9" s="8"/>
      <c r="F9" s="21" t="str">
        <f>HYPERLINK("https://doi.org/10.1109/vl.1995.520810")</f>
        <v>https://doi.org/10.1109/vl.1995.520810</v>
      </c>
      <c r="G9" s="9" t="s">
        <v>21</v>
      </c>
      <c r="H9" s="18" t="str">
        <f>IF(I9=R9,I9,IF(AND(I9="YES",R9="MAYBE"),"YES",IF(AND(I9="MAYBE",R9="YES"),"YES",IF(OR(AND(I9="NO",R9="YES"),AND(I9="YES",R9="NO")),"MAYBE","NO"))))</f>
        <v>NO</v>
      </c>
      <c r="I9" s="22" t="s">
        <v>22</v>
      </c>
      <c r="J9" s="11"/>
      <c r="K9" s="11"/>
      <c r="L9" s="12"/>
      <c r="M9" s="12"/>
      <c r="N9" s="12"/>
      <c r="O9" s="12"/>
      <c r="P9" s="13"/>
      <c r="Q9" s="13"/>
      <c r="R9" s="10" t="s">
        <v>22</v>
      </c>
      <c r="S9" s="14"/>
      <c r="T9" s="14"/>
      <c r="U9" s="15"/>
      <c r="V9" s="15"/>
      <c r="W9" s="15"/>
      <c r="X9" s="15"/>
      <c r="Y9" s="15"/>
      <c r="Z9" s="15"/>
      <c r="AA9" s="7"/>
    </row>
    <row r="10" spans="1:27" ht="15.75" customHeight="1" x14ac:dyDescent="0.2">
      <c r="A10" s="8"/>
      <c r="B10" s="8" t="s">
        <v>23</v>
      </c>
      <c r="C10" s="8" t="s">
        <v>24</v>
      </c>
      <c r="D10" s="8">
        <v>1994</v>
      </c>
      <c r="E10" s="8"/>
      <c r="F10" s="21" t="str">
        <f>HYPERLINK("https://doi.org/10.1109/vl.1994.363645")</f>
        <v>https://doi.org/10.1109/vl.1994.363645</v>
      </c>
      <c r="G10" s="9" t="s">
        <v>25</v>
      </c>
      <c r="H10" s="18" t="str">
        <f>IF(I10=R10,I10,IF(AND(I10="YES",R10="MAYBE"),"YES",IF(AND(I10="MAYBE",R10="YES"),"YES",IF(OR(AND(I10="NO",R10="YES"),AND(I10="YES",R10="NO")),"MAYBE","NO"))))</f>
        <v>NO</v>
      </c>
      <c r="I10" s="22" t="s">
        <v>22</v>
      </c>
      <c r="J10" s="11"/>
      <c r="K10" s="11"/>
      <c r="L10" s="12"/>
      <c r="M10" s="12"/>
      <c r="N10" s="12"/>
      <c r="O10" s="12"/>
      <c r="P10" s="13"/>
      <c r="Q10" s="13"/>
      <c r="R10" s="10" t="s">
        <v>22</v>
      </c>
      <c r="S10" s="14"/>
      <c r="T10" s="14"/>
      <c r="U10" s="15"/>
      <c r="V10" s="15"/>
      <c r="W10" s="15"/>
      <c r="X10" s="15"/>
      <c r="Y10" s="15"/>
      <c r="Z10" s="15"/>
      <c r="AA10" s="7"/>
    </row>
    <row r="11" spans="1:27" ht="15.75" customHeight="1" x14ac:dyDescent="0.2">
      <c r="A11" s="8"/>
      <c r="B11" s="8"/>
      <c r="C11" s="8"/>
      <c r="D11" s="8"/>
      <c r="E11" s="8"/>
      <c r="F11" s="9"/>
      <c r="G11" s="9"/>
      <c r="H11" s="18"/>
      <c r="I11" s="10"/>
      <c r="J11" s="11"/>
      <c r="K11" s="11"/>
      <c r="L11" s="12"/>
      <c r="M11" s="12"/>
      <c r="N11" s="12"/>
      <c r="O11" s="12"/>
      <c r="P11" s="13"/>
      <c r="Q11" s="13"/>
      <c r="R11" s="10"/>
      <c r="S11" s="14"/>
      <c r="T11" s="14"/>
      <c r="U11" s="15"/>
      <c r="V11" s="15"/>
      <c r="W11" s="15"/>
      <c r="X11" s="15"/>
      <c r="Y11" s="15"/>
      <c r="Z11" s="15"/>
      <c r="AA11" s="7"/>
    </row>
    <row r="12" spans="1:27" ht="15.75" customHeight="1" x14ac:dyDescent="0.2">
      <c r="A12" s="8"/>
      <c r="B12" s="8" t="s">
        <v>26</v>
      </c>
      <c r="C12" s="8"/>
      <c r="D12" s="8"/>
      <c r="E12" s="8"/>
      <c r="F12" s="9"/>
      <c r="G12" s="9"/>
      <c r="H12" s="18"/>
      <c r="I12" s="10"/>
      <c r="J12" s="11"/>
      <c r="K12" s="11"/>
      <c r="L12" s="12"/>
      <c r="M12" s="12"/>
      <c r="N12" s="12"/>
      <c r="O12" s="12"/>
      <c r="P12" s="13"/>
      <c r="Q12" s="13"/>
      <c r="R12" s="10"/>
      <c r="S12" s="14"/>
      <c r="T12" s="14"/>
      <c r="U12" s="15"/>
      <c r="V12" s="15"/>
      <c r="W12" s="15"/>
      <c r="X12" s="15"/>
      <c r="Y12" s="15"/>
      <c r="Z12" s="15"/>
      <c r="AA12" s="7"/>
    </row>
    <row r="13" spans="1:27" ht="15.75" customHeight="1" x14ac:dyDescent="0.2">
      <c r="A13" s="8"/>
      <c r="B13" s="8"/>
      <c r="C13" s="8"/>
      <c r="D13" s="8"/>
      <c r="E13" s="8"/>
      <c r="F13" s="9"/>
      <c r="G13" s="9"/>
      <c r="H13" s="18"/>
      <c r="I13" s="10"/>
      <c r="J13" s="11"/>
      <c r="K13" s="11"/>
      <c r="L13" s="12"/>
      <c r="M13" s="12"/>
      <c r="N13" s="12"/>
      <c r="O13" s="12"/>
      <c r="P13" s="13"/>
      <c r="Q13" s="13"/>
      <c r="R13" s="10"/>
      <c r="S13" s="14"/>
      <c r="T13" s="14"/>
      <c r="U13" s="15"/>
      <c r="V13" s="15"/>
      <c r="W13" s="15"/>
      <c r="X13" s="15"/>
      <c r="Y13" s="15"/>
      <c r="Z13" s="15"/>
      <c r="AA13" s="7"/>
    </row>
    <row r="14" spans="1:27" ht="15.75" customHeight="1" x14ac:dyDescent="0.2">
      <c r="A14" s="8"/>
      <c r="B14" s="8" t="s">
        <v>27</v>
      </c>
      <c r="C14" s="8" t="s">
        <v>28</v>
      </c>
      <c r="D14" s="8">
        <v>2001</v>
      </c>
      <c r="E14" s="8" t="s">
        <v>29</v>
      </c>
      <c r="F14" s="16"/>
      <c r="G14" s="9"/>
      <c r="H14" s="23" t="s">
        <v>22</v>
      </c>
      <c r="I14" s="24" t="s">
        <v>22</v>
      </c>
      <c r="J14" s="25" t="b">
        <v>0</v>
      </c>
      <c r="K14" s="25" t="b">
        <v>0</v>
      </c>
      <c r="L14" s="26" t="b">
        <v>0</v>
      </c>
      <c r="M14" s="26" t="b">
        <v>0</v>
      </c>
      <c r="N14" s="26" t="b">
        <v>0</v>
      </c>
      <c r="O14" s="26" t="b">
        <v>0</v>
      </c>
      <c r="P14" s="26" t="b">
        <v>0</v>
      </c>
      <c r="Q14" s="26" t="b">
        <v>0</v>
      </c>
      <c r="R14" s="27" t="s">
        <v>22</v>
      </c>
      <c r="S14" s="28" t="b">
        <v>0</v>
      </c>
      <c r="T14" s="28" t="b">
        <v>0</v>
      </c>
      <c r="U14" s="29" t="b">
        <v>0</v>
      </c>
      <c r="V14" s="29" t="b">
        <v>0</v>
      </c>
      <c r="W14" s="29" t="b">
        <v>0</v>
      </c>
      <c r="X14" s="29" t="b">
        <v>0</v>
      </c>
      <c r="Y14" s="29" t="b">
        <v>0</v>
      </c>
      <c r="Z14" s="29" t="b">
        <v>0</v>
      </c>
      <c r="AA14" s="7"/>
    </row>
    <row r="15" spans="1:27" ht="15.75" customHeight="1" x14ac:dyDescent="0.2">
      <c r="A15" s="8"/>
      <c r="B15" s="8" t="s">
        <v>30</v>
      </c>
      <c r="C15" s="8" t="s">
        <v>31</v>
      </c>
      <c r="D15" s="8"/>
      <c r="E15" s="8"/>
      <c r="F15" s="21" t="s">
        <v>32</v>
      </c>
      <c r="G15" s="9" t="s">
        <v>33</v>
      </c>
      <c r="H15" s="23" t="s">
        <v>34</v>
      </c>
      <c r="I15" s="22" t="s">
        <v>22</v>
      </c>
      <c r="J15" s="11"/>
      <c r="K15" s="11"/>
      <c r="L15" s="12"/>
      <c r="M15" s="12"/>
      <c r="N15" s="12"/>
      <c r="O15" s="12"/>
      <c r="P15" s="13"/>
      <c r="Q15" s="13"/>
      <c r="R15" s="22" t="s">
        <v>35</v>
      </c>
      <c r="S15" s="28" t="b">
        <v>1</v>
      </c>
      <c r="T15" s="28" t="b">
        <v>1</v>
      </c>
      <c r="U15" s="15"/>
      <c r="V15" s="15"/>
      <c r="W15" s="15"/>
      <c r="X15" s="15"/>
      <c r="Y15" s="15"/>
      <c r="Z15" s="15"/>
      <c r="AA15" s="7"/>
    </row>
    <row r="16" spans="1:27" ht="15.75" customHeight="1" x14ac:dyDescent="0.2">
      <c r="A16" s="8"/>
      <c r="B16" s="8" t="s">
        <v>36</v>
      </c>
      <c r="C16" s="8" t="s">
        <v>37</v>
      </c>
      <c r="D16" s="8">
        <v>1996</v>
      </c>
      <c r="E16" s="8"/>
      <c r="F16" s="21" t="s">
        <v>38</v>
      </c>
      <c r="G16" s="9" t="s">
        <v>39</v>
      </c>
      <c r="H16" s="23" t="s">
        <v>35</v>
      </c>
      <c r="I16" s="22" t="s">
        <v>35</v>
      </c>
      <c r="J16" s="25" t="b">
        <v>1</v>
      </c>
      <c r="K16" s="25" t="b">
        <v>1</v>
      </c>
      <c r="L16" s="26" t="b">
        <v>0</v>
      </c>
      <c r="M16" s="26" t="b">
        <v>0</v>
      </c>
      <c r="N16" s="26" t="b">
        <v>0</v>
      </c>
      <c r="O16" s="26" t="b">
        <v>0</v>
      </c>
      <c r="P16" s="26" t="b">
        <v>0</v>
      </c>
      <c r="Q16" s="26" t="b">
        <v>0</v>
      </c>
      <c r="R16" s="22" t="s">
        <v>35</v>
      </c>
      <c r="S16" s="14"/>
      <c r="T16" s="14"/>
      <c r="U16" s="15"/>
      <c r="V16" s="15"/>
      <c r="W16" s="15"/>
      <c r="X16" s="15"/>
      <c r="Y16" s="15"/>
      <c r="Z16" s="15"/>
      <c r="AA16" s="7"/>
    </row>
    <row r="17" spans="1:27" ht="15.75" customHeight="1" x14ac:dyDescent="0.2">
      <c r="A17" s="8"/>
      <c r="B17" s="8" t="s">
        <v>40</v>
      </c>
      <c r="C17" s="8" t="s">
        <v>41</v>
      </c>
      <c r="D17" s="8">
        <v>2000</v>
      </c>
      <c r="E17" s="8"/>
      <c r="F17" s="21" t="s">
        <v>42</v>
      </c>
      <c r="G17" s="9"/>
      <c r="H17" s="23" t="s">
        <v>22</v>
      </c>
      <c r="I17" s="22" t="s">
        <v>22</v>
      </c>
      <c r="J17" s="11"/>
      <c r="K17" s="11"/>
      <c r="L17" s="12"/>
      <c r="M17" s="12"/>
      <c r="N17" s="12"/>
      <c r="O17" s="12"/>
      <c r="P17" s="13"/>
      <c r="Q17" s="13"/>
      <c r="R17" s="27" t="s">
        <v>22</v>
      </c>
      <c r="S17" s="14"/>
      <c r="T17" s="14"/>
      <c r="U17" s="15"/>
      <c r="V17" s="15"/>
      <c r="W17" s="15"/>
      <c r="X17" s="15"/>
      <c r="Y17" s="15"/>
      <c r="Z17" s="15"/>
      <c r="AA17" s="7"/>
    </row>
    <row r="18" spans="1:27" ht="15.75" customHeight="1" x14ac:dyDescent="0.2">
      <c r="A18" s="8"/>
      <c r="B18" s="8" t="s">
        <v>43</v>
      </c>
      <c r="C18" s="8" t="s">
        <v>44</v>
      </c>
      <c r="D18" s="8">
        <v>1998</v>
      </c>
      <c r="E18" s="8"/>
      <c r="F18" s="21" t="s">
        <v>45</v>
      </c>
      <c r="G18" s="9"/>
      <c r="H18" s="23" t="s">
        <v>22</v>
      </c>
      <c r="I18" s="22" t="s">
        <v>22</v>
      </c>
      <c r="J18" s="11"/>
      <c r="K18" s="11"/>
      <c r="L18" s="12"/>
      <c r="M18" s="12"/>
      <c r="N18" s="12"/>
      <c r="O18" s="12"/>
      <c r="P18" s="13"/>
      <c r="Q18" s="13"/>
      <c r="R18" s="22" t="s">
        <v>22</v>
      </c>
      <c r="S18" s="14"/>
      <c r="T18" s="14"/>
      <c r="U18" s="15"/>
      <c r="V18" s="15"/>
      <c r="W18" s="15"/>
      <c r="X18" s="15"/>
      <c r="Y18" s="15"/>
      <c r="Z18" s="15"/>
      <c r="AA18" s="7"/>
    </row>
    <row r="19" spans="1:27" ht="15.75" customHeight="1" x14ac:dyDescent="0.2">
      <c r="A19" s="8"/>
      <c r="B19" s="8"/>
      <c r="C19" s="8"/>
      <c r="D19" s="8"/>
      <c r="E19" s="8"/>
      <c r="F19" s="9"/>
      <c r="G19" s="9"/>
      <c r="H19" s="18"/>
      <c r="I19" s="10"/>
      <c r="J19" s="11"/>
      <c r="K19" s="11"/>
      <c r="L19" s="12"/>
      <c r="M19" s="12"/>
      <c r="N19" s="12"/>
      <c r="O19" s="12"/>
      <c r="P19" s="13"/>
      <c r="Q19" s="13"/>
      <c r="R19" s="10"/>
      <c r="S19" s="28" t="b">
        <v>0</v>
      </c>
      <c r="T19" s="14"/>
      <c r="U19" s="15"/>
      <c r="V19" s="15"/>
      <c r="W19" s="15"/>
      <c r="X19" s="15"/>
      <c r="Y19" s="15"/>
      <c r="Z19" s="15"/>
      <c r="AA19" s="7"/>
    </row>
    <row r="20" spans="1:27" ht="15.75" customHeight="1" x14ac:dyDescent="0.2">
      <c r="A20" s="8"/>
      <c r="B20" s="8"/>
      <c r="C20" s="8"/>
      <c r="D20" s="8"/>
      <c r="E20" s="8"/>
      <c r="F20" s="9" t="str">
        <f t="shared" ref="F20:G20" si="0">IF(LEFT(E20,16)="https://doi.org/",MID(E20,17,200),IF(LEFT(E20,34)="https://link.springer.com/chapter/",MID(E20,35,200),IF(LEFT(E20,27)="https://dl.acm.org/doi/abs/",MID(E20,28,200),IF(LEFT(E20,23)="https://dl.acm.org/doi/",MID(E20,24,200),IF(LEFT(E20,34)="https://link.springer.com/article/",MID(E20,35,200),IF(LEFT(E20,37)="https://journals.sagepub.com/doi/abs/",MID(E20,38,200),IF(LEFT(E20,43)="https://www.inderscienceonline.com/doi/abs/",MID(E20,44,200),"")))))))</f>
        <v/>
      </c>
      <c r="G20" s="9" t="str">
        <f t="shared" si="0"/>
        <v/>
      </c>
      <c r="H20" s="18"/>
      <c r="I20" s="10"/>
      <c r="J20" s="11"/>
      <c r="K20" s="11"/>
      <c r="L20" s="12"/>
      <c r="M20" s="12"/>
      <c r="N20" s="12"/>
      <c r="O20" s="12"/>
      <c r="P20" s="13"/>
      <c r="Q20" s="13"/>
      <c r="R20" s="10"/>
      <c r="S20" s="14"/>
      <c r="T20" s="14"/>
      <c r="U20" s="15"/>
      <c r="V20" s="15"/>
      <c r="W20" s="15"/>
      <c r="X20" s="15"/>
      <c r="Y20" s="15"/>
      <c r="Z20" s="15"/>
      <c r="AA20" s="7"/>
    </row>
    <row r="21" spans="1:27" ht="15.75" customHeight="1" x14ac:dyDescent="0.2">
      <c r="A21" s="8"/>
      <c r="B21" s="8" t="s">
        <v>46</v>
      </c>
      <c r="C21" s="8"/>
      <c r="D21" s="8"/>
      <c r="E21" s="8"/>
      <c r="F21" s="9"/>
      <c r="G21" s="9"/>
      <c r="H21" s="18"/>
      <c r="I21" s="10"/>
      <c r="J21" s="11"/>
      <c r="K21" s="11"/>
      <c r="L21" s="12"/>
      <c r="M21" s="12"/>
      <c r="N21" s="12"/>
      <c r="O21" s="12"/>
      <c r="P21" s="13"/>
      <c r="Q21" s="13"/>
      <c r="R21" s="10"/>
      <c r="S21" s="14"/>
      <c r="T21" s="14"/>
      <c r="U21" s="15"/>
      <c r="V21" s="15"/>
      <c r="W21" s="15"/>
      <c r="X21" s="15"/>
      <c r="Y21" s="15"/>
      <c r="Z21" s="15"/>
      <c r="AA21" s="7"/>
    </row>
    <row r="22" spans="1:27" ht="15.75" customHeight="1" x14ac:dyDescent="0.2">
      <c r="A22" s="8"/>
      <c r="B22" s="8"/>
      <c r="C22" s="8"/>
      <c r="D22" s="8"/>
      <c r="E22" s="8"/>
      <c r="F22" s="9"/>
      <c r="G22" s="9"/>
      <c r="H22" s="18"/>
      <c r="I22" s="10"/>
      <c r="J22" s="11"/>
      <c r="K22" s="11"/>
      <c r="L22" s="12"/>
      <c r="M22" s="12"/>
      <c r="N22" s="12"/>
      <c r="O22" s="12"/>
      <c r="P22" s="13"/>
      <c r="Q22" s="13"/>
      <c r="R22" s="10"/>
      <c r="S22" s="14"/>
      <c r="T22" s="14"/>
      <c r="U22" s="15"/>
      <c r="V22" s="15"/>
      <c r="W22" s="15"/>
      <c r="X22" s="15"/>
      <c r="Y22" s="15"/>
      <c r="Z22" s="15"/>
      <c r="AA22" s="7"/>
    </row>
    <row r="23" spans="1:27" ht="15.75" customHeight="1" x14ac:dyDescent="0.2">
      <c r="A23" s="8"/>
      <c r="B23" s="8" t="s">
        <v>47</v>
      </c>
      <c r="C23" s="8"/>
      <c r="D23" s="8"/>
      <c r="E23" s="8"/>
      <c r="F23" s="9"/>
      <c r="G23" s="9"/>
      <c r="H23" s="18"/>
      <c r="I23" s="10"/>
      <c r="J23" s="11"/>
      <c r="K23" s="11"/>
      <c r="L23" s="12"/>
      <c r="M23" s="12"/>
      <c r="N23" s="12"/>
      <c r="O23" s="12"/>
      <c r="P23" s="13"/>
      <c r="Q23" s="13"/>
      <c r="R23" s="10"/>
      <c r="S23" s="14"/>
      <c r="T23" s="14"/>
      <c r="U23" s="15"/>
      <c r="V23" s="15"/>
      <c r="W23" s="15"/>
      <c r="X23" s="15"/>
      <c r="Y23" s="15"/>
      <c r="Z23" s="15"/>
      <c r="AA23" s="7"/>
    </row>
    <row r="24" spans="1:27" ht="15.75" customHeight="1" x14ac:dyDescent="0.2">
      <c r="A24" s="8"/>
      <c r="B24" s="8"/>
      <c r="C24" s="8"/>
      <c r="D24" s="8"/>
      <c r="E24" s="8"/>
      <c r="F24" s="9"/>
      <c r="G24" s="9"/>
      <c r="H24" s="18"/>
      <c r="I24" s="10"/>
      <c r="J24" s="11"/>
      <c r="K24" s="11"/>
      <c r="L24" s="12"/>
      <c r="M24" s="12"/>
      <c r="N24" s="12"/>
      <c r="O24" s="12"/>
      <c r="P24" s="13"/>
      <c r="Q24" s="13"/>
      <c r="R24" s="10"/>
      <c r="S24" s="14"/>
      <c r="T24" s="14"/>
      <c r="U24" s="15"/>
      <c r="V24" s="15"/>
      <c r="W24" s="15"/>
      <c r="X24" s="15"/>
      <c r="Y24" s="15"/>
      <c r="Z24" s="15"/>
      <c r="AA24" s="7"/>
    </row>
    <row r="25" spans="1:27" ht="15.75" customHeight="1" x14ac:dyDescent="0.2">
      <c r="A25" s="8"/>
      <c r="B25" s="8" t="s">
        <v>48</v>
      </c>
      <c r="C25" s="8" t="s">
        <v>49</v>
      </c>
      <c r="D25" s="8">
        <v>2007</v>
      </c>
      <c r="E25" s="8"/>
      <c r="F25" s="21" t="str">
        <f>HYPERLINK("https://www.sciencedirect.com/science/article/pii/S1570826807000042")</f>
        <v>https://www.sciencedirect.com/science/article/pii/S1570826807000042</v>
      </c>
      <c r="G25" s="9" t="str">
        <f t="shared" ref="G25:G81" si="1">IF(LEFT(F25,16)="https://doi.org/",MID(F25,17,200),IF(LEFT(F25,34)="https://link.springer.com/chapter/",MID(F25,35,200),IF(LEFT(F25,27)="https://dl.acm.org/doi/abs/",MID(F25,28,200),IF(LEFT(F25,23)="https://dl.acm.org/doi/",MID(F25,24,200),IF(LEFT(F25,34)="https://link.springer.com/article/",MID(F25,35,200),IF(LEFT(F25,37)="https://journals.sagepub.com/doi/abs/",MID(F25,38,200),IF(LEFT(F25,43)="https://www.inderscienceonline.com/doi/abs/",MID(F25,44,200),"")))))))</f>
        <v/>
      </c>
      <c r="H25" s="18" t="str">
        <f t="shared" ref="H25:H56" si="2">IF(I25=R25,I25,IF(AND(I25="YES",R25="MAYBE"),"YES",IF(AND(I25="MAYBE",R25="YES"),"YES",IF(OR(AND(I25="NO",R25="YES"),AND(I25="YES",R25="NO")),"MAYBE","NO"))))</f>
        <v>NO</v>
      </c>
      <c r="I25" s="22" t="s">
        <v>22</v>
      </c>
      <c r="J25" s="11" t="b">
        <v>0</v>
      </c>
      <c r="K25" s="11" t="b">
        <v>0</v>
      </c>
      <c r="L25" s="12" t="b">
        <v>0</v>
      </c>
      <c r="M25" s="12" t="b">
        <v>0</v>
      </c>
      <c r="N25" s="12" t="b">
        <v>0</v>
      </c>
      <c r="O25" s="12" t="b">
        <v>0</v>
      </c>
      <c r="P25" s="13" t="b">
        <v>0</v>
      </c>
      <c r="Q25" s="13" t="b">
        <v>0</v>
      </c>
      <c r="R25" s="10" t="s">
        <v>22</v>
      </c>
      <c r="S25" s="14" t="b">
        <v>0</v>
      </c>
      <c r="T25" s="14" t="b">
        <v>0</v>
      </c>
      <c r="U25" s="15" t="b">
        <v>0</v>
      </c>
      <c r="V25" s="15" t="b">
        <v>0</v>
      </c>
      <c r="W25" s="15" t="b">
        <v>0</v>
      </c>
      <c r="X25" s="15" t="b">
        <v>0</v>
      </c>
      <c r="Y25" s="15" t="b">
        <v>0</v>
      </c>
      <c r="Z25" s="15" t="b">
        <v>0</v>
      </c>
      <c r="AA25" s="7"/>
    </row>
    <row r="26" spans="1:27" ht="15.75" customHeight="1" x14ac:dyDescent="0.2">
      <c r="A26" s="8"/>
      <c r="B26" s="8" t="s">
        <v>50</v>
      </c>
      <c r="C26" s="8" t="s">
        <v>51</v>
      </c>
      <c r="D26" s="8">
        <v>2005</v>
      </c>
      <c r="E26" s="8"/>
      <c r="F26" s="21" t="str">
        <f>HYPERLINK("https://ieeexplore.ieee.org/abstract/document/1509491/")</f>
        <v>https://ieeexplore.ieee.org/abstract/document/1509491/</v>
      </c>
      <c r="G26" s="9" t="str">
        <f t="shared" si="1"/>
        <v/>
      </c>
      <c r="H26" s="18" t="str">
        <f t="shared" si="2"/>
        <v>NO</v>
      </c>
      <c r="I26" s="22" t="s">
        <v>22</v>
      </c>
      <c r="J26" s="11" t="b">
        <v>0</v>
      </c>
      <c r="K26" s="11" t="b">
        <v>0</v>
      </c>
      <c r="L26" s="12" t="b">
        <v>0</v>
      </c>
      <c r="M26" s="12" t="b">
        <v>0</v>
      </c>
      <c r="N26" s="12" t="b">
        <v>0</v>
      </c>
      <c r="O26" s="12" t="b">
        <v>0</v>
      </c>
      <c r="P26" s="13" t="b">
        <v>0</v>
      </c>
      <c r="Q26" s="13" t="b">
        <v>0</v>
      </c>
      <c r="R26" s="10" t="s">
        <v>22</v>
      </c>
      <c r="S26" s="14" t="b">
        <v>0</v>
      </c>
      <c r="T26" s="14" t="b">
        <v>0</v>
      </c>
      <c r="U26" s="15" t="b">
        <v>0</v>
      </c>
      <c r="V26" s="15" t="b">
        <v>0</v>
      </c>
      <c r="W26" s="15" t="b">
        <v>0</v>
      </c>
      <c r="X26" s="15" t="b">
        <v>0</v>
      </c>
      <c r="Y26" s="15" t="b">
        <v>0</v>
      </c>
      <c r="Z26" s="15" t="b">
        <v>0</v>
      </c>
      <c r="AA26" s="7"/>
    </row>
    <row r="27" spans="1:27" ht="15.75" customHeight="1" x14ac:dyDescent="0.2">
      <c r="A27" s="8"/>
      <c r="B27" s="8" t="s">
        <v>52</v>
      </c>
      <c r="C27" s="8" t="s">
        <v>53</v>
      </c>
      <c r="D27" s="8">
        <v>2005</v>
      </c>
      <c r="E27" s="8"/>
      <c r="F27" s="21" t="str">
        <f>HYPERLINK("https://www.academia.edu/download/30719084/featureOWL.pdf")</f>
        <v>https://www.academia.edu/download/30719084/featureOWL.pdf</v>
      </c>
      <c r="G27" s="9" t="str">
        <f t="shared" si="1"/>
        <v/>
      </c>
      <c r="H27" s="18" t="str">
        <f t="shared" si="2"/>
        <v>NO</v>
      </c>
      <c r="I27" s="22" t="s">
        <v>22</v>
      </c>
      <c r="J27" s="11" t="b">
        <v>0</v>
      </c>
      <c r="K27" s="11" t="b">
        <v>0</v>
      </c>
      <c r="L27" s="12" t="b">
        <v>0</v>
      </c>
      <c r="M27" s="12" t="b">
        <v>0</v>
      </c>
      <c r="N27" s="12" t="b">
        <v>0</v>
      </c>
      <c r="O27" s="12" t="b">
        <v>0</v>
      </c>
      <c r="P27" s="13" t="b">
        <v>0</v>
      </c>
      <c r="Q27" s="13" t="b">
        <v>0</v>
      </c>
      <c r="R27" s="10" t="s">
        <v>22</v>
      </c>
      <c r="S27" s="14" t="b">
        <v>0</v>
      </c>
      <c r="T27" s="14" t="b">
        <v>0</v>
      </c>
      <c r="U27" s="15" t="b">
        <v>0</v>
      </c>
      <c r="V27" s="15" t="b">
        <v>0</v>
      </c>
      <c r="W27" s="15" t="b">
        <v>0</v>
      </c>
      <c r="X27" s="15" t="b">
        <v>0</v>
      </c>
      <c r="Y27" s="15" t="b">
        <v>0</v>
      </c>
      <c r="Z27" s="15" t="b">
        <v>0</v>
      </c>
      <c r="AA27" s="7"/>
    </row>
    <row r="28" spans="1:27" ht="15.75" customHeight="1" x14ac:dyDescent="0.2">
      <c r="A28" s="8"/>
      <c r="B28" s="8" t="s">
        <v>54</v>
      </c>
      <c r="C28" s="8" t="s">
        <v>55</v>
      </c>
      <c r="D28" s="8">
        <v>2007</v>
      </c>
      <c r="E28" s="8"/>
      <c r="F28" s="21" t="str">
        <f>HYPERLINK("https://ubsrvweb09.ub.tu-berlin.de/eceasst/article/view/83")</f>
        <v>https://ubsrvweb09.ub.tu-berlin.de/eceasst/article/view/83</v>
      </c>
      <c r="G28" s="9" t="str">
        <f t="shared" si="1"/>
        <v/>
      </c>
      <c r="H28" s="18" t="str">
        <f t="shared" si="2"/>
        <v>NO</v>
      </c>
      <c r="I28" s="22" t="s">
        <v>22</v>
      </c>
      <c r="J28" s="11" t="b">
        <v>0</v>
      </c>
      <c r="K28" s="11" t="b">
        <v>0</v>
      </c>
      <c r="L28" s="12" t="b">
        <v>0</v>
      </c>
      <c r="M28" s="12" t="b">
        <v>0</v>
      </c>
      <c r="N28" s="12" t="b">
        <v>0</v>
      </c>
      <c r="O28" s="12" t="b">
        <v>0</v>
      </c>
      <c r="P28" s="13" t="b">
        <v>0</v>
      </c>
      <c r="Q28" s="13" t="b">
        <v>0</v>
      </c>
      <c r="R28" s="10" t="s">
        <v>22</v>
      </c>
      <c r="S28" s="14" t="b">
        <v>0</v>
      </c>
      <c r="T28" s="14" t="b">
        <v>0</v>
      </c>
      <c r="U28" s="15" t="b">
        <v>0</v>
      </c>
      <c r="V28" s="15" t="b">
        <v>0</v>
      </c>
      <c r="W28" s="15" t="b">
        <v>0</v>
      </c>
      <c r="X28" s="15" t="b">
        <v>0</v>
      </c>
      <c r="Y28" s="15" t="b">
        <v>0</v>
      </c>
      <c r="Z28" s="15" t="b">
        <v>0</v>
      </c>
      <c r="AA28" s="7"/>
    </row>
    <row r="29" spans="1:27" ht="15.75" customHeight="1" x14ac:dyDescent="0.2">
      <c r="A29" s="8"/>
      <c r="B29" s="8" t="s">
        <v>56</v>
      </c>
      <c r="C29" s="8" t="s">
        <v>57</v>
      </c>
      <c r="D29" s="8">
        <v>2008</v>
      </c>
      <c r="E29" s="8"/>
      <c r="F29" s="21" t="str">
        <f>HYPERLINK("http://citeseerx.ist.psu.edu/viewdoc/download?doi=10.1.1.575.4944&amp;rep=rep1&amp;type=pdf")</f>
        <v>http://citeseerx.ist.psu.edu/viewdoc/download?doi=10.1.1.575.4944&amp;rep=rep1&amp;type=pdf</v>
      </c>
      <c r="G29" s="9" t="str">
        <f t="shared" si="1"/>
        <v/>
      </c>
      <c r="H29" s="18" t="str">
        <f t="shared" si="2"/>
        <v>NO</v>
      </c>
      <c r="I29" s="22" t="s">
        <v>22</v>
      </c>
      <c r="J29" s="11" t="b">
        <v>0</v>
      </c>
      <c r="K29" s="11" t="b">
        <v>0</v>
      </c>
      <c r="L29" s="12" t="b">
        <v>0</v>
      </c>
      <c r="M29" s="12" t="b">
        <v>0</v>
      </c>
      <c r="N29" s="12" t="b">
        <v>0</v>
      </c>
      <c r="O29" s="12" t="b">
        <v>0</v>
      </c>
      <c r="P29" s="13" t="b">
        <v>0</v>
      </c>
      <c r="Q29" s="13" t="b">
        <v>0</v>
      </c>
      <c r="R29" s="10" t="s">
        <v>22</v>
      </c>
      <c r="S29" s="14" t="b">
        <v>0</v>
      </c>
      <c r="T29" s="14" t="b">
        <v>0</v>
      </c>
      <c r="U29" s="15" t="b">
        <v>0</v>
      </c>
      <c r="V29" s="15" t="b">
        <v>0</v>
      </c>
      <c r="W29" s="15" t="b">
        <v>0</v>
      </c>
      <c r="X29" s="15" t="b">
        <v>0</v>
      </c>
      <c r="Y29" s="15" t="b">
        <v>0</v>
      </c>
      <c r="Z29" s="15" t="b">
        <v>0</v>
      </c>
      <c r="AA29" s="7"/>
    </row>
    <row r="30" spans="1:27" ht="15.75" customHeight="1" x14ac:dyDescent="0.2">
      <c r="A30" s="8"/>
      <c r="B30" s="8" t="s">
        <v>58</v>
      </c>
      <c r="C30" s="8" t="s">
        <v>59</v>
      </c>
      <c r="D30" s="8">
        <v>2007</v>
      </c>
      <c r="E30" s="8"/>
      <c r="F30" s="21" t="str">
        <f>HYPERLINK("https://link.springer.com/chapter/10.1007/978-0-387-73947-2_19")</f>
        <v>https://link.springer.com/chapter/10.1007/978-0-387-73947-2_19</v>
      </c>
      <c r="G30" s="9" t="str">
        <f t="shared" si="1"/>
        <v>10.1007/978-0-387-73947-2_19</v>
      </c>
      <c r="H30" s="18" t="str">
        <f t="shared" si="2"/>
        <v>NO</v>
      </c>
      <c r="I30" s="24" t="s">
        <v>22</v>
      </c>
      <c r="J30" s="11" t="b">
        <v>0</v>
      </c>
      <c r="K30" s="11" t="b">
        <v>0</v>
      </c>
      <c r="L30" s="12" t="b">
        <v>0</v>
      </c>
      <c r="M30" s="12" t="b">
        <v>0</v>
      </c>
      <c r="N30" s="12" t="b">
        <v>0</v>
      </c>
      <c r="O30" s="12" t="b">
        <v>0</v>
      </c>
      <c r="P30" s="13" t="b">
        <v>0</v>
      </c>
      <c r="Q30" s="13" t="b">
        <v>0</v>
      </c>
      <c r="R30" s="10" t="s">
        <v>22</v>
      </c>
      <c r="S30" s="14" t="b">
        <v>0</v>
      </c>
      <c r="T30" s="14" t="b">
        <v>0</v>
      </c>
      <c r="U30" s="15" t="b">
        <v>0</v>
      </c>
      <c r="V30" s="15" t="b">
        <v>0</v>
      </c>
      <c r="W30" s="15" t="b">
        <v>0</v>
      </c>
      <c r="X30" s="15" t="b">
        <v>0</v>
      </c>
      <c r="Y30" s="15" t="b">
        <v>0</v>
      </c>
      <c r="Z30" s="15" t="b">
        <v>0</v>
      </c>
      <c r="AA30" s="7"/>
    </row>
    <row r="31" spans="1:27" ht="15.75" customHeight="1" x14ac:dyDescent="0.2">
      <c r="A31" s="8"/>
      <c r="B31" s="8" t="s">
        <v>60</v>
      </c>
      <c r="C31" s="8" t="s">
        <v>61</v>
      </c>
      <c r="D31" s="8">
        <v>2007</v>
      </c>
      <c r="E31" s="8"/>
      <c r="F31" s="21" t="str">
        <f>HYPERLINK("http://www.dsmforum.org/events/dsm07/papers/kalnis.pdf")</f>
        <v>http://www.dsmforum.org/events/dsm07/papers/kalnis.pdf</v>
      </c>
      <c r="G31" s="9" t="str">
        <f t="shared" si="1"/>
        <v/>
      </c>
      <c r="H31" s="18" t="str">
        <f t="shared" si="2"/>
        <v>NO</v>
      </c>
      <c r="I31" s="22" t="s">
        <v>22</v>
      </c>
      <c r="J31" s="11" t="b">
        <v>0</v>
      </c>
      <c r="K31" s="11" t="b">
        <v>0</v>
      </c>
      <c r="L31" s="12" t="b">
        <v>0</v>
      </c>
      <c r="M31" s="12" t="b">
        <v>0</v>
      </c>
      <c r="N31" s="12" t="b">
        <v>0</v>
      </c>
      <c r="O31" s="12" t="b">
        <v>0</v>
      </c>
      <c r="P31" s="13" t="b">
        <v>0</v>
      </c>
      <c r="Q31" s="13" t="b">
        <v>0</v>
      </c>
      <c r="R31" s="10" t="s">
        <v>22</v>
      </c>
      <c r="S31" s="14" t="b">
        <v>0</v>
      </c>
      <c r="T31" s="14" t="b">
        <v>0</v>
      </c>
      <c r="U31" s="15" t="b">
        <v>0</v>
      </c>
      <c r="V31" s="15" t="b">
        <v>0</v>
      </c>
      <c r="W31" s="15" t="b">
        <v>0</v>
      </c>
      <c r="X31" s="15" t="b">
        <v>0</v>
      </c>
      <c r="Y31" s="15" t="b">
        <v>0</v>
      </c>
      <c r="Z31" s="15" t="b">
        <v>0</v>
      </c>
      <c r="AA31" s="7"/>
    </row>
    <row r="32" spans="1:27" ht="15.75" customHeight="1" x14ac:dyDescent="0.2">
      <c r="A32" s="8"/>
      <c r="B32" s="8" t="s">
        <v>62</v>
      </c>
      <c r="C32" s="8" t="s">
        <v>63</v>
      </c>
      <c r="D32" s="8">
        <v>2009</v>
      </c>
      <c r="E32" s="8"/>
      <c r="F32" s="21" t="str">
        <f>HYPERLINK("https://citeseerx.ist.psu.edu/viewdoc/download?doi=10.1.1.552.3914&amp;rep=rep1&amp;type=pdf")</f>
        <v>https://citeseerx.ist.psu.edu/viewdoc/download?doi=10.1.1.552.3914&amp;rep=rep1&amp;type=pdf</v>
      </c>
      <c r="G32" s="9" t="str">
        <f t="shared" si="1"/>
        <v/>
      </c>
      <c r="H32" s="18" t="str">
        <f t="shared" si="2"/>
        <v>NO</v>
      </c>
      <c r="I32" s="22" t="s">
        <v>22</v>
      </c>
      <c r="J32" s="11" t="b">
        <v>0</v>
      </c>
      <c r="K32" s="11" t="b">
        <v>0</v>
      </c>
      <c r="L32" s="12" t="b">
        <v>0</v>
      </c>
      <c r="M32" s="12" t="b">
        <v>0</v>
      </c>
      <c r="N32" s="12" t="b">
        <v>0</v>
      </c>
      <c r="O32" s="12" t="b">
        <v>0</v>
      </c>
      <c r="P32" s="13" t="b">
        <v>0</v>
      </c>
      <c r="Q32" s="13" t="b">
        <v>0</v>
      </c>
      <c r="R32" s="10" t="s">
        <v>22</v>
      </c>
      <c r="S32" s="14" t="b">
        <v>0</v>
      </c>
      <c r="T32" s="14" t="b">
        <v>0</v>
      </c>
      <c r="U32" s="15" t="b">
        <v>0</v>
      </c>
      <c r="V32" s="15" t="b">
        <v>0</v>
      </c>
      <c r="W32" s="15" t="b">
        <v>0</v>
      </c>
      <c r="X32" s="15" t="b">
        <v>0</v>
      </c>
      <c r="Y32" s="15" t="b">
        <v>0</v>
      </c>
      <c r="Z32" s="15" t="b">
        <v>0</v>
      </c>
      <c r="AA32" s="7"/>
    </row>
    <row r="33" spans="1:27" ht="15.75" customHeight="1" x14ac:dyDescent="0.2">
      <c r="A33" s="8"/>
      <c r="B33" s="8" t="s">
        <v>64</v>
      </c>
      <c r="C33" s="8" t="s">
        <v>65</v>
      </c>
      <c r="D33" s="8">
        <v>2015</v>
      </c>
      <c r="E33" s="8"/>
      <c r="F33" s="21" t="str">
        <f>HYPERLINK("https://www.sciencedirect.com/science/article/pii/S0169023X1500049X")</f>
        <v>https://www.sciencedirect.com/science/article/pii/S0169023X1500049X</v>
      </c>
      <c r="G33" s="9" t="str">
        <f t="shared" si="1"/>
        <v/>
      </c>
      <c r="H33" s="18" t="str">
        <f t="shared" si="2"/>
        <v>NO</v>
      </c>
      <c r="I33" s="22" t="s">
        <v>22</v>
      </c>
      <c r="J33" s="11" t="b">
        <v>0</v>
      </c>
      <c r="K33" s="11" t="b">
        <v>0</v>
      </c>
      <c r="L33" s="12" t="b">
        <v>0</v>
      </c>
      <c r="M33" s="12" t="b">
        <v>0</v>
      </c>
      <c r="N33" s="12" t="b">
        <v>0</v>
      </c>
      <c r="O33" s="12" t="b">
        <v>0</v>
      </c>
      <c r="P33" s="13" t="b">
        <v>0</v>
      </c>
      <c r="Q33" s="13" t="b">
        <v>0</v>
      </c>
      <c r="R33" s="10" t="s">
        <v>22</v>
      </c>
      <c r="S33" s="14" t="b">
        <v>0</v>
      </c>
      <c r="T33" s="14" t="b">
        <v>0</v>
      </c>
      <c r="U33" s="15" t="b">
        <v>0</v>
      </c>
      <c r="V33" s="15" t="b">
        <v>0</v>
      </c>
      <c r="W33" s="15" t="b">
        <v>0</v>
      </c>
      <c r="X33" s="15" t="b">
        <v>0</v>
      </c>
      <c r="Y33" s="15" t="b">
        <v>0</v>
      </c>
      <c r="Z33" s="15" t="b">
        <v>0</v>
      </c>
      <c r="AA33" s="7"/>
    </row>
    <row r="34" spans="1:27" ht="15.75" customHeight="1" x14ac:dyDescent="0.2">
      <c r="A34" s="8"/>
      <c r="B34" s="8" t="s">
        <v>66</v>
      </c>
      <c r="C34" s="8" t="s">
        <v>67</v>
      </c>
      <c r="D34" s="8">
        <v>2014</v>
      </c>
      <c r="E34" s="8"/>
      <c r="F34" s="16" t="str">
        <f>HYPERLINK("https://link.springer.com/chapter/10.1007/978-3-319-09870-8_4")</f>
        <v>https://link.springer.com/chapter/10.1007/978-3-319-09870-8_4</v>
      </c>
      <c r="G34" s="9" t="str">
        <f t="shared" si="1"/>
        <v>10.1007/978-3-319-09870-8_4</v>
      </c>
      <c r="H34" s="18" t="str">
        <f t="shared" si="2"/>
        <v>NO</v>
      </c>
      <c r="I34" s="24" t="s">
        <v>22</v>
      </c>
      <c r="J34" s="11" t="b">
        <v>0</v>
      </c>
      <c r="K34" s="11" t="b">
        <v>0</v>
      </c>
      <c r="L34" s="12" t="b">
        <v>0</v>
      </c>
      <c r="M34" s="12" t="b">
        <v>0</v>
      </c>
      <c r="N34" s="12" t="b">
        <v>0</v>
      </c>
      <c r="O34" s="12" t="b">
        <v>0</v>
      </c>
      <c r="P34" s="13" t="b">
        <v>0</v>
      </c>
      <c r="Q34" s="13" t="b">
        <v>0</v>
      </c>
      <c r="R34" s="10" t="s">
        <v>22</v>
      </c>
      <c r="S34" s="14" t="b">
        <v>0</v>
      </c>
      <c r="T34" s="14" t="b">
        <v>0</v>
      </c>
      <c r="U34" s="15" t="b">
        <v>0</v>
      </c>
      <c r="V34" s="15" t="b">
        <v>0</v>
      </c>
      <c r="W34" s="15" t="b">
        <v>0</v>
      </c>
      <c r="X34" s="15" t="b">
        <v>0</v>
      </c>
      <c r="Y34" s="15" t="b">
        <v>0</v>
      </c>
      <c r="Z34" s="15" t="b">
        <v>0</v>
      </c>
      <c r="AA34" s="7"/>
    </row>
    <row r="35" spans="1:27" ht="15.75" customHeight="1" x14ac:dyDescent="0.2">
      <c r="A35" s="8"/>
      <c r="B35" s="8" t="s">
        <v>64</v>
      </c>
      <c r="C35" s="8" t="s">
        <v>68</v>
      </c>
      <c r="D35" s="8">
        <v>2013</v>
      </c>
      <c r="E35" s="8"/>
      <c r="F35" s="21" t="str">
        <f>HYPERLINK("https://link.springer.com/chapter/10.1007/978-3-642-41924-9_26")</f>
        <v>https://link.springer.com/chapter/10.1007/978-3-642-41924-9_26</v>
      </c>
      <c r="G35" s="9" t="str">
        <f t="shared" si="1"/>
        <v>10.1007/978-3-642-41924-9_26</v>
      </c>
      <c r="H35" s="18" t="str">
        <f t="shared" si="2"/>
        <v>NO</v>
      </c>
      <c r="I35" s="22" t="s">
        <v>22</v>
      </c>
      <c r="J35" s="11" t="b">
        <v>0</v>
      </c>
      <c r="K35" s="11" t="b">
        <v>0</v>
      </c>
      <c r="L35" s="12" t="b">
        <v>0</v>
      </c>
      <c r="M35" s="12" t="b">
        <v>0</v>
      </c>
      <c r="N35" s="12" t="b">
        <v>0</v>
      </c>
      <c r="O35" s="12" t="b">
        <v>0</v>
      </c>
      <c r="P35" s="13" t="b">
        <v>0</v>
      </c>
      <c r="Q35" s="13" t="b">
        <v>0</v>
      </c>
      <c r="R35" s="10" t="s">
        <v>22</v>
      </c>
      <c r="S35" s="14" t="b">
        <v>0</v>
      </c>
      <c r="T35" s="14" t="b">
        <v>0</v>
      </c>
      <c r="U35" s="15" t="b">
        <v>0</v>
      </c>
      <c r="V35" s="15" t="b">
        <v>0</v>
      </c>
      <c r="W35" s="15" t="b">
        <v>0</v>
      </c>
      <c r="X35" s="15" t="b">
        <v>0</v>
      </c>
      <c r="Y35" s="15" t="b">
        <v>0</v>
      </c>
      <c r="Z35" s="15" t="b">
        <v>0</v>
      </c>
      <c r="AA35" s="7"/>
    </row>
    <row r="36" spans="1:27" ht="15.75" customHeight="1" x14ac:dyDescent="0.2">
      <c r="A36" s="8"/>
      <c r="B36" s="8" t="s">
        <v>69</v>
      </c>
      <c r="C36" s="8" t="s">
        <v>70</v>
      </c>
      <c r="D36" s="8">
        <v>2006</v>
      </c>
      <c r="E36" s="8"/>
      <c r="F36" s="21" t="str">
        <f>HYPERLINK("https://citeseerx.ist.psu.edu/viewdoc/download?doi=10.1.1.77.399&amp;rep=rep1&amp;type=pdf")</f>
        <v>https://citeseerx.ist.psu.edu/viewdoc/download?doi=10.1.1.77.399&amp;rep=rep1&amp;type=pdf</v>
      </c>
      <c r="G36" s="9" t="str">
        <f t="shared" si="1"/>
        <v/>
      </c>
      <c r="H36" s="18" t="str">
        <f t="shared" si="2"/>
        <v>NO</v>
      </c>
      <c r="I36" s="22" t="s">
        <v>22</v>
      </c>
      <c r="J36" s="11" t="b">
        <v>0</v>
      </c>
      <c r="K36" s="11" t="b">
        <v>0</v>
      </c>
      <c r="L36" s="12" t="b">
        <v>0</v>
      </c>
      <c r="M36" s="12" t="b">
        <v>0</v>
      </c>
      <c r="N36" s="12" t="b">
        <v>0</v>
      </c>
      <c r="O36" s="12" t="b">
        <v>0</v>
      </c>
      <c r="P36" s="13" t="b">
        <v>0</v>
      </c>
      <c r="Q36" s="13" t="b">
        <v>0</v>
      </c>
      <c r="R36" s="10" t="s">
        <v>22</v>
      </c>
      <c r="S36" s="14" t="b">
        <v>0</v>
      </c>
      <c r="T36" s="14" t="b">
        <v>0</v>
      </c>
      <c r="U36" s="15" t="b">
        <v>0</v>
      </c>
      <c r="V36" s="15" t="b">
        <v>0</v>
      </c>
      <c r="W36" s="15" t="b">
        <v>0</v>
      </c>
      <c r="X36" s="15" t="b">
        <v>0</v>
      </c>
      <c r="Y36" s="15" t="b">
        <v>0</v>
      </c>
      <c r="Z36" s="15" t="b">
        <v>0</v>
      </c>
      <c r="AA36" s="7"/>
    </row>
    <row r="37" spans="1:27" ht="15.75" customHeight="1" x14ac:dyDescent="0.2">
      <c r="A37" s="8"/>
      <c r="B37" s="8" t="s">
        <v>71</v>
      </c>
      <c r="C37" s="8" t="s">
        <v>72</v>
      </c>
      <c r="D37" s="8">
        <v>2007</v>
      </c>
      <c r="E37" s="8"/>
      <c r="F37" s="21" t="str">
        <f>HYPERLINK("https://ieeexplore.ieee.org/abstract/document/4351338/")</f>
        <v>https://ieeexplore.ieee.org/abstract/document/4351338/</v>
      </c>
      <c r="G37" s="9" t="str">
        <f t="shared" si="1"/>
        <v/>
      </c>
      <c r="H37" s="18" t="str">
        <f t="shared" si="2"/>
        <v>NO</v>
      </c>
      <c r="I37" s="22" t="s">
        <v>22</v>
      </c>
      <c r="J37" s="11" t="b">
        <v>0</v>
      </c>
      <c r="K37" s="11" t="b">
        <v>0</v>
      </c>
      <c r="L37" s="12" t="b">
        <v>0</v>
      </c>
      <c r="M37" s="12" t="b">
        <v>0</v>
      </c>
      <c r="N37" s="12" t="b">
        <v>0</v>
      </c>
      <c r="O37" s="12" t="b">
        <v>0</v>
      </c>
      <c r="P37" s="13" t="b">
        <v>0</v>
      </c>
      <c r="Q37" s="13" t="b">
        <v>0</v>
      </c>
      <c r="R37" s="10" t="s">
        <v>22</v>
      </c>
      <c r="S37" s="14" t="b">
        <v>0</v>
      </c>
      <c r="T37" s="14" t="b">
        <v>0</v>
      </c>
      <c r="U37" s="15" t="b">
        <v>0</v>
      </c>
      <c r="V37" s="15" t="b">
        <v>0</v>
      </c>
      <c r="W37" s="15" t="b">
        <v>0</v>
      </c>
      <c r="X37" s="15" t="b">
        <v>0</v>
      </c>
      <c r="Y37" s="15" t="b">
        <v>0</v>
      </c>
      <c r="Z37" s="15" t="b">
        <v>0</v>
      </c>
      <c r="AA37" s="7"/>
    </row>
    <row r="38" spans="1:27" ht="15.75" customHeight="1" x14ac:dyDescent="0.2">
      <c r="A38" s="8"/>
      <c r="B38" s="8" t="s">
        <v>73</v>
      </c>
      <c r="C38" s="8" t="s">
        <v>74</v>
      </c>
      <c r="D38" s="8">
        <v>2008</v>
      </c>
      <c r="E38" s="8"/>
      <c r="F38" s="21" t="str">
        <f>HYPERLINK("https://www.sciencedirect.com/science/article/pii/S1571066108002557")</f>
        <v>https://www.sciencedirect.com/science/article/pii/S1571066108002557</v>
      </c>
      <c r="G38" s="9" t="str">
        <f t="shared" si="1"/>
        <v/>
      </c>
      <c r="H38" s="18" t="str">
        <f t="shared" si="2"/>
        <v>NO</v>
      </c>
      <c r="I38" s="24" t="s">
        <v>22</v>
      </c>
      <c r="J38" s="11" t="b">
        <v>0</v>
      </c>
      <c r="K38" s="11" t="b">
        <v>0</v>
      </c>
      <c r="L38" s="12" t="b">
        <v>0</v>
      </c>
      <c r="M38" s="12" t="b">
        <v>0</v>
      </c>
      <c r="N38" s="12" t="b">
        <v>0</v>
      </c>
      <c r="O38" s="12" t="b">
        <v>0</v>
      </c>
      <c r="P38" s="13" t="b">
        <v>0</v>
      </c>
      <c r="Q38" s="13" t="b">
        <v>0</v>
      </c>
      <c r="R38" s="10" t="s">
        <v>22</v>
      </c>
      <c r="S38" s="14" t="b">
        <v>0</v>
      </c>
      <c r="T38" s="14" t="b">
        <v>0</v>
      </c>
      <c r="U38" s="15" t="b">
        <v>0</v>
      </c>
      <c r="V38" s="15" t="b">
        <v>0</v>
      </c>
      <c r="W38" s="15" t="b">
        <v>0</v>
      </c>
      <c r="X38" s="15" t="b">
        <v>0</v>
      </c>
      <c r="Y38" s="15" t="b">
        <v>0</v>
      </c>
      <c r="Z38" s="15" t="b">
        <v>0</v>
      </c>
      <c r="AA38" s="7"/>
    </row>
    <row r="39" spans="1:27" ht="15.75" customHeight="1" x14ac:dyDescent="0.2">
      <c r="A39" s="8"/>
      <c r="B39" s="8" t="s">
        <v>75</v>
      </c>
      <c r="C39" s="8" t="s">
        <v>76</v>
      </c>
      <c r="D39" s="8">
        <v>2008</v>
      </c>
      <c r="E39" s="8"/>
      <c r="F39" s="21" t="str">
        <f>HYPERLINK("https://ieeexplore.ieee.org/abstract/document/4659257/")</f>
        <v>https://ieeexplore.ieee.org/abstract/document/4659257/</v>
      </c>
      <c r="G39" s="9" t="str">
        <f t="shared" si="1"/>
        <v/>
      </c>
      <c r="H39" s="18" t="str">
        <f t="shared" si="2"/>
        <v>NO</v>
      </c>
      <c r="I39" s="22" t="s">
        <v>22</v>
      </c>
      <c r="J39" s="11" t="b">
        <v>0</v>
      </c>
      <c r="K39" s="11" t="b">
        <v>0</v>
      </c>
      <c r="L39" s="12" t="b">
        <v>0</v>
      </c>
      <c r="M39" s="12" t="b">
        <v>0</v>
      </c>
      <c r="N39" s="12" t="b">
        <v>0</v>
      </c>
      <c r="O39" s="12" t="b">
        <v>0</v>
      </c>
      <c r="P39" s="13" t="b">
        <v>0</v>
      </c>
      <c r="Q39" s="13" t="b">
        <v>0</v>
      </c>
      <c r="R39" s="10" t="s">
        <v>22</v>
      </c>
      <c r="S39" s="14" t="b">
        <v>0</v>
      </c>
      <c r="T39" s="14" t="b">
        <v>0</v>
      </c>
      <c r="U39" s="15" t="b">
        <v>0</v>
      </c>
      <c r="V39" s="15" t="b">
        <v>0</v>
      </c>
      <c r="W39" s="15" t="b">
        <v>0</v>
      </c>
      <c r="X39" s="15" t="b">
        <v>0</v>
      </c>
      <c r="Y39" s="15" t="b">
        <v>0</v>
      </c>
      <c r="Z39" s="15" t="b">
        <v>0</v>
      </c>
      <c r="AA39" s="7"/>
    </row>
    <row r="40" spans="1:27" ht="15.75" customHeight="1" x14ac:dyDescent="0.2">
      <c r="A40" s="8"/>
      <c r="B40" s="8" t="s">
        <v>77</v>
      </c>
      <c r="C40" s="8" t="s">
        <v>78</v>
      </c>
      <c r="D40" s="8">
        <v>2006</v>
      </c>
      <c r="E40" s="8"/>
      <c r="F40" s="21" t="str">
        <f>HYPERLINK("https://jyx.jyu.fi/bitstream/handle/123456789/47666/951-39-2631-1.pdf;sequence=1#page=40")</f>
        <v>https://jyx.jyu.fi/bitstream/handle/123456789/47666/951-39-2631-1.pdf;sequence=1#page=40</v>
      </c>
      <c r="G40" s="9" t="str">
        <f t="shared" si="1"/>
        <v/>
      </c>
      <c r="H40" s="18" t="str">
        <f t="shared" si="2"/>
        <v>NO</v>
      </c>
      <c r="I40" s="22" t="s">
        <v>22</v>
      </c>
      <c r="J40" s="11" t="b">
        <v>0</v>
      </c>
      <c r="K40" s="11" t="b">
        <v>0</v>
      </c>
      <c r="L40" s="12" t="b">
        <v>0</v>
      </c>
      <c r="M40" s="12" t="b">
        <v>0</v>
      </c>
      <c r="N40" s="12" t="b">
        <v>0</v>
      </c>
      <c r="O40" s="12" t="b">
        <v>0</v>
      </c>
      <c r="P40" s="13" t="b">
        <v>0</v>
      </c>
      <c r="Q40" s="13" t="b">
        <v>0</v>
      </c>
      <c r="R40" s="10" t="s">
        <v>22</v>
      </c>
      <c r="S40" s="14" t="b">
        <v>0</v>
      </c>
      <c r="T40" s="14" t="b">
        <v>0</v>
      </c>
      <c r="U40" s="15" t="b">
        <v>0</v>
      </c>
      <c r="V40" s="15" t="b">
        <v>0</v>
      </c>
      <c r="W40" s="15" t="b">
        <v>0</v>
      </c>
      <c r="X40" s="15" t="b">
        <v>0</v>
      </c>
      <c r="Y40" s="15" t="b">
        <v>0</v>
      </c>
      <c r="Z40" s="15" t="b">
        <v>0</v>
      </c>
      <c r="AA40" s="7"/>
    </row>
    <row r="41" spans="1:27" ht="15.75" customHeight="1" x14ac:dyDescent="0.2">
      <c r="A41" s="8"/>
      <c r="B41" s="8" t="s">
        <v>54</v>
      </c>
      <c r="C41" s="8" t="s">
        <v>79</v>
      </c>
      <c r="D41" s="8">
        <v>2006</v>
      </c>
      <c r="E41" s="8"/>
      <c r="F41" s="21" t="str">
        <f>HYPERLINK("https://web.cs.upb.de/archive/fujaba/fileadmin/Informatik/Fujaba/Resources/Publications/Fujaba_Days/FujabaDays2006_Conference-Proceedings.pdf#page=43")</f>
        <v>https://web.cs.upb.de/archive/fujaba/fileadmin/Informatik/Fujaba/Resources/Publications/Fujaba_Days/FujabaDays2006_Conference-Proceedings.pdf#page=43</v>
      </c>
      <c r="G41" s="9" t="str">
        <f t="shared" si="1"/>
        <v/>
      </c>
      <c r="H41" s="18" t="str">
        <f t="shared" si="2"/>
        <v>NO</v>
      </c>
      <c r="I41" s="22" t="s">
        <v>22</v>
      </c>
      <c r="J41" s="11" t="b">
        <v>0</v>
      </c>
      <c r="K41" s="11" t="b">
        <v>0</v>
      </c>
      <c r="L41" s="12" t="b">
        <v>0</v>
      </c>
      <c r="M41" s="12" t="b">
        <v>0</v>
      </c>
      <c r="N41" s="12" t="b">
        <v>0</v>
      </c>
      <c r="O41" s="12" t="b">
        <v>0</v>
      </c>
      <c r="P41" s="13" t="b">
        <v>0</v>
      </c>
      <c r="Q41" s="13" t="b">
        <v>0</v>
      </c>
      <c r="R41" s="10" t="s">
        <v>22</v>
      </c>
      <c r="S41" s="14" t="b">
        <v>0</v>
      </c>
      <c r="T41" s="14" t="b">
        <v>0</v>
      </c>
      <c r="U41" s="15" t="b">
        <v>0</v>
      </c>
      <c r="V41" s="15" t="b">
        <v>0</v>
      </c>
      <c r="W41" s="15" t="b">
        <v>0</v>
      </c>
      <c r="X41" s="15" t="b">
        <v>0</v>
      </c>
      <c r="Y41" s="15" t="b">
        <v>0</v>
      </c>
      <c r="Z41" s="15" t="b">
        <v>0</v>
      </c>
      <c r="AA41" s="7"/>
    </row>
    <row r="42" spans="1:27" ht="15.75" customHeight="1" x14ac:dyDescent="0.2">
      <c r="A42" s="8"/>
      <c r="B42" s="8" t="s">
        <v>80</v>
      </c>
      <c r="C42" s="8" t="s">
        <v>81</v>
      </c>
      <c r="D42" s="8">
        <v>2010</v>
      </c>
      <c r="E42" s="8"/>
      <c r="F42" s="21" t="str">
        <f>HYPERLINK("http://dspace.lu.lv/dspace/bitstream/handle/7/2248/LUR-756_Datorika.pdf?sequence=1#page=121")</f>
        <v>http://dspace.lu.lv/dspace/bitstream/handle/7/2248/LUR-756_Datorika.pdf?sequence=1#page=121</v>
      </c>
      <c r="G42" s="9" t="str">
        <f t="shared" si="1"/>
        <v/>
      </c>
      <c r="H42" s="18" t="str">
        <f t="shared" si="2"/>
        <v>NO</v>
      </c>
      <c r="I42" s="22" t="s">
        <v>22</v>
      </c>
      <c r="J42" s="11" t="b">
        <v>0</v>
      </c>
      <c r="K42" s="11" t="b">
        <v>0</v>
      </c>
      <c r="L42" s="12" t="b">
        <v>0</v>
      </c>
      <c r="M42" s="12" t="b">
        <v>0</v>
      </c>
      <c r="N42" s="12" t="b">
        <v>0</v>
      </c>
      <c r="O42" s="12" t="b">
        <v>0</v>
      </c>
      <c r="P42" s="13" t="b">
        <v>0</v>
      </c>
      <c r="Q42" s="13" t="b">
        <v>0</v>
      </c>
      <c r="R42" s="10" t="s">
        <v>22</v>
      </c>
      <c r="S42" s="14" t="b">
        <v>0</v>
      </c>
      <c r="T42" s="14" t="b">
        <v>0</v>
      </c>
      <c r="U42" s="15" t="b">
        <v>0</v>
      </c>
      <c r="V42" s="15" t="b">
        <v>0</v>
      </c>
      <c r="W42" s="15" t="b">
        <v>0</v>
      </c>
      <c r="X42" s="15" t="b">
        <v>0</v>
      </c>
      <c r="Y42" s="15" t="b">
        <v>0</v>
      </c>
      <c r="Z42" s="15" t="b">
        <v>0</v>
      </c>
      <c r="AA42" s="7"/>
    </row>
    <row r="43" spans="1:27" ht="15.75" customHeight="1" x14ac:dyDescent="0.2">
      <c r="A43" s="8"/>
      <c r="B43" s="8" t="s">
        <v>82</v>
      </c>
      <c r="C43" s="8" t="s">
        <v>83</v>
      </c>
      <c r="D43" s="8">
        <v>2006</v>
      </c>
      <c r="E43" s="8"/>
      <c r="F43" s="21" t="str">
        <f>HYPERLINK("https://dl.acm.org/doi/abs/10.1145/1137639.1137648")</f>
        <v>https://dl.acm.org/doi/abs/10.1145/1137639.1137648</v>
      </c>
      <c r="G43" s="9" t="str">
        <f t="shared" si="1"/>
        <v>10.1145/1137639.1137648</v>
      </c>
      <c r="H43" s="18" t="str">
        <f t="shared" si="2"/>
        <v>NO</v>
      </c>
      <c r="I43" s="22" t="s">
        <v>22</v>
      </c>
      <c r="J43" s="11" t="b">
        <v>0</v>
      </c>
      <c r="K43" s="11" t="b">
        <v>0</v>
      </c>
      <c r="L43" s="12" t="b">
        <v>0</v>
      </c>
      <c r="M43" s="12" t="b">
        <v>0</v>
      </c>
      <c r="N43" s="12" t="b">
        <v>0</v>
      </c>
      <c r="O43" s="12" t="b">
        <v>0</v>
      </c>
      <c r="P43" s="13" t="b">
        <v>0</v>
      </c>
      <c r="Q43" s="13" t="b">
        <v>0</v>
      </c>
      <c r="R43" s="10" t="s">
        <v>22</v>
      </c>
      <c r="S43" s="14" t="b">
        <v>0</v>
      </c>
      <c r="T43" s="14" t="b">
        <v>0</v>
      </c>
      <c r="U43" s="15" t="b">
        <v>0</v>
      </c>
      <c r="V43" s="15" t="b">
        <v>0</v>
      </c>
      <c r="W43" s="15" t="b">
        <v>0</v>
      </c>
      <c r="X43" s="15" t="b">
        <v>0</v>
      </c>
      <c r="Y43" s="15" t="b">
        <v>0</v>
      </c>
      <c r="Z43" s="15" t="b">
        <v>0</v>
      </c>
      <c r="AA43" s="7"/>
    </row>
    <row r="44" spans="1:27" ht="15.75" customHeight="1" x14ac:dyDescent="0.2">
      <c r="A44" s="8"/>
      <c r="B44" s="8" t="s">
        <v>84</v>
      </c>
      <c r="C44" s="8" t="s">
        <v>85</v>
      </c>
      <c r="D44" s="8">
        <v>2006</v>
      </c>
      <c r="E44" s="8"/>
      <c r="F44" s="21" t="str">
        <f>HYPERLINK("https://ieeexplore.ieee.org/abstract/document/1698766/")</f>
        <v>https://ieeexplore.ieee.org/abstract/document/1698766/</v>
      </c>
      <c r="G44" s="9" t="str">
        <f t="shared" si="1"/>
        <v/>
      </c>
      <c r="H44" s="18" t="str">
        <f t="shared" si="2"/>
        <v>NO</v>
      </c>
      <c r="I44" s="22" t="s">
        <v>22</v>
      </c>
      <c r="J44" s="11" t="b">
        <v>0</v>
      </c>
      <c r="K44" s="11" t="b">
        <v>0</v>
      </c>
      <c r="L44" s="12" t="b">
        <v>0</v>
      </c>
      <c r="M44" s="12" t="b">
        <v>0</v>
      </c>
      <c r="N44" s="12" t="b">
        <v>0</v>
      </c>
      <c r="O44" s="12" t="b">
        <v>0</v>
      </c>
      <c r="P44" s="13" t="b">
        <v>0</v>
      </c>
      <c r="Q44" s="13" t="b">
        <v>0</v>
      </c>
      <c r="R44" s="10" t="s">
        <v>22</v>
      </c>
      <c r="S44" s="14" t="b">
        <v>0</v>
      </c>
      <c r="T44" s="14" t="b">
        <v>0</v>
      </c>
      <c r="U44" s="15" t="b">
        <v>0</v>
      </c>
      <c r="V44" s="15" t="b">
        <v>0</v>
      </c>
      <c r="W44" s="15" t="b">
        <v>0</v>
      </c>
      <c r="X44" s="15" t="b">
        <v>0</v>
      </c>
      <c r="Y44" s="15" t="b">
        <v>0</v>
      </c>
      <c r="Z44" s="15" t="b">
        <v>0</v>
      </c>
      <c r="AA44" s="7"/>
    </row>
    <row r="45" spans="1:27" ht="15.75" customHeight="1" x14ac:dyDescent="0.2">
      <c r="A45" s="8"/>
      <c r="B45" s="8" t="s">
        <v>86</v>
      </c>
      <c r="C45" s="8" t="s">
        <v>87</v>
      </c>
      <c r="D45" s="8">
        <v>2007</v>
      </c>
      <c r="E45" s="8"/>
      <c r="F45" s="21" t="str">
        <f>HYPERLINK("https://pdfs.semanticscholar.org/0489/d2a4fe4384d4545718a6103d728f8ffad443.pdf")</f>
        <v>https://pdfs.semanticscholar.org/0489/d2a4fe4384d4545718a6103d728f8ffad443.pdf</v>
      </c>
      <c r="G45" s="9" t="str">
        <f t="shared" si="1"/>
        <v/>
      </c>
      <c r="H45" s="18" t="str">
        <f t="shared" si="2"/>
        <v>NO</v>
      </c>
      <c r="I45" s="22" t="s">
        <v>22</v>
      </c>
      <c r="J45" s="11" t="b">
        <v>0</v>
      </c>
      <c r="K45" s="11" t="b">
        <v>0</v>
      </c>
      <c r="L45" s="12" t="b">
        <v>0</v>
      </c>
      <c r="M45" s="12" t="b">
        <v>0</v>
      </c>
      <c r="N45" s="12" t="b">
        <v>0</v>
      </c>
      <c r="O45" s="12" t="b">
        <v>0</v>
      </c>
      <c r="P45" s="13" t="b">
        <v>0</v>
      </c>
      <c r="Q45" s="13" t="b">
        <v>0</v>
      </c>
      <c r="R45" s="10" t="s">
        <v>22</v>
      </c>
      <c r="S45" s="14" t="b">
        <v>0</v>
      </c>
      <c r="T45" s="14" t="b">
        <v>0</v>
      </c>
      <c r="U45" s="15" t="b">
        <v>0</v>
      </c>
      <c r="V45" s="15" t="b">
        <v>0</v>
      </c>
      <c r="W45" s="15" t="b">
        <v>0</v>
      </c>
      <c r="X45" s="15" t="b">
        <v>0</v>
      </c>
      <c r="Y45" s="15" t="b">
        <v>0</v>
      </c>
      <c r="Z45" s="15" t="b">
        <v>0</v>
      </c>
      <c r="AA45" s="7"/>
    </row>
    <row r="46" spans="1:27" ht="14.25" x14ac:dyDescent="0.2">
      <c r="A46" s="8"/>
      <c r="B46" s="8" t="s">
        <v>88</v>
      </c>
      <c r="C46" s="8" t="s">
        <v>89</v>
      </c>
      <c r="D46" s="8">
        <v>2006</v>
      </c>
      <c r="E46" s="30"/>
      <c r="F46" s="16" t="str">
        <f>HYPERLINK("https://link.springer.com/chapter/10.1007/978-3-540-75912-6_20")</f>
        <v>https://link.springer.com/chapter/10.1007/978-3-540-75912-6_20</v>
      </c>
      <c r="G46" s="9" t="str">
        <f t="shared" si="1"/>
        <v>10.1007/978-3-540-75912-6_20</v>
      </c>
      <c r="H46" s="18" t="str">
        <f t="shared" si="2"/>
        <v>NO</v>
      </c>
      <c r="I46" s="24" t="s">
        <v>22</v>
      </c>
      <c r="J46" s="11" t="b">
        <v>0</v>
      </c>
      <c r="K46" s="11" t="b">
        <v>0</v>
      </c>
      <c r="L46" s="12" t="b">
        <v>0</v>
      </c>
      <c r="M46" s="12" t="b">
        <v>0</v>
      </c>
      <c r="N46" s="12" t="b">
        <v>0</v>
      </c>
      <c r="O46" s="12" t="b">
        <v>0</v>
      </c>
      <c r="P46" s="13" t="b">
        <v>0</v>
      </c>
      <c r="Q46" s="13" t="b">
        <v>0</v>
      </c>
      <c r="R46" s="10" t="s">
        <v>22</v>
      </c>
      <c r="S46" s="14" t="b">
        <v>0</v>
      </c>
      <c r="T46" s="14" t="b">
        <v>0</v>
      </c>
      <c r="U46" s="15" t="b">
        <v>0</v>
      </c>
      <c r="V46" s="15" t="b">
        <v>0</v>
      </c>
      <c r="W46" s="15" t="b">
        <v>0</v>
      </c>
      <c r="X46" s="15" t="b">
        <v>0</v>
      </c>
      <c r="Y46" s="15" t="b">
        <v>0</v>
      </c>
      <c r="Z46" s="15" t="b">
        <v>0</v>
      </c>
      <c r="AA46" s="7"/>
    </row>
    <row r="47" spans="1:27" ht="14.25" x14ac:dyDescent="0.2">
      <c r="A47" s="8"/>
      <c r="B47" s="8" t="s">
        <v>90</v>
      </c>
      <c r="C47" s="8" t="s">
        <v>91</v>
      </c>
      <c r="D47" s="8">
        <v>2007</v>
      </c>
      <c r="E47" s="8"/>
      <c r="F47" s="21" t="str">
        <f>HYPERLINK("https://www.igi-global.com/chapter/visual-language-design-pattern-modeling/8150")</f>
        <v>https://www.igi-global.com/chapter/visual-language-design-pattern-modeling/8150</v>
      </c>
      <c r="G47" s="9" t="str">
        <f t="shared" si="1"/>
        <v/>
      </c>
      <c r="H47" s="18" t="str">
        <f t="shared" si="2"/>
        <v>NO</v>
      </c>
      <c r="I47" s="22" t="s">
        <v>22</v>
      </c>
      <c r="J47" s="11" t="b">
        <v>0</v>
      </c>
      <c r="K47" s="11" t="b">
        <v>0</v>
      </c>
      <c r="L47" s="12" t="b">
        <v>0</v>
      </c>
      <c r="M47" s="12" t="b">
        <v>0</v>
      </c>
      <c r="N47" s="12" t="b">
        <v>0</v>
      </c>
      <c r="O47" s="12" t="b">
        <v>0</v>
      </c>
      <c r="P47" s="13" t="b">
        <v>0</v>
      </c>
      <c r="Q47" s="13" t="b">
        <v>0</v>
      </c>
      <c r="R47" s="10" t="s">
        <v>22</v>
      </c>
      <c r="S47" s="14" t="b">
        <v>0</v>
      </c>
      <c r="T47" s="14" t="b">
        <v>0</v>
      </c>
      <c r="U47" s="15" t="b">
        <v>0</v>
      </c>
      <c r="V47" s="15" t="b">
        <v>0</v>
      </c>
      <c r="W47" s="15" t="b">
        <v>0</v>
      </c>
      <c r="X47" s="15" t="b">
        <v>0</v>
      </c>
      <c r="Y47" s="15" t="b">
        <v>0</v>
      </c>
      <c r="Z47" s="15" t="b">
        <v>0</v>
      </c>
      <c r="AA47" s="7"/>
    </row>
    <row r="48" spans="1:27" ht="14.25" x14ac:dyDescent="0.2">
      <c r="A48" s="8"/>
      <c r="B48" s="8" t="s">
        <v>92</v>
      </c>
      <c r="C48" s="8" t="s">
        <v>93</v>
      </c>
      <c r="D48" s="8">
        <v>2015</v>
      </c>
      <c r="E48" s="8"/>
      <c r="F48" s="21" t="str">
        <f>HYPERLINK("https://www.sciencedirect.com/science/article/pii/S1045926X14001311")</f>
        <v>https://www.sciencedirect.com/science/article/pii/S1045926X14001311</v>
      </c>
      <c r="G48" s="9" t="str">
        <f t="shared" si="1"/>
        <v/>
      </c>
      <c r="H48" s="18" t="str">
        <f t="shared" si="2"/>
        <v>NO</v>
      </c>
      <c r="I48" s="22" t="s">
        <v>22</v>
      </c>
      <c r="J48" s="11" t="b">
        <v>0</v>
      </c>
      <c r="K48" s="11" t="b">
        <v>0</v>
      </c>
      <c r="L48" s="12" t="b">
        <v>0</v>
      </c>
      <c r="M48" s="12" t="b">
        <v>0</v>
      </c>
      <c r="N48" s="12" t="b">
        <v>0</v>
      </c>
      <c r="O48" s="12" t="b">
        <v>0</v>
      </c>
      <c r="P48" s="13" t="b">
        <v>0</v>
      </c>
      <c r="Q48" s="13" t="b">
        <v>0</v>
      </c>
      <c r="R48" s="10" t="s">
        <v>22</v>
      </c>
      <c r="S48" s="14" t="b">
        <v>0</v>
      </c>
      <c r="T48" s="14" t="b">
        <v>0</v>
      </c>
      <c r="U48" s="15" t="b">
        <v>0</v>
      </c>
      <c r="V48" s="15" t="b">
        <v>0</v>
      </c>
      <c r="W48" s="15" t="b">
        <v>0</v>
      </c>
      <c r="X48" s="15" t="b">
        <v>0</v>
      </c>
      <c r="Y48" s="15" t="b">
        <v>0</v>
      </c>
      <c r="Z48" s="15" t="b">
        <v>0</v>
      </c>
      <c r="AA48" s="7"/>
    </row>
    <row r="49" spans="1:27" ht="14.25" x14ac:dyDescent="0.2">
      <c r="A49" s="8"/>
      <c r="B49" s="8" t="s">
        <v>94</v>
      </c>
      <c r="C49" s="8" t="s">
        <v>95</v>
      </c>
      <c r="D49" s="8">
        <v>1993</v>
      </c>
      <c r="E49" s="8"/>
      <c r="F49" s="21" t="str">
        <f>HYPERLINK("https://www.computer.org/csdl/proceedings-article/nnat/1993/00586051/12OmNzX6cqo")</f>
        <v>https://www.computer.org/csdl/proceedings-article/nnat/1993/00586051/12OmNzX6cqo</v>
      </c>
      <c r="G49" s="9" t="str">
        <f t="shared" si="1"/>
        <v/>
      </c>
      <c r="H49" s="18" t="str">
        <f t="shared" si="2"/>
        <v>NO</v>
      </c>
      <c r="I49" s="22" t="s">
        <v>22</v>
      </c>
      <c r="J49" s="11" t="b">
        <v>0</v>
      </c>
      <c r="K49" s="11" t="b">
        <v>0</v>
      </c>
      <c r="L49" s="12" t="b">
        <v>0</v>
      </c>
      <c r="M49" s="12" t="b">
        <v>0</v>
      </c>
      <c r="N49" s="12" t="b">
        <v>0</v>
      </c>
      <c r="O49" s="12" t="b">
        <v>0</v>
      </c>
      <c r="P49" s="13" t="b">
        <v>0</v>
      </c>
      <c r="Q49" s="13" t="b">
        <v>0</v>
      </c>
      <c r="R49" s="10" t="s">
        <v>22</v>
      </c>
      <c r="S49" s="14" t="b">
        <v>0</v>
      </c>
      <c r="T49" s="14" t="b">
        <v>0</v>
      </c>
      <c r="U49" s="15" t="b">
        <v>0</v>
      </c>
      <c r="V49" s="15" t="b">
        <v>0</v>
      </c>
      <c r="W49" s="15" t="b">
        <v>0</v>
      </c>
      <c r="X49" s="15" t="b">
        <v>0</v>
      </c>
      <c r="Y49" s="15" t="b">
        <v>0</v>
      </c>
      <c r="Z49" s="15" t="b">
        <v>0</v>
      </c>
      <c r="AA49" s="7"/>
    </row>
    <row r="50" spans="1:27" ht="14.25" x14ac:dyDescent="0.2">
      <c r="A50" s="8"/>
      <c r="B50" s="8" t="s">
        <v>96</v>
      </c>
      <c r="C50" s="8" t="s">
        <v>97</v>
      </c>
      <c r="D50" s="8">
        <v>2010</v>
      </c>
      <c r="E50" s="8"/>
      <c r="F50" s="21" t="str">
        <f>HYPERLINK("https://dl.acm.org/doi/abs/10.1145/1852786.1852808")</f>
        <v>https://dl.acm.org/doi/abs/10.1145/1852786.1852808</v>
      </c>
      <c r="G50" s="9" t="str">
        <f t="shared" si="1"/>
        <v>10.1145/1852786.1852808</v>
      </c>
      <c r="H50" s="18" t="str">
        <f t="shared" si="2"/>
        <v>NO</v>
      </c>
      <c r="I50" s="22" t="s">
        <v>22</v>
      </c>
      <c r="J50" s="11" t="b">
        <v>0</v>
      </c>
      <c r="K50" s="11" t="b">
        <v>0</v>
      </c>
      <c r="L50" s="12" t="b">
        <v>0</v>
      </c>
      <c r="M50" s="12" t="b">
        <v>0</v>
      </c>
      <c r="N50" s="12" t="b">
        <v>0</v>
      </c>
      <c r="O50" s="12" t="b">
        <v>0</v>
      </c>
      <c r="P50" s="13" t="b">
        <v>0</v>
      </c>
      <c r="Q50" s="13" t="b">
        <v>0</v>
      </c>
      <c r="R50" s="10" t="s">
        <v>22</v>
      </c>
      <c r="S50" s="14" t="b">
        <v>0</v>
      </c>
      <c r="T50" s="14" t="b">
        <v>0</v>
      </c>
      <c r="U50" s="15" t="b">
        <v>0</v>
      </c>
      <c r="V50" s="15" t="b">
        <v>0</v>
      </c>
      <c r="W50" s="15" t="b">
        <v>0</v>
      </c>
      <c r="X50" s="15" t="b">
        <v>0</v>
      </c>
      <c r="Y50" s="15" t="b">
        <v>0</v>
      </c>
      <c r="Z50" s="15" t="b">
        <v>0</v>
      </c>
      <c r="AA50" s="7"/>
    </row>
    <row r="51" spans="1:27" ht="14.25" x14ac:dyDescent="0.2">
      <c r="A51" s="8"/>
      <c r="B51" s="8" t="s">
        <v>54</v>
      </c>
      <c r="C51" s="8" t="s">
        <v>98</v>
      </c>
      <c r="D51" s="8">
        <v>2006</v>
      </c>
      <c r="E51" s="8"/>
      <c r="F51" s="21" t="str">
        <f>HYPERLINK("https://dl.acm.org/doi/abs/10.1145/1133265.1133300")</f>
        <v>https://dl.acm.org/doi/abs/10.1145/1133265.1133300</v>
      </c>
      <c r="G51" s="9" t="str">
        <f t="shared" si="1"/>
        <v>10.1145/1133265.1133300</v>
      </c>
      <c r="H51" s="18" t="str">
        <f t="shared" si="2"/>
        <v>NO</v>
      </c>
      <c r="I51" s="22" t="s">
        <v>22</v>
      </c>
      <c r="J51" s="11" t="b">
        <v>0</v>
      </c>
      <c r="K51" s="11" t="b">
        <v>0</v>
      </c>
      <c r="L51" s="12" t="b">
        <v>0</v>
      </c>
      <c r="M51" s="12" t="b">
        <v>0</v>
      </c>
      <c r="N51" s="12" t="b">
        <v>0</v>
      </c>
      <c r="O51" s="12" t="b">
        <v>0</v>
      </c>
      <c r="P51" s="13" t="b">
        <v>0</v>
      </c>
      <c r="Q51" s="13" t="b">
        <v>0</v>
      </c>
      <c r="R51" s="10" t="s">
        <v>22</v>
      </c>
      <c r="S51" s="14" t="b">
        <v>0</v>
      </c>
      <c r="T51" s="14" t="b">
        <v>0</v>
      </c>
      <c r="U51" s="15" t="b">
        <v>0</v>
      </c>
      <c r="V51" s="15" t="b">
        <v>0</v>
      </c>
      <c r="W51" s="15" t="b">
        <v>0</v>
      </c>
      <c r="X51" s="15" t="b">
        <v>0</v>
      </c>
      <c r="Y51" s="15" t="b">
        <v>0</v>
      </c>
      <c r="Z51" s="15" t="b">
        <v>0</v>
      </c>
      <c r="AA51" s="7"/>
    </row>
    <row r="52" spans="1:27" ht="14.25" x14ac:dyDescent="0.2">
      <c r="A52" s="8"/>
      <c r="B52" s="8" t="s">
        <v>99</v>
      </c>
      <c r="C52" s="8" t="s">
        <v>100</v>
      </c>
      <c r="D52" s="8">
        <v>2005</v>
      </c>
      <c r="E52" s="8"/>
      <c r="F52" s="21" t="str">
        <f>HYPERLINK("https://ieeexplore.ieee.org/abstract/document/1509484/")</f>
        <v>https://ieeexplore.ieee.org/abstract/document/1509484/</v>
      </c>
      <c r="G52" s="9" t="str">
        <f t="shared" si="1"/>
        <v/>
      </c>
      <c r="H52" s="18" t="str">
        <f t="shared" si="2"/>
        <v>NO</v>
      </c>
      <c r="I52" s="22" t="s">
        <v>22</v>
      </c>
      <c r="J52" s="11" t="b">
        <v>0</v>
      </c>
      <c r="K52" s="11" t="b">
        <v>0</v>
      </c>
      <c r="L52" s="12" t="b">
        <v>0</v>
      </c>
      <c r="M52" s="12" t="b">
        <v>0</v>
      </c>
      <c r="N52" s="12" t="b">
        <v>0</v>
      </c>
      <c r="O52" s="12" t="b">
        <v>0</v>
      </c>
      <c r="P52" s="13" t="b">
        <v>0</v>
      </c>
      <c r="Q52" s="13" t="b">
        <v>0</v>
      </c>
      <c r="R52" s="10" t="s">
        <v>22</v>
      </c>
      <c r="S52" s="14" t="b">
        <v>0</v>
      </c>
      <c r="T52" s="14" t="b">
        <v>0</v>
      </c>
      <c r="U52" s="15" t="b">
        <v>0</v>
      </c>
      <c r="V52" s="15" t="b">
        <v>0</v>
      </c>
      <c r="W52" s="15" t="b">
        <v>0</v>
      </c>
      <c r="X52" s="15" t="b">
        <v>0</v>
      </c>
      <c r="Y52" s="15" t="b">
        <v>0</v>
      </c>
      <c r="Z52" s="15" t="b">
        <v>0</v>
      </c>
      <c r="AA52" s="7"/>
    </row>
    <row r="53" spans="1:27" ht="14.25" x14ac:dyDescent="0.2">
      <c r="A53" s="8"/>
      <c r="B53" s="8" t="s">
        <v>101</v>
      </c>
      <c r="C53" s="8" t="s">
        <v>102</v>
      </c>
      <c r="D53" s="8">
        <v>2004</v>
      </c>
      <c r="E53" s="8"/>
      <c r="F53" s="21" t="str">
        <f>HYPERLINK("https://ieeexplore.ieee.org/abstract/document/1372295/")</f>
        <v>https://ieeexplore.ieee.org/abstract/document/1372295/</v>
      </c>
      <c r="G53" s="9" t="str">
        <f t="shared" si="1"/>
        <v/>
      </c>
      <c r="H53" s="18" t="str">
        <f t="shared" si="2"/>
        <v>NO</v>
      </c>
      <c r="I53" s="22" t="s">
        <v>22</v>
      </c>
      <c r="J53" s="11" t="b">
        <v>0</v>
      </c>
      <c r="K53" s="11" t="b">
        <v>0</v>
      </c>
      <c r="L53" s="12" t="b">
        <v>0</v>
      </c>
      <c r="M53" s="12" t="b">
        <v>0</v>
      </c>
      <c r="N53" s="12" t="b">
        <v>0</v>
      </c>
      <c r="O53" s="12" t="b">
        <v>0</v>
      </c>
      <c r="P53" s="13" t="b">
        <v>0</v>
      </c>
      <c r="Q53" s="13" t="b">
        <v>0</v>
      </c>
      <c r="R53" s="10" t="s">
        <v>22</v>
      </c>
      <c r="S53" s="14" t="b">
        <v>0</v>
      </c>
      <c r="T53" s="14" t="b">
        <v>0</v>
      </c>
      <c r="U53" s="15" t="b">
        <v>0</v>
      </c>
      <c r="V53" s="15" t="b">
        <v>0</v>
      </c>
      <c r="W53" s="15" t="b">
        <v>0</v>
      </c>
      <c r="X53" s="15" t="b">
        <v>0</v>
      </c>
      <c r="Y53" s="15" t="b">
        <v>0</v>
      </c>
      <c r="Z53" s="15" t="b">
        <v>0</v>
      </c>
      <c r="AA53" s="7"/>
    </row>
    <row r="54" spans="1:27" ht="14.25" x14ac:dyDescent="0.2">
      <c r="A54" s="8"/>
      <c r="B54" s="8" t="s">
        <v>103</v>
      </c>
      <c r="C54" s="8" t="s">
        <v>104</v>
      </c>
      <c r="D54" s="8">
        <v>2008</v>
      </c>
      <c r="E54" s="8"/>
      <c r="F54" s="21" t="str">
        <f>HYPERLINK("http://researcharchive.vuw.ac.nz/handle/10063/328")</f>
        <v>http://researcharchive.vuw.ac.nz/handle/10063/328</v>
      </c>
      <c r="G54" s="9" t="str">
        <f t="shared" si="1"/>
        <v/>
      </c>
      <c r="H54" s="18" t="str">
        <f t="shared" si="2"/>
        <v>NO</v>
      </c>
      <c r="I54" s="22" t="s">
        <v>22</v>
      </c>
      <c r="J54" s="11" t="b">
        <v>0</v>
      </c>
      <c r="K54" s="11" t="b">
        <v>0</v>
      </c>
      <c r="L54" s="12" t="b">
        <v>0</v>
      </c>
      <c r="M54" s="12" t="b">
        <v>0</v>
      </c>
      <c r="N54" s="12" t="b">
        <v>0</v>
      </c>
      <c r="O54" s="12" t="b">
        <v>0</v>
      </c>
      <c r="P54" s="13" t="b">
        <v>0</v>
      </c>
      <c r="Q54" s="13" t="b">
        <v>0</v>
      </c>
      <c r="R54" s="10" t="s">
        <v>22</v>
      </c>
      <c r="S54" s="14" t="b">
        <v>0</v>
      </c>
      <c r="T54" s="14" t="b">
        <v>0</v>
      </c>
      <c r="U54" s="15" t="b">
        <v>0</v>
      </c>
      <c r="V54" s="15" t="b">
        <v>0</v>
      </c>
      <c r="W54" s="15" t="b">
        <v>0</v>
      </c>
      <c r="X54" s="15" t="b">
        <v>0</v>
      </c>
      <c r="Y54" s="15" t="b">
        <v>0</v>
      </c>
      <c r="Z54" s="15" t="b">
        <v>0</v>
      </c>
      <c r="AA54" s="7"/>
    </row>
    <row r="55" spans="1:27" ht="14.25" x14ac:dyDescent="0.2">
      <c r="A55" s="8"/>
      <c r="B55" s="8" t="s">
        <v>105</v>
      </c>
      <c r="C55" s="8" t="s">
        <v>106</v>
      </c>
      <c r="D55" s="8">
        <v>2007</v>
      </c>
      <c r="E55" s="8"/>
      <c r="F55" s="21" t="str">
        <f>HYPERLINK("https://www.sciencedirect.com/science/article/pii/S0167642307001244")</f>
        <v>https://www.sciencedirect.com/science/article/pii/S0167642307001244</v>
      </c>
      <c r="G55" s="9" t="str">
        <f t="shared" si="1"/>
        <v/>
      </c>
      <c r="H55" s="18" t="str">
        <f t="shared" si="2"/>
        <v>NO</v>
      </c>
      <c r="I55" s="22" t="s">
        <v>22</v>
      </c>
      <c r="J55" s="11" t="b">
        <v>0</v>
      </c>
      <c r="K55" s="11" t="b">
        <v>0</v>
      </c>
      <c r="L55" s="12" t="b">
        <v>0</v>
      </c>
      <c r="M55" s="12" t="b">
        <v>0</v>
      </c>
      <c r="N55" s="12" t="b">
        <v>0</v>
      </c>
      <c r="O55" s="12" t="b">
        <v>0</v>
      </c>
      <c r="P55" s="13" t="b">
        <v>0</v>
      </c>
      <c r="Q55" s="13" t="b">
        <v>0</v>
      </c>
      <c r="R55" s="10" t="s">
        <v>22</v>
      </c>
      <c r="S55" s="14" t="b">
        <v>0</v>
      </c>
      <c r="T55" s="14" t="b">
        <v>0</v>
      </c>
      <c r="U55" s="15" t="b">
        <v>0</v>
      </c>
      <c r="V55" s="15" t="b">
        <v>0</v>
      </c>
      <c r="W55" s="15" t="b">
        <v>0</v>
      </c>
      <c r="X55" s="15" t="b">
        <v>0</v>
      </c>
      <c r="Y55" s="15" t="b">
        <v>0</v>
      </c>
      <c r="Z55" s="15" t="b">
        <v>0</v>
      </c>
      <c r="AA55" s="7"/>
    </row>
    <row r="56" spans="1:27" ht="14.25" x14ac:dyDescent="0.2">
      <c r="A56" s="8"/>
      <c r="B56" s="8" t="s">
        <v>107</v>
      </c>
      <c r="C56" s="8" t="s">
        <v>108</v>
      </c>
      <c r="D56" s="8">
        <v>2007</v>
      </c>
      <c r="E56" s="8"/>
      <c r="F56" s="21" t="str">
        <f>HYPERLINK("https://ieeexplore.ieee.org/abstract/document/4159682/")</f>
        <v>https://ieeexplore.ieee.org/abstract/document/4159682/</v>
      </c>
      <c r="G56" s="9" t="str">
        <f t="shared" si="1"/>
        <v/>
      </c>
      <c r="H56" s="18" t="str">
        <f t="shared" si="2"/>
        <v>NO</v>
      </c>
      <c r="I56" s="22" t="s">
        <v>22</v>
      </c>
      <c r="J56" s="11" t="b">
        <v>0</v>
      </c>
      <c r="K56" s="11" t="b">
        <v>0</v>
      </c>
      <c r="L56" s="12" t="b">
        <v>0</v>
      </c>
      <c r="M56" s="12" t="b">
        <v>0</v>
      </c>
      <c r="N56" s="12" t="b">
        <v>0</v>
      </c>
      <c r="O56" s="12" t="b">
        <v>0</v>
      </c>
      <c r="P56" s="13" t="b">
        <v>0</v>
      </c>
      <c r="Q56" s="13" t="b">
        <v>0</v>
      </c>
      <c r="R56" s="10" t="s">
        <v>22</v>
      </c>
      <c r="S56" s="14" t="b">
        <v>0</v>
      </c>
      <c r="T56" s="14" t="b">
        <v>0</v>
      </c>
      <c r="U56" s="15" t="b">
        <v>0</v>
      </c>
      <c r="V56" s="15" t="b">
        <v>0</v>
      </c>
      <c r="W56" s="15" t="b">
        <v>0</v>
      </c>
      <c r="X56" s="15" t="b">
        <v>0</v>
      </c>
      <c r="Y56" s="15" t="b">
        <v>0</v>
      </c>
      <c r="Z56" s="15" t="b">
        <v>0</v>
      </c>
      <c r="AA56" s="7"/>
    </row>
    <row r="57" spans="1:27" ht="14.25" x14ac:dyDescent="0.2">
      <c r="A57" s="8"/>
      <c r="B57" s="8" t="s">
        <v>109</v>
      </c>
      <c r="C57" s="8" t="s">
        <v>110</v>
      </c>
      <c r="D57" s="8">
        <v>2010</v>
      </c>
      <c r="E57" s="8"/>
      <c r="F57" s="21" t="str">
        <f>HYPERLINK("https://ieeexplore.ieee.org/abstract/document/5546652/")</f>
        <v>https://ieeexplore.ieee.org/abstract/document/5546652/</v>
      </c>
      <c r="G57" s="9" t="str">
        <f t="shared" si="1"/>
        <v/>
      </c>
      <c r="H57" s="18" t="str">
        <f t="shared" ref="H57:H88" si="3">IF(I57=R57,I57,IF(AND(I57="YES",R57="MAYBE"),"YES",IF(AND(I57="MAYBE",R57="YES"),"YES",IF(OR(AND(I57="NO",R57="YES"),AND(I57="YES",R57="NO")),"MAYBE","NO"))))</f>
        <v>NO</v>
      </c>
      <c r="I57" s="27" t="s">
        <v>22</v>
      </c>
      <c r="J57" s="11" t="b">
        <v>0</v>
      </c>
      <c r="K57" s="11" t="b">
        <v>0</v>
      </c>
      <c r="L57" s="12" t="b">
        <v>0</v>
      </c>
      <c r="M57" s="12" t="b">
        <v>0</v>
      </c>
      <c r="N57" s="12" t="b">
        <v>0</v>
      </c>
      <c r="O57" s="12" t="b">
        <v>0</v>
      </c>
      <c r="P57" s="13" t="b">
        <v>0</v>
      </c>
      <c r="Q57" s="13" t="b">
        <v>0</v>
      </c>
      <c r="R57" s="10" t="s">
        <v>22</v>
      </c>
      <c r="S57" s="14" t="b">
        <v>0</v>
      </c>
      <c r="T57" s="14" t="b">
        <v>0</v>
      </c>
      <c r="U57" s="15" t="b">
        <v>0</v>
      </c>
      <c r="V57" s="15" t="b">
        <v>0</v>
      </c>
      <c r="W57" s="15" t="b">
        <v>0</v>
      </c>
      <c r="X57" s="15" t="b">
        <v>0</v>
      </c>
      <c r="Y57" s="15" t="b">
        <v>0</v>
      </c>
      <c r="Z57" s="15" t="b">
        <v>0</v>
      </c>
      <c r="AA57" s="7"/>
    </row>
    <row r="58" spans="1:27" ht="14.25" x14ac:dyDescent="0.2">
      <c r="A58" s="8"/>
      <c r="B58" s="8" t="s">
        <v>111</v>
      </c>
      <c r="C58" s="8" t="s">
        <v>112</v>
      </c>
      <c r="D58" s="8">
        <v>2004</v>
      </c>
      <c r="E58" s="8"/>
      <c r="F58" s="21" t="str">
        <f>HYPERLINK("http://citeseerx.ist.psu.edu/viewdoc/download?doi=10.1.1.114.4606&amp;rep=rep1&amp;type=pdf")</f>
        <v>http://citeseerx.ist.psu.edu/viewdoc/download?doi=10.1.1.114.4606&amp;rep=rep1&amp;type=pdf</v>
      </c>
      <c r="G58" s="9" t="str">
        <f t="shared" si="1"/>
        <v/>
      </c>
      <c r="H58" s="18" t="str">
        <f t="shared" si="3"/>
        <v>NO</v>
      </c>
      <c r="I58" s="22" t="s">
        <v>22</v>
      </c>
      <c r="J58" s="11" t="b">
        <v>0</v>
      </c>
      <c r="K58" s="11" t="b">
        <v>0</v>
      </c>
      <c r="L58" s="12" t="b">
        <v>0</v>
      </c>
      <c r="M58" s="12" t="b">
        <v>0</v>
      </c>
      <c r="N58" s="12" t="b">
        <v>0</v>
      </c>
      <c r="O58" s="12" t="b">
        <v>0</v>
      </c>
      <c r="P58" s="13" t="b">
        <v>0</v>
      </c>
      <c r="Q58" s="13" t="b">
        <v>0</v>
      </c>
      <c r="R58" s="10" t="s">
        <v>22</v>
      </c>
      <c r="S58" s="14" t="b">
        <v>0</v>
      </c>
      <c r="T58" s="14" t="b">
        <v>0</v>
      </c>
      <c r="U58" s="15" t="b">
        <v>0</v>
      </c>
      <c r="V58" s="15" t="b">
        <v>0</v>
      </c>
      <c r="W58" s="15" t="b">
        <v>0</v>
      </c>
      <c r="X58" s="15" t="b">
        <v>0</v>
      </c>
      <c r="Y58" s="15" t="b">
        <v>0</v>
      </c>
      <c r="Z58" s="15" t="b">
        <v>0</v>
      </c>
      <c r="AA58" s="7"/>
    </row>
    <row r="59" spans="1:27" ht="14.25" x14ac:dyDescent="0.2">
      <c r="A59" s="8"/>
      <c r="B59" s="8" t="s">
        <v>113</v>
      </c>
      <c r="C59" s="8" t="s">
        <v>114</v>
      </c>
      <c r="D59" s="8">
        <v>2007</v>
      </c>
      <c r="E59" s="8"/>
      <c r="F59" s="21" t="str">
        <f>HYPERLINK("http://citeseerx.ist.psu.edu/viewdoc/download?doi=10.1.1.109.853&amp;rep=rep1&amp;type=pdf")</f>
        <v>http://citeseerx.ist.psu.edu/viewdoc/download?doi=10.1.1.109.853&amp;rep=rep1&amp;type=pdf</v>
      </c>
      <c r="G59" s="9" t="str">
        <f t="shared" si="1"/>
        <v/>
      </c>
      <c r="H59" s="18" t="str">
        <f t="shared" si="3"/>
        <v>NO</v>
      </c>
      <c r="I59" s="22" t="s">
        <v>22</v>
      </c>
      <c r="J59" s="11" t="b">
        <v>0</v>
      </c>
      <c r="K59" s="11" t="b">
        <v>0</v>
      </c>
      <c r="L59" s="12" t="b">
        <v>0</v>
      </c>
      <c r="M59" s="12" t="b">
        <v>0</v>
      </c>
      <c r="N59" s="12" t="b">
        <v>0</v>
      </c>
      <c r="O59" s="12" t="b">
        <v>0</v>
      </c>
      <c r="P59" s="13" t="b">
        <v>0</v>
      </c>
      <c r="Q59" s="13" t="b">
        <v>0</v>
      </c>
      <c r="R59" s="10" t="s">
        <v>22</v>
      </c>
      <c r="S59" s="14" t="b">
        <v>0</v>
      </c>
      <c r="T59" s="14" t="b">
        <v>0</v>
      </c>
      <c r="U59" s="15" t="b">
        <v>0</v>
      </c>
      <c r="V59" s="15" t="b">
        <v>0</v>
      </c>
      <c r="W59" s="15" t="b">
        <v>0</v>
      </c>
      <c r="X59" s="15" t="b">
        <v>0</v>
      </c>
      <c r="Y59" s="15" t="b">
        <v>0</v>
      </c>
      <c r="Z59" s="15" t="b">
        <v>0</v>
      </c>
      <c r="AA59" s="7"/>
    </row>
    <row r="60" spans="1:27" ht="14.25" x14ac:dyDescent="0.2">
      <c r="A60" s="8"/>
      <c r="B60" s="8" t="s">
        <v>115</v>
      </c>
      <c r="C60" s="8" t="s">
        <v>116</v>
      </c>
      <c r="D60" s="8">
        <v>2007</v>
      </c>
      <c r="E60" s="8"/>
      <c r="F60" s="21" t="str">
        <f>HYPERLINK("https://www.actapress.com/Abstract.aspx?paperId=29699")</f>
        <v>https://www.actapress.com/Abstract.aspx?paperId=29699</v>
      </c>
      <c r="G60" s="9" t="str">
        <f t="shared" si="1"/>
        <v/>
      </c>
      <c r="H60" s="18" t="str">
        <f t="shared" si="3"/>
        <v>NO</v>
      </c>
      <c r="I60" s="22" t="s">
        <v>22</v>
      </c>
      <c r="J60" s="11" t="b">
        <v>0</v>
      </c>
      <c r="K60" s="11" t="b">
        <v>0</v>
      </c>
      <c r="L60" s="12" t="b">
        <v>0</v>
      </c>
      <c r="M60" s="12" t="b">
        <v>0</v>
      </c>
      <c r="N60" s="12" t="b">
        <v>0</v>
      </c>
      <c r="O60" s="12" t="b">
        <v>0</v>
      </c>
      <c r="P60" s="13" t="b">
        <v>0</v>
      </c>
      <c r="Q60" s="13" t="b">
        <v>0</v>
      </c>
      <c r="R60" s="10" t="s">
        <v>22</v>
      </c>
      <c r="S60" s="14" t="b">
        <v>0</v>
      </c>
      <c r="T60" s="14" t="b">
        <v>0</v>
      </c>
      <c r="U60" s="15" t="b">
        <v>0</v>
      </c>
      <c r="V60" s="15" t="b">
        <v>0</v>
      </c>
      <c r="W60" s="15" t="b">
        <v>0</v>
      </c>
      <c r="X60" s="15" t="b">
        <v>0</v>
      </c>
      <c r="Y60" s="15" t="b">
        <v>0</v>
      </c>
      <c r="Z60" s="15" t="b">
        <v>0</v>
      </c>
      <c r="AA60" s="7"/>
    </row>
    <row r="61" spans="1:27" ht="14.25" x14ac:dyDescent="0.2">
      <c r="A61" s="8"/>
      <c r="B61" s="8" t="s">
        <v>117</v>
      </c>
      <c r="C61" s="8" t="s">
        <v>118</v>
      </c>
      <c r="D61" s="8">
        <v>2005</v>
      </c>
      <c r="E61" s="8"/>
      <c r="F61" s="21" t="str">
        <f>HYPERLINK("https://ieeexplore.ieee.org/abstract/document/1521234/")</f>
        <v>https://ieeexplore.ieee.org/abstract/document/1521234/</v>
      </c>
      <c r="G61" s="9" t="str">
        <f t="shared" si="1"/>
        <v/>
      </c>
      <c r="H61" s="18" t="str">
        <f t="shared" si="3"/>
        <v>NO</v>
      </c>
      <c r="I61" s="24" t="s">
        <v>22</v>
      </c>
      <c r="J61" s="11" t="b">
        <v>0</v>
      </c>
      <c r="K61" s="11" t="b">
        <v>0</v>
      </c>
      <c r="L61" s="12" t="b">
        <v>0</v>
      </c>
      <c r="M61" s="12" t="b">
        <v>0</v>
      </c>
      <c r="N61" s="12" t="b">
        <v>0</v>
      </c>
      <c r="O61" s="12" t="b">
        <v>0</v>
      </c>
      <c r="P61" s="13" t="b">
        <v>0</v>
      </c>
      <c r="Q61" s="13" t="b">
        <v>0</v>
      </c>
      <c r="R61" s="10" t="s">
        <v>22</v>
      </c>
      <c r="S61" s="14" t="b">
        <v>0</v>
      </c>
      <c r="T61" s="14" t="b">
        <v>0</v>
      </c>
      <c r="U61" s="15" t="b">
        <v>0</v>
      </c>
      <c r="V61" s="15" t="b">
        <v>0</v>
      </c>
      <c r="W61" s="15" t="b">
        <v>0</v>
      </c>
      <c r="X61" s="15" t="b">
        <v>0</v>
      </c>
      <c r="Y61" s="15" t="b">
        <v>0</v>
      </c>
      <c r="Z61" s="15" t="b">
        <v>0</v>
      </c>
      <c r="AA61" s="7"/>
    </row>
    <row r="62" spans="1:27" ht="14.25" x14ac:dyDescent="0.2">
      <c r="A62" s="8"/>
      <c r="B62" s="8" t="s">
        <v>119</v>
      </c>
      <c r="C62" s="8" t="s">
        <v>120</v>
      </c>
      <c r="D62" s="8">
        <v>2016</v>
      </c>
      <c r="E62" s="8"/>
      <c r="F62" s="21" t="str">
        <f>HYPERLINK("https://link.springer.com/chapter/10.1007/978-3-319-44039-2_8")</f>
        <v>https://link.springer.com/chapter/10.1007/978-3-319-44039-2_8</v>
      </c>
      <c r="G62" s="9" t="str">
        <f t="shared" si="1"/>
        <v>10.1007/978-3-319-44039-2_8</v>
      </c>
      <c r="H62" s="18" t="str">
        <f t="shared" si="3"/>
        <v>NO</v>
      </c>
      <c r="I62" s="22" t="s">
        <v>22</v>
      </c>
      <c r="J62" s="11" t="b">
        <v>0</v>
      </c>
      <c r="K62" s="11" t="b">
        <v>0</v>
      </c>
      <c r="L62" s="12" t="b">
        <v>0</v>
      </c>
      <c r="M62" s="12" t="b">
        <v>0</v>
      </c>
      <c r="N62" s="12" t="b">
        <v>0</v>
      </c>
      <c r="O62" s="12" t="b">
        <v>0</v>
      </c>
      <c r="P62" s="13" t="b">
        <v>0</v>
      </c>
      <c r="Q62" s="13" t="b">
        <v>0</v>
      </c>
      <c r="R62" s="10" t="s">
        <v>22</v>
      </c>
      <c r="S62" s="14" t="b">
        <v>0</v>
      </c>
      <c r="T62" s="14" t="b">
        <v>0</v>
      </c>
      <c r="U62" s="15" t="b">
        <v>0</v>
      </c>
      <c r="V62" s="15" t="b">
        <v>0</v>
      </c>
      <c r="W62" s="15" t="b">
        <v>0</v>
      </c>
      <c r="X62" s="15" t="b">
        <v>0</v>
      </c>
      <c r="Y62" s="15" t="b">
        <v>0</v>
      </c>
      <c r="Z62" s="15" t="b">
        <v>0</v>
      </c>
      <c r="AA62" s="7"/>
    </row>
    <row r="63" spans="1:27" ht="14.25" x14ac:dyDescent="0.2">
      <c r="A63" s="8"/>
      <c r="B63" s="8" t="s">
        <v>64</v>
      </c>
      <c r="C63" s="8" t="s">
        <v>121</v>
      </c>
      <c r="D63" s="8">
        <v>2013</v>
      </c>
      <c r="E63" s="8"/>
      <c r="F63" s="21" t="str">
        <f>HYPERLINK("https://link.springer.com/chapter/10.1007/978-3-642-41366-7_16")</f>
        <v>https://link.springer.com/chapter/10.1007/978-3-642-41366-7_16</v>
      </c>
      <c r="G63" s="9" t="str">
        <f t="shared" si="1"/>
        <v>10.1007/978-3-642-41366-7_16</v>
      </c>
      <c r="H63" s="18" t="str">
        <f t="shared" si="3"/>
        <v>NO</v>
      </c>
      <c r="I63" s="22" t="s">
        <v>22</v>
      </c>
      <c r="J63" s="11" t="b">
        <v>0</v>
      </c>
      <c r="K63" s="11" t="b">
        <v>0</v>
      </c>
      <c r="L63" s="12" t="b">
        <v>0</v>
      </c>
      <c r="M63" s="12" t="b">
        <v>0</v>
      </c>
      <c r="N63" s="12" t="b">
        <v>0</v>
      </c>
      <c r="O63" s="12" t="b">
        <v>0</v>
      </c>
      <c r="P63" s="13" t="b">
        <v>0</v>
      </c>
      <c r="Q63" s="13" t="b">
        <v>0</v>
      </c>
      <c r="R63" s="10" t="s">
        <v>22</v>
      </c>
      <c r="S63" s="14" t="b">
        <v>0</v>
      </c>
      <c r="T63" s="14" t="b">
        <v>0</v>
      </c>
      <c r="U63" s="15" t="b">
        <v>0</v>
      </c>
      <c r="V63" s="15" t="b">
        <v>0</v>
      </c>
      <c r="W63" s="15" t="b">
        <v>0</v>
      </c>
      <c r="X63" s="15" t="b">
        <v>0</v>
      </c>
      <c r="Y63" s="15" t="b">
        <v>0</v>
      </c>
      <c r="Z63" s="15" t="b">
        <v>0</v>
      </c>
      <c r="AA63" s="7"/>
    </row>
    <row r="64" spans="1:27" ht="14.25" x14ac:dyDescent="0.2">
      <c r="A64" s="8"/>
      <c r="B64" s="8" t="s">
        <v>122</v>
      </c>
      <c r="C64" s="8" t="s">
        <v>123</v>
      </c>
      <c r="D64" s="8">
        <v>2007</v>
      </c>
      <c r="E64" s="8"/>
      <c r="F64" s="21" t="str">
        <f>HYPERLINK("https://www.academia.edu/download/34204219/paper6.pdf")</f>
        <v>https://www.academia.edu/download/34204219/paper6.pdf</v>
      </c>
      <c r="G64" s="9" t="str">
        <f t="shared" si="1"/>
        <v/>
      </c>
      <c r="H64" s="18" t="str">
        <f t="shared" si="3"/>
        <v>NO</v>
      </c>
      <c r="I64" s="22" t="s">
        <v>22</v>
      </c>
      <c r="J64" s="11" t="b">
        <v>0</v>
      </c>
      <c r="K64" s="11" t="b">
        <v>0</v>
      </c>
      <c r="L64" s="12" t="b">
        <v>0</v>
      </c>
      <c r="M64" s="12" t="b">
        <v>0</v>
      </c>
      <c r="N64" s="12" t="b">
        <v>0</v>
      </c>
      <c r="O64" s="12" t="b">
        <v>0</v>
      </c>
      <c r="P64" s="13" t="b">
        <v>0</v>
      </c>
      <c r="Q64" s="13" t="b">
        <v>0</v>
      </c>
      <c r="R64" s="10" t="s">
        <v>22</v>
      </c>
      <c r="S64" s="14" t="b">
        <v>0</v>
      </c>
      <c r="T64" s="14" t="b">
        <v>0</v>
      </c>
      <c r="U64" s="15" t="b">
        <v>0</v>
      </c>
      <c r="V64" s="15" t="b">
        <v>0</v>
      </c>
      <c r="W64" s="15" t="b">
        <v>0</v>
      </c>
      <c r="X64" s="15" t="b">
        <v>0</v>
      </c>
      <c r="Y64" s="15" t="b">
        <v>0</v>
      </c>
      <c r="Z64" s="15" t="b">
        <v>0</v>
      </c>
      <c r="AA64" s="7"/>
    </row>
    <row r="65" spans="1:27" ht="14.25" x14ac:dyDescent="0.2">
      <c r="A65" s="8"/>
      <c r="B65" s="8" t="s">
        <v>99</v>
      </c>
      <c r="C65" s="8" t="s">
        <v>124</v>
      </c>
      <c r="D65" s="8">
        <v>2007</v>
      </c>
      <c r="E65" s="8"/>
      <c r="F65" s="21" t="str">
        <f>HYPERLINK("https://ieeexplore.ieee.org/abstract/document/4076960/")</f>
        <v>https://ieeexplore.ieee.org/abstract/document/4076960/</v>
      </c>
      <c r="G65" s="9" t="str">
        <f t="shared" si="1"/>
        <v/>
      </c>
      <c r="H65" s="18" t="str">
        <f t="shared" si="3"/>
        <v>NO</v>
      </c>
      <c r="I65" s="22" t="s">
        <v>22</v>
      </c>
      <c r="J65" s="11" t="b">
        <v>0</v>
      </c>
      <c r="K65" s="11" t="b">
        <v>0</v>
      </c>
      <c r="L65" s="12" t="b">
        <v>0</v>
      </c>
      <c r="M65" s="12" t="b">
        <v>0</v>
      </c>
      <c r="N65" s="12" t="b">
        <v>0</v>
      </c>
      <c r="O65" s="12" t="b">
        <v>0</v>
      </c>
      <c r="P65" s="13" t="b">
        <v>0</v>
      </c>
      <c r="Q65" s="13" t="b">
        <v>0</v>
      </c>
      <c r="R65" s="10" t="s">
        <v>22</v>
      </c>
      <c r="S65" s="14" t="b">
        <v>0</v>
      </c>
      <c r="T65" s="14" t="b">
        <v>0</v>
      </c>
      <c r="U65" s="15" t="b">
        <v>0</v>
      </c>
      <c r="V65" s="15" t="b">
        <v>0</v>
      </c>
      <c r="W65" s="15" t="b">
        <v>0</v>
      </c>
      <c r="X65" s="15" t="b">
        <v>0</v>
      </c>
      <c r="Y65" s="15" t="b">
        <v>0</v>
      </c>
      <c r="Z65" s="15" t="b">
        <v>0</v>
      </c>
      <c r="AA65" s="7"/>
    </row>
    <row r="66" spans="1:27" ht="14.25" x14ac:dyDescent="0.2">
      <c r="A66" s="8"/>
      <c r="B66" s="8" t="s">
        <v>103</v>
      </c>
      <c r="C66" s="8" t="s">
        <v>125</v>
      </c>
      <c r="D66" s="8">
        <v>2010</v>
      </c>
      <c r="E66" s="8"/>
      <c r="F66" s="21" t="str">
        <f>HYPERLINK("http://citeseerx.ist.psu.edu/viewdoc/download?doi=10.1.1.172.6270&amp;rep=rep1&amp;type=pdf")</f>
        <v>http://citeseerx.ist.psu.edu/viewdoc/download?doi=10.1.1.172.6270&amp;rep=rep1&amp;type=pdf</v>
      </c>
      <c r="G66" s="9" t="str">
        <f t="shared" si="1"/>
        <v/>
      </c>
      <c r="H66" s="18" t="str">
        <f t="shared" si="3"/>
        <v>NO</v>
      </c>
      <c r="I66" s="22" t="s">
        <v>22</v>
      </c>
      <c r="J66" s="11" t="b">
        <v>0</v>
      </c>
      <c r="K66" s="11" t="b">
        <v>0</v>
      </c>
      <c r="L66" s="12" t="b">
        <v>0</v>
      </c>
      <c r="M66" s="12" t="b">
        <v>0</v>
      </c>
      <c r="N66" s="12" t="b">
        <v>0</v>
      </c>
      <c r="O66" s="12" t="b">
        <v>0</v>
      </c>
      <c r="P66" s="13" t="b">
        <v>0</v>
      </c>
      <c r="Q66" s="13" t="b">
        <v>0</v>
      </c>
      <c r="R66" s="10" t="s">
        <v>22</v>
      </c>
      <c r="S66" s="14" t="b">
        <v>0</v>
      </c>
      <c r="T66" s="14" t="b">
        <v>0</v>
      </c>
      <c r="U66" s="15" t="b">
        <v>0</v>
      </c>
      <c r="V66" s="15" t="b">
        <v>0</v>
      </c>
      <c r="W66" s="15" t="b">
        <v>0</v>
      </c>
      <c r="X66" s="15" t="b">
        <v>0</v>
      </c>
      <c r="Y66" s="15" t="b">
        <v>0</v>
      </c>
      <c r="Z66" s="15" t="b">
        <v>0</v>
      </c>
      <c r="AA66" s="7"/>
    </row>
    <row r="67" spans="1:27" ht="14.25" x14ac:dyDescent="0.2">
      <c r="A67" s="8"/>
      <c r="B67" s="8" t="s">
        <v>126</v>
      </c>
      <c r="C67" s="8" t="s">
        <v>127</v>
      </c>
      <c r="D67" s="8">
        <v>2009</v>
      </c>
      <c r="E67" s="8"/>
      <c r="F67" s="21" t="str">
        <f>HYPERLINK("http://dspace.lu.lv/dspace/handle/7/4553")</f>
        <v>http://dspace.lu.lv/dspace/handle/7/4553</v>
      </c>
      <c r="G67" s="9" t="str">
        <f t="shared" si="1"/>
        <v/>
      </c>
      <c r="H67" s="18" t="str">
        <f t="shared" si="3"/>
        <v>NO</v>
      </c>
      <c r="I67" s="24" t="s">
        <v>22</v>
      </c>
      <c r="J67" s="11" t="b">
        <v>0</v>
      </c>
      <c r="K67" s="11" t="b">
        <v>0</v>
      </c>
      <c r="L67" s="12" t="b">
        <v>0</v>
      </c>
      <c r="M67" s="12" t="b">
        <v>0</v>
      </c>
      <c r="N67" s="12" t="b">
        <v>0</v>
      </c>
      <c r="O67" s="12" t="b">
        <v>0</v>
      </c>
      <c r="P67" s="13" t="b">
        <v>0</v>
      </c>
      <c r="Q67" s="13" t="b">
        <v>0</v>
      </c>
      <c r="R67" s="10" t="s">
        <v>22</v>
      </c>
      <c r="S67" s="14" t="b">
        <v>0</v>
      </c>
      <c r="T67" s="14" t="b">
        <v>0</v>
      </c>
      <c r="U67" s="15" t="b">
        <v>0</v>
      </c>
      <c r="V67" s="15" t="b">
        <v>0</v>
      </c>
      <c r="W67" s="15" t="b">
        <v>0</v>
      </c>
      <c r="X67" s="15" t="b">
        <v>0</v>
      </c>
      <c r="Y67" s="15" t="b">
        <v>0</v>
      </c>
      <c r="Z67" s="15" t="b">
        <v>0</v>
      </c>
      <c r="AA67" s="7"/>
    </row>
    <row r="68" spans="1:27" ht="14.25" x14ac:dyDescent="0.2">
      <c r="A68" s="8"/>
      <c r="B68" s="8" t="s">
        <v>128</v>
      </c>
      <c r="C68" s="8" t="s">
        <v>129</v>
      </c>
      <c r="D68" s="8">
        <v>2008</v>
      </c>
      <c r="E68" s="8"/>
      <c r="F68" s="21" t="str">
        <f>HYPERLINK("https://www.researchgate.net/profile/Juris_Borzovs/publication/224644297_An_approach_to_geographical_data_quality_evaluation/links/55bb7db108aec0e5f44177f1.pdf#page=179")</f>
        <v>https://www.researchgate.net/profile/Juris_Borzovs/publication/224644297_An_approach_to_geographical_data_quality_evaluation/links/55bb7db108aec0e5f44177f1.pdf#page=179</v>
      </c>
      <c r="G68" s="9" t="str">
        <f t="shared" si="1"/>
        <v/>
      </c>
      <c r="H68" s="18" t="str">
        <f t="shared" si="3"/>
        <v>NO</v>
      </c>
      <c r="I68" s="22" t="s">
        <v>22</v>
      </c>
      <c r="J68" s="11" t="b">
        <v>0</v>
      </c>
      <c r="K68" s="11" t="b">
        <v>0</v>
      </c>
      <c r="L68" s="12" t="b">
        <v>0</v>
      </c>
      <c r="M68" s="12" t="b">
        <v>0</v>
      </c>
      <c r="N68" s="12" t="b">
        <v>0</v>
      </c>
      <c r="O68" s="12" t="b">
        <v>0</v>
      </c>
      <c r="P68" s="13" t="b">
        <v>0</v>
      </c>
      <c r="Q68" s="13" t="b">
        <v>0</v>
      </c>
      <c r="R68" s="10" t="s">
        <v>22</v>
      </c>
      <c r="S68" s="14" t="b">
        <v>0</v>
      </c>
      <c r="T68" s="14" t="b">
        <v>0</v>
      </c>
      <c r="U68" s="15" t="b">
        <v>0</v>
      </c>
      <c r="V68" s="15" t="b">
        <v>0</v>
      </c>
      <c r="W68" s="15" t="b">
        <v>0</v>
      </c>
      <c r="X68" s="15" t="b">
        <v>0</v>
      </c>
      <c r="Y68" s="15" t="b">
        <v>0</v>
      </c>
      <c r="Z68" s="15" t="b">
        <v>0</v>
      </c>
      <c r="AA68" s="7"/>
    </row>
    <row r="69" spans="1:27" ht="14.25" x14ac:dyDescent="0.2">
      <c r="A69" s="8"/>
      <c r="B69" s="8" t="s">
        <v>130</v>
      </c>
      <c r="C69" s="8" t="s">
        <v>131</v>
      </c>
      <c r="D69" s="8">
        <v>2013</v>
      </c>
      <c r="E69" s="8"/>
      <c r="F69" s="21" t="str">
        <f>HYPERLINK("https://books.google.de/books?hl=de&amp;lr=&amp;id=2moBLgsWVz0C&amp;oi=fnd&amp;pg=PA149&amp;ots=DqFMmmDwom&amp;sig=epRe7aAdRc24j0RTG8HqYwvRD9o")</f>
        <v>https://books.google.de/books?hl=de&amp;lr=&amp;id=2moBLgsWVz0C&amp;oi=fnd&amp;pg=PA149&amp;ots=DqFMmmDwom&amp;sig=epRe7aAdRc24j0RTG8HqYwvRD9o</v>
      </c>
      <c r="G69" s="9" t="str">
        <f t="shared" si="1"/>
        <v/>
      </c>
      <c r="H69" s="18" t="str">
        <f t="shared" si="3"/>
        <v>NO</v>
      </c>
      <c r="I69" s="22" t="s">
        <v>22</v>
      </c>
      <c r="J69" s="11" t="b">
        <v>0</v>
      </c>
      <c r="K69" s="11" t="b">
        <v>0</v>
      </c>
      <c r="L69" s="12" t="b">
        <v>0</v>
      </c>
      <c r="M69" s="12" t="b">
        <v>0</v>
      </c>
      <c r="N69" s="12" t="b">
        <v>0</v>
      </c>
      <c r="O69" s="12" t="b">
        <v>0</v>
      </c>
      <c r="P69" s="13" t="b">
        <v>0</v>
      </c>
      <c r="Q69" s="13" t="b">
        <v>0</v>
      </c>
      <c r="R69" s="10" t="s">
        <v>22</v>
      </c>
      <c r="S69" s="14" t="b">
        <v>0</v>
      </c>
      <c r="T69" s="14" t="b">
        <v>0</v>
      </c>
      <c r="U69" s="15" t="b">
        <v>0</v>
      </c>
      <c r="V69" s="15" t="b">
        <v>0</v>
      </c>
      <c r="W69" s="15" t="b">
        <v>0</v>
      </c>
      <c r="X69" s="15" t="b">
        <v>0</v>
      </c>
      <c r="Y69" s="15" t="b">
        <v>0</v>
      </c>
      <c r="Z69" s="15" t="b">
        <v>0</v>
      </c>
      <c r="AA69" s="7"/>
    </row>
    <row r="70" spans="1:27" ht="14.25" x14ac:dyDescent="0.2">
      <c r="A70" s="8"/>
      <c r="B70" s="8" t="s">
        <v>132</v>
      </c>
      <c r="C70" s="8" t="s">
        <v>133</v>
      </c>
      <c r="D70" s="8">
        <v>2005</v>
      </c>
      <c r="E70" s="8"/>
      <c r="F70" s="21" t="str">
        <f>HYPERLINK("https://www.researchgate.net/profile/Yuan-Fang_Li2/publication/267261342_Feature_Reasoning_-_Scaling_Up_and_Pinning_Down/links/55f20e0108aef559dc493260.pdf")</f>
        <v>https://www.researchgate.net/profile/Yuan-Fang_Li2/publication/267261342_Feature_Reasoning_-_Scaling_Up_and_Pinning_Down/links/55f20e0108aef559dc493260.pdf</v>
      </c>
      <c r="G70" s="9" t="str">
        <f t="shared" si="1"/>
        <v/>
      </c>
      <c r="H70" s="18" t="str">
        <f t="shared" si="3"/>
        <v>NO</v>
      </c>
      <c r="I70" s="22" t="s">
        <v>22</v>
      </c>
      <c r="J70" s="11" t="b">
        <v>0</v>
      </c>
      <c r="K70" s="11" t="b">
        <v>0</v>
      </c>
      <c r="L70" s="12" t="b">
        <v>0</v>
      </c>
      <c r="M70" s="12" t="b">
        <v>0</v>
      </c>
      <c r="N70" s="12" t="b">
        <v>0</v>
      </c>
      <c r="O70" s="12" t="b">
        <v>0</v>
      </c>
      <c r="P70" s="13" t="b">
        <v>0</v>
      </c>
      <c r="Q70" s="13" t="b">
        <v>0</v>
      </c>
      <c r="R70" s="10" t="s">
        <v>22</v>
      </c>
      <c r="S70" s="14" t="b">
        <v>0</v>
      </c>
      <c r="T70" s="14" t="b">
        <v>0</v>
      </c>
      <c r="U70" s="15" t="b">
        <v>0</v>
      </c>
      <c r="V70" s="15" t="b">
        <v>0</v>
      </c>
      <c r="W70" s="15" t="b">
        <v>0</v>
      </c>
      <c r="X70" s="15" t="b">
        <v>0</v>
      </c>
      <c r="Y70" s="15" t="b">
        <v>0</v>
      </c>
      <c r="Z70" s="15" t="b">
        <v>0</v>
      </c>
      <c r="AA70" s="7"/>
    </row>
    <row r="71" spans="1:27" ht="14.25" x14ac:dyDescent="0.2">
      <c r="A71" s="8"/>
      <c r="B71" s="8" t="s">
        <v>134</v>
      </c>
      <c r="C71" s="8" t="s">
        <v>135</v>
      </c>
      <c r="D71" s="8">
        <v>2008</v>
      </c>
      <c r="E71" s="8"/>
      <c r="F71" s="21" t="str">
        <f>HYPERLINK("http://citeseerx.ist.psu.edu/viewdoc/download?doi=10.1.1.534.6424&amp;rep=rep1&amp;type=pdf")</f>
        <v>http://citeseerx.ist.psu.edu/viewdoc/download?doi=10.1.1.534.6424&amp;rep=rep1&amp;type=pdf</v>
      </c>
      <c r="G71" s="9" t="str">
        <f t="shared" si="1"/>
        <v/>
      </c>
      <c r="H71" s="18" t="str">
        <f t="shared" si="3"/>
        <v>NO</v>
      </c>
      <c r="I71" s="22" t="s">
        <v>22</v>
      </c>
      <c r="J71" s="11" t="b">
        <v>0</v>
      </c>
      <c r="K71" s="11" t="b">
        <v>0</v>
      </c>
      <c r="L71" s="12" t="b">
        <v>0</v>
      </c>
      <c r="M71" s="12" t="b">
        <v>0</v>
      </c>
      <c r="N71" s="12" t="b">
        <v>0</v>
      </c>
      <c r="O71" s="12" t="b">
        <v>0</v>
      </c>
      <c r="P71" s="13" t="b">
        <v>0</v>
      </c>
      <c r="Q71" s="13" t="b">
        <v>0</v>
      </c>
      <c r="R71" s="10" t="s">
        <v>22</v>
      </c>
      <c r="S71" s="14" t="b">
        <v>0</v>
      </c>
      <c r="T71" s="14" t="b">
        <v>0</v>
      </c>
      <c r="U71" s="15" t="b">
        <v>0</v>
      </c>
      <c r="V71" s="15" t="b">
        <v>0</v>
      </c>
      <c r="W71" s="15" t="b">
        <v>0</v>
      </c>
      <c r="X71" s="15" t="b">
        <v>0</v>
      </c>
      <c r="Y71" s="15" t="b">
        <v>0</v>
      </c>
      <c r="Z71" s="15" t="b">
        <v>0</v>
      </c>
      <c r="AA71" s="7"/>
    </row>
    <row r="72" spans="1:27" ht="14.25" x14ac:dyDescent="0.2">
      <c r="A72" s="8"/>
      <c r="B72" s="8" t="s">
        <v>136</v>
      </c>
      <c r="C72" s="8" t="s">
        <v>137</v>
      </c>
      <c r="D72" s="8">
        <v>2006</v>
      </c>
      <c r="E72" s="8"/>
      <c r="F72" s="21" t="str">
        <f>HYPERLINK("https://www.cs.auckland.ac.nz/~john-g/talks/Brighton2005.pdf")</f>
        <v>https://www.cs.auckland.ac.nz/~john-g/talks/Brighton2005.pdf</v>
      </c>
      <c r="G72" s="9" t="str">
        <f t="shared" si="1"/>
        <v/>
      </c>
      <c r="H72" s="18" t="str">
        <f t="shared" si="3"/>
        <v>NO</v>
      </c>
      <c r="I72" s="22" t="s">
        <v>22</v>
      </c>
      <c r="J72" s="11" t="b">
        <v>0</v>
      </c>
      <c r="K72" s="11" t="b">
        <v>0</v>
      </c>
      <c r="L72" s="12" t="b">
        <v>0</v>
      </c>
      <c r="M72" s="12" t="b">
        <v>0</v>
      </c>
      <c r="N72" s="12" t="b">
        <v>0</v>
      </c>
      <c r="O72" s="12" t="b">
        <v>0</v>
      </c>
      <c r="P72" s="13" t="b">
        <v>0</v>
      </c>
      <c r="Q72" s="13" t="b">
        <v>0</v>
      </c>
      <c r="R72" s="10" t="s">
        <v>22</v>
      </c>
      <c r="S72" s="14" t="b">
        <v>0</v>
      </c>
      <c r="T72" s="14" t="b">
        <v>0</v>
      </c>
      <c r="U72" s="15" t="b">
        <v>0</v>
      </c>
      <c r="V72" s="15" t="b">
        <v>0</v>
      </c>
      <c r="W72" s="15" t="b">
        <v>0</v>
      </c>
      <c r="X72" s="15" t="b">
        <v>0</v>
      </c>
      <c r="Y72" s="15" t="b">
        <v>0</v>
      </c>
      <c r="Z72" s="15" t="b">
        <v>0</v>
      </c>
      <c r="AA72" s="7"/>
    </row>
    <row r="73" spans="1:27" ht="14.25" x14ac:dyDescent="0.2">
      <c r="A73" s="8"/>
      <c r="B73" s="8" t="s">
        <v>138</v>
      </c>
      <c r="C73" s="8" t="s">
        <v>139</v>
      </c>
      <c r="D73" s="8">
        <v>2011</v>
      </c>
      <c r="E73" s="8"/>
      <c r="F73" s="21" t="str">
        <f>HYPERLINK("https://www.scitepress.org/Papers/2011/35614/35614.pdf")</f>
        <v>https://www.scitepress.org/Papers/2011/35614/35614.pdf</v>
      </c>
      <c r="G73" s="9" t="str">
        <f t="shared" si="1"/>
        <v/>
      </c>
      <c r="H73" s="18" t="str">
        <f t="shared" si="3"/>
        <v>NO</v>
      </c>
      <c r="I73" s="22" t="s">
        <v>22</v>
      </c>
      <c r="J73" s="11" t="b">
        <v>0</v>
      </c>
      <c r="K73" s="11" t="b">
        <v>0</v>
      </c>
      <c r="L73" s="12" t="b">
        <v>0</v>
      </c>
      <c r="M73" s="12" t="b">
        <v>0</v>
      </c>
      <c r="N73" s="12" t="b">
        <v>0</v>
      </c>
      <c r="O73" s="12" t="b">
        <v>0</v>
      </c>
      <c r="P73" s="13" t="b">
        <v>0</v>
      </c>
      <c r="Q73" s="13" t="b">
        <v>0</v>
      </c>
      <c r="R73" s="10" t="s">
        <v>22</v>
      </c>
      <c r="S73" s="14" t="b">
        <v>0</v>
      </c>
      <c r="T73" s="14" t="b">
        <v>0</v>
      </c>
      <c r="U73" s="15" t="b">
        <v>0</v>
      </c>
      <c r="V73" s="15" t="b">
        <v>0</v>
      </c>
      <c r="W73" s="15" t="b">
        <v>0</v>
      </c>
      <c r="X73" s="15" t="b">
        <v>0</v>
      </c>
      <c r="Y73" s="15" t="b">
        <v>0</v>
      </c>
      <c r="Z73" s="15" t="b">
        <v>0</v>
      </c>
      <c r="AA73" s="7"/>
    </row>
    <row r="74" spans="1:27" ht="14.25" x14ac:dyDescent="0.2">
      <c r="A74" s="8"/>
      <c r="B74" s="8" t="s">
        <v>140</v>
      </c>
      <c r="C74" s="8" t="s">
        <v>141</v>
      </c>
      <c r="D74" s="8">
        <v>2008</v>
      </c>
      <c r="E74" s="8"/>
      <c r="F74" s="21" t="str">
        <f>HYPERLINK("https://citeseerx.ist.psu.edu/viewdoc/download?doi=10.1.1.219.7381&amp;rep=rep1&amp;type=pdf")</f>
        <v>https://citeseerx.ist.psu.edu/viewdoc/download?doi=10.1.1.219.7381&amp;rep=rep1&amp;type=pdf</v>
      </c>
      <c r="G74" s="9" t="str">
        <f t="shared" si="1"/>
        <v/>
      </c>
      <c r="H74" s="18" t="str">
        <f t="shared" si="3"/>
        <v>NO</v>
      </c>
      <c r="I74" s="22" t="s">
        <v>22</v>
      </c>
      <c r="J74" s="11" t="b">
        <v>0</v>
      </c>
      <c r="K74" s="11" t="b">
        <v>0</v>
      </c>
      <c r="L74" s="12" t="b">
        <v>0</v>
      </c>
      <c r="M74" s="12" t="b">
        <v>0</v>
      </c>
      <c r="N74" s="12" t="b">
        <v>0</v>
      </c>
      <c r="O74" s="12" t="b">
        <v>0</v>
      </c>
      <c r="P74" s="13" t="b">
        <v>0</v>
      </c>
      <c r="Q74" s="13" t="b">
        <v>0</v>
      </c>
      <c r="R74" s="10" t="s">
        <v>22</v>
      </c>
      <c r="S74" s="14" t="b">
        <v>0</v>
      </c>
      <c r="T74" s="14" t="b">
        <v>0</v>
      </c>
      <c r="U74" s="15" t="b">
        <v>0</v>
      </c>
      <c r="V74" s="15" t="b">
        <v>0</v>
      </c>
      <c r="W74" s="15" t="b">
        <v>0</v>
      </c>
      <c r="X74" s="15" t="b">
        <v>0</v>
      </c>
      <c r="Y74" s="15" t="b">
        <v>0</v>
      </c>
      <c r="Z74" s="15" t="b">
        <v>0</v>
      </c>
      <c r="AA74" s="7"/>
    </row>
    <row r="75" spans="1:27" ht="14.25" x14ac:dyDescent="0.2">
      <c r="A75" s="8"/>
      <c r="B75" s="8" t="s">
        <v>142</v>
      </c>
      <c r="C75" s="8" t="s">
        <v>143</v>
      </c>
      <c r="D75" s="8">
        <v>2006</v>
      </c>
      <c r="E75" s="8"/>
      <c r="F75" s="21" t="str">
        <f>HYPERLINK("https://link.springer.com/chapter/10.1007/11890591_8")</f>
        <v>https://link.springer.com/chapter/10.1007/11890591_8</v>
      </c>
      <c r="G75" s="9" t="str">
        <f t="shared" si="1"/>
        <v>10.1007/11890591_8</v>
      </c>
      <c r="H75" s="18" t="str">
        <f t="shared" si="3"/>
        <v>NO</v>
      </c>
      <c r="I75" s="27" t="s">
        <v>22</v>
      </c>
      <c r="J75" s="11" t="b">
        <v>0</v>
      </c>
      <c r="K75" s="11" t="b">
        <v>0</v>
      </c>
      <c r="L75" s="12" t="b">
        <v>0</v>
      </c>
      <c r="M75" s="12" t="b">
        <v>0</v>
      </c>
      <c r="N75" s="12" t="b">
        <v>0</v>
      </c>
      <c r="O75" s="12" t="b">
        <v>0</v>
      </c>
      <c r="P75" s="13" t="b">
        <v>0</v>
      </c>
      <c r="Q75" s="13" t="b">
        <v>0</v>
      </c>
      <c r="R75" s="10" t="s">
        <v>22</v>
      </c>
      <c r="S75" s="14" t="b">
        <v>0</v>
      </c>
      <c r="T75" s="14" t="b">
        <v>0</v>
      </c>
      <c r="U75" s="15" t="b">
        <v>0</v>
      </c>
      <c r="V75" s="15" t="b">
        <v>0</v>
      </c>
      <c r="W75" s="15" t="b">
        <v>0</v>
      </c>
      <c r="X75" s="15" t="b">
        <v>0</v>
      </c>
      <c r="Y75" s="15" t="b">
        <v>0</v>
      </c>
      <c r="Z75" s="15" t="b">
        <v>0</v>
      </c>
      <c r="AA75" s="7"/>
    </row>
    <row r="76" spans="1:27" ht="14.25" x14ac:dyDescent="0.2">
      <c r="A76" s="8"/>
      <c r="B76" s="8" t="s">
        <v>144</v>
      </c>
      <c r="C76" s="8" t="s">
        <v>145</v>
      </c>
      <c r="D76" s="8">
        <v>2009</v>
      </c>
      <c r="E76" s="30"/>
      <c r="F76" s="21" t="str">
        <f>HYPERLINK("https://dl.acm.org/doi/abs/10.1145/1806338.1806422")</f>
        <v>https://dl.acm.org/doi/abs/10.1145/1806338.1806422</v>
      </c>
      <c r="G76" s="9" t="str">
        <f t="shared" si="1"/>
        <v>10.1145/1806338.1806422</v>
      </c>
      <c r="H76" s="18" t="str">
        <f t="shared" si="3"/>
        <v>NO</v>
      </c>
      <c r="I76" s="22" t="s">
        <v>22</v>
      </c>
      <c r="J76" s="11" t="b">
        <v>0</v>
      </c>
      <c r="K76" s="11" t="b">
        <v>0</v>
      </c>
      <c r="L76" s="12" t="b">
        <v>0</v>
      </c>
      <c r="M76" s="12" t="b">
        <v>0</v>
      </c>
      <c r="N76" s="12" t="b">
        <v>0</v>
      </c>
      <c r="O76" s="12" t="b">
        <v>0</v>
      </c>
      <c r="P76" s="13" t="b">
        <v>0</v>
      </c>
      <c r="Q76" s="13" t="b">
        <v>0</v>
      </c>
      <c r="R76" s="10" t="s">
        <v>22</v>
      </c>
      <c r="S76" s="14" t="b">
        <v>0</v>
      </c>
      <c r="T76" s="14" t="b">
        <v>0</v>
      </c>
      <c r="U76" s="15" t="b">
        <v>0</v>
      </c>
      <c r="V76" s="15" t="b">
        <v>0</v>
      </c>
      <c r="W76" s="15" t="b">
        <v>0</v>
      </c>
      <c r="X76" s="15" t="b">
        <v>0</v>
      </c>
      <c r="Y76" s="15" t="b">
        <v>0</v>
      </c>
      <c r="Z76" s="15" t="b">
        <v>0</v>
      </c>
      <c r="AA76" s="7"/>
    </row>
    <row r="77" spans="1:27" ht="14.25" x14ac:dyDescent="0.2">
      <c r="A77" s="8"/>
      <c r="B77" s="8" t="s">
        <v>146</v>
      </c>
      <c r="C77" s="8" t="s">
        <v>147</v>
      </c>
      <c r="D77" s="8">
        <v>2021</v>
      </c>
      <c r="E77" s="8"/>
      <c r="F77" s="21" t="str">
        <f>HYPERLINK("https://dl.acm.org/doi/abs/10.1145/3437537")</f>
        <v>https://dl.acm.org/doi/abs/10.1145/3437537</v>
      </c>
      <c r="G77" s="9" t="str">
        <f t="shared" si="1"/>
        <v>10.1145/3437537</v>
      </c>
      <c r="H77" s="18" t="str">
        <f t="shared" si="3"/>
        <v>NO</v>
      </c>
      <c r="I77" s="22" t="s">
        <v>22</v>
      </c>
      <c r="J77" s="11" t="b">
        <v>0</v>
      </c>
      <c r="K77" s="11" t="b">
        <v>0</v>
      </c>
      <c r="L77" s="12" t="b">
        <v>0</v>
      </c>
      <c r="M77" s="12" t="b">
        <v>0</v>
      </c>
      <c r="N77" s="12" t="b">
        <v>0</v>
      </c>
      <c r="O77" s="12" t="b">
        <v>0</v>
      </c>
      <c r="P77" s="13" t="b">
        <v>0</v>
      </c>
      <c r="Q77" s="13" t="b">
        <v>0</v>
      </c>
      <c r="R77" s="10" t="s">
        <v>22</v>
      </c>
      <c r="S77" s="14" t="b">
        <v>0</v>
      </c>
      <c r="T77" s="14" t="b">
        <v>0</v>
      </c>
      <c r="U77" s="15" t="b">
        <v>0</v>
      </c>
      <c r="V77" s="15" t="b">
        <v>0</v>
      </c>
      <c r="W77" s="15" t="b">
        <v>0</v>
      </c>
      <c r="X77" s="15" t="b">
        <v>0</v>
      </c>
      <c r="Y77" s="15" t="b">
        <v>0</v>
      </c>
      <c r="Z77" s="15" t="b">
        <v>0</v>
      </c>
      <c r="AA77" s="7"/>
    </row>
    <row r="78" spans="1:27" ht="14.25" x14ac:dyDescent="0.2">
      <c r="A78" s="8"/>
      <c r="B78" s="8" t="s">
        <v>148</v>
      </c>
      <c r="C78" s="8" t="s">
        <v>149</v>
      </c>
      <c r="D78" s="8">
        <v>2011</v>
      </c>
      <c r="E78" s="8"/>
      <c r="F78" s="21" t="str">
        <f>HYPERLINK("http://theses.gla.ac.uk/id/eprint/2807")</f>
        <v>http://theses.gla.ac.uk/id/eprint/2807</v>
      </c>
      <c r="G78" s="9" t="str">
        <f t="shared" si="1"/>
        <v/>
      </c>
      <c r="H78" s="18" t="str">
        <f t="shared" si="3"/>
        <v>NO</v>
      </c>
      <c r="I78" s="22" t="s">
        <v>22</v>
      </c>
      <c r="J78" s="11" t="b">
        <v>0</v>
      </c>
      <c r="K78" s="11" t="b">
        <v>0</v>
      </c>
      <c r="L78" s="12" t="b">
        <v>0</v>
      </c>
      <c r="M78" s="12" t="b">
        <v>0</v>
      </c>
      <c r="N78" s="12" t="b">
        <v>0</v>
      </c>
      <c r="O78" s="12" t="b">
        <v>0</v>
      </c>
      <c r="P78" s="13" t="b">
        <v>0</v>
      </c>
      <c r="Q78" s="13" t="b">
        <v>0</v>
      </c>
      <c r="R78" s="10" t="s">
        <v>22</v>
      </c>
      <c r="S78" s="14" t="b">
        <v>0</v>
      </c>
      <c r="T78" s="14" t="b">
        <v>0</v>
      </c>
      <c r="U78" s="15" t="b">
        <v>0</v>
      </c>
      <c r="V78" s="15" t="b">
        <v>0</v>
      </c>
      <c r="W78" s="15" t="b">
        <v>0</v>
      </c>
      <c r="X78" s="15" t="b">
        <v>0</v>
      </c>
      <c r="Y78" s="15" t="b">
        <v>0</v>
      </c>
      <c r="Z78" s="15" t="b">
        <v>0</v>
      </c>
      <c r="AA78" s="7"/>
    </row>
    <row r="79" spans="1:27" ht="14.25" x14ac:dyDescent="0.2">
      <c r="A79" s="8"/>
      <c r="B79" s="8" t="s">
        <v>146</v>
      </c>
      <c r="C79" s="8" t="s">
        <v>150</v>
      </c>
      <c r="D79" s="8">
        <v>2019</v>
      </c>
      <c r="E79" s="8"/>
      <c r="F79" s="21" t="str">
        <f>HYPERLINK("https://arxiv.org/abs/1910.09911")</f>
        <v>https://arxiv.org/abs/1910.09911</v>
      </c>
      <c r="G79" s="9" t="str">
        <f t="shared" si="1"/>
        <v/>
      </c>
      <c r="H79" s="18" t="str">
        <f t="shared" si="3"/>
        <v>NO</v>
      </c>
      <c r="I79" s="22" t="s">
        <v>22</v>
      </c>
      <c r="J79" s="11" t="b">
        <v>0</v>
      </c>
      <c r="K79" s="11" t="b">
        <v>0</v>
      </c>
      <c r="L79" s="12" t="b">
        <v>0</v>
      </c>
      <c r="M79" s="12" t="b">
        <v>0</v>
      </c>
      <c r="N79" s="12" t="b">
        <v>0</v>
      </c>
      <c r="O79" s="12" t="b">
        <v>0</v>
      </c>
      <c r="P79" s="13" t="b">
        <v>0</v>
      </c>
      <c r="Q79" s="13" t="b">
        <v>0</v>
      </c>
      <c r="R79" s="10" t="s">
        <v>22</v>
      </c>
      <c r="S79" s="14" t="b">
        <v>0</v>
      </c>
      <c r="T79" s="14" t="b">
        <v>0</v>
      </c>
      <c r="U79" s="15" t="b">
        <v>0</v>
      </c>
      <c r="V79" s="15" t="b">
        <v>0</v>
      </c>
      <c r="W79" s="15" t="b">
        <v>0</v>
      </c>
      <c r="X79" s="15" t="b">
        <v>0</v>
      </c>
      <c r="Y79" s="15" t="b">
        <v>0</v>
      </c>
      <c r="Z79" s="15" t="b">
        <v>0</v>
      </c>
      <c r="AA79" s="7"/>
    </row>
    <row r="80" spans="1:27" ht="14.25" x14ac:dyDescent="0.2">
      <c r="A80" s="8"/>
      <c r="B80" s="8" t="s">
        <v>151</v>
      </c>
      <c r="C80" s="8" t="s">
        <v>152</v>
      </c>
      <c r="D80" s="8">
        <v>2021</v>
      </c>
      <c r="E80" s="8"/>
      <c r="F80" s="21" t="str">
        <f>HYPERLINK("https://link.springer.com/article/10.1007/s10270-020-00840-3")</f>
        <v>https://link.springer.com/article/10.1007/s10270-020-00840-3</v>
      </c>
      <c r="G80" s="9" t="str">
        <f t="shared" si="1"/>
        <v>10.1007/s10270-020-00840-3</v>
      </c>
      <c r="H80" s="18" t="str">
        <f t="shared" si="3"/>
        <v>NO</v>
      </c>
      <c r="I80" s="22" t="s">
        <v>22</v>
      </c>
      <c r="J80" s="11" t="b">
        <v>0</v>
      </c>
      <c r="K80" s="11" t="b">
        <v>0</v>
      </c>
      <c r="L80" s="12" t="b">
        <v>0</v>
      </c>
      <c r="M80" s="12" t="b">
        <v>0</v>
      </c>
      <c r="N80" s="12" t="b">
        <v>0</v>
      </c>
      <c r="O80" s="12" t="b">
        <v>0</v>
      </c>
      <c r="P80" s="13" t="b">
        <v>0</v>
      </c>
      <c r="Q80" s="13" t="b">
        <v>0</v>
      </c>
      <c r="R80" s="10" t="s">
        <v>22</v>
      </c>
      <c r="S80" s="14" t="b">
        <v>0</v>
      </c>
      <c r="T80" s="14" t="b">
        <v>0</v>
      </c>
      <c r="U80" s="15" t="b">
        <v>0</v>
      </c>
      <c r="V80" s="15" t="b">
        <v>0</v>
      </c>
      <c r="W80" s="15" t="b">
        <v>0</v>
      </c>
      <c r="X80" s="15" t="b">
        <v>0</v>
      </c>
      <c r="Y80" s="15" t="b">
        <v>0</v>
      </c>
      <c r="Z80" s="15" t="b">
        <v>0</v>
      </c>
      <c r="AA80" s="7"/>
    </row>
    <row r="81" spans="1:27" ht="14.25" x14ac:dyDescent="0.2">
      <c r="A81" s="8"/>
      <c r="B81" s="8" t="s">
        <v>153</v>
      </c>
      <c r="C81" s="8" t="s">
        <v>154</v>
      </c>
      <c r="D81" s="8">
        <v>2010</v>
      </c>
      <c r="E81" s="8"/>
      <c r="F81" s="21" t="str">
        <f>HYPERLINK("https://dspace.lu.lv/dspace/bitstream/handle/7/2249/LUR-757_Datorzinatne.pdf?sequence=1&amp;isAllowed=y#page=31")</f>
        <v>https://dspace.lu.lv/dspace/bitstream/handle/7/2249/LUR-757_Datorzinatne.pdf?sequence=1&amp;isAllowed=y#page=31</v>
      </c>
      <c r="G81" s="9" t="str">
        <f t="shared" si="1"/>
        <v/>
      </c>
      <c r="H81" s="18" t="str">
        <f t="shared" si="3"/>
        <v>NO</v>
      </c>
      <c r="I81" s="22" t="s">
        <v>22</v>
      </c>
      <c r="J81" s="11" t="b">
        <v>0</v>
      </c>
      <c r="K81" s="11" t="b">
        <v>0</v>
      </c>
      <c r="L81" s="12" t="b">
        <v>0</v>
      </c>
      <c r="M81" s="12" t="b">
        <v>0</v>
      </c>
      <c r="N81" s="12" t="b">
        <v>0</v>
      </c>
      <c r="O81" s="12" t="b">
        <v>0</v>
      </c>
      <c r="P81" s="13" t="b">
        <v>0</v>
      </c>
      <c r="Q81" s="13" t="b">
        <v>0</v>
      </c>
      <c r="R81" s="10" t="s">
        <v>22</v>
      </c>
      <c r="S81" s="14" t="b">
        <v>0</v>
      </c>
      <c r="T81" s="14" t="b">
        <v>0</v>
      </c>
      <c r="U81" s="15" t="b">
        <v>0</v>
      </c>
      <c r="V81" s="15" t="b">
        <v>0</v>
      </c>
      <c r="W81" s="15" t="b">
        <v>0</v>
      </c>
      <c r="X81" s="15" t="b">
        <v>0</v>
      </c>
      <c r="Y81" s="15" t="b">
        <v>0</v>
      </c>
      <c r="Z81" s="15" t="b">
        <v>0</v>
      </c>
      <c r="AA81" s="7"/>
    </row>
    <row r="82" spans="1:27" ht="12.75" x14ac:dyDescent="0.2">
      <c r="A82" s="8"/>
      <c r="B82" s="8"/>
      <c r="C82" s="8"/>
      <c r="D82" s="8"/>
      <c r="E82" s="8"/>
      <c r="F82" s="9"/>
      <c r="G82" s="9"/>
      <c r="H82" s="9"/>
      <c r="I82" s="10"/>
      <c r="J82" s="11"/>
      <c r="K82" s="11"/>
      <c r="L82" s="12"/>
      <c r="M82" s="12"/>
      <c r="N82" s="12"/>
      <c r="O82" s="12"/>
      <c r="P82" s="13"/>
      <c r="Q82" s="13"/>
      <c r="R82" s="10"/>
      <c r="S82" s="14"/>
      <c r="T82" s="14"/>
      <c r="U82" s="15"/>
      <c r="V82" s="15"/>
      <c r="W82" s="15"/>
      <c r="X82" s="15"/>
      <c r="Y82" s="15"/>
      <c r="Z82" s="15"/>
      <c r="AA82" s="7"/>
    </row>
    <row r="83" spans="1:27" ht="12.75" x14ac:dyDescent="0.2">
      <c r="A83" s="8"/>
      <c r="B83" s="8"/>
      <c r="C83" s="8"/>
      <c r="D83" s="8"/>
      <c r="E83" s="8"/>
      <c r="F83" s="9"/>
      <c r="G83" s="9"/>
      <c r="H83" s="9"/>
      <c r="I83" s="10"/>
      <c r="J83" s="11"/>
      <c r="K83" s="11"/>
      <c r="L83" s="12"/>
      <c r="M83" s="12"/>
      <c r="N83" s="12"/>
      <c r="O83" s="12"/>
      <c r="P83" s="13"/>
      <c r="Q83" s="13"/>
      <c r="R83" s="10"/>
      <c r="S83" s="14"/>
      <c r="T83" s="14"/>
      <c r="U83" s="15"/>
      <c r="V83" s="15"/>
      <c r="W83" s="15"/>
      <c r="X83" s="15"/>
      <c r="Y83" s="15"/>
      <c r="Z83" s="15"/>
      <c r="AA83" s="7"/>
    </row>
    <row r="84" spans="1:27" ht="12.75" x14ac:dyDescent="0.2">
      <c r="A84" s="8"/>
      <c r="B84" s="8" t="s">
        <v>155</v>
      </c>
      <c r="C84" s="8"/>
      <c r="D84" s="8"/>
      <c r="E84" s="8"/>
      <c r="F84" s="9"/>
      <c r="G84" s="9"/>
      <c r="H84" s="9"/>
      <c r="I84" s="10"/>
      <c r="J84" s="11"/>
      <c r="K84" s="11"/>
      <c r="L84" s="12"/>
      <c r="M84" s="12"/>
      <c r="N84" s="12"/>
      <c r="O84" s="12"/>
      <c r="P84" s="13"/>
      <c r="Q84" s="13"/>
      <c r="R84" s="10"/>
      <c r="S84" s="14"/>
      <c r="T84" s="14"/>
      <c r="U84" s="15"/>
      <c r="V84" s="15"/>
      <c r="W84" s="15"/>
      <c r="X84" s="15"/>
      <c r="Y84" s="15"/>
      <c r="Z84" s="15"/>
      <c r="AA84" s="7"/>
    </row>
    <row r="85" spans="1:27" ht="12.75" x14ac:dyDescent="0.2">
      <c r="A85" s="8"/>
      <c r="B85" s="8"/>
      <c r="C85" s="8"/>
      <c r="D85" s="8"/>
      <c r="E85" s="8"/>
      <c r="F85" s="9"/>
      <c r="G85" s="9"/>
      <c r="H85" s="9"/>
      <c r="I85" s="10"/>
      <c r="J85" s="11"/>
      <c r="K85" s="11"/>
      <c r="L85" s="12"/>
      <c r="M85" s="12"/>
      <c r="N85" s="12"/>
      <c r="O85" s="12"/>
      <c r="P85" s="13"/>
      <c r="Q85" s="13"/>
      <c r="R85" s="10"/>
      <c r="S85" s="14"/>
      <c r="T85" s="14"/>
      <c r="U85" s="15"/>
      <c r="V85" s="15"/>
      <c r="W85" s="15"/>
      <c r="X85" s="15"/>
      <c r="Y85" s="15"/>
      <c r="Z85" s="15"/>
      <c r="AA85" s="7"/>
    </row>
    <row r="86" spans="1:27" ht="12.75" x14ac:dyDescent="0.2">
      <c r="A86" s="8"/>
      <c r="B86" s="8" t="s">
        <v>156</v>
      </c>
      <c r="C86" s="8" t="s">
        <v>157</v>
      </c>
      <c r="D86" s="8">
        <v>2014</v>
      </c>
      <c r="E86" s="8"/>
      <c r="F86" s="21" t="s">
        <v>158</v>
      </c>
      <c r="G86" s="9"/>
      <c r="H86" s="9" t="s">
        <v>22</v>
      </c>
      <c r="I86" s="22" t="s">
        <v>22</v>
      </c>
      <c r="J86" s="11"/>
      <c r="K86" s="11"/>
      <c r="L86" s="12"/>
      <c r="M86" s="12"/>
      <c r="N86" s="12"/>
      <c r="O86" s="12"/>
      <c r="P86" s="13"/>
      <c r="Q86" s="13"/>
      <c r="R86" s="22" t="s">
        <v>22</v>
      </c>
      <c r="S86" s="14"/>
      <c r="T86" s="14"/>
      <c r="U86" s="15"/>
      <c r="V86" s="15"/>
      <c r="W86" s="15"/>
      <c r="X86" s="15"/>
      <c r="Y86" s="15"/>
      <c r="Z86" s="15"/>
      <c r="AA86" s="7"/>
    </row>
    <row r="87" spans="1:27" ht="12.75" x14ac:dyDescent="0.2">
      <c r="A87" s="8"/>
      <c r="B87" s="8"/>
      <c r="C87" s="8" t="s">
        <v>159</v>
      </c>
      <c r="D87" s="8"/>
      <c r="E87" s="8"/>
      <c r="F87" s="21" t="s">
        <v>160</v>
      </c>
      <c r="G87" s="9"/>
      <c r="H87" s="9" t="s">
        <v>22</v>
      </c>
      <c r="I87" s="22" t="s">
        <v>22</v>
      </c>
      <c r="J87" s="25" t="b">
        <v>0</v>
      </c>
      <c r="K87" s="25" t="b">
        <v>0</v>
      </c>
      <c r="L87" s="26" t="b">
        <v>0</v>
      </c>
      <c r="M87" s="26" t="b">
        <v>0</v>
      </c>
      <c r="N87" s="26" t="b">
        <v>0</v>
      </c>
      <c r="O87" s="26" t="b">
        <v>0</v>
      </c>
      <c r="P87" s="26" t="b">
        <v>0</v>
      </c>
      <c r="Q87" s="26" t="b">
        <v>0</v>
      </c>
      <c r="R87" s="22" t="s">
        <v>22</v>
      </c>
      <c r="S87" s="28" t="b">
        <v>0</v>
      </c>
      <c r="T87" s="28" t="b">
        <v>0</v>
      </c>
      <c r="U87" s="29" t="b">
        <v>0</v>
      </c>
      <c r="V87" s="29" t="b">
        <v>0</v>
      </c>
      <c r="W87" s="29" t="b">
        <v>0</v>
      </c>
      <c r="X87" s="29" t="b">
        <v>0</v>
      </c>
      <c r="Y87" s="29" t="b">
        <v>0</v>
      </c>
      <c r="Z87" s="29" t="b">
        <v>0</v>
      </c>
      <c r="AA87" s="7"/>
    </row>
    <row r="88" spans="1:27" ht="12.75" x14ac:dyDescent="0.2">
      <c r="A88" s="8"/>
      <c r="B88" s="8" t="s">
        <v>161</v>
      </c>
      <c r="C88" s="8" t="s">
        <v>162</v>
      </c>
      <c r="D88" s="8">
        <v>2018</v>
      </c>
      <c r="E88" s="8"/>
      <c r="F88" s="21" t="s">
        <v>163</v>
      </c>
      <c r="G88" s="9"/>
      <c r="H88" s="9" t="s">
        <v>34</v>
      </c>
      <c r="I88" s="27" t="s">
        <v>22</v>
      </c>
      <c r="J88" s="11"/>
      <c r="K88" s="11"/>
      <c r="L88" s="12"/>
      <c r="M88" s="12"/>
      <c r="N88" s="12"/>
      <c r="O88" s="12"/>
      <c r="P88" s="13"/>
      <c r="Q88" s="13"/>
      <c r="R88" s="27" t="s">
        <v>35</v>
      </c>
      <c r="S88" s="28" t="b">
        <v>1</v>
      </c>
      <c r="T88" s="28" t="b">
        <v>1</v>
      </c>
      <c r="U88" s="15"/>
      <c r="V88" s="15"/>
      <c r="W88" s="15"/>
      <c r="X88" s="15"/>
      <c r="Y88" s="15"/>
      <c r="Z88" s="15"/>
      <c r="AA88" s="7"/>
    </row>
    <row r="89" spans="1:27" ht="12.75" x14ac:dyDescent="0.2">
      <c r="A89" s="8"/>
      <c r="B89" s="8" t="s">
        <v>164</v>
      </c>
      <c r="C89" s="8" t="s">
        <v>165</v>
      </c>
      <c r="D89" s="8">
        <v>2006</v>
      </c>
      <c r="E89" s="8"/>
      <c r="F89" s="21" t="s">
        <v>166</v>
      </c>
      <c r="G89" s="9"/>
      <c r="H89" s="9" t="s">
        <v>22</v>
      </c>
      <c r="I89" s="22" t="s">
        <v>22</v>
      </c>
      <c r="J89" s="11"/>
      <c r="K89" s="11"/>
      <c r="L89" s="12"/>
      <c r="M89" s="12"/>
      <c r="N89" s="12"/>
      <c r="O89" s="12"/>
      <c r="P89" s="13"/>
      <c r="Q89" s="13"/>
      <c r="R89" s="22" t="s">
        <v>22</v>
      </c>
      <c r="S89" s="14"/>
      <c r="T89" s="14"/>
      <c r="U89" s="15"/>
      <c r="V89" s="15"/>
      <c r="W89" s="15"/>
      <c r="X89" s="15"/>
      <c r="Y89" s="15"/>
      <c r="Z89" s="15"/>
      <c r="AA89" s="7"/>
    </row>
    <row r="90" spans="1:27" ht="12.75" x14ac:dyDescent="0.2">
      <c r="A90" s="8"/>
      <c r="B90" s="8" t="s">
        <v>167</v>
      </c>
      <c r="C90" s="8" t="s">
        <v>168</v>
      </c>
      <c r="D90" s="8">
        <v>2007</v>
      </c>
      <c r="E90" s="8"/>
      <c r="F90" s="21" t="s">
        <v>169</v>
      </c>
      <c r="G90" s="9"/>
      <c r="H90" s="9" t="s">
        <v>34</v>
      </c>
      <c r="I90" s="22" t="s">
        <v>22</v>
      </c>
      <c r="J90" s="11"/>
      <c r="K90" s="11"/>
      <c r="L90" s="12"/>
      <c r="M90" s="12"/>
      <c r="N90" s="12"/>
      <c r="O90" s="12"/>
      <c r="P90" s="13"/>
      <c r="Q90" s="13"/>
      <c r="R90" s="22" t="s">
        <v>35</v>
      </c>
      <c r="S90" s="28" t="b">
        <v>1</v>
      </c>
      <c r="T90" s="28" t="b">
        <v>1</v>
      </c>
      <c r="U90" s="15"/>
      <c r="V90" s="15"/>
      <c r="W90" s="15"/>
      <c r="X90" s="15"/>
      <c r="Y90" s="15"/>
      <c r="Z90" s="15"/>
      <c r="AA90" s="7"/>
    </row>
    <row r="91" spans="1:27" ht="12.75" x14ac:dyDescent="0.2">
      <c r="A91" s="8"/>
      <c r="B91" s="8"/>
      <c r="C91" s="8" t="s">
        <v>170</v>
      </c>
      <c r="D91" s="8"/>
      <c r="E91" s="8"/>
      <c r="F91" s="21" t="s">
        <v>171</v>
      </c>
      <c r="G91" s="9"/>
      <c r="H91" s="9" t="s">
        <v>22</v>
      </c>
      <c r="I91" s="22" t="s">
        <v>22</v>
      </c>
      <c r="J91" s="25" t="b">
        <v>0</v>
      </c>
      <c r="K91" s="25" t="b">
        <v>0</v>
      </c>
      <c r="L91" s="26" t="b">
        <v>0</v>
      </c>
      <c r="M91" s="26" t="b">
        <v>0</v>
      </c>
      <c r="N91" s="26" t="b">
        <v>0</v>
      </c>
      <c r="O91" s="26" t="b">
        <v>0</v>
      </c>
      <c r="P91" s="26" t="b">
        <v>0</v>
      </c>
      <c r="Q91" s="26" t="b">
        <v>0</v>
      </c>
      <c r="R91" s="22" t="s">
        <v>22</v>
      </c>
      <c r="S91" s="28" t="b">
        <v>0</v>
      </c>
      <c r="T91" s="28" t="b">
        <v>0</v>
      </c>
      <c r="U91" s="29" t="b">
        <v>0</v>
      </c>
      <c r="V91" s="29" t="b">
        <v>0</v>
      </c>
      <c r="W91" s="29" t="b">
        <v>0</v>
      </c>
      <c r="X91" s="29" t="b">
        <v>0</v>
      </c>
      <c r="Y91" s="29" t="b">
        <v>0</v>
      </c>
      <c r="Z91" s="29" t="b">
        <v>0</v>
      </c>
      <c r="AA91" s="7"/>
    </row>
    <row r="92" spans="1:27" ht="12.75" x14ac:dyDescent="0.2">
      <c r="A92" s="8"/>
      <c r="B92" s="8"/>
      <c r="C92" s="8" t="s">
        <v>172</v>
      </c>
      <c r="D92" s="8"/>
      <c r="E92" s="8"/>
      <c r="F92" s="21" t="s">
        <v>173</v>
      </c>
      <c r="G92" s="9"/>
      <c r="H92" s="9" t="s">
        <v>34</v>
      </c>
      <c r="I92" s="22" t="s">
        <v>22</v>
      </c>
      <c r="J92" s="25" t="b">
        <v>0</v>
      </c>
      <c r="K92" s="25" t="b">
        <v>0</v>
      </c>
      <c r="L92" s="26" t="b">
        <v>0</v>
      </c>
      <c r="M92" s="26" t="b">
        <v>0</v>
      </c>
      <c r="N92" s="26" t="b">
        <v>0</v>
      </c>
      <c r="O92" s="26" t="b">
        <v>0</v>
      </c>
      <c r="P92" s="26" t="b">
        <v>0</v>
      </c>
      <c r="Q92" s="26" t="b">
        <v>0</v>
      </c>
      <c r="R92" s="22" t="s">
        <v>35</v>
      </c>
      <c r="S92" s="28" t="b">
        <v>1</v>
      </c>
      <c r="T92" s="28" t="b">
        <v>1</v>
      </c>
      <c r="U92" s="29" t="b">
        <v>0</v>
      </c>
      <c r="V92" s="29" t="b">
        <v>0</v>
      </c>
      <c r="W92" s="29" t="b">
        <v>0</v>
      </c>
      <c r="X92" s="29" t="b">
        <v>0</v>
      </c>
      <c r="Y92" s="29" t="b">
        <v>0</v>
      </c>
      <c r="Z92" s="29" t="b">
        <v>0</v>
      </c>
      <c r="AA92" s="7"/>
    </row>
    <row r="93" spans="1:27" ht="12.75" x14ac:dyDescent="0.2">
      <c r="A93" s="8"/>
      <c r="B93" s="8" t="s">
        <v>174</v>
      </c>
      <c r="C93" s="8" t="s">
        <v>175</v>
      </c>
      <c r="D93" s="8">
        <v>2016</v>
      </c>
      <c r="E93" s="8"/>
      <c r="F93" s="21" t="s">
        <v>176</v>
      </c>
      <c r="G93" s="9"/>
      <c r="H93" s="9" t="s">
        <v>22</v>
      </c>
      <c r="I93" s="22" t="s">
        <v>22</v>
      </c>
      <c r="J93" s="11"/>
      <c r="K93" s="11"/>
      <c r="L93" s="12"/>
      <c r="M93" s="12"/>
      <c r="N93" s="12"/>
      <c r="O93" s="12"/>
      <c r="P93" s="13"/>
      <c r="Q93" s="13"/>
      <c r="R93" s="22" t="s">
        <v>22</v>
      </c>
      <c r="S93" s="14"/>
      <c r="T93" s="14"/>
      <c r="U93" s="15"/>
      <c r="V93" s="15"/>
      <c r="W93" s="15"/>
      <c r="X93" s="15"/>
      <c r="Y93" s="15"/>
      <c r="Z93" s="15"/>
      <c r="AA93" s="7"/>
    </row>
    <row r="94" spans="1:27" ht="12.75" x14ac:dyDescent="0.2">
      <c r="A94" s="8"/>
      <c r="B94" s="8" t="s">
        <v>177</v>
      </c>
      <c r="C94" s="8" t="s">
        <v>178</v>
      </c>
      <c r="D94" s="8">
        <v>2006</v>
      </c>
      <c r="E94" s="8"/>
      <c r="F94" s="21" t="s">
        <v>179</v>
      </c>
      <c r="G94" s="9" t="s">
        <v>180</v>
      </c>
      <c r="H94" s="9" t="s">
        <v>22</v>
      </c>
      <c r="I94" s="24" t="s">
        <v>22</v>
      </c>
      <c r="J94" s="11"/>
      <c r="K94" s="11"/>
      <c r="L94" s="12"/>
      <c r="M94" s="12"/>
      <c r="N94" s="12"/>
      <c r="O94" s="12"/>
      <c r="P94" s="13"/>
      <c r="Q94" s="13"/>
      <c r="R94" s="22" t="s">
        <v>22</v>
      </c>
      <c r="S94" s="14"/>
      <c r="T94" s="14"/>
      <c r="U94" s="15"/>
      <c r="V94" s="15"/>
      <c r="W94" s="15"/>
      <c r="X94" s="15"/>
      <c r="Y94" s="15"/>
      <c r="Z94" s="15"/>
      <c r="AA94" s="7"/>
    </row>
    <row r="95" spans="1:27" ht="12.75" x14ac:dyDescent="0.2">
      <c r="A95" s="8"/>
      <c r="B95" s="8"/>
      <c r="C95" s="8" t="s">
        <v>181</v>
      </c>
      <c r="D95" s="8"/>
      <c r="E95" s="8"/>
      <c r="F95" s="21" t="s">
        <v>182</v>
      </c>
      <c r="G95" s="9"/>
      <c r="H95" s="9" t="s">
        <v>22</v>
      </c>
      <c r="I95" s="22" t="s">
        <v>34</v>
      </c>
      <c r="J95" s="25" t="b">
        <v>0</v>
      </c>
      <c r="K95" s="25" t="b">
        <v>0</v>
      </c>
      <c r="L95" s="26" t="b">
        <v>0</v>
      </c>
      <c r="M95" s="26" t="b">
        <v>0</v>
      </c>
      <c r="N95" s="26" t="b">
        <v>0</v>
      </c>
      <c r="O95" s="26" t="b">
        <v>0</v>
      </c>
      <c r="P95" s="26" t="b">
        <v>0</v>
      </c>
      <c r="Q95" s="26" t="b">
        <v>0</v>
      </c>
      <c r="R95" s="22" t="s">
        <v>22</v>
      </c>
      <c r="S95" s="28" t="b">
        <v>0</v>
      </c>
      <c r="T95" s="28" t="b">
        <v>0</v>
      </c>
      <c r="U95" s="29" t="b">
        <v>0</v>
      </c>
      <c r="V95" s="29" t="b">
        <v>0</v>
      </c>
      <c r="W95" s="29" t="b">
        <v>0</v>
      </c>
      <c r="X95" s="29" t="b">
        <v>0</v>
      </c>
      <c r="Y95" s="29" t="b">
        <v>0</v>
      </c>
      <c r="Z95" s="29" t="b">
        <v>0</v>
      </c>
      <c r="AA95" s="7"/>
    </row>
    <row r="96" spans="1:27" ht="12.75" x14ac:dyDescent="0.2">
      <c r="A96" s="8"/>
      <c r="B96" s="8" t="s">
        <v>183</v>
      </c>
      <c r="C96" s="8" t="s">
        <v>184</v>
      </c>
      <c r="D96" s="8">
        <v>2019</v>
      </c>
      <c r="E96" s="8"/>
      <c r="F96" s="21" t="s">
        <v>185</v>
      </c>
      <c r="G96" s="9"/>
      <c r="H96" s="9" t="s">
        <v>22</v>
      </c>
      <c r="I96" s="22" t="s">
        <v>22</v>
      </c>
      <c r="J96" s="11"/>
      <c r="K96" s="11"/>
      <c r="L96" s="12"/>
      <c r="M96" s="12"/>
      <c r="N96" s="12"/>
      <c r="O96" s="12"/>
      <c r="P96" s="13"/>
      <c r="Q96" s="13"/>
      <c r="R96" s="22" t="s">
        <v>22</v>
      </c>
      <c r="S96" s="14"/>
      <c r="T96" s="14"/>
      <c r="U96" s="15"/>
      <c r="V96" s="15"/>
      <c r="W96" s="15"/>
      <c r="X96" s="15"/>
      <c r="Y96" s="15"/>
      <c r="Z96" s="15"/>
      <c r="AA96" s="7"/>
    </row>
    <row r="97" spans="1:27" ht="12.75" x14ac:dyDescent="0.2">
      <c r="A97" s="8"/>
      <c r="B97" s="8" t="s">
        <v>186</v>
      </c>
      <c r="C97" s="8" t="s">
        <v>187</v>
      </c>
      <c r="D97" s="8">
        <v>2005</v>
      </c>
      <c r="E97" s="8"/>
      <c r="F97" s="21" t="s">
        <v>188</v>
      </c>
      <c r="G97" s="9"/>
      <c r="H97" s="9" t="s">
        <v>22</v>
      </c>
      <c r="I97" s="22" t="s">
        <v>22</v>
      </c>
      <c r="J97" s="11"/>
      <c r="K97" s="11"/>
      <c r="L97" s="12"/>
      <c r="M97" s="12"/>
      <c r="N97" s="12"/>
      <c r="O97" s="12"/>
      <c r="P97" s="13"/>
      <c r="Q97" s="13"/>
      <c r="R97" s="22" t="s">
        <v>22</v>
      </c>
      <c r="S97" s="28"/>
      <c r="T97" s="28"/>
      <c r="U97" s="15"/>
      <c r="V97" s="15"/>
      <c r="W97" s="15"/>
      <c r="X97" s="15"/>
      <c r="Y97" s="15"/>
      <c r="Z97" s="15"/>
      <c r="AA97" s="7"/>
    </row>
    <row r="98" spans="1:27" ht="12.75" x14ac:dyDescent="0.2">
      <c r="A98" s="8"/>
      <c r="B98" s="8" t="s">
        <v>189</v>
      </c>
      <c r="C98" s="8" t="s">
        <v>190</v>
      </c>
      <c r="D98" s="8">
        <v>2007</v>
      </c>
      <c r="E98" s="8"/>
      <c r="F98" s="21" t="s">
        <v>191</v>
      </c>
      <c r="G98" s="9"/>
      <c r="H98" s="9" t="s">
        <v>22</v>
      </c>
      <c r="I98" s="22" t="s">
        <v>22</v>
      </c>
      <c r="J98" s="11"/>
      <c r="K98" s="11"/>
      <c r="L98" s="12"/>
      <c r="M98" s="12"/>
      <c r="N98" s="12"/>
      <c r="O98" s="12"/>
      <c r="P98" s="13"/>
      <c r="Q98" s="13"/>
      <c r="R98" s="22" t="s">
        <v>22</v>
      </c>
      <c r="S98" s="28"/>
      <c r="T98" s="28"/>
      <c r="U98" s="15"/>
      <c r="V98" s="15"/>
      <c r="W98" s="15"/>
      <c r="X98" s="15"/>
      <c r="Y98" s="15"/>
      <c r="Z98" s="15"/>
      <c r="AA98" s="7"/>
    </row>
    <row r="99" spans="1:27" ht="12.75" x14ac:dyDescent="0.2">
      <c r="A99" s="8"/>
      <c r="B99" s="8" t="s">
        <v>189</v>
      </c>
      <c r="C99" s="8" t="s">
        <v>192</v>
      </c>
      <c r="D99" s="8">
        <v>2005</v>
      </c>
      <c r="E99" s="8"/>
      <c r="F99" s="21" t="s">
        <v>193</v>
      </c>
      <c r="G99" s="9"/>
      <c r="H99" s="9" t="s">
        <v>22</v>
      </c>
      <c r="I99" s="22" t="s">
        <v>22</v>
      </c>
      <c r="J99" s="11"/>
      <c r="K99" s="11"/>
      <c r="L99" s="12"/>
      <c r="M99" s="12"/>
      <c r="N99" s="12"/>
      <c r="O99" s="12"/>
      <c r="P99" s="13"/>
      <c r="Q99" s="13"/>
      <c r="R99" s="22" t="s">
        <v>22</v>
      </c>
      <c r="S99" s="14"/>
      <c r="T99" s="14"/>
      <c r="U99" s="15"/>
      <c r="V99" s="15"/>
      <c r="W99" s="15"/>
      <c r="X99" s="15"/>
      <c r="Y99" s="15"/>
      <c r="Z99" s="15"/>
      <c r="AA99" s="7"/>
    </row>
    <row r="100" spans="1:27" ht="12.75" x14ac:dyDescent="0.2">
      <c r="A100" s="8"/>
      <c r="B100" s="8" t="s">
        <v>194</v>
      </c>
      <c r="C100" s="8" t="s">
        <v>195</v>
      </c>
      <c r="D100" s="8">
        <v>2007</v>
      </c>
      <c r="E100" s="8"/>
      <c r="F100" s="21" t="s">
        <v>196</v>
      </c>
      <c r="G100" s="9"/>
      <c r="H100" s="9" t="s">
        <v>22</v>
      </c>
      <c r="I100" s="22" t="s">
        <v>22</v>
      </c>
      <c r="J100" s="25"/>
      <c r="K100" s="25"/>
      <c r="L100" s="26"/>
      <c r="M100" s="26"/>
      <c r="N100" s="26"/>
      <c r="O100" s="26"/>
      <c r="P100" s="26"/>
      <c r="Q100" s="26"/>
      <c r="R100" s="22" t="s">
        <v>22</v>
      </c>
      <c r="S100" s="28"/>
      <c r="T100" s="28"/>
      <c r="U100" s="29"/>
      <c r="V100" s="29"/>
      <c r="W100" s="29"/>
      <c r="X100" s="29"/>
      <c r="Y100" s="29"/>
      <c r="Z100" s="29"/>
      <c r="AA100" s="7"/>
    </row>
    <row r="101" spans="1:27" ht="12.75" x14ac:dyDescent="0.2">
      <c r="A101" s="8"/>
      <c r="B101" s="8" t="s">
        <v>197</v>
      </c>
      <c r="C101" s="8" t="s">
        <v>198</v>
      </c>
      <c r="D101" s="8"/>
      <c r="E101" s="30"/>
      <c r="F101" s="21" t="s">
        <v>199</v>
      </c>
      <c r="G101" s="9"/>
      <c r="H101" s="9" t="s">
        <v>22</v>
      </c>
      <c r="I101" s="24" t="s">
        <v>34</v>
      </c>
      <c r="J101" s="25" t="b">
        <v>0</v>
      </c>
      <c r="K101" s="25" t="b">
        <v>0</v>
      </c>
      <c r="L101" s="26" t="b">
        <v>0</v>
      </c>
      <c r="M101" s="26" t="b">
        <v>0</v>
      </c>
      <c r="N101" s="26" t="b">
        <v>0</v>
      </c>
      <c r="O101" s="26" t="b">
        <v>0</v>
      </c>
      <c r="P101" s="26" t="b">
        <v>0</v>
      </c>
      <c r="Q101" s="26" t="b">
        <v>0</v>
      </c>
      <c r="R101" s="24" t="s">
        <v>22</v>
      </c>
      <c r="S101" s="28" t="b">
        <v>0</v>
      </c>
      <c r="T101" s="28" t="b">
        <v>0</v>
      </c>
      <c r="U101" s="29" t="b">
        <v>0</v>
      </c>
      <c r="V101" s="29" t="b">
        <v>0</v>
      </c>
      <c r="W101" s="29" t="b">
        <v>0</v>
      </c>
      <c r="X101" s="29" t="b">
        <v>0</v>
      </c>
      <c r="Y101" s="29" t="b">
        <v>0</v>
      </c>
      <c r="Z101" s="29" t="b">
        <v>0</v>
      </c>
      <c r="AA101" s="7"/>
    </row>
    <row r="102" spans="1:27" ht="12.75" x14ac:dyDescent="0.2">
      <c r="A102" s="8"/>
      <c r="B102" s="8" t="s">
        <v>200</v>
      </c>
      <c r="C102" s="8" t="s">
        <v>201</v>
      </c>
      <c r="D102" s="8">
        <v>2005</v>
      </c>
      <c r="E102" s="8"/>
      <c r="F102" s="16" t="s">
        <v>202</v>
      </c>
      <c r="G102" s="9"/>
      <c r="H102" s="9" t="s">
        <v>22</v>
      </c>
      <c r="I102" s="27" t="s">
        <v>22</v>
      </c>
      <c r="J102" s="25"/>
      <c r="K102" s="25"/>
      <c r="L102" s="26"/>
      <c r="M102" s="26"/>
      <c r="N102" s="26"/>
      <c r="O102" s="26"/>
      <c r="P102" s="26"/>
      <c r="Q102" s="26"/>
      <c r="R102" s="24" t="s">
        <v>22</v>
      </c>
      <c r="S102" s="28"/>
      <c r="T102" s="28"/>
      <c r="U102" s="29"/>
      <c r="V102" s="29"/>
      <c r="W102" s="29"/>
      <c r="X102" s="29"/>
      <c r="Y102" s="29"/>
      <c r="Z102" s="29"/>
      <c r="AA102" s="7"/>
    </row>
    <row r="103" spans="1:27" ht="12.75" x14ac:dyDescent="0.2">
      <c r="A103" s="8"/>
      <c r="B103" s="8" t="s">
        <v>186</v>
      </c>
      <c r="C103" s="8" t="s">
        <v>203</v>
      </c>
      <c r="D103" s="8">
        <v>2004</v>
      </c>
      <c r="E103" s="8"/>
      <c r="F103" s="21" t="s">
        <v>204</v>
      </c>
      <c r="G103" s="9"/>
      <c r="H103" s="9" t="s">
        <v>22</v>
      </c>
      <c r="I103" s="22" t="s">
        <v>22</v>
      </c>
      <c r="J103" s="11"/>
      <c r="K103" s="11"/>
      <c r="L103" s="12"/>
      <c r="M103" s="12"/>
      <c r="N103" s="12"/>
      <c r="O103" s="12"/>
      <c r="P103" s="13"/>
      <c r="Q103" s="13"/>
      <c r="R103" s="22" t="s">
        <v>22</v>
      </c>
      <c r="S103" s="14"/>
      <c r="T103" s="14"/>
      <c r="U103" s="15"/>
      <c r="V103" s="15"/>
      <c r="W103" s="15"/>
      <c r="X103" s="15"/>
      <c r="Y103" s="15"/>
      <c r="Z103" s="15"/>
      <c r="AA103" s="7"/>
    </row>
    <row r="104" spans="1:27" ht="12.75" x14ac:dyDescent="0.2">
      <c r="A104" s="8"/>
      <c r="B104" s="8" t="s">
        <v>205</v>
      </c>
      <c r="C104" s="8" t="s">
        <v>206</v>
      </c>
      <c r="D104" s="8"/>
      <c r="E104" s="8"/>
      <c r="F104" s="21" t="s">
        <v>207</v>
      </c>
      <c r="G104" s="9"/>
      <c r="H104" s="9" t="s">
        <v>22</v>
      </c>
      <c r="I104" s="22" t="s">
        <v>22</v>
      </c>
      <c r="J104" s="25" t="b">
        <v>0</v>
      </c>
      <c r="K104" s="25" t="b">
        <v>0</v>
      </c>
      <c r="L104" s="26" t="b">
        <v>0</v>
      </c>
      <c r="M104" s="26" t="b">
        <v>0</v>
      </c>
      <c r="N104" s="26" t="b">
        <v>0</v>
      </c>
      <c r="O104" s="26" t="b">
        <v>0</v>
      </c>
      <c r="P104" s="26" t="b">
        <v>0</v>
      </c>
      <c r="Q104" s="26" t="b">
        <v>0</v>
      </c>
      <c r="R104" s="22" t="s">
        <v>22</v>
      </c>
      <c r="S104" s="28" t="b">
        <v>0</v>
      </c>
      <c r="T104" s="28" t="b">
        <v>0</v>
      </c>
      <c r="U104" s="29" t="b">
        <v>0</v>
      </c>
      <c r="V104" s="29" t="b">
        <v>0</v>
      </c>
      <c r="W104" s="29" t="b">
        <v>0</v>
      </c>
      <c r="X104" s="29" t="b">
        <v>0</v>
      </c>
      <c r="Y104" s="29" t="b">
        <v>0</v>
      </c>
      <c r="Z104" s="29" t="b">
        <v>0</v>
      </c>
      <c r="AA104" s="7"/>
    </row>
    <row r="105" spans="1:27" ht="12.75" x14ac:dyDescent="0.2">
      <c r="A105" s="8"/>
      <c r="B105" s="8" t="s">
        <v>208</v>
      </c>
      <c r="C105" s="8" t="s">
        <v>209</v>
      </c>
      <c r="D105" s="8">
        <v>2008</v>
      </c>
      <c r="E105" s="8"/>
      <c r="F105" s="21" t="s">
        <v>210</v>
      </c>
      <c r="G105" s="9"/>
      <c r="H105" s="9" t="s">
        <v>22</v>
      </c>
      <c r="I105" s="22" t="s">
        <v>22</v>
      </c>
      <c r="J105" s="25" t="b">
        <v>0</v>
      </c>
      <c r="K105" s="25" t="b">
        <v>0</v>
      </c>
      <c r="L105" s="26" t="b">
        <v>0</v>
      </c>
      <c r="M105" s="26" t="b">
        <v>0</v>
      </c>
      <c r="N105" s="26" t="b">
        <v>0</v>
      </c>
      <c r="O105" s="26" t="b">
        <v>0</v>
      </c>
      <c r="P105" s="26" t="b">
        <v>1</v>
      </c>
      <c r="Q105" s="26" t="b">
        <v>0</v>
      </c>
      <c r="R105" s="22" t="s">
        <v>22</v>
      </c>
      <c r="S105" s="28" t="b">
        <v>0</v>
      </c>
      <c r="T105" s="28" t="b">
        <v>0</v>
      </c>
      <c r="U105" s="29" t="b">
        <v>0</v>
      </c>
      <c r="V105" s="29" t="b">
        <v>0</v>
      </c>
      <c r="W105" s="29" t="b">
        <v>0</v>
      </c>
      <c r="X105" s="29" t="b">
        <v>0</v>
      </c>
      <c r="Y105" s="29" t="b">
        <v>0</v>
      </c>
      <c r="Z105" s="29" t="b">
        <v>1</v>
      </c>
      <c r="AA105" s="7"/>
    </row>
    <row r="106" spans="1:27" ht="12.75" x14ac:dyDescent="0.2">
      <c r="A106" s="8"/>
      <c r="B106" s="8" t="s">
        <v>211</v>
      </c>
      <c r="C106" s="8" t="s">
        <v>212</v>
      </c>
      <c r="D106" s="8">
        <v>2006</v>
      </c>
      <c r="E106" s="8"/>
      <c r="F106" s="21" t="s">
        <v>213</v>
      </c>
      <c r="G106" s="9"/>
      <c r="H106" s="9" t="s">
        <v>22</v>
      </c>
      <c r="I106" s="22" t="s">
        <v>22</v>
      </c>
      <c r="J106" s="25" t="b">
        <v>0</v>
      </c>
      <c r="K106" s="25" t="b">
        <v>0</v>
      </c>
      <c r="L106" s="26" t="b">
        <v>0</v>
      </c>
      <c r="M106" s="26" t="b">
        <v>0</v>
      </c>
      <c r="N106" s="26" t="b">
        <v>0</v>
      </c>
      <c r="O106" s="26" t="b">
        <v>0</v>
      </c>
      <c r="P106" s="26" t="b">
        <v>0</v>
      </c>
      <c r="Q106" s="26" t="b">
        <v>0</v>
      </c>
      <c r="R106" s="22" t="s">
        <v>34</v>
      </c>
      <c r="S106" s="28" t="b">
        <v>0</v>
      </c>
      <c r="T106" s="28" t="b">
        <v>1</v>
      </c>
      <c r="U106" s="29" t="b">
        <v>0</v>
      </c>
      <c r="V106" s="29" t="b">
        <v>0</v>
      </c>
      <c r="W106" s="29" t="b">
        <v>0</v>
      </c>
      <c r="X106" s="29" t="b">
        <v>0</v>
      </c>
      <c r="Y106" s="29" t="b">
        <v>0</v>
      </c>
      <c r="Z106" s="29" t="b">
        <v>0</v>
      </c>
      <c r="AA106" s="7"/>
    </row>
    <row r="107" spans="1:27" ht="12.75" x14ac:dyDescent="0.2">
      <c r="A107" s="8"/>
      <c r="B107" s="8" t="s">
        <v>214</v>
      </c>
      <c r="C107" s="8" t="s">
        <v>215</v>
      </c>
      <c r="D107" s="8">
        <v>2019</v>
      </c>
      <c r="E107" s="8"/>
      <c r="F107" s="21" t="s">
        <v>216</v>
      </c>
      <c r="G107" s="9"/>
      <c r="H107" s="9" t="s">
        <v>22</v>
      </c>
      <c r="I107" s="22" t="s">
        <v>22</v>
      </c>
      <c r="J107" s="25" t="b">
        <v>0</v>
      </c>
      <c r="K107" s="25" t="b">
        <v>0</v>
      </c>
      <c r="L107" s="26" t="b">
        <v>0</v>
      </c>
      <c r="M107" s="26" t="b">
        <v>0</v>
      </c>
      <c r="N107" s="26" t="b">
        <v>0</v>
      </c>
      <c r="O107" s="26" t="b">
        <v>0</v>
      </c>
      <c r="P107" s="26" t="b">
        <v>0</v>
      </c>
      <c r="Q107" s="26" t="b">
        <v>0</v>
      </c>
      <c r="R107" s="22" t="s">
        <v>22</v>
      </c>
      <c r="S107" s="28" t="b">
        <v>0</v>
      </c>
      <c r="T107" s="28" t="b">
        <v>0</v>
      </c>
      <c r="U107" s="29" t="b">
        <v>0</v>
      </c>
      <c r="V107" s="29" t="b">
        <v>0</v>
      </c>
      <c r="W107" s="29" t="b">
        <v>0</v>
      </c>
      <c r="X107" s="29" t="b">
        <v>0</v>
      </c>
      <c r="Y107" s="29" t="b">
        <v>0</v>
      </c>
      <c r="Z107" s="29" t="b">
        <v>0</v>
      </c>
      <c r="AA107" s="7"/>
    </row>
    <row r="108" spans="1:27" ht="12.75" x14ac:dyDescent="0.2">
      <c r="A108" s="8"/>
      <c r="B108" s="8" t="s">
        <v>217</v>
      </c>
      <c r="C108" s="8" t="s">
        <v>218</v>
      </c>
      <c r="D108" s="8">
        <v>2013</v>
      </c>
      <c r="E108" s="8"/>
      <c r="F108" s="21" t="s">
        <v>219</v>
      </c>
      <c r="G108" s="9"/>
      <c r="H108" s="9" t="s">
        <v>22</v>
      </c>
      <c r="I108" s="22" t="s">
        <v>22</v>
      </c>
      <c r="J108" s="25" t="b">
        <v>0</v>
      </c>
      <c r="K108" s="25" t="b">
        <v>0</v>
      </c>
      <c r="L108" s="26" t="b">
        <v>0</v>
      </c>
      <c r="M108" s="26" t="b">
        <v>0</v>
      </c>
      <c r="N108" s="26" t="b">
        <v>0</v>
      </c>
      <c r="O108" s="26" t="b">
        <v>0</v>
      </c>
      <c r="P108" s="26" t="b">
        <v>0</v>
      </c>
      <c r="Q108" s="26" t="b">
        <v>0</v>
      </c>
      <c r="R108" s="22" t="s">
        <v>22</v>
      </c>
      <c r="S108" s="28" t="b">
        <v>0</v>
      </c>
      <c r="T108" s="28" t="b">
        <v>0</v>
      </c>
      <c r="U108" s="29" t="b">
        <v>0</v>
      </c>
      <c r="V108" s="29" t="b">
        <v>0</v>
      </c>
      <c r="W108" s="29" t="b">
        <v>0</v>
      </c>
      <c r="X108" s="29" t="b">
        <v>0</v>
      </c>
      <c r="Y108" s="29" t="b">
        <v>0</v>
      </c>
      <c r="Z108" s="29" t="b">
        <v>0</v>
      </c>
      <c r="AA108" s="7"/>
    </row>
    <row r="109" spans="1:27" ht="12.75" x14ac:dyDescent="0.2">
      <c r="A109" s="8"/>
      <c r="B109" s="8" t="s">
        <v>220</v>
      </c>
      <c r="C109" s="8" t="s">
        <v>221</v>
      </c>
      <c r="D109" s="8"/>
      <c r="E109" s="8"/>
      <c r="F109" s="9" t="s">
        <v>222</v>
      </c>
      <c r="G109" s="9"/>
      <c r="H109" s="9" t="s">
        <v>22</v>
      </c>
      <c r="I109" s="22" t="s">
        <v>22</v>
      </c>
      <c r="J109" s="25" t="b">
        <v>0</v>
      </c>
      <c r="K109" s="25" t="b">
        <v>0</v>
      </c>
      <c r="L109" s="26" t="b">
        <v>0</v>
      </c>
      <c r="M109" s="26" t="b">
        <v>0</v>
      </c>
      <c r="N109" s="26" t="b">
        <v>0</v>
      </c>
      <c r="O109" s="26" t="b">
        <v>0</v>
      </c>
      <c r="P109" s="26" t="b">
        <v>0</v>
      </c>
      <c r="Q109" s="26" t="b">
        <v>0</v>
      </c>
      <c r="R109" s="22" t="s">
        <v>22</v>
      </c>
      <c r="S109" s="28" t="b">
        <v>0</v>
      </c>
      <c r="T109" s="28" t="b">
        <v>0</v>
      </c>
      <c r="U109" s="29" t="b">
        <v>0</v>
      </c>
      <c r="V109" s="29" t="b">
        <v>0</v>
      </c>
      <c r="W109" s="29" t="b">
        <v>0</v>
      </c>
      <c r="X109" s="29" t="b">
        <v>0</v>
      </c>
      <c r="Y109" s="29" t="b">
        <v>0</v>
      </c>
      <c r="Z109" s="29" t="b">
        <v>0</v>
      </c>
      <c r="AA109" s="7"/>
    </row>
    <row r="110" spans="1:27" ht="12.75" x14ac:dyDescent="0.2">
      <c r="A110" s="8"/>
      <c r="B110" s="8" t="s">
        <v>223</v>
      </c>
      <c r="C110" s="8" t="s">
        <v>224</v>
      </c>
      <c r="D110" s="8">
        <v>2006</v>
      </c>
      <c r="E110" s="8"/>
      <c r="F110" s="21" t="s">
        <v>225</v>
      </c>
      <c r="G110" s="9"/>
      <c r="H110" s="9" t="s">
        <v>22</v>
      </c>
      <c r="I110" s="22" t="s">
        <v>22</v>
      </c>
      <c r="J110" s="25" t="b">
        <v>0</v>
      </c>
      <c r="K110" s="25" t="b">
        <v>0</v>
      </c>
      <c r="L110" s="26" t="b">
        <v>0</v>
      </c>
      <c r="M110" s="26" t="b">
        <v>0</v>
      </c>
      <c r="N110" s="26" t="b">
        <v>0</v>
      </c>
      <c r="O110" s="26" t="b">
        <v>0</v>
      </c>
      <c r="P110" s="26" t="b">
        <v>0</v>
      </c>
      <c r="Q110" s="26" t="b">
        <v>0</v>
      </c>
      <c r="R110" s="22" t="s">
        <v>22</v>
      </c>
      <c r="S110" s="28" t="b">
        <v>0</v>
      </c>
      <c r="T110" s="28" t="b">
        <v>0</v>
      </c>
      <c r="U110" s="29" t="b">
        <v>0</v>
      </c>
      <c r="V110" s="29" t="b">
        <v>0</v>
      </c>
      <c r="W110" s="29" t="b">
        <v>0</v>
      </c>
      <c r="X110" s="29" t="b">
        <v>0</v>
      </c>
      <c r="Y110" s="29" t="b">
        <v>0</v>
      </c>
      <c r="Z110" s="29" t="b">
        <v>0</v>
      </c>
      <c r="AA110" s="7"/>
    </row>
    <row r="111" spans="1:27" ht="12.75" x14ac:dyDescent="0.2">
      <c r="A111" s="8"/>
      <c r="B111" s="8" t="s">
        <v>226</v>
      </c>
      <c r="C111" s="8" t="s">
        <v>227</v>
      </c>
      <c r="D111" s="8"/>
      <c r="E111" s="8"/>
      <c r="F111" s="21" t="s">
        <v>228</v>
      </c>
      <c r="G111" s="9"/>
      <c r="H111" s="9" t="s">
        <v>34</v>
      </c>
      <c r="I111" s="22" t="s">
        <v>22</v>
      </c>
      <c r="J111" s="25" t="b">
        <v>0</v>
      </c>
      <c r="K111" s="25" t="b">
        <v>0</v>
      </c>
      <c r="L111" s="26" t="b">
        <v>0</v>
      </c>
      <c r="M111" s="26" t="b">
        <v>0</v>
      </c>
      <c r="N111" s="26" t="b">
        <v>0</v>
      </c>
      <c r="O111" s="26" t="b">
        <v>0</v>
      </c>
      <c r="P111" s="26" t="b">
        <v>0</v>
      </c>
      <c r="Q111" s="26" t="b">
        <v>0</v>
      </c>
      <c r="R111" s="22" t="s">
        <v>35</v>
      </c>
      <c r="S111" s="28" t="b">
        <v>1</v>
      </c>
      <c r="T111" s="28" t="b">
        <v>1</v>
      </c>
      <c r="U111" s="29" t="b">
        <v>0</v>
      </c>
      <c r="V111" s="29" t="b">
        <v>0</v>
      </c>
      <c r="W111" s="29" t="b">
        <v>0</v>
      </c>
      <c r="X111" s="29" t="b">
        <v>0</v>
      </c>
      <c r="Y111" s="29" t="b">
        <v>0</v>
      </c>
      <c r="Z111" s="29" t="b">
        <v>0</v>
      </c>
      <c r="AA111" s="7"/>
    </row>
    <row r="112" spans="1:27" ht="12.75" x14ac:dyDescent="0.2">
      <c r="A112" s="8"/>
      <c r="B112" s="8" t="s">
        <v>229</v>
      </c>
      <c r="C112" s="8" t="s">
        <v>230</v>
      </c>
      <c r="D112" s="8">
        <v>2011</v>
      </c>
      <c r="E112" s="8"/>
      <c r="F112" s="21" t="s">
        <v>231</v>
      </c>
      <c r="G112" s="9"/>
      <c r="H112" s="9" t="s">
        <v>22</v>
      </c>
      <c r="I112" s="22" t="s">
        <v>22</v>
      </c>
      <c r="J112" s="25" t="b">
        <v>0</v>
      </c>
      <c r="K112" s="25" t="b">
        <v>0</v>
      </c>
      <c r="L112" s="26" t="b">
        <v>0</v>
      </c>
      <c r="M112" s="26" t="b">
        <v>0</v>
      </c>
      <c r="N112" s="26" t="b">
        <v>0</v>
      </c>
      <c r="O112" s="26" t="b">
        <v>0</v>
      </c>
      <c r="P112" s="26" t="b">
        <v>0</v>
      </c>
      <c r="Q112" s="26" t="b">
        <v>0</v>
      </c>
      <c r="R112" s="22" t="s">
        <v>22</v>
      </c>
      <c r="S112" s="28" t="b">
        <v>0</v>
      </c>
      <c r="T112" s="28" t="b">
        <v>0</v>
      </c>
      <c r="U112" s="29" t="b">
        <v>0</v>
      </c>
      <c r="V112" s="29" t="b">
        <v>0</v>
      </c>
      <c r="W112" s="29" t="b">
        <v>0</v>
      </c>
      <c r="X112" s="29" t="b">
        <v>0</v>
      </c>
      <c r="Y112" s="29" t="b">
        <v>0</v>
      </c>
      <c r="Z112" s="29" t="b">
        <v>0</v>
      </c>
      <c r="AA112" s="7"/>
    </row>
    <row r="113" spans="1:27" ht="12.75" x14ac:dyDescent="0.2">
      <c r="A113" s="8"/>
      <c r="B113" s="8" t="s">
        <v>232</v>
      </c>
      <c r="C113" s="8" t="s">
        <v>233</v>
      </c>
      <c r="D113" s="8">
        <v>2001</v>
      </c>
      <c r="E113" s="8"/>
      <c r="F113" s="21" t="s">
        <v>234</v>
      </c>
      <c r="G113" s="9"/>
      <c r="H113" s="9" t="s">
        <v>22</v>
      </c>
      <c r="I113" s="24" t="s">
        <v>22</v>
      </c>
      <c r="J113" s="25" t="b">
        <v>0</v>
      </c>
      <c r="K113" s="25" t="b">
        <v>0</v>
      </c>
      <c r="L113" s="26" t="b">
        <v>0</v>
      </c>
      <c r="M113" s="26" t="b">
        <v>0</v>
      </c>
      <c r="N113" s="26" t="b">
        <v>0</v>
      </c>
      <c r="O113" s="26" t="b">
        <v>0</v>
      </c>
      <c r="P113" s="26" t="b">
        <v>0</v>
      </c>
      <c r="Q113" s="26" t="b">
        <v>0</v>
      </c>
      <c r="R113" s="24" t="s">
        <v>22</v>
      </c>
      <c r="S113" s="28" t="b">
        <v>0</v>
      </c>
      <c r="T113" s="28" t="b">
        <v>0</v>
      </c>
      <c r="U113" s="29" t="b">
        <v>0</v>
      </c>
      <c r="V113" s="29" t="b">
        <v>0</v>
      </c>
      <c r="W113" s="29" t="b">
        <v>0</v>
      </c>
      <c r="X113" s="29" t="b">
        <v>0</v>
      </c>
      <c r="Y113" s="29" t="b">
        <v>0</v>
      </c>
      <c r="Z113" s="29" t="b">
        <v>0</v>
      </c>
      <c r="AA113" s="7"/>
    </row>
    <row r="114" spans="1:27" ht="12.75" x14ac:dyDescent="0.2">
      <c r="A114" s="8"/>
      <c r="B114" s="8" t="s">
        <v>235</v>
      </c>
      <c r="C114" s="8" t="s">
        <v>236</v>
      </c>
      <c r="D114" s="8">
        <v>2006</v>
      </c>
      <c r="E114" s="30"/>
      <c r="F114" s="21" t="s">
        <v>237</v>
      </c>
      <c r="G114" s="9"/>
      <c r="H114" s="9" t="s">
        <v>22</v>
      </c>
      <c r="I114" s="22" t="s">
        <v>22</v>
      </c>
      <c r="J114" s="25" t="b">
        <v>0</v>
      </c>
      <c r="K114" s="25" t="b">
        <v>0</v>
      </c>
      <c r="L114" s="26" t="b">
        <v>0</v>
      </c>
      <c r="M114" s="26" t="b">
        <v>0</v>
      </c>
      <c r="N114" s="26" t="b">
        <v>0</v>
      </c>
      <c r="O114" s="26" t="b">
        <v>0</v>
      </c>
      <c r="P114" s="26" t="b">
        <v>0</v>
      </c>
      <c r="Q114" s="26" t="b">
        <v>0</v>
      </c>
      <c r="R114" s="22" t="s">
        <v>22</v>
      </c>
      <c r="S114" s="28" t="b">
        <v>0</v>
      </c>
      <c r="T114" s="28" t="b">
        <v>0</v>
      </c>
      <c r="U114" s="29" t="b">
        <v>0</v>
      </c>
      <c r="V114" s="29" t="b">
        <v>0</v>
      </c>
      <c r="W114" s="29" t="b">
        <v>0</v>
      </c>
      <c r="X114" s="29" t="b">
        <v>0</v>
      </c>
      <c r="Y114" s="29" t="b">
        <v>0</v>
      </c>
      <c r="Z114" s="29" t="b">
        <v>0</v>
      </c>
      <c r="AA114" s="7"/>
    </row>
  </sheetData>
  <autoFilter ref="H1:H114"/>
  <conditionalFormatting sqref="H2:I114 R2:R114">
    <cfRule type="cellIs" dxfId="3" priority="1" operator="equal">
      <formula>"YES"</formula>
    </cfRule>
  </conditionalFormatting>
  <conditionalFormatting sqref="H2:I114 R2:R114">
    <cfRule type="cellIs" dxfId="2" priority="2" operator="equal">
      <formula>"MAYBE"</formula>
    </cfRule>
  </conditionalFormatting>
  <conditionalFormatting sqref="H2:I114 R2:R114">
    <cfRule type="cellIs" dxfId="1" priority="3" operator="equal">
      <formula>"NO"</formula>
    </cfRule>
  </conditionalFormatting>
  <conditionalFormatting sqref="I1:I114 R1:R114">
    <cfRule type="containsBlanks" dxfId="0" priority="5">
      <formula>LEN(TRIM(I1))=0</formula>
    </cfRule>
  </conditionalFormatting>
  <hyperlinks>
    <hyperlink ref="F15" r:id="rId1"/>
    <hyperlink ref="F16" r:id="rId2"/>
    <hyperlink ref="F17" r:id="rId3"/>
    <hyperlink ref="F18" r:id="rId4"/>
    <hyperlink ref="F86" r:id="rId5"/>
    <hyperlink ref="F87" r:id="rId6"/>
    <hyperlink ref="F88" r:id="rId7"/>
    <hyperlink ref="F89" r:id="rId8"/>
    <hyperlink ref="F90" r:id="rId9"/>
    <hyperlink ref="F91" r:id="rId10"/>
    <hyperlink ref="F92" r:id="rId11"/>
    <hyperlink ref="F93" r:id="rId12"/>
    <hyperlink ref="F94" r:id="rId13"/>
    <hyperlink ref="F95" r:id="rId14"/>
    <hyperlink ref="F96" r:id="rId15"/>
    <hyperlink ref="F97" r:id="rId16"/>
    <hyperlink ref="F98" r:id="rId17"/>
    <hyperlink ref="F99" r:id="rId18"/>
    <hyperlink ref="F100" r:id="rId19"/>
    <hyperlink ref="F101" r:id="rId20"/>
    <hyperlink ref="F102" r:id="rId21"/>
    <hyperlink ref="F103" r:id="rId22"/>
    <hyperlink ref="F104" r:id="rId23"/>
    <hyperlink ref="F105" r:id="rId24"/>
    <hyperlink ref="F106" r:id="rId25"/>
    <hyperlink ref="F107" r:id="rId26"/>
    <hyperlink ref="F108" r:id="rId27"/>
    <hyperlink ref="F110" r:id="rId28"/>
    <hyperlink ref="F111" r:id="rId29"/>
    <hyperlink ref="F112" r:id="rId30"/>
    <hyperlink ref="F113" r:id="rId31"/>
    <hyperlink ref="F114" r:id="rId32"/>
  </hyperlinks>
  <pageMargins left="0.7" right="0.7" top="0.78740157499999996" bottom="0.78740157499999996" header="0.3" footer="0.3"/>
  <tableParts count="1">
    <tablePart r:id="rId3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publications-merged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modified xsi:type="dcterms:W3CDTF">2021-08-15T12:43:45Z</dcterms:modified>
</cp:coreProperties>
</file>