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1" i="1" l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H50" i="1"/>
  <c r="F50" i="1"/>
  <c r="H49" i="1"/>
  <c r="F49" i="1"/>
  <c r="H48" i="1"/>
  <c r="F48" i="1"/>
  <c r="H47" i="1"/>
  <c r="F47" i="1"/>
  <c r="H46" i="1"/>
  <c r="F46" i="1"/>
  <c r="H45" i="1"/>
  <c r="H44" i="1"/>
  <c r="F44" i="1"/>
  <c r="H43" i="1"/>
  <c r="F43" i="1"/>
  <c r="H42" i="1"/>
  <c r="F42" i="1"/>
  <c r="H41" i="1"/>
  <c r="F41" i="1"/>
  <c r="H40" i="1"/>
  <c r="H39" i="1"/>
  <c r="F39" i="1"/>
  <c r="H38" i="1"/>
  <c r="F38" i="1"/>
  <c r="H37" i="1"/>
  <c r="H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H28" i="1"/>
  <c r="F28" i="1"/>
  <c r="H27" i="1"/>
  <c r="F27" i="1"/>
  <c r="H26" i="1"/>
  <c r="F26" i="1"/>
  <c r="H25" i="1"/>
  <c r="F25" i="1"/>
  <c r="H24" i="1"/>
  <c r="F24" i="1"/>
  <c r="H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H15" i="1"/>
  <c r="F15" i="1"/>
  <c r="H14" i="1"/>
  <c r="F14" i="1"/>
  <c r="H13" i="1"/>
  <c r="H12" i="1"/>
  <c r="F12" i="1"/>
  <c r="H11" i="1"/>
  <c r="F11" i="1"/>
  <c r="H10" i="1"/>
  <c r="F10" i="1"/>
  <c r="H9" i="1"/>
  <c r="C2" i="1"/>
</calcChain>
</file>

<file path=xl/sharedStrings.xml><?xml version="1.0" encoding="utf-8"?>
<sst xmlns="http://schemas.openxmlformats.org/spreadsheetml/2006/main" count="746" uniqueCount="408">
  <si>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</si>
  <si>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</si>
  <si>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</si>
  <si>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</si>
  <si>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</si>
  <si>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</si>
  <si>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</si>
  <si>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</si>
  <si>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</si>
  <si>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</si>
  <si>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</si>
  <si>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</si>
  <si>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</si>
  <si>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</si>
  <si>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</si>
  <si>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</si>
  <si>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mbeddr: instantiating a language workbench in the embedded software domain</t>
  </si>
  <si>
    <t>References TOTAL 78.</t>
  </si>
  <si>
    <t>References NEW 55:</t>
  </si>
  <si>
    <t>Sidharta Andalam, P. Roop, Alain Girault, C. Traulsen</t>
  </si>
  <si>
    <t>PRET-C: A new language for programming precision timed architectures</t>
  </si>
  <si>
    <t>NO</t>
  </si>
  <si>
    <t>Sidharta Andalam, P. Roop, Alain Girault</t>
  </si>
  <si>
    <t>Predictable multithreading of embedded applications using PRET-C</t>
  </si>
  <si>
    <t>10.1109/memcod.2010.5558636</t>
  </si>
  <si>
    <t>J. Arnoldus, Jeanot Bijpost, M. Brand</t>
  </si>
  <si>
    <t>Repleo: a syntax-safe template engine</t>
  </si>
  <si>
    <t>10.1145/1289971.1289977</t>
  </si>
  <si>
    <t>Emil Axelsson, K. Claessen, Gergely Dévai, Z. Horváth, K. Keijzer, Bo Lyckegård, A. Persson, M. Sheeran, Josef Svenningsson, A. Vajda</t>
  </si>
  <si>
    <t>Feldspar: A domain specific language for digital signal processing algorithms</t>
  </si>
  <si>
    <t>10.1109/memcod.2010.5558637</t>
  </si>
  <si>
    <t>J. Bachrach, K. Playford</t>
  </si>
  <si>
    <t>The Java Syntactic Extender.</t>
  </si>
  <si>
    <t>Y. Ben-Asher, D. Feitelson, L. Rudolph</t>
  </si>
  <si>
    <t>ParC—An Extension of C for Shared Memory Parallel Processing</t>
  </si>
  <si>
    <t>10.1002/(sici)1097-024x(199605)26:5&lt;581::aid-spe53&gt;3.0.co;2-p</t>
  </si>
  <si>
    <t>Danilo Beuche, Holger Papajewski, Wolfgang Schröder-Preikschat</t>
  </si>
  <si>
    <t>Variability management with feature models</t>
  </si>
  <si>
    <t>10.1016/j.scico.2003.04.005</t>
  </si>
  <si>
    <t xml:space="preserve">Birk, A., Heller, G., John, I., Schmid, K., von der Massen, T., Mueller, K.: </t>
  </si>
  <si>
    <t>Product line engineering: the state of the practice</t>
  </si>
  <si>
    <t>Frédéric Boussinot</t>
  </si>
  <si>
    <t>Reactive C: An extension of C to program reactive systems</t>
  </si>
  <si>
    <t>10.1002/spe.4380210406</t>
  </si>
  <si>
    <t>Martin Bravenboer, E. Visser</t>
  </si>
  <si>
    <t>Concrete syntax for objects: domain-specific language embedding and assimilation without restrictions</t>
  </si>
  <si>
    <t>10.1145/1028976.1029007</t>
  </si>
  <si>
    <t>M. Bravenboer, E. Visser</t>
  </si>
  <si>
    <t>Designing Syntax Embeddings and Assimilations for Language Libraries</t>
  </si>
  <si>
    <t>10.1007/978-3-540-69073-3_5</t>
  </si>
  <si>
    <t>M. Broy, M. Feilkas, M. Herrmannsdoerfer, S. Merenda, D. Ratiu</t>
  </si>
  <si>
    <t>Seamless Model-Based Development: From Isolated Tools to Integrated Model Engineering Environments</t>
  </si>
  <si>
    <t>10.1109/jproc.2009.2037771</t>
  </si>
  <si>
    <t>M. Broy, Sascha Kirstan, H. Krcmar, B. Schätz</t>
  </si>
  <si>
    <t>What is the Benefit of a Model-Based Design of Embedded Software Systems in the Car Industry?</t>
  </si>
  <si>
    <t>10.4018/978-1-61350-438-3.ch013</t>
  </si>
  <si>
    <t>Edmund M. Clarke</t>
  </si>
  <si>
    <t>Model checking</t>
  </si>
  <si>
    <t>10.1007/bfb0058022</t>
  </si>
  <si>
    <t>Clarke, E.M., Heinle, W.</t>
  </si>
  <si>
    <t>Modular translation of statecharts to SMV. Tech. rep., Carnegie Mellon University (2000)</t>
  </si>
  <si>
    <t>J. Corbett, M.B. Dwyer, J. Hatcliff, S. Laubach, C.S. Pasareanu, Robby, Hongjun Zheng</t>
  </si>
  <si>
    <t>Bandera: extracting finite-state models from Java source code</t>
  </si>
  <si>
    <t>10.1145/337180.337625</t>
  </si>
  <si>
    <t>W. Damm, R. Achatz, K. Beetz, M. Broy, H. Daembkes, K. Grimm, P. Liggesmeyer</t>
  </si>
  <si>
    <t>Nationale Roadmap Embedded Systems</t>
  </si>
  <si>
    <t>10.1007/978-3-642-14901-6_5</t>
  </si>
  <si>
    <t>A. Dunkels, O. Schmidt, Thiemo Voigt, M. Ali</t>
  </si>
  <si>
    <t>Protothreads: simplifying event-driven programming of memory-constrained embedded systems</t>
  </si>
  <si>
    <t>10.1145/1182807.1182811</t>
  </si>
  <si>
    <t>Christof Ebert, Capers Jones</t>
  </si>
  <si>
    <t>Embedded Software: Facts, Figures, and Future</t>
  </si>
  <si>
    <t>10.1109/mc.2009.118</t>
  </si>
  <si>
    <t>M.D. Ernst, G.J. Badros, D. Notkin</t>
  </si>
  <si>
    <t>An empirical analysis of c preprocessor use</t>
  </si>
  <si>
    <t>10.1109/tse.2002.1158288</t>
  </si>
  <si>
    <t>Fowler, M.</t>
  </si>
  <si>
    <t>Language workbenches</t>
  </si>
  <si>
    <t>website</t>
  </si>
  <si>
    <t>Aniruddha Gokhale, Krishnakumar Balasubramanian, Arvind S. Krishna, Jaiganesh Balasubramanian, George Edwards, Gan Deng, Emre Turkay, Jeffrey Parsons, Douglas C. Schmidt</t>
  </si>
  <si>
    <t>Model driven middleware: A new paradigm for developing distributed real-time and embedded systems</t>
  </si>
  <si>
    <t>10.1016/j.scico.2008.05.005</t>
  </si>
  <si>
    <t>B. Graaf, M. Lormans, H. Toetenel</t>
  </si>
  <si>
    <t>Embedded software engineering: The state of the practice</t>
  </si>
  <si>
    <t>10.1109/ms.2003.1241368</t>
  </si>
  <si>
    <t>P. Grünbacher, Rick Rabiser, Deepak Dhungana, M. Lehofer</t>
  </si>
  <si>
    <t>Model-Based Customization and Deployment of Eclipse-Based Tools: Industrial Experiences</t>
  </si>
  <si>
    <t>10.1109/ase.2009.11</t>
  </si>
  <si>
    <t>J. Grundy, J. Hosking</t>
  </si>
  <si>
    <t>Supporting Generic Sketching-Based Input of Diagrams in a Domain-Specific Visual Language Meta-Tool</t>
  </si>
  <si>
    <t>10.1109/icse.2007.81</t>
  </si>
  <si>
    <t>K. Hammond, G. Michaelson</t>
  </si>
  <si>
    <t>Hume: A Domain-Specific Language for Real-Time Embedded Systems</t>
  </si>
  <si>
    <t>10.1007/978-3-540-39815-8_3</t>
  </si>
  <si>
    <t>Görel Hedin, Eva Magnusson</t>
  </si>
  <si>
    <t>JastAdd—an aspect-oriented compiler construction system</t>
  </si>
  <si>
    <t>10.1016/s0167-6423(02)00109-0</t>
  </si>
  <si>
    <t>A. Bergel, C. Lewerentz, L. O'Brien, C. Kastner, Martin Kuhlemann, N. Siegmund, Horst Schirmeier, A. Tesanovic, V. Gasiunas, Mauricio Alférez, A. García, A. Moreira, U. Kulesza, J. Araújo</t>
  </si>
  <si>
    <t>Bridging the Gap Between Features and Models</t>
  </si>
  <si>
    <t>C. Heitmeyer</t>
  </si>
  <si>
    <t>Developing safety-critical systems: the role of formal methods and tools</t>
  </si>
  <si>
    <t>Ryszard Janicki, David Lorge Parnas, Jeffery Zucker</t>
  </si>
  <si>
    <t>Tabular Representations in Relational Documents</t>
  </si>
  <si>
    <t>10.1007/978-3-7091-6510-2_12</t>
  </si>
  <si>
    <t>W. Jirapanthong, A. Zisman</t>
  </si>
  <si>
    <t>Supporting product line development through traceability</t>
  </si>
  <si>
    <t>10.1109/apsec.2005.101</t>
  </si>
  <si>
    <t>C. Kaestner</t>
  </si>
  <si>
    <t>CIDE: Decomposing Legacy Applications into Features</t>
  </si>
  <si>
    <t>Holger Krahn, Bernhard Rumpe, Steven Völkel</t>
  </si>
  <si>
    <t>MontiCore: a framework for compositional development of domain specific languages</t>
  </si>
  <si>
    <t>10.1007/s10009-010-0142-1</t>
  </si>
  <si>
    <t>MAYBE</t>
  </si>
  <si>
    <t>Peter Liggesmeyer, Mario Trapp</t>
  </si>
  <si>
    <t>Trends in Embedded Software Engineering</t>
  </si>
  <si>
    <t>10.1109/ms.2009.80</t>
  </si>
  <si>
    <t>K. Loer, M. Harrison</t>
  </si>
  <si>
    <t>Towards usable and relevant model checking techniques for the analysis of dependable interactive systems</t>
  </si>
  <si>
    <t>10.1109/ase.2002.1115016</t>
  </si>
  <si>
    <t>Y. Mali, E. V. Wyk</t>
  </si>
  <si>
    <t>Building Extensible Specifications and Implementations of Promela with AbleP</t>
  </si>
  <si>
    <t>10.1007/978-3-642-22306-8_8</t>
  </si>
  <si>
    <t>Marche, C., Moy, Y.</t>
  </si>
  <si>
    <t>The Jessie plugin for deduction verification in Frama-C—tutorial and reference manual—version 2.30. Tech. rep., INRIA (2012)</t>
  </si>
  <si>
    <t>Marjan Mernik, Viljem Žumer</t>
  </si>
  <si>
    <t>Incremental programming language development</t>
  </si>
  <si>
    <t>10.1016/j.cl.2004.02.001</t>
  </si>
  <si>
    <t>B. Meyer</t>
  </si>
  <si>
    <t>Design By Contract. The Eiffel Method</t>
  </si>
  <si>
    <t>10.1109/tools.1998.711043</t>
  </si>
  <si>
    <t>N. Nystrom, M. R. Clarkson, A. Myers</t>
  </si>
  <si>
    <t>Polyglot: An Extensible Compiler Framework for Java</t>
  </si>
  <si>
    <t>10.1007/3-540-36579-6_11</t>
  </si>
  <si>
    <t>L. Palopoli, P. Ancilotti, G. Buttazzo</t>
  </si>
  <si>
    <t>A C language extension for programming real-time applications</t>
  </si>
  <si>
    <t>10.1109/rtcsa.1999.811199</t>
  </si>
  <si>
    <t>David Lorge Parnas</t>
  </si>
  <si>
    <t>Really Rethinking 'Formal Methods'</t>
  </si>
  <si>
    <t>10.1109/mc.2010.22</t>
  </si>
  <si>
    <t>Porter, S.W.</t>
  </si>
  <si>
    <t>Master’s thesis, Naval Postgraduate School, Monterey, CA, USA (1988)</t>
  </si>
  <si>
    <t>D. Ratiu, B. Schätz, M. Völter, B. Kolb</t>
  </si>
  <si>
    <t>Language engineering as an enabler for incrementally defined formal analyses</t>
  </si>
  <si>
    <t>10.1109/formsera.2012.6229790</t>
  </si>
  <si>
    <t>Lukas Renggli, Tudor Gîrba, O. Nierstrasz</t>
  </si>
  <si>
    <t>Embedding Languages without Breaking Tools</t>
  </si>
  <si>
    <t>10.1007/978-3-642-14107-2_19</t>
  </si>
  <si>
    <t>Hossein M. Sheini, Karem A. Sakallah</t>
  </si>
  <si>
    <t>From Propositional Satisfiability to Satisfiability Modulo Theories</t>
  </si>
  <si>
    <t>10.1007/11814948_1</t>
  </si>
  <si>
    <t>G. Steele</t>
  </si>
  <si>
    <t>Growing a Language</t>
  </si>
  <si>
    <t>10.1145/346852.346922</t>
  </si>
  <si>
    <t>Michiaki Tatsubori, S. Chiba, K. Itano, Marc-Olivier Killijian</t>
  </si>
  <si>
    <t>OpenJava: A Class-Based Macro System for Java</t>
  </si>
  <si>
    <t>10.1007/3-540-45046-7_7</t>
  </si>
  <si>
    <t>D. Thomas, A. Hunt</t>
  </si>
  <si>
    <t>Mock objects</t>
  </si>
  <si>
    <t>10.1109/ms.2002.1003449</t>
  </si>
  <si>
    <t>J. Tolvanen, S. Kelly</t>
  </si>
  <si>
    <t>MetaEdit+: defining and using integrated domain-specific modeling languages</t>
  </si>
  <si>
    <t>10.1145/1639950.1640031</t>
  </si>
  <si>
    <t>E. V. Wyk, O. Moor, K. Backhouse, P. Kwiatkowski</t>
  </si>
  <si>
    <t>Forwarding in Attribute Grammars for Modular Language Design</t>
  </si>
  <si>
    <t>10.1007/3-540-45937-5_11</t>
  </si>
  <si>
    <t>E. V. Wyk, Lijesh Krishnan, Derek Bodin, August Schwerdfeger</t>
  </si>
  <si>
    <t>Attribute Grammar-Based Language Extensions for Java</t>
  </si>
  <si>
    <t>10.1007/978-3-540-73589-2_27</t>
  </si>
  <si>
    <t>M. Völter</t>
  </si>
  <si>
    <t>Embedded software development with projectional language workbenches</t>
  </si>
  <si>
    <t>10.1007/978-3-642-16129-2_4</t>
  </si>
  <si>
    <t>M. Völter, D. Ratiu, B. Schätz, B. Kolb</t>
  </si>
  <si>
    <t>mbeddr: an extensible C-based programming language and IDE for embedded systems</t>
  </si>
  <si>
    <t>10.1145/2384716.2384767</t>
  </si>
  <si>
    <t>R. V. Hanxleden</t>
  </si>
  <si>
    <t>SyncCharts in C: a proposal for light-weight, deterministic concurrency</t>
  </si>
  <si>
    <t>10.1145/1629335.1629366</t>
  </si>
  <si>
    <t>References already KNOWN 23:</t>
  </si>
  <si>
    <t>Martin Bravenboer, Eelco Dolstra, Eelco Visser</t>
  </si>
  <si>
    <t>Preventing injection attacks with syntax embeddings</t>
  </si>
  <si>
    <t>https://doi.org/10.1145/1289971.1289975</t>
  </si>
  <si>
    <t>10.1145/1289971.1289975</t>
  </si>
  <si>
    <t>Martin Bravenboer, Karl Trygve Kalleberg, Rob Vermaas, Eelco Visser</t>
  </si>
  <si>
    <t>Stratego/XT 0.17. A language and toolset for program transformation</t>
  </si>
  <si>
    <t>https://doi.org/10.1016/j.scico.2007.11.003</t>
  </si>
  <si>
    <t>10.1016/j.scico.2007.11.003</t>
  </si>
  <si>
    <t>Sebastian Erdweg, Lennart C.L. Kats, Tillmann Rendel, Christian Kästner, Klaus Ostermann, Eelco Visser</t>
  </si>
  <si>
    <t>Growing a language environment with editor libraries</t>
  </si>
  <si>
    <t>https://doi.org/10.1145/2047862.2047891</t>
  </si>
  <si>
    <t>10.1145/2047862.2047891</t>
  </si>
  <si>
    <t>S. Erdweg, T. Rendel, C. Kaestner, K. Ostermann</t>
  </si>
  <si>
    <t>SugarJ: library-based syntactic language extensibility</t>
  </si>
  <si>
    <t>https://doi.org/10.1145/2048066.2048099</t>
  </si>
  <si>
    <t>10.1145/2048066.2048099</t>
  </si>
  <si>
    <t>RI Ferguson, NF Parrington, P Dunne, C Hardy… </t>
  </si>
  <si>
    <t>MetaMOOSE—an object-oriented framework for the construction of CASE tools</t>
  </si>
  <si>
    <t>https://www.sciencedirect.com/science/article/pii/S0950584999000816</t>
  </si>
  <si>
    <t>E. Gamma, R. Helm, R. Johnson, J. Vlissides</t>
  </si>
  <si>
    <t>Design patterns: elements of reuseable object-oriented software</t>
  </si>
  <si>
    <t>J. Heering, P. R. H. Hendriks, P. Klint, J. Rekers</t>
  </si>
  <si>
    <t>The syntax definition formalism SDF—reference manual—</t>
  </si>
  <si>
    <t>https://doi.org/10.1145/71605.71607</t>
  </si>
  <si>
    <t>10.1145/71605.71607</t>
  </si>
  <si>
    <t>Zef Hemel, Eelco Visser</t>
  </si>
  <si>
    <t>Declaratively programming the mobile web with Mobl</t>
  </si>
  <si>
    <t>https://doi.org/10.1145/2076021.2048121</t>
  </si>
  <si>
    <t>10.1145/2076021.2048121</t>
  </si>
  <si>
    <t>L. Kats, E. Visser</t>
  </si>
  <si>
    <t>The spoofax language workbench: rules for declarative specification of languages and IDEs</t>
  </si>
  <si>
    <t>https://doi.org/10.1145/1869459.1869497</t>
  </si>
  <si>
    <t>10.1145/1869459.1869497</t>
  </si>
  <si>
    <t>Lennart C.L. Kats, Eelco Visser, Guido Wachsmuth</t>
  </si>
  <si>
    <t>Pure and declarative syntax definition</t>
  </si>
  <si>
    <t>https://doi.org/10.1145/1869459.1869535</t>
  </si>
  <si>
    <t>10.1145/1869459.1869535</t>
  </si>
  <si>
    <t>P. Klint</t>
  </si>
  <si>
    <t>A meta-environment for generating programming environments</t>
  </si>
  <si>
    <t>https://doi.org/10.1145/151257.151260</t>
  </si>
  <si>
    <t>10.1145/151257.151260</t>
  </si>
  <si>
    <t>Paul Klint, Tijs van der Storm, Jurgen Vinju</t>
  </si>
  <si>
    <t>RASCAL: A Domain Specific Language for Source Code Analysis and Manipulation</t>
  </si>
  <si>
    <t>https://doi.org/10.1109/scam.2009.28</t>
  </si>
  <si>
    <t>10.1109/scam.2009.28</t>
  </si>
  <si>
    <t>R. Medina-Mora, P.H. Feiler</t>
  </si>
  <si>
    <t>An Incremental Programming Environment</t>
  </si>
  <si>
    <t>https://doi.org/10.1109/tse.1981.231109</t>
  </si>
  <si>
    <t>10.1109/tse.1981.231109</t>
  </si>
  <si>
    <t>David Notkin</t>
  </si>
  <si>
    <t>The GANDALF project</t>
  </si>
  <si>
    <t>https://doi.org/10.1016/0164-1212(85)90011-1</t>
  </si>
  <si>
    <t>10.1016/0164-1212(85)90011-1</t>
  </si>
  <si>
    <t>T. J. Parr, R. W. Quong</t>
  </si>
  <si>
    <t>ANTLR: A predicated-LL(k) parser generator</t>
  </si>
  <si>
    <t>https://doi.org/10.1002/spe.4380250705</t>
  </si>
  <si>
    <t>10.1002/spe.4380250705</t>
  </si>
  <si>
    <t>Thomas Reps, Tim Teitelbaum</t>
  </si>
  <si>
    <t>The synthesizer generator</t>
  </si>
  <si>
    <t>https://doi.org/10.1145/390011.808247</t>
  </si>
  <si>
    <t>10.1145/390011.808247</t>
  </si>
  <si>
    <t>Charles Simonyi, Magnus Christerson, Shane Clifford</t>
  </si>
  <si>
    <t>Intentional software</t>
  </si>
  <si>
    <t>https://doi.org/10.1145/1167473.1167511</t>
  </si>
  <si>
    <t>10.1145/1167473.1167511</t>
  </si>
  <si>
    <t>Eric Van Wyk, Derek Bodin, Jimin Gao, Lijesh Krishnan</t>
  </si>
  <si>
    <t>Silver: an Extensible Attribute Grammar System</t>
  </si>
  <si>
    <t>https://doi.org/10.1016/j.entcs.2008.03.047</t>
  </si>
  <si>
    <t>10.1016/j.entcs.2008.03.047</t>
  </si>
  <si>
    <t>Eelco Visser</t>
  </si>
  <si>
    <t>WebDSL: A Case Study in Domain-Specific Language Engineering</t>
  </si>
  <si>
    <t>https://doi.org/10.1007/978-3-540-88643-3_7</t>
  </si>
  <si>
    <t>10.1007/978-3-540-88643-3_7</t>
  </si>
  <si>
    <t>Markus Voelter</t>
  </si>
  <si>
    <t>Language and IDE Modularization and Composition with MPS</t>
  </si>
  <si>
    <t>https://doi.org/10.1007/978-3-642-35992-7_11</t>
  </si>
  <si>
    <t>10.1007/978-3-642-35992-7_11</t>
  </si>
  <si>
    <t>D. Lorenz, Boaz Rosenan</t>
  </si>
  <si>
    <t>Cedalion: a language for language oriented programming</t>
  </si>
  <si>
    <t>https://doi.org/10.1145/2048066.2048123</t>
  </si>
  <si>
    <t>10.1145/2048066.2048123</t>
  </si>
  <si>
    <t>Marjan Mernik, Mitja Lenič, Enis Avdičaušević, Viljem Žumer</t>
  </si>
  <si>
    <t>LISA: An Interactive Environment for Programming Language Development</t>
  </si>
  <si>
    <t>https://doi.org/10.1007/3-540-45937-5_1</t>
  </si>
  <si>
    <t>10.1007/3-540-45937-5_1</t>
  </si>
  <si>
    <t>Sven Efftinge, Moritz Eysholdt, Jan Köhnlein, Sebastian Zarnekow, Robert von Massow, Wilhelm Hasselbring, Michael Hanus</t>
  </si>
  <si>
    <t>Xbase: Implementing domain-specific languages for Java</t>
  </si>
  <si>
    <t>https://doi.org/10.1145/2371401.2371419</t>
  </si>
  <si>
    <t>10.1145/2371401.2371419</t>
  </si>
  <si>
    <t>TOTAL 57</t>
  </si>
  <si>
    <t>NEW 27</t>
  </si>
  <si>
    <t>R Breu,  A Kuntzmann-Combelles,  M Felderer </t>
  </si>
  <si>
    <t>New Perspectives on Software Quality [Guest editors' introduction]</t>
  </si>
  <si>
    <t>M Voelter,  D Ratiu,  F Tomassetti </t>
  </si>
  <si>
    <t>Requirements as First-Class Citizens: Integrating Requirements Directly with Implementation Artifacts</t>
  </si>
  <si>
    <t>Z Mushtaq,  G Rasool </t>
  </si>
  <si>
    <t>Multilingual source code analysis: State of the art and challenges</t>
  </si>
  <si>
    <t>D Ratiu,  M Zeller,  L Killian </t>
  </si>
  <si>
    <t>Safety. lab: Model-based domain specific tooling for safety argumentation</t>
  </si>
  <si>
    <t>YES</t>
  </si>
  <si>
    <t>C Cârlan,  D Ratiu,  B Schätz </t>
  </si>
  <si>
    <t>On using results of code-level bounded model checking in assurance cases</t>
  </si>
  <si>
    <t>M Voelter </t>
  </si>
  <si>
    <t>The design, evolution, and use of kernelf</t>
  </si>
  <si>
    <t>Preliminary experience of using mbeddr for developing embedded software</t>
  </si>
  <si>
    <t>E Kamsties,  F Kneer,  M Voelter,  B Igel… </t>
  </si>
  <si>
    <t>Feedback-aware requirements documents for smart devices</t>
  </si>
  <si>
    <t>T Szabó,  S Alperovich,  M Voelter… </t>
  </si>
  <si>
    <t>An extensible framework for variable-precision data-flow analyses in MPS</t>
  </si>
  <si>
    <t>T Goldschmidt </t>
  </si>
  <si>
    <t>Towards an infrastructure for domain-specific languages in a multi-domain cloud platform</t>
  </si>
  <si>
    <t>E Khalilov,  J Ross,  M Antkiewicz,  M Völter… </t>
  </si>
  <si>
    <t>Modeling and optimizing automotive electric/electronic (e/e) architectures: Towards making clafer accessible to practitioners</t>
  </si>
  <si>
    <t>S Vinogradov,  A Ozhigin,  D Ratiu </t>
  </si>
  <si>
    <t>Modern model-based development approach for embedded systems practical experience</t>
  </si>
  <si>
    <t>MA Blooshi,  S Jafer,  K Patel </t>
  </si>
  <si>
    <t>Review of formal agile methods as cost-effective airworthiness certification processes</t>
  </si>
  <si>
    <t>D Ratiu,  A Ulrich </t>
  </si>
  <si>
    <t>An integrated environment for Spin-based C code checking</t>
  </si>
  <si>
    <t>B Mempel</t>
  </si>
  <si>
    <t>Definition einer DSL mittels QDA</t>
  </si>
  <si>
    <t>S Keshishzadeh</t>
  </si>
  <si>
    <t>Formal analysis and verification of embedded systems for healthcare</t>
  </si>
  <si>
    <t>T Hasu</t>
  </si>
  <si>
    <t>Programming Language Technology for Niche Platforms</t>
  </si>
  <si>
    <t>B Igel,  E Kamsties,  F Kneer,  B Kolb,  M Voelter </t>
  </si>
  <si>
    <t>Feedback-Aware Requirements Documents for Smart Devices</t>
  </si>
  <si>
    <t>A Grosche,  B Igel,  O Spinczyk </t>
  </si>
  <si>
    <t>Exploiting Modular Language Extensions in Legacy C Code: An Automotive Case Study</t>
  </si>
  <si>
    <t>Z Molotnikov </t>
  </si>
  <si>
    <t>3.11 Modeling Pacemaker with mbeddr</t>
  </si>
  <si>
    <t>M Spichkova</t>
  </si>
  <si>
    <t>Currently available topics for master and Honours projects</t>
  </si>
  <si>
    <t>Lessons learned about language engineering from the development of mbeddr (keynote)</t>
  </si>
  <si>
    <t>CM Betemps,  MS De Melo,  AM Rahmani… </t>
  </si>
  <si>
    <t>Exploring Heterogeneous Task-Level Parallelism in a BMA Video Coding Application using System-Level Simulation</t>
  </si>
  <si>
    <t>M Voelter,  D Schiemann</t>
  </si>
  <si>
    <t>Featured: More</t>
  </si>
  <si>
    <t>J Fickenscher,  F Hannig,  J Teich </t>
  </si>
  <si>
    <t>DSL-Based Acceleration of Automotive Environment Perception and Mapping Algorithms for Embedded CPUs, GPUs, and FPGAs</t>
  </si>
  <si>
    <t>AA Stange</t>
  </si>
  <si>
    <t>Model Checking for SCCharts</t>
  </si>
  <si>
    <t>CM Betemps</t>
  </si>
  <si>
    <t>Desenvolvimento de Sistemas Embarcados usando Alto Nível de Abstração</t>
  </si>
  <si>
    <t>KNOWN 30</t>
  </si>
  <si>
    <t>S Erdweg, T Van Der Storm, M Völter…</t>
  </si>
  <si>
    <t>The state of the art in language workbenches</t>
  </si>
  <si>
    <t>https://link.springer.com/chapter/10.1007/978-3-319-02654-1_11</t>
  </si>
  <si>
    <t>Markus Voelter, Janet Siegmund, Thorsten Berger, Bernd Kolb</t>
  </si>
  <si>
    <t>Towards User-Friendly Projectional Editors</t>
  </si>
  <si>
    <t>https://doi.org/10.1007/978-3-319-11245-9_3</t>
  </si>
  <si>
    <t>10.1007/978-3-319-11245-9_3</t>
  </si>
  <si>
    <t>T Berger, M Völter, HP Jensen, T Dangprasert… </t>
  </si>
  <si>
    <t>Efficiency of projectional editing: A controlled experiment</t>
  </si>
  <si>
    <t>https://dl.acm.org/doi/abs/10.1145/2950290.2950315</t>
  </si>
  <si>
    <t>T Szabó, S Erdweg, M Voelter </t>
  </si>
  <si>
    <t>Inca: A dsl for the definition of incremental program analyses</t>
  </si>
  <si>
    <t>https://dl.acm.org/doi/abs/10.1145/2970276.2970298</t>
  </si>
  <si>
    <t>M Voelter, B Kolb, T Szabó, D Ratiu… </t>
  </si>
  <si>
    <t>Lessons learned from developing mbeddr: a case study in language engineering with mps</t>
  </si>
  <si>
    <t>https://link.springer.com/article/10.1007/s10270-016-0575-4</t>
  </si>
  <si>
    <t>M Voelter, J Warmer, B Kolb </t>
  </si>
  <si>
    <t>Projecting a modular future</t>
  </si>
  <si>
    <t>https://ieeexplore.ieee.org/abstract/document/6866847/</t>
  </si>
  <si>
    <t>M Voelter, T Szabó, S Lisson, B Kolb… </t>
  </si>
  <si>
    <t>Efficient development of consistent projectional editors using grammar cells</t>
  </si>
  <si>
    <t>https://dl.acm.org/doi/abs/10.1145/2997364.2997365</t>
  </si>
  <si>
    <t>M Voelter, B Kolb, K Birken, F Tomassetti, P Alff… </t>
  </si>
  <si>
    <t>Using language workbenches and domain-specific languages for safety-critical software development</t>
  </si>
  <si>
    <t>https://link.springer.com/article/10.1007/s10270-018-0679-0</t>
  </si>
  <si>
    <t>Z Molotnikov, M Völter, D Ratiu </t>
  </si>
  <si>
    <t>Automated domain-specific C verification with mbeddr</t>
  </si>
  <si>
    <t>https://dl.acm.org/doi/abs/10.1145/2642937.2642938</t>
  </si>
  <si>
    <t>D Ratiu, M Voelter, D Pavletic </t>
  </si>
  <si>
    <t>Automated testing of DSL implementations—experiences from building mbeddr</t>
  </si>
  <si>
    <t>https://link.springer.com/article/10.1007/s11219-017-9390-6</t>
  </si>
  <si>
    <t>LES Amorim, S Erdweg, G Wachsmuth… </t>
  </si>
  <si>
    <t>Principled syntactic code completion using placeholders</t>
  </si>
  <si>
    <t>https://dl.acm.org/doi/abs/10.1145/2997364.2997374</t>
  </si>
  <si>
    <t>Integrating Prose as First-Class Citizens with Models and Code</t>
  </si>
  <si>
    <t>Fusing modeling and programming into language-oriented programming</t>
  </si>
  <si>
    <t>https://link.springer.com/chapter/10.1007/978-3-030-03418-4_19</t>
  </si>
  <si>
    <t>T Nett, S Karol, J Castrillon… </t>
  </si>
  <si>
    <t>A domainspecific language and editor for parallel particle methods</t>
  </si>
  <si>
    <t>https://cfaed.tu-dresden.de/files/Images/people/chair-cc/publications/1704_Karol_TOMS-arxiv.pdf</t>
  </si>
  <si>
    <t>A Wider</t>
  </si>
  <si>
    <t>Model transformation languages for domain-specific workbenches</t>
  </si>
  <si>
    <t>https://edoc.hu-berlin.de/handle/18452/18047</t>
  </si>
  <si>
    <t>B Behringer</t>
  </si>
  <si>
    <t>Projectional editing of software product lines–The PEoPL approach</t>
  </si>
  <si>
    <t>https://orbilu.uni.lu/bitstream/10993/31982/1/DissertationBehringerOnePage.pdf</t>
  </si>
  <si>
    <t>F Keller, M Völter, A van Hoorn, K Birken</t>
  </si>
  <si>
    <t>Leveraging Palladio for Performance Awareness in the IETS3 Integrated Specification Environment</t>
  </si>
  <si>
    <t>https://oceanrep.geomar.de/34372/</t>
  </si>
  <si>
    <t>F Keller</t>
  </si>
  <si>
    <t>Introducing performance awareness in an integrated specification environment</t>
  </si>
  <si>
    <t>http://elib.uni-stuttgart.de/handle/11682/9267</t>
  </si>
  <si>
    <t>LEDES AMORIM</t>
  </si>
  <si>
    <t>Declarative Syntax Definition for Modern Language Workbenches</t>
  </si>
  <si>
    <t>https://research.tudelft.nl/files/54059131/Luis_Eduardo_de_Souza_Amorim_main_thesis_vfinal.pdf</t>
  </si>
  <si>
    <t>E Schindler, K Schindler, F Tomassetti… </t>
  </si>
  <si>
    <t>Language workbench challenge 2016: the JetBrains meta programming system</t>
  </si>
  <si>
    <t>https://tomassetti.me/wp-content/uploads/2016/11/LWCSLE16_paper_4.pdf</t>
  </si>
  <si>
    <t>F Latombe</t>
  </si>
  <si>
    <t>Systematic use of Models of Concurrency in eXecutable Domain-Specific Modeling Languages</t>
  </si>
  <si>
    <t>https://hal.inria.fr/tel-01369451/</t>
  </si>
  <si>
    <t>E Khalilov</t>
  </si>
  <si>
    <t>ClaferMPS: Modeling and Optimizing Automotive Electric/Electronic Architectures Using Domain-Specific Languages</t>
  </si>
  <si>
    <t>https://uwspace.uwaterloo.ca/handle/10012/11249</t>
  </si>
  <si>
    <t>T Nett, S Karol, J Castrillon</t>
  </si>
  <si>
    <t>Extensions and Improvements for the Parallel Particle Mesh Environment</t>
  </si>
  <si>
    <t>https://cfaed.tu-dresden.de/files/Images/people/chair-cc/theses/2016_DA_Nett.pdf</t>
  </si>
  <si>
    <t>KS Schindlerf, R Solmim, V Vergui, E Visseri…</t>
  </si>
  <si>
    <t>Evaluating and Comparing Language Workbenches</t>
  </si>
  <si>
    <t>https://soft-dev.org/pubs/pdf/erdweg_van_der_storm_voelter_tratt_bosman_cook_gerritsen_hilshout_kelly_loh_konat_molina_palatnik_pohjonen_schindler_schindler_solmi_vergu_visser_van_der_vlist_wachsmuth_van_der_woning__evaluating_and_comparing_language_workbenches.pdf</t>
  </si>
  <si>
    <t>Salome Maro</t>
  </si>
  <si>
    <t>A DSL Supporting Textual and Graphical Views</t>
  </si>
  <si>
    <t>thesis</t>
  </si>
  <si>
    <t>https://gupea.ub.gu.se/bitstream/2077/40135/1/gupea_2077_40135_1.pdf</t>
  </si>
  <si>
    <t>J Denkers </t>
  </si>
  <si>
    <t>A longitudinal field study on creation and use of domain-specific languages in industry</t>
  </si>
  <si>
    <t>https://dl.acm.org/doi/abs/10.1145/3338906.3341463</t>
  </si>
  <si>
    <t>M Völter, B Kolb, T Szábó, D Ratiu, A van Deursen</t>
  </si>
  <si>
    <t>Lessons Learned from Developing mbeddr</t>
  </si>
  <si>
    <t>http://voelter.de/data/pub/BuildingMbeddr-Experiences.pdf</t>
  </si>
  <si>
    <t>T Szabó</t>
  </si>
  <si>
    <t>Incrementalizing Static Analyses in Datalog</t>
  </si>
  <si>
    <t>https://openscience.ub.uni-mainz.de/handle/20.500.12030/5617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</si>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</sst>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11" fillId="0" borderId="0" xfId="0" applyFont="1" applyAlignment="1"/>
    <xf numFmtId="0" fontId="4" fillId="3" borderId="0" xfId="0" applyFont="1" applyFill="1" applyAlignment="1"/>
    <xf numFmtId="0" fontId="12" fillId="0" borderId="0" xfId="0" applyFont="1" applyAlignment="1"/>
    <xf numFmtId="0" fontId="4" fillId="8" borderId="0" xfId="0" applyFont="1" applyFill="1" applyAlignment="1"/>
    <xf numFmtId="0" fontId="7" fillId="7" borderId="0" xfId="0" applyFont="1" applyFill="1" applyAlignment="1"/>
    <xf numFmtId="0" fontId="7" fillId="6" borderId="0" xfId="0" applyFont="1" applyFill="1" applyAlignment="1"/>
    <xf numFmtId="0" fontId="5" fillId="6" borderId="0" xfId="0" applyFont="1" applyFill="1" applyAlignment="1"/>
    <xf numFmtId="0" fontId="4" fillId="5" borderId="0" xfId="0" applyFont="1" applyFill="1" applyAlignment="1"/>
    <xf numFmtId="0" fontId="0" fillId="0" borderId="0" xfId="0" applyFont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155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0164-1212(85)90011-1" TargetMode="External"/><Relationship Id="rId18" Type="http://schemas.openxmlformats.org/officeDocument/2006/relationships/hyperlink" Target="https://doi.org/10.1007/978-3-540-88643-3_7" TargetMode="External"/><Relationship Id="rId26" Type="http://schemas.openxmlformats.org/officeDocument/2006/relationships/hyperlink" Target="https://dl.acm.org/doi/abs/10.1145/2970276.2970298" TargetMode="External"/><Relationship Id="rId39" Type="http://schemas.openxmlformats.org/officeDocument/2006/relationships/hyperlink" Target="http://elib.uni-stuttgart.de/handle/11682/9267" TargetMode="External"/><Relationship Id="rId21" Type="http://schemas.openxmlformats.org/officeDocument/2006/relationships/hyperlink" Target="https://doi.org/10.1007/3-540-45937-5_1" TargetMode="External"/><Relationship Id="rId34" Type="http://schemas.openxmlformats.org/officeDocument/2006/relationships/hyperlink" Target="https://link.springer.com/chapter/10.1007/978-3-030-03418-4_19" TargetMode="External"/><Relationship Id="rId42" Type="http://schemas.openxmlformats.org/officeDocument/2006/relationships/hyperlink" Target="https://tomassetti.me/wp-content/uploads/2016/11/LWCSLE16_paper_4.pdf" TargetMode="External"/><Relationship Id="rId47" Type="http://schemas.openxmlformats.org/officeDocument/2006/relationships/hyperlink" Target="https://soft-dev.org/pubs/pdf/erdweg_van_der_storm_voelter_tratt_bosman_cook_gerritsen_hilshout_kelly_loh_konat_molina_palatnik_pohjonen_schindler_schindler_solmi_vergu_visser_van_der_vlist_wachsmuth_van_der_woning__evaluating_and_comparing_language_workbenches.pdf" TargetMode="External"/><Relationship Id="rId50" Type="http://schemas.openxmlformats.org/officeDocument/2006/relationships/hyperlink" Target="http://voelter.de/data/pub/BuildingMbeddr-Experiences.pdf" TargetMode="External"/><Relationship Id="rId7" Type="http://schemas.openxmlformats.org/officeDocument/2006/relationships/hyperlink" Target="https://doi.org/10.1145/2076021.2048121" TargetMode="External"/><Relationship Id="rId2" Type="http://schemas.openxmlformats.org/officeDocument/2006/relationships/hyperlink" Target="https://doi.org/10.1016/j.scico.2007.11.003" TargetMode="External"/><Relationship Id="rId16" Type="http://schemas.openxmlformats.org/officeDocument/2006/relationships/hyperlink" Target="https://doi.org/10.1145/1167473.1167511" TargetMode="External"/><Relationship Id="rId29" Type="http://schemas.openxmlformats.org/officeDocument/2006/relationships/hyperlink" Target="https://dl.acm.org/doi/abs/10.1145/2997364.2997365" TargetMode="External"/><Relationship Id="rId11" Type="http://schemas.openxmlformats.org/officeDocument/2006/relationships/hyperlink" Target="https://doi.org/10.1109/scam.2009.28" TargetMode="External"/><Relationship Id="rId24" Type="http://schemas.openxmlformats.org/officeDocument/2006/relationships/hyperlink" Target="https://doi.org/10.1007/978-3-319-11245-9_3" TargetMode="External"/><Relationship Id="rId32" Type="http://schemas.openxmlformats.org/officeDocument/2006/relationships/hyperlink" Target="https://link.springer.com/article/10.1007/s11219-017-9390-6" TargetMode="External"/><Relationship Id="rId37" Type="http://schemas.openxmlformats.org/officeDocument/2006/relationships/hyperlink" Target="https://orbilu.uni.lu/bitstream/10993/31982/1/DissertationBehringerOnePage.pdf" TargetMode="External"/><Relationship Id="rId40" Type="http://schemas.openxmlformats.org/officeDocument/2006/relationships/hyperlink" Target="https://cfaed.tu-dresden.de/files/Images/people/chair-cc/publications/1704_Karol_TOMS-arxiv.pdf" TargetMode="External"/><Relationship Id="rId45" Type="http://schemas.openxmlformats.org/officeDocument/2006/relationships/hyperlink" Target="https://link.springer.com/chapter/10.1007/978-3-319-02654-1_11" TargetMode="External"/><Relationship Id="rId5" Type="http://schemas.openxmlformats.org/officeDocument/2006/relationships/hyperlink" Target="https://www.sciencedirect.com/science/article/pii/S0950584999000816" TargetMode="External"/><Relationship Id="rId15" Type="http://schemas.openxmlformats.org/officeDocument/2006/relationships/hyperlink" Target="https://doi.org/10.1145/390011.808247" TargetMode="External"/><Relationship Id="rId23" Type="http://schemas.openxmlformats.org/officeDocument/2006/relationships/hyperlink" Target="https://link.springer.com/chapter/10.1007/978-3-319-02654-1_11" TargetMode="External"/><Relationship Id="rId28" Type="http://schemas.openxmlformats.org/officeDocument/2006/relationships/hyperlink" Target="https://ieeexplore.ieee.org/abstract/document/6866847/" TargetMode="External"/><Relationship Id="rId36" Type="http://schemas.openxmlformats.org/officeDocument/2006/relationships/hyperlink" Target="https://edoc.hu-berlin.de/handle/18452/18047" TargetMode="External"/><Relationship Id="rId49" Type="http://schemas.openxmlformats.org/officeDocument/2006/relationships/hyperlink" Target="https://dl.acm.org/doi/abs/10.1145/3338906.3341463" TargetMode="External"/><Relationship Id="rId10" Type="http://schemas.openxmlformats.org/officeDocument/2006/relationships/hyperlink" Target="https://doi.org/10.1145/151257.151260" TargetMode="External"/><Relationship Id="rId19" Type="http://schemas.openxmlformats.org/officeDocument/2006/relationships/hyperlink" Target="https://doi.org/10.1007/978-3-642-35992-7_11" TargetMode="External"/><Relationship Id="rId31" Type="http://schemas.openxmlformats.org/officeDocument/2006/relationships/hyperlink" Target="https://dl.acm.org/doi/abs/10.1145/2642937.2642938" TargetMode="External"/><Relationship Id="rId44" Type="http://schemas.openxmlformats.org/officeDocument/2006/relationships/hyperlink" Target="https://uwspace.uwaterloo.ca/handle/10012/11249" TargetMode="External"/><Relationship Id="rId52" Type="http://schemas.openxmlformats.org/officeDocument/2006/relationships/table" Target="../tables/table1.xml"/><Relationship Id="rId4" Type="http://schemas.openxmlformats.org/officeDocument/2006/relationships/hyperlink" Target="https://doi.org/10.1145/2048066.2048099" TargetMode="External"/><Relationship Id="rId9" Type="http://schemas.openxmlformats.org/officeDocument/2006/relationships/hyperlink" Target="https://doi.org/10.1145/1869459.1869535" TargetMode="External"/><Relationship Id="rId14" Type="http://schemas.openxmlformats.org/officeDocument/2006/relationships/hyperlink" Target="https://doi.org/10.1002/spe.4380250705" TargetMode="External"/><Relationship Id="rId22" Type="http://schemas.openxmlformats.org/officeDocument/2006/relationships/hyperlink" Target="https://doi.org/10.1145/2371401.2371419" TargetMode="External"/><Relationship Id="rId27" Type="http://schemas.openxmlformats.org/officeDocument/2006/relationships/hyperlink" Target="https://link.springer.com/article/10.1007/s10270-016-0575-4" TargetMode="External"/><Relationship Id="rId30" Type="http://schemas.openxmlformats.org/officeDocument/2006/relationships/hyperlink" Target="https://link.springer.com/article/10.1007/s10270-018-0679-0" TargetMode="External"/><Relationship Id="rId35" Type="http://schemas.openxmlformats.org/officeDocument/2006/relationships/hyperlink" Target="https://cfaed.tu-dresden.de/files/Images/people/chair-cc/publications/1704_Karol_TOMS-arxiv.pdf" TargetMode="External"/><Relationship Id="rId43" Type="http://schemas.openxmlformats.org/officeDocument/2006/relationships/hyperlink" Target="https://hal.inria.fr/tel-01369451/" TargetMode="External"/><Relationship Id="rId48" Type="http://schemas.openxmlformats.org/officeDocument/2006/relationships/hyperlink" Target="https://gupea.ub.gu.se/bitstream/2077/40135/1/gupea_2077_40135_1.pdf" TargetMode="External"/><Relationship Id="rId8" Type="http://schemas.openxmlformats.org/officeDocument/2006/relationships/hyperlink" Target="https://doi.org/10.1145/1869459.1869497" TargetMode="External"/><Relationship Id="rId51" Type="http://schemas.openxmlformats.org/officeDocument/2006/relationships/hyperlink" Target="https://openscience.ub.uni-mainz.de/handle/20.500.12030/5617" TargetMode="External"/><Relationship Id="rId3" Type="http://schemas.openxmlformats.org/officeDocument/2006/relationships/hyperlink" Target="https://doi.org/10.1145/2047862.2047891" TargetMode="External"/><Relationship Id="rId12" Type="http://schemas.openxmlformats.org/officeDocument/2006/relationships/hyperlink" Target="https://doi.org/10.1109/tse.1981.231109" TargetMode="External"/><Relationship Id="rId17" Type="http://schemas.openxmlformats.org/officeDocument/2006/relationships/hyperlink" Target="https://doi.org/10.1016/j.entcs.2008.03.047" TargetMode="External"/><Relationship Id="rId25" Type="http://schemas.openxmlformats.org/officeDocument/2006/relationships/hyperlink" Target="https://dl.acm.org/doi/abs/10.1145/2950290.2950315" TargetMode="External"/><Relationship Id="rId33" Type="http://schemas.openxmlformats.org/officeDocument/2006/relationships/hyperlink" Target="https://dl.acm.org/doi/abs/10.1145/2997364.2997374" TargetMode="External"/><Relationship Id="rId38" Type="http://schemas.openxmlformats.org/officeDocument/2006/relationships/hyperlink" Target="https://oceanrep.geomar.de/34372/" TargetMode="External"/><Relationship Id="rId46" Type="http://schemas.openxmlformats.org/officeDocument/2006/relationships/hyperlink" Target="https://cfaed.tu-dresden.de/files/Images/people/chair-cc/theses/2016_DA_Nett.pdf" TargetMode="External"/><Relationship Id="rId20" Type="http://schemas.openxmlformats.org/officeDocument/2006/relationships/hyperlink" Target="https://doi.org/10.1145/2048066.2048123" TargetMode="External"/><Relationship Id="rId41" Type="http://schemas.openxmlformats.org/officeDocument/2006/relationships/hyperlink" Target="https://research.tudelft.nl/files/54059131/Luis_Eduardo_de_Souza_Amorim_main_thesis_vfinal.pdf" TargetMode="External"/><Relationship Id="rId1" Type="http://schemas.openxmlformats.org/officeDocument/2006/relationships/hyperlink" Target="https://doi.org/10.1145/1289971.1289975" TargetMode="External"/><Relationship Id="rId6" Type="http://schemas.openxmlformats.org/officeDocument/2006/relationships/hyperlink" Target="https://doi.org/10.1145/71605.71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3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68" customWidth="1"/>
    <col min="4" max="4" width="5.42578125" customWidth="1"/>
    <col min="5" max="5" width="14.570312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406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3" t="s">
        <v>407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HYPERLINK("https://doi.org/10.1007/s10515-013-0120-4")</f>
        <v>https://doi.org/10.1007/s10515-013-0120-4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>
        <v>2009</v>
      </c>
      <c r="E9" s="8"/>
      <c r="F9" s="10"/>
      <c r="G9" s="10"/>
      <c r="H9" s="19" t="str">
        <f t="shared" ref="H9:H40" si="0">IF(I9=R9,I9,IF(AND(I9="YES",R9="MAYBE"),"YES",IF(AND(I9="MAYBE",R9="YES"),"YES",IF(OR(AND(I9="NO",R9="YES"),AND(I9="YES",R9="NO")),"MAYBE","NO"))))</f>
        <v>NO</v>
      </c>
      <c r="I9" s="11" t="s">
        <v>21</v>
      </c>
      <c r="J9" s="12"/>
      <c r="K9" s="12"/>
      <c r="L9" s="13"/>
      <c r="M9" s="13"/>
      <c r="N9" s="13"/>
      <c r="O9" s="13"/>
      <c r="P9" s="14"/>
      <c r="Q9" s="14"/>
      <c r="R9" s="22" t="s">
        <v>21</v>
      </c>
      <c r="S9" s="15"/>
      <c r="T9" s="15"/>
      <c r="U9" s="23"/>
      <c r="V9" s="16"/>
      <c r="W9" s="16"/>
      <c r="X9" s="16"/>
      <c r="Y9" s="16"/>
      <c r="Z9" s="16"/>
      <c r="AA9" s="7"/>
    </row>
    <row r="10" spans="1:27" ht="15.75" customHeight="1" x14ac:dyDescent="0.2">
      <c r="A10" s="8"/>
      <c r="B10" s="8" t="s">
        <v>22</v>
      </c>
      <c r="C10" s="8" t="s">
        <v>23</v>
      </c>
      <c r="D10" s="8">
        <v>2010</v>
      </c>
      <c r="E10" s="8"/>
      <c r="F10" s="24" t="str">
        <f>HYPERLINK("https://doi.org/10.1109/memcod.2010.5558636")</f>
        <v>https://doi.org/10.1109/memcod.2010.5558636</v>
      </c>
      <c r="G10" s="10" t="s">
        <v>24</v>
      </c>
      <c r="H10" s="19" t="str">
        <f t="shared" si="0"/>
        <v>NO</v>
      </c>
      <c r="I10" s="11" t="s">
        <v>21</v>
      </c>
      <c r="J10" s="12"/>
      <c r="K10" s="12"/>
      <c r="L10" s="13"/>
      <c r="M10" s="13"/>
      <c r="N10" s="13"/>
      <c r="O10" s="13"/>
      <c r="P10" s="14"/>
      <c r="Q10" s="14"/>
      <c r="R10" s="22" t="s">
        <v>21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B11" s="8" t="s">
        <v>25</v>
      </c>
      <c r="C11" s="8" t="s">
        <v>26</v>
      </c>
      <c r="D11" s="8">
        <v>2007</v>
      </c>
      <c r="E11" s="8"/>
      <c r="F11" s="24" t="str">
        <f>HYPERLINK("https://doi.org/10.1145/1289971.1289977")</f>
        <v>https://doi.org/10.1145/1289971.1289977</v>
      </c>
      <c r="G11" s="10" t="s">
        <v>27</v>
      </c>
      <c r="H11" s="19" t="str">
        <f t="shared" si="0"/>
        <v>NO</v>
      </c>
      <c r="I11" s="11" t="s">
        <v>21</v>
      </c>
      <c r="J11" s="12"/>
      <c r="K11" s="12"/>
      <c r="L11" s="13"/>
      <c r="M11" s="13"/>
      <c r="N11" s="13"/>
      <c r="O11" s="13"/>
      <c r="P11" s="14"/>
      <c r="Q11" s="14"/>
      <c r="R11" s="22" t="s">
        <v>21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8" t="s">
        <v>28</v>
      </c>
      <c r="C12" s="8" t="s">
        <v>29</v>
      </c>
      <c r="D12" s="8">
        <v>2010</v>
      </c>
      <c r="E12" s="8"/>
      <c r="F12" s="24" t="str">
        <f>HYPERLINK("https://doi.org/10.1109/memcod.2010.5558637")</f>
        <v>https://doi.org/10.1109/memcod.2010.5558637</v>
      </c>
      <c r="G12" s="10" t="s">
        <v>30</v>
      </c>
      <c r="H12" s="19" t="str">
        <f t="shared" si="0"/>
        <v>NO</v>
      </c>
      <c r="I12" s="11" t="s">
        <v>21</v>
      </c>
      <c r="J12" s="12"/>
      <c r="K12" s="12"/>
      <c r="L12" s="13"/>
      <c r="M12" s="13"/>
      <c r="N12" s="13"/>
      <c r="O12" s="13"/>
      <c r="P12" s="14"/>
      <c r="Q12" s="14"/>
      <c r="R12" s="22" t="s">
        <v>21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B13" s="8" t="s">
        <v>31</v>
      </c>
      <c r="C13" s="8" t="s">
        <v>32</v>
      </c>
      <c r="D13" s="8">
        <v>2001</v>
      </c>
      <c r="E13" s="8"/>
      <c r="F13" s="10"/>
      <c r="G13" s="10"/>
      <c r="H13" s="19" t="str">
        <f t="shared" si="0"/>
        <v>NO</v>
      </c>
      <c r="I13" s="11" t="s">
        <v>21</v>
      </c>
      <c r="J13" s="12"/>
      <c r="K13" s="12"/>
      <c r="L13" s="13"/>
      <c r="M13" s="13"/>
      <c r="N13" s="13"/>
      <c r="O13" s="13"/>
      <c r="P13" s="14"/>
      <c r="Q13" s="14"/>
      <c r="R13" s="22" t="s">
        <v>21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 t="s">
        <v>33</v>
      </c>
      <c r="C14" s="8" t="s">
        <v>34</v>
      </c>
      <c r="D14" s="8">
        <v>1996</v>
      </c>
      <c r="E14" s="8"/>
      <c r="F14" s="24" t="str">
        <f>HYPERLINK("https://doi.org/10.1002/(sici)1097-024x(199605)26:5&lt;581::aid-spe53&gt;3.0.co;2-p")</f>
        <v>https://doi.org/10.1002/(sici)1097-024x(199605)26:5&lt;581::aid-spe53&gt;3.0.co;2-p</v>
      </c>
      <c r="G14" s="10" t="s">
        <v>35</v>
      </c>
      <c r="H14" s="19" t="str">
        <f t="shared" si="0"/>
        <v>NO</v>
      </c>
      <c r="I14" s="11" t="s">
        <v>21</v>
      </c>
      <c r="J14" s="12"/>
      <c r="K14" s="12"/>
      <c r="L14" s="13"/>
      <c r="M14" s="13"/>
      <c r="N14" s="13"/>
      <c r="O14" s="13"/>
      <c r="P14" s="14"/>
      <c r="Q14" s="14"/>
      <c r="R14" s="22" t="s">
        <v>21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 x14ac:dyDescent="0.2">
      <c r="A15" s="8"/>
      <c r="B15" s="8" t="s">
        <v>36</v>
      </c>
      <c r="C15" s="8" t="s">
        <v>37</v>
      </c>
      <c r="D15" s="8">
        <v>2004</v>
      </c>
      <c r="E15" s="8"/>
      <c r="F15" s="24" t="str">
        <f>HYPERLINK("https://doi.org/10.1016/j.scico.2003.04.005")</f>
        <v>https://doi.org/10.1016/j.scico.2003.04.005</v>
      </c>
      <c r="G15" s="10" t="s">
        <v>38</v>
      </c>
      <c r="H15" s="19" t="str">
        <f t="shared" si="0"/>
        <v>NO</v>
      </c>
      <c r="I15" s="11" t="s">
        <v>21</v>
      </c>
      <c r="J15" s="12"/>
      <c r="K15" s="12"/>
      <c r="L15" s="13"/>
      <c r="M15" s="13"/>
      <c r="N15" s="13"/>
      <c r="O15" s="13"/>
      <c r="P15" s="14"/>
      <c r="Q15" s="14"/>
      <c r="R15" s="25" t="s">
        <v>21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 t="s">
        <v>39</v>
      </c>
      <c r="C16" s="8" t="s">
        <v>40</v>
      </c>
      <c r="D16" s="8">
        <v>2003</v>
      </c>
      <c r="E16" s="26"/>
      <c r="F16" s="10"/>
      <c r="G16" s="10"/>
      <c r="H16" s="19" t="str">
        <f t="shared" si="0"/>
        <v>NO</v>
      </c>
      <c r="I16" s="11" t="s">
        <v>21</v>
      </c>
      <c r="J16" s="12"/>
      <c r="K16" s="12"/>
      <c r="L16" s="13"/>
      <c r="M16" s="13"/>
      <c r="N16" s="13"/>
      <c r="O16" s="13"/>
      <c r="P16" s="14"/>
      <c r="Q16" s="14"/>
      <c r="R16" s="22" t="s">
        <v>21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 x14ac:dyDescent="0.2">
      <c r="A17" s="8"/>
      <c r="B17" s="8" t="s">
        <v>41</v>
      </c>
      <c r="C17" s="8" t="s">
        <v>42</v>
      </c>
      <c r="D17" s="8">
        <v>1991</v>
      </c>
      <c r="E17" s="8"/>
      <c r="F17" s="24" t="str">
        <f>HYPERLINK("https://doi.org/10.1002/spe.4380210406")</f>
        <v>https://doi.org/10.1002/spe.4380210406</v>
      </c>
      <c r="G17" s="10" t="s">
        <v>43</v>
      </c>
      <c r="H17" s="19" t="str">
        <f t="shared" si="0"/>
        <v>NO</v>
      </c>
      <c r="I17" s="11" t="s">
        <v>21</v>
      </c>
      <c r="J17" s="12"/>
      <c r="K17" s="12"/>
      <c r="L17" s="13"/>
      <c r="M17" s="13"/>
      <c r="N17" s="13"/>
      <c r="O17" s="13"/>
      <c r="P17" s="14"/>
      <c r="Q17" s="14"/>
      <c r="R17" s="22" t="s">
        <v>21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 x14ac:dyDescent="0.2">
      <c r="A18" s="8"/>
      <c r="B18" s="8" t="s">
        <v>44</v>
      </c>
      <c r="C18" s="8" t="s">
        <v>45</v>
      </c>
      <c r="D18" s="8">
        <v>2004</v>
      </c>
      <c r="E18" s="8"/>
      <c r="F18" s="24" t="str">
        <f>HYPERLINK("https://doi.org/10.1145/1028976.1029007")</f>
        <v>https://doi.org/10.1145/1028976.1029007</v>
      </c>
      <c r="G18" s="10" t="s">
        <v>46</v>
      </c>
      <c r="H18" s="19" t="str">
        <f t="shared" si="0"/>
        <v>NO</v>
      </c>
      <c r="I18" s="11" t="s">
        <v>21</v>
      </c>
      <c r="J18" s="12"/>
      <c r="K18" s="12"/>
      <c r="L18" s="13"/>
      <c r="M18" s="13"/>
      <c r="N18" s="13"/>
      <c r="O18" s="13"/>
      <c r="P18" s="14"/>
      <c r="Q18" s="14"/>
      <c r="R18" s="22" t="s">
        <v>21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47</v>
      </c>
      <c r="C19" s="8" t="s">
        <v>48</v>
      </c>
      <c r="D19" s="8">
        <v>2007</v>
      </c>
      <c r="E19" s="8"/>
      <c r="F19" s="24" t="str">
        <f>HYPERLINK("https://doi.org/10.1007/978-3-540-69073-3_5")</f>
        <v>https://doi.org/10.1007/978-3-540-69073-3_5</v>
      </c>
      <c r="G19" s="10" t="s">
        <v>49</v>
      </c>
      <c r="H19" s="19" t="str">
        <f t="shared" si="0"/>
        <v>NO</v>
      </c>
      <c r="I19" s="11" t="s">
        <v>21</v>
      </c>
      <c r="J19" s="12"/>
      <c r="K19" s="12"/>
      <c r="L19" s="13"/>
      <c r="M19" s="13"/>
      <c r="N19" s="13"/>
      <c r="O19" s="13"/>
      <c r="P19" s="14"/>
      <c r="Q19" s="14"/>
      <c r="R19" s="22" t="s">
        <v>21</v>
      </c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 t="s">
        <v>50</v>
      </c>
      <c r="C20" s="8" t="s">
        <v>51</v>
      </c>
      <c r="D20" s="8">
        <v>2010</v>
      </c>
      <c r="E20" s="8"/>
      <c r="F20" s="24" t="str">
        <f>HYPERLINK("https://doi.org/10.1109/jproc.2009.2037771")</f>
        <v>https://doi.org/10.1109/jproc.2009.2037771</v>
      </c>
      <c r="G20" s="10" t="s">
        <v>52</v>
      </c>
      <c r="H20" s="19" t="str">
        <f t="shared" si="0"/>
        <v>NO</v>
      </c>
      <c r="I20" s="11" t="s">
        <v>21</v>
      </c>
      <c r="J20" s="12"/>
      <c r="K20" s="12"/>
      <c r="L20" s="13"/>
      <c r="M20" s="13"/>
      <c r="N20" s="13"/>
      <c r="O20" s="13"/>
      <c r="P20" s="14"/>
      <c r="Q20" s="14"/>
      <c r="R20" s="22" t="s">
        <v>21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 x14ac:dyDescent="0.2">
      <c r="A21" s="8"/>
      <c r="B21" s="8" t="s">
        <v>53</v>
      </c>
      <c r="C21" s="8" t="s">
        <v>54</v>
      </c>
      <c r="D21" s="8">
        <v>2012</v>
      </c>
      <c r="E21" s="8"/>
      <c r="F21" s="24" t="str">
        <f>HYPERLINK("https://doi.org/10.4018/978-1-61350-438-3.ch013")</f>
        <v>https://doi.org/10.4018/978-1-61350-438-3.ch013</v>
      </c>
      <c r="G21" s="10" t="s">
        <v>55</v>
      </c>
      <c r="H21" s="19" t="str">
        <f t="shared" si="0"/>
        <v>NO</v>
      </c>
      <c r="I21" s="11" t="s">
        <v>21</v>
      </c>
      <c r="J21" s="12"/>
      <c r="K21" s="12"/>
      <c r="L21" s="13"/>
      <c r="M21" s="13"/>
      <c r="N21" s="13"/>
      <c r="O21" s="13"/>
      <c r="P21" s="14"/>
      <c r="Q21" s="14"/>
      <c r="R21" s="22" t="s">
        <v>21</v>
      </c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 t="s">
        <v>56</v>
      </c>
      <c r="C22" s="8" t="s">
        <v>57</v>
      </c>
      <c r="D22" s="8">
        <v>1997</v>
      </c>
      <c r="E22" s="8"/>
      <c r="F22" s="24" t="str">
        <f>HYPERLINK("https://doi.org/10.1007/bfb0058022")</f>
        <v>https://doi.org/10.1007/bfb0058022</v>
      </c>
      <c r="G22" s="10" t="s">
        <v>58</v>
      </c>
      <c r="H22" s="19" t="str">
        <f t="shared" si="0"/>
        <v>NO</v>
      </c>
      <c r="I22" s="11" t="s">
        <v>21</v>
      </c>
      <c r="J22" s="12"/>
      <c r="K22" s="12"/>
      <c r="L22" s="13"/>
      <c r="M22" s="13"/>
      <c r="N22" s="13"/>
      <c r="O22" s="13"/>
      <c r="P22" s="14"/>
      <c r="Q22" s="14"/>
      <c r="R22" s="22" t="s">
        <v>21</v>
      </c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 x14ac:dyDescent="0.2">
      <c r="A23" s="8"/>
      <c r="B23" s="8" t="s">
        <v>59</v>
      </c>
      <c r="C23" s="8" t="s">
        <v>60</v>
      </c>
      <c r="D23" s="8"/>
      <c r="E23" s="8"/>
      <c r="F23" s="10"/>
      <c r="G23" s="10"/>
      <c r="H23" s="19" t="str">
        <f t="shared" si="0"/>
        <v>NO</v>
      </c>
      <c r="I23" s="11" t="s">
        <v>21</v>
      </c>
      <c r="J23" s="12"/>
      <c r="K23" s="12"/>
      <c r="L23" s="13"/>
      <c r="M23" s="13"/>
      <c r="N23" s="13"/>
      <c r="O23" s="13"/>
      <c r="P23" s="14"/>
      <c r="Q23" s="14"/>
      <c r="R23" s="22" t="s">
        <v>21</v>
      </c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 t="s">
        <v>61</v>
      </c>
      <c r="C24" s="8" t="s">
        <v>62</v>
      </c>
      <c r="D24" s="8">
        <v>2000</v>
      </c>
      <c r="E24" s="8"/>
      <c r="F24" s="24" t="str">
        <f>HYPERLINK("https://doi.org/10.1145/337180.337625")</f>
        <v>https://doi.org/10.1145/337180.337625</v>
      </c>
      <c r="G24" s="10" t="s">
        <v>63</v>
      </c>
      <c r="H24" s="19" t="str">
        <f t="shared" si="0"/>
        <v>NO</v>
      </c>
      <c r="I24" s="11" t="s">
        <v>21</v>
      </c>
      <c r="J24" s="12"/>
      <c r="K24" s="12"/>
      <c r="L24" s="13"/>
      <c r="M24" s="13"/>
      <c r="N24" s="13"/>
      <c r="O24" s="13"/>
      <c r="P24" s="14"/>
      <c r="Q24" s="14"/>
      <c r="R24" s="22" t="s">
        <v>21</v>
      </c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64</v>
      </c>
      <c r="C25" s="8" t="s">
        <v>65</v>
      </c>
      <c r="D25" s="8">
        <v>2010</v>
      </c>
      <c r="E25" s="8"/>
      <c r="F25" s="24" t="str">
        <f>HYPERLINK("https://doi.org/10.1007/978-3-642-14901-6_5")</f>
        <v>https://doi.org/10.1007/978-3-642-14901-6_5</v>
      </c>
      <c r="G25" s="10" t="s">
        <v>66</v>
      </c>
      <c r="H25" s="19" t="str">
        <f t="shared" si="0"/>
        <v>NO</v>
      </c>
      <c r="I25" s="11" t="s">
        <v>21</v>
      </c>
      <c r="J25" s="12"/>
      <c r="K25" s="12"/>
      <c r="L25" s="13"/>
      <c r="M25" s="13"/>
      <c r="N25" s="13"/>
      <c r="O25" s="13"/>
      <c r="P25" s="14"/>
      <c r="Q25" s="14"/>
      <c r="R25" s="25" t="s">
        <v>21</v>
      </c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 x14ac:dyDescent="0.2">
      <c r="A26" s="8"/>
      <c r="B26" s="8" t="s">
        <v>67</v>
      </c>
      <c r="C26" s="8" t="s">
        <v>68</v>
      </c>
      <c r="D26" s="8">
        <v>2006</v>
      </c>
      <c r="E26" s="8"/>
      <c r="F26" s="24" t="str">
        <f>HYPERLINK("https://doi.org/10.1145/1182807.1182811")</f>
        <v>https://doi.org/10.1145/1182807.1182811</v>
      </c>
      <c r="G26" s="10" t="s">
        <v>69</v>
      </c>
      <c r="H26" s="19" t="str">
        <f t="shared" si="0"/>
        <v>NO</v>
      </c>
      <c r="I26" s="11" t="s">
        <v>21</v>
      </c>
      <c r="J26" s="12"/>
      <c r="K26" s="12"/>
      <c r="L26" s="13"/>
      <c r="M26" s="13"/>
      <c r="N26" s="13"/>
      <c r="O26" s="13"/>
      <c r="P26" s="14"/>
      <c r="Q26" s="14"/>
      <c r="R26" s="22" t="s">
        <v>21</v>
      </c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 x14ac:dyDescent="0.2">
      <c r="A27" s="8"/>
      <c r="B27" s="8" t="s">
        <v>70</v>
      </c>
      <c r="C27" s="8" t="s">
        <v>71</v>
      </c>
      <c r="D27" s="8">
        <v>2009</v>
      </c>
      <c r="E27" s="8"/>
      <c r="F27" s="24" t="str">
        <f>HYPERLINK("https://doi.org/10.1109/mc.2009.118")</f>
        <v>https://doi.org/10.1109/mc.2009.118</v>
      </c>
      <c r="G27" s="10" t="s">
        <v>72</v>
      </c>
      <c r="H27" s="19" t="str">
        <f t="shared" si="0"/>
        <v>NO</v>
      </c>
      <c r="I27" s="11" t="s">
        <v>21</v>
      </c>
      <c r="J27" s="12"/>
      <c r="K27" s="12"/>
      <c r="L27" s="13"/>
      <c r="M27" s="13"/>
      <c r="N27" s="13"/>
      <c r="O27" s="13"/>
      <c r="P27" s="14"/>
      <c r="Q27" s="14"/>
      <c r="R27" s="22" t="s">
        <v>21</v>
      </c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 x14ac:dyDescent="0.2">
      <c r="A28" s="8"/>
      <c r="B28" s="8" t="s">
        <v>73</v>
      </c>
      <c r="C28" s="8" t="s">
        <v>74</v>
      </c>
      <c r="D28" s="8">
        <v>2002</v>
      </c>
      <c r="E28" s="8"/>
      <c r="F28" s="24" t="str">
        <f>HYPERLINK("https://doi.org/10.1109/tse.2002.1158288")</f>
        <v>https://doi.org/10.1109/tse.2002.1158288</v>
      </c>
      <c r="G28" s="10" t="s">
        <v>75</v>
      </c>
      <c r="H28" s="19" t="str">
        <f t="shared" si="0"/>
        <v>NO</v>
      </c>
      <c r="I28" s="11" t="s">
        <v>21</v>
      </c>
      <c r="J28" s="12"/>
      <c r="K28" s="12"/>
      <c r="L28" s="13"/>
      <c r="M28" s="13"/>
      <c r="N28" s="13"/>
      <c r="O28" s="13"/>
      <c r="P28" s="14"/>
      <c r="Q28" s="14"/>
      <c r="R28" s="22" t="s">
        <v>21</v>
      </c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 x14ac:dyDescent="0.2">
      <c r="A29" s="8"/>
      <c r="B29" s="8" t="s">
        <v>76</v>
      </c>
      <c r="C29" s="8" t="s">
        <v>77</v>
      </c>
      <c r="D29" s="8"/>
      <c r="E29" s="8" t="s">
        <v>78</v>
      </c>
      <c r="F29" s="10"/>
      <c r="G29" s="10"/>
      <c r="H29" s="19" t="str">
        <f t="shared" si="0"/>
        <v>NO</v>
      </c>
      <c r="I29" s="11" t="s">
        <v>21</v>
      </c>
      <c r="J29" s="12"/>
      <c r="K29" s="12"/>
      <c r="L29" s="13"/>
      <c r="M29" s="13"/>
      <c r="N29" s="13"/>
      <c r="O29" s="13"/>
      <c r="P29" s="14"/>
      <c r="Q29" s="14"/>
      <c r="R29" s="25" t="s">
        <v>21</v>
      </c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 x14ac:dyDescent="0.2">
      <c r="A30" s="8"/>
      <c r="B30" s="8" t="s">
        <v>79</v>
      </c>
      <c r="C30" s="8" t="s">
        <v>80</v>
      </c>
      <c r="D30" s="8">
        <v>2008</v>
      </c>
      <c r="E30" s="8"/>
      <c r="F30" s="24" t="str">
        <f>HYPERLINK("https://doi.org/10.1016/j.scico.2008.05.005")</f>
        <v>https://doi.org/10.1016/j.scico.2008.05.005</v>
      </c>
      <c r="G30" s="10" t="s">
        <v>81</v>
      </c>
      <c r="H30" s="19" t="str">
        <f t="shared" si="0"/>
        <v>NO</v>
      </c>
      <c r="I30" s="11" t="s">
        <v>21</v>
      </c>
      <c r="J30" s="12"/>
      <c r="K30" s="12"/>
      <c r="L30" s="13"/>
      <c r="M30" s="13"/>
      <c r="N30" s="13"/>
      <c r="O30" s="13"/>
      <c r="P30" s="14"/>
      <c r="Q30" s="14"/>
      <c r="R30" s="27" t="s">
        <v>21</v>
      </c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 x14ac:dyDescent="0.2">
      <c r="A31" s="8"/>
      <c r="B31" s="8" t="s">
        <v>82</v>
      </c>
      <c r="C31" s="8" t="s">
        <v>83</v>
      </c>
      <c r="D31" s="8">
        <v>2003</v>
      </c>
      <c r="E31" s="8"/>
      <c r="F31" s="24" t="str">
        <f>HYPERLINK("https://doi.org/10.1109/ms.2003.1241368")</f>
        <v>https://doi.org/10.1109/ms.2003.1241368</v>
      </c>
      <c r="G31" s="10" t="s">
        <v>84</v>
      </c>
      <c r="H31" s="19" t="str">
        <f t="shared" si="0"/>
        <v>NO</v>
      </c>
      <c r="I31" s="11" t="s">
        <v>21</v>
      </c>
      <c r="J31" s="12"/>
      <c r="K31" s="12"/>
      <c r="L31" s="13"/>
      <c r="M31" s="13"/>
      <c r="N31" s="13"/>
      <c r="O31" s="13"/>
      <c r="P31" s="14"/>
      <c r="Q31" s="14"/>
      <c r="R31" s="22" t="s">
        <v>21</v>
      </c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 x14ac:dyDescent="0.2">
      <c r="A32" s="8"/>
      <c r="B32" s="8" t="s">
        <v>85</v>
      </c>
      <c r="C32" s="8" t="s">
        <v>86</v>
      </c>
      <c r="D32" s="8">
        <v>2009</v>
      </c>
      <c r="E32" s="8"/>
      <c r="F32" s="24" t="str">
        <f>HYPERLINK("https://doi.org/10.1109/ase.2009.11")</f>
        <v>https://doi.org/10.1109/ase.2009.11</v>
      </c>
      <c r="G32" s="10" t="s">
        <v>87</v>
      </c>
      <c r="H32" s="19" t="str">
        <f t="shared" si="0"/>
        <v>NO</v>
      </c>
      <c r="I32" s="11" t="s">
        <v>21</v>
      </c>
      <c r="J32" s="12"/>
      <c r="K32" s="12"/>
      <c r="L32" s="13"/>
      <c r="M32" s="13"/>
      <c r="N32" s="13"/>
      <c r="O32" s="13"/>
      <c r="P32" s="14"/>
      <c r="Q32" s="14"/>
      <c r="R32" s="22" t="s">
        <v>21</v>
      </c>
      <c r="S32" s="15"/>
      <c r="T32" s="15"/>
      <c r="U32" s="16"/>
      <c r="V32" s="16"/>
      <c r="W32" s="16"/>
      <c r="X32" s="16"/>
      <c r="Y32" s="16"/>
      <c r="Z32" s="16"/>
      <c r="AA32" s="7"/>
    </row>
    <row r="33" spans="1:27" ht="15.75" customHeight="1" x14ac:dyDescent="0.2">
      <c r="A33" s="8"/>
      <c r="B33" s="8" t="s">
        <v>88</v>
      </c>
      <c r="C33" s="8" t="s">
        <v>89</v>
      </c>
      <c r="D33" s="8">
        <v>2007</v>
      </c>
      <c r="E33" s="8"/>
      <c r="F33" s="24" t="str">
        <f>HYPERLINK("https://doi.org/10.1109/icse.2007.81")</f>
        <v>https://doi.org/10.1109/icse.2007.81</v>
      </c>
      <c r="G33" s="10" t="s">
        <v>90</v>
      </c>
      <c r="H33" s="19" t="str">
        <f t="shared" si="0"/>
        <v>NO</v>
      </c>
      <c r="I33" s="11" t="s">
        <v>21</v>
      </c>
      <c r="J33" s="12"/>
      <c r="K33" s="12"/>
      <c r="L33" s="13"/>
      <c r="M33" s="13"/>
      <c r="N33" s="13"/>
      <c r="O33" s="13"/>
      <c r="P33" s="14"/>
      <c r="Q33" s="14"/>
      <c r="R33" s="25" t="s">
        <v>21</v>
      </c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 x14ac:dyDescent="0.2">
      <c r="A34" s="8"/>
      <c r="B34" s="8" t="s">
        <v>91</v>
      </c>
      <c r="C34" s="8" t="s">
        <v>92</v>
      </c>
      <c r="D34" s="8">
        <v>2003</v>
      </c>
      <c r="E34" s="8"/>
      <c r="F34" s="17" t="str">
        <f>HYPERLINK("https://doi.org/10.1007/978-3-540-39815-8_3")</f>
        <v>https://doi.org/10.1007/978-3-540-39815-8_3</v>
      </c>
      <c r="G34" s="10" t="s">
        <v>93</v>
      </c>
      <c r="H34" s="19" t="str">
        <f t="shared" si="0"/>
        <v>NO</v>
      </c>
      <c r="I34" s="11" t="s">
        <v>21</v>
      </c>
      <c r="J34" s="12"/>
      <c r="K34" s="12"/>
      <c r="L34" s="13"/>
      <c r="M34" s="13"/>
      <c r="N34" s="13"/>
      <c r="O34" s="13"/>
      <c r="P34" s="14"/>
      <c r="Q34" s="14"/>
      <c r="R34" s="22" t="s">
        <v>21</v>
      </c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 x14ac:dyDescent="0.2">
      <c r="A35" s="8"/>
      <c r="B35" s="8" t="s">
        <v>94</v>
      </c>
      <c r="C35" s="8" t="s">
        <v>95</v>
      </c>
      <c r="D35" s="8">
        <v>2003</v>
      </c>
      <c r="E35" s="8"/>
      <c r="F35" s="24" t="str">
        <f>HYPERLINK("https://doi.org/10.1016/s0167-6423(02)00109-0")</f>
        <v>https://doi.org/10.1016/s0167-6423(02)00109-0</v>
      </c>
      <c r="G35" s="10" t="s">
        <v>96</v>
      </c>
      <c r="H35" s="19" t="str">
        <f t="shared" si="0"/>
        <v>NO</v>
      </c>
      <c r="I35" s="11" t="s">
        <v>21</v>
      </c>
      <c r="J35" s="12"/>
      <c r="K35" s="12"/>
      <c r="L35" s="13"/>
      <c r="M35" s="13"/>
      <c r="N35" s="13"/>
      <c r="O35" s="13"/>
      <c r="P35" s="14"/>
      <c r="Q35" s="14"/>
      <c r="R35" s="22" t="s">
        <v>21</v>
      </c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 x14ac:dyDescent="0.2">
      <c r="A36" s="8"/>
      <c r="B36" s="8" t="s">
        <v>97</v>
      </c>
      <c r="C36" s="8" t="s">
        <v>98</v>
      </c>
      <c r="D36" s="8">
        <v>2007</v>
      </c>
      <c r="E36" s="8"/>
      <c r="F36" s="10"/>
      <c r="G36" s="10"/>
      <c r="H36" s="19" t="str">
        <f t="shared" si="0"/>
        <v>NO</v>
      </c>
      <c r="I36" s="11" t="s">
        <v>21</v>
      </c>
      <c r="J36" s="12"/>
      <c r="K36" s="12"/>
      <c r="L36" s="13"/>
      <c r="M36" s="13"/>
      <c r="N36" s="13"/>
      <c r="O36" s="13"/>
      <c r="P36" s="14"/>
      <c r="Q36" s="14"/>
      <c r="R36" s="22" t="s">
        <v>21</v>
      </c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 x14ac:dyDescent="0.2">
      <c r="A37" s="8"/>
      <c r="B37" s="8" t="s">
        <v>99</v>
      </c>
      <c r="C37" s="8" t="s">
        <v>100</v>
      </c>
      <c r="D37" s="8">
        <v>2006</v>
      </c>
      <c r="E37" s="8"/>
      <c r="F37" s="10"/>
      <c r="G37" s="10"/>
      <c r="H37" s="19" t="str">
        <f t="shared" si="0"/>
        <v>NO</v>
      </c>
      <c r="I37" s="11" t="s">
        <v>21</v>
      </c>
      <c r="J37" s="12"/>
      <c r="K37" s="12"/>
      <c r="L37" s="13"/>
      <c r="M37" s="13"/>
      <c r="N37" s="13"/>
      <c r="O37" s="13"/>
      <c r="P37" s="14"/>
      <c r="Q37" s="14"/>
      <c r="R37" s="22" t="s">
        <v>21</v>
      </c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 x14ac:dyDescent="0.2">
      <c r="A38" s="8"/>
      <c r="B38" s="8" t="s">
        <v>101</v>
      </c>
      <c r="C38" s="8" t="s">
        <v>102</v>
      </c>
      <c r="D38" s="8">
        <v>1997</v>
      </c>
      <c r="E38" s="8"/>
      <c r="F38" s="24" t="str">
        <f>HYPERLINK("https://doi.org/10.1007/978-3-7091-6510-2_12")</f>
        <v>https://doi.org/10.1007/978-3-7091-6510-2_12</v>
      </c>
      <c r="G38" s="10" t="s">
        <v>103</v>
      </c>
      <c r="H38" s="19" t="str">
        <f t="shared" si="0"/>
        <v>NO</v>
      </c>
      <c r="I38" s="11" t="s">
        <v>21</v>
      </c>
      <c r="J38" s="12"/>
      <c r="K38" s="12"/>
      <c r="L38" s="13"/>
      <c r="M38" s="13"/>
      <c r="N38" s="13"/>
      <c r="O38" s="13"/>
      <c r="P38" s="14"/>
      <c r="Q38" s="14"/>
      <c r="R38" s="22" t="s">
        <v>21</v>
      </c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 x14ac:dyDescent="0.2">
      <c r="A39" s="8"/>
      <c r="B39" s="8" t="s">
        <v>104</v>
      </c>
      <c r="C39" s="8" t="s">
        <v>105</v>
      </c>
      <c r="D39" s="8">
        <v>2005</v>
      </c>
      <c r="E39" s="8"/>
      <c r="F39" s="24" t="str">
        <f>HYPERLINK("https://doi.org/10.1109/apsec.2005.101")</f>
        <v>https://doi.org/10.1109/apsec.2005.101</v>
      </c>
      <c r="G39" s="10" t="s">
        <v>106</v>
      </c>
      <c r="H39" s="19" t="str">
        <f t="shared" si="0"/>
        <v>NO</v>
      </c>
      <c r="I39" s="11" t="s">
        <v>21</v>
      </c>
      <c r="J39" s="12"/>
      <c r="K39" s="12"/>
      <c r="L39" s="13"/>
      <c r="M39" s="13"/>
      <c r="N39" s="13"/>
      <c r="O39" s="13"/>
      <c r="P39" s="14"/>
      <c r="Q39" s="14"/>
      <c r="R39" s="22" t="s">
        <v>21</v>
      </c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 x14ac:dyDescent="0.2">
      <c r="A40" s="8"/>
      <c r="B40" s="8" t="s">
        <v>107</v>
      </c>
      <c r="C40" s="8" t="s">
        <v>108</v>
      </c>
      <c r="D40" s="8">
        <v>2007</v>
      </c>
      <c r="E40" s="8"/>
      <c r="F40" s="10"/>
      <c r="G40" s="10"/>
      <c r="H40" s="19" t="str">
        <f t="shared" si="0"/>
        <v>NO</v>
      </c>
      <c r="I40" s="11" t="s">
        <v>21</v>
      </c>
      <c r="J40" s="12"/>
      <c r="K40" s="12"/>
      <c r="L40" s="13"/>
      <c r="M40" s="13"/>
      <c r="N40" s="13"/>
      <c r="O40" s="13"/>
      <c r="P40" s="14"/>
      <c r="Q40" s="14"/>
      <c r="R40" s="22" t="s">
        <v>21</v>
      </c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 x14ac:dyDescent="0.2">
      <c r="A41" s="8"/>
      <c r="B41" s="8" t="s">
        <v>109</v>
      </c>
      <c r="C41" s="8" t="s">
        <v>110</v>
      </c>
      <c r="D41" s="8">
        <v>2010</v>
      </c>
      <c r="E41" s="8"/>
      <c r="F41" s="24" t="str">
        <f>HYPERLINK("https://doi.org/10.1007/s10009-010-0142-1")</f>
        <v>https://doi.org/10.1007/s10009-010-0142-1</v>
      </c>
      <c r="G41" s="10" t="s">
        <v>111</v>
      </c>
      <c r="H41" s="19" t="str">
        <f t="shared" ref="H41:H72" si="1">IF(I41=R41,I41,IF(AND(I41="YES",R41="MAYBE"),"YES",IF(AND(I41="MAYBE",R41="YES"),"YES",IF(OR(AND(I41="NO",R41="YES"),AND(I41="YES",R41="NO")),"MAYBE","NO"))))</f>
        <v>NO</v>
      </c>
      <c r="I41" s="11" t="s">
        <v>21</v>
      </c>
      <c r="J41" s="12"/>
      <c r="K41" s="12"/>
      <c r="L41" s="13"/>
      <c r="M41" s="13"/>
      <c r="N41" s="13"/>
      <c r="O41" s="13"/>
      <c r="P41" s="14"/>
      <c r="Q41" s="14"/>
      <c r="R41" s="22" t="s">
        <v>112</v>
      </c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 x14ac:dyDescent="0.2">
      <c r="A42" s="8"/>
      <c r="B42" s="8" t="s">
        <v>113</v>
      </c>
      <c r="C42" s="8" t="s">
        <v>114</v>
      </c>
      <c r="D42" s="8">
        <v>2009</v>
      </c>
      <c r="E42" s="8"/>
      <c r="F42" s="24" t="str">
        <f>HYPERLINK("https://doi.org/10.1109/ms.2009.80")</f>
        <v>https://doi.org/10.1109/ms.2009.80</v>
      </c>
      <c r="G42" s="10" t="s">
        <v>115</v>
      </c>
      <c r="H42" s="19" t="str">
        <f t="shared" si="1"/>
        <v>NO</v>
      </c>
      <c r="I42" s="11" t="s">
        <v>21</v>
      </c>
      <c r="J42" s="12"/>
      <c r="K42" s="12"/>
      <c r="L42" s="13"/>
      <c r="M42" s="13"/>
      <c r="N42" s="13"/>
      <c r="O42" s="13"/>
      <c r="P42" s="14"/>
      <c r="Q42" s="14"/>
      <c r="R42" s="22" t="s">
        <v>21</v>
      </c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 x14ac:dyDescent="0.2">
      <c r="A43" s="8"/>
      <c r="B43" s="8" t="s">
        <v>116</v>
      </c>
      <c r="C43" s="8" t="s">
        <v>117</v>
      </c>
      <c r="D43" s="8">
        <v>2002</v>
      </c>
      <c r="E43" s="8"/>
      <c r="F43" s="24" t="str">
        <f>HYPERLINK("https://doi.org/10.1109/ase.2002.1115016")</f>
        <v>https://doi.org/10.1109/ase.2002.1115016</v>
      </c>
      <c r="G43" s="10" t="s">
        <v>118</v>
      </c>
      <c r="H43" s="19" t="str">
        <f t="shared" si="1"/>
        <v>NO</v>
      </c>
      <c r="I43" s="11" t="s">
        <v>21</v>
      </c>
      <c r="J43" s="12"/>
      <c r="K43" s="12"/>
      <c r="L43" s="13"/>
      <c r="M43" s="13"/>
      <c r="N43" s="13"/>
      <c r="O43" s="13"/>
      <c r="P43" s="14"/>
      <c r="Q43" s="14"/>
      <c r="R43" s="22" t="s">
        <v>21</v>
      </c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 x14ac:dyDescent="0.2">
      <c r="A44" s="8"/>
      <c r="B44" s="8" t="s">
        <v>119</v>
      </c>
      <c r="C44" s="8" t="s">
        <v>120</v>
      </c>
      <c r="D44" s="8">
        <v>2011</v>
      </c>
      <c r="E44" s="8"/>
      <c r="F44" s="9" t="str">
        <f>HYPERLINK("https://doi.org/10.1007/978-3-642-22306-8_8")</f>
        <v>https://doi.org/10.1007/978-3-642-22306-8_8</v>
      </c>
      <c r="G44" s="10" t="s">
        <v>121</v>
      </c>
      <c r="H44" s="19" t="str">
        <f t="shared" si="1"/>
        <v>NO</v>
      </c>
      <c r="I44" s="11" t="s">
        <v>21</v>
      </c>
      <c r="J44" s="12"/>
      <c r="K44" s="12"/>
      <c r="L44" s="13"/>
      <c r="M44" s="13"/>
      <c r="N44" s="13"/>
      <c r="O44" s="13"/>
      <c r="P44" s="14"/>
      <c r="Q44" s="14"/>
      <c r="R44" s="22" t="s">
        <v>21</v>
      </c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 x14ac:dyDescent="0.2">
      <c r="A45" s="8"/>
      <c r="B45" s="8" t="s">
        <v>122</v>
      </c>
      <c r="C45" s="8" t="s">
        <v>123</v>
      </c>
      <c r="D45" s="8"/>
      <c r="E45" s="8"/>
      <c r="F45" s="10"/>
      <c r="G45" s="10"/>
      <c r="H45" s="19" t="str">
        <f t="shared" si="1"/>
        <v>NO</v>
      </c>
      <c r="I45" s="11" t="s">
        <v>21</v>
      </c>
      <c r="J45" s="12"/>
      <c r="K45" s="12"/>
      <c r="L45" s="13"/>
      <c r="M45" s="13"/>
      <c r="N45" s="13"/>
      <c r="O45" s="13"/>
      <c r="P45" s="14"/>
      <c r="Q45" s="14"/>
      <c r="R45" s="22" t="s">
        <v>21</v>
      </c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 x14ac:dyDescent="0.2">
      <c r="A46" s="8"/>
      <c r="B46" s="8" t="s">
        <v>124</v>
      </c>
      <c r="C46" s="8" t="s">
        <v>125</v>
      </c>
      <c r="D46" s="8">
        <v>2005</v>
      </c>
      <c r="E46" s="8"/>
      <c r="F46" s="24" t="str">
        <f>HYPERLINK("https://doi.org/10.1016/j.cl.2004.02.001")</f>
        <v>https://doi.org/10.1016/j.cl.2004.02.001</v>
      </c>
      <c r="G46" s="10" t="s">
        <v>126</v>
      </c>
      <c r="H46" s="19" t="str">
        <f t="shared" si="1"/>
        <v>NO</v>
      </c>
      <c r="I46" s="11" t="s">
        <v>21</v>
      </c>
      <c r="J46" s="12"/>
      <c r="K46" s="12"/>
      <c r="L46" s="13"/>
      <c r="M46" s="13"/>
      <c r="N46" s="13"/>
      <c r="O46" s="13"/>
      <c r="P46" s="14"/>
      <c r="Q46" s="14"/>
      <c r="R46" s="22" t="s">
        <v>21</v>
      </c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 x14ac:dyDescent="0.2">
      <c r="A47" s="8"/>
      <c r="B47" s="8" t="s">
        <v>127</v>
      </c>
      <c r="C47" s="8" t="s">
        <v>128</v>
      </c>
      <c r="D47" s="8">
        <v>1998</v>
      </c>
      <c r="E47" s="8"/>
      <c r="F47" s="17" t="str">
        <f>HYPERLINK("https://doi.org/10.1109/tools.1998.711043")</f>
        <v>https://doi.org/10.1109/tools.1998.711043</v>
      </c>
      <c r="G47" s="10" t="s">
        <v>129</v>
      </c>
      <c r="H47" s="19" t="str">
        <f t="shared" si="1"/>
        <v>NO</v>
      </c>
      <c r="I47" s="11" t="s">
        <v>21</v>
      </c>
      <c r="J47" s="12"/>
      <c r="K47" s="12"/>
      <c r="L47" s="13"/>
      <c r="M47" s="13"/>
      <c r="N47" s="13"/>
      <c r="O47" s="13"/>
      <c r="P47" s="14"/>
      <c r="Q47" s="14"/>
      <c r="R47" s="22" t="s">
        <v>21</v>
      </c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 x14ac:dyDescent="0.2">
      <c r="A48" s="8"/>
      <c r="B48" s="8" t="s">
        <v>130</v>
      </c>
      <c r="C48" s="8" t="s">
        <v>131</v>
      </c>
      <c r="D48" s="8">
        <v>2003</v>
      </c>
      <c r="E48" s="8"/>
      <c r="F48" s="24" t="str">
        <f>HYPERLINK("https://doi.org/10.1007/3-540-36579-6_11")</f>
        <v>https://doi.org/10.1007/3-540-36579-6_11</v>
      </c>
      <c r="G48" s="10" t="s">
        <v>132</v>
      </c>
      <c r="H48" s="19" t="str">
        <f t="shared" si="1"/>
        <v>NO</v>
      </c>
      <c r="I48" s="11" t="s">
        <v>21</v>
      </c>
      <c r="J48" s="12"/>
      <c r="K48" s="12"/>
      <c r="L48" s="13"/>
      <c r="M48" s="13"/>
      <c r="N48" s="13"/>
      <c r="O48" s="13"/>
      <c r="P48" s="14"/>
      <c r="Q48" s="14"/>
      <c r="R48" s="25" t="s">
        <v>21</v>
      </c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 x14ac:dyDescent="0.2">
      <c r="A49" s="8"/>
      <c r="B49" s="8" t="s">
        <v>133</v>
      </c>
      <c r="C49" s="8" t="s">
        <v>134</v>
      </c>
      <c r="D49" s="8">
        <v>1999</v>
      </c>
      <c r="E49" s="8"/>
      <c r="F49" s="24" t="str">
        <f>HYPERLINK("https://doi.org/10.1109/rtcsa.1999.811199")</f>
        <v>https://doi.org/10.1109/rtcsa.1999.811199</v>
      </c>
      <c r="G49" s="10" t="s">
        <v>135</v>
      </c>
      <c r="H49" s="19" t="str">
        <f t="shared" si="1"/>
        <v>NO</v>
      </c>
      <c r="I49" s="11" t="s">
        <v>21</v>
      </c>
      <c r="J49" s="12"/>
      <c r="K49" s="12"/>
      <c r="L49" s="13"/>
      <c r="M49" s="13"/>
      <c r="N49" s="13"/>
      <c r="O49" s="13"/>
      <c r="P49" s="14"/>
      <c r="Q49" s="14"/>
      <c r="R49" s="22" t="s">
        <v>21</v>
      </c>
      <c r="S49" s="15"/>
      <c r="T49" s="15"/>
      <c r="U49" s="16"/>
      <c r="V49" s="16"/>
      <c r="W49" s="16"/>
      <c r="X49" s="16"/>
      <c r="Y49" s="16"/>
      <c r="Z49" s="16"/>
      <c r="AA49" s="7"/>
    </row>
    <row r="50" spans="1:27" ht="14.25" x14ac:dyDescent="0.2">
      <c r="A50" s="8"/>
      <c r="B50" s="8" t="s">
        <v>136</v>
      </c>
      <c r="C50" s="8" t="s">
        <v>137</v>
      </c>
      <c r="D50" s="8">
        <v>2010</v>
      </c>
      <c r="E50" s="8"/>
      <c r="F50" s="24" t="str">
        <f>HYPERLINK("https://doi.org/10.1109/mc.2010.22")</f>
        <v>https://doi.org/10.1109/mc.2010.22</v>
      </c>
      <c r="G50" s="10" t="s">
        <v>138</v>
      </c>
      <c r="H50" s="19" t="str">
        <f t="shared" si="1"/>
        <v>NO</v>
      </c>
      <c r="I50" s="11" t="s">
        <v>21</v>
      </c>
      <c r="J50" s="12"/>
      <c r="K50" s="12"/>
      <c r="L50" s="13"/>
      <c r="M50" s="13"/>
      <c r="N50" s="13"/>
      <c r="O50" s="13"/>
      <c r="P50" s="14"/>
      <c r="Q50" s="14"/>
      <c r="R50" s="22" t="s">
        <v>21</v>
      </c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 x14ac:dyDescent="0.2">
      <c r="A51" s="8"/>
      <c r="B51" s="8" t="s">
        <v>139</v>
      </c>
      <c r="C51" s="8" t="s">
        <v>140</v>
      </c>
      <c r="D51" s="8"/>
      <c r="E51" s="8"/>
      <c r="F51" s="10"/>
      <c r="G51" s="10"/>
      <c r="H51" s="19" t="str">
        <f t="shared" si="1"/>
        <v>NO</v>
      </c>
      <c r="I51" s="11" t="s">
        <v>21</v>
      </c>
      <c r="J51" s="12"/>
      <c r="K51" s="12"/>
      <c r="L51" s="13"/>
      <c r="M51" s="13"/>
      <c r="N51" s="13"/>
      <c r="O51" s="13"/>
      <c r="P51" s="14"/>
      <c r="Q51" s="14"/>
      <c r="R51" s="22" t="s">
        <v>21</v>
      </c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 x14ac:dyDescent="0.2">
      <c r="A52" s="8"/>
      <c r="B52" s="8" t="s">
        <v>141</v>
      </c>
      <c r="C52" s="8" t="s">
        <v>142</v>
      </c>
      <c r="D52" s="8">
        <v>2012</v>
      </c>
      <c r="E52" s="8"/>
      <c r="F52" s="24" t="str">
        <f>HYPERLINK("https://doi.org/10.1109/formsera.2012.6229790")</f>
        <v>https://doi.org/10.1109/formsera.2012.6229790</v>
      </c>
      <c r="G52" s="10" t="s">
        <v>143</v>
      </c>
      <c r="H52" s="19" t="str">
        <f t="shared" si="1"/>
        <v>NO</v>
      </c>
      <c r="I52" s="11" t="s">
        <v>21</v>
      </c>
      <c r="J52" s="12"/>
      <c r="K52" s="12"/>
      <c r="L52" s="13"/>
      <c r="M52" s="13"/>
      <c r="N52" s="13"/>
      <c r="O52" s="13"/>
      <c r="P52" s="14"/>
      <c r="Q52" s="14"/>
      <c r="R52" s="22" t="s">
        <v>21</v>
      </c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 x14ac:dyDescent="0.2">
      <c r="A53" s="8"/>
      <c r="B53" s="8" t="s">
        <v>144</v>
      </c>
      <c r="C53" s="8" t="s">
        <v>145</v>
      </c>
      <c r="D53" s="8">
        <v>2010</v>
      </c>
      <c r="E53" s="8"/>
      <c r="F53" s="24" t="str">
        <f>HYPERLINK("https://doi.org/10.1007/978-3-642-14107-2_19")</f>
        <v>https://doi.org/10.1007/978-3-642-14107-2_19</v>
      </c>
      <c r="G53" s="10" t="s">
        <v>146</v>
      </c>
      <c r="H53" s="19" t="str">
        <f t="shared" si="1"/>
        <v>NO</v>
      </c>
      <c r="I53" s="11" t="s">
        <v>21</v>
      </c>
      <c r="J53" s="12"/>
      <c r="K53" s="12"/>
      <c r="L53" s="13"/>
      <c r="M53" s="13"/>
      <c r="N53" s="13"/>
      <c r="O53" s="13"/>
      <c r="P53" s="14"/>
      <c r="Q53" s="14"/>
      <c r="R53" s="22" t="s">
        <v>21</v>
      </c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 x14ac:dyDescent="0.2">
      <c r="A54" s="8"/>
      <c r="B54" s="8" t="s">
        <v>147</v>
      </c>
      <c r="C54" s="8" t="s">
        <v>148</v>
      </c>
      <c r="D54" s="8">
        <v>2006</v>
      </c>
      <c r="E54" s="8"/>
      <c r="F54" s="24" t="str">
        <f>HYPERLINK("https://doi.org/10.1007/11814948_1")</f>
        <v>https://doi.org/10.1007/11814948_1</v>
      </c>
      <c r="G54" s="10" t="s">
        <v>149</v>
      </c>
      <c r="H54" s="19" t="str">
        <f t="shared" si="1"/>
        <v>NO</v>
      </c>
      <c r="I54" s="11" t="s">
        <v>21</v>
      </c>
      <c r="J54" s="12"/>
      <c r="K54" s="12"/>
      <c r="L54" s="13"/>
      <c r="M54" s="13"/>
      <c r="N54" s="13"/>
      <c r="O54" s="13"/>
      <c r="P54" s="14"/>
      <c r="Q54" s="14"/>
      <c r="R54" s="22" t="s">
        <v>21</v>
      </c>
      <c r="S54" s="15"/>
      <c r="T54" s="15"/>
      <c r="U54" s="16"/>
      <c r="V54" s="16"/>
      <c r="W54" s="16"/>
      <c r="X54" s="16"/>
      <c r="Y54" s="16"/>
      <c r="Z54" s="16"/>
      <c r="AA54" s="7"/>
    </row>
    <row r="55" spans="1:27" ht="14.25" x14ac:dyDescent="0.2">
      <c r="A55" s="8"/>
      <c r="B55" s="8" t="s">
        <v>150</v>
      </c>
      <c r="C55" s="8" t="s">
        <v>151</v>
      </c>
      <c r="D55" s="8">
        <v>1998</v>
      </c>
      <c r="E55" s="8"/>
      <c r="F55" s="17" t="str">
        <f>HYPERLINK("https://doi.org/10.1145/346852.346922")</f>
        <v>https://doi.org/10.1145/346852.346922</v>
      </c>
      <c r="G55" s="10" t="s">
        <v>152</v>
      </c>
      <c r="H55" s="19" t="str">
        <f t="shared" si="1"/>
        <v>NO</v>
      </c>
      <c r="I55" s="11" t="s">
        <v>21</v>
      </c>
      <c r="J55" s="12"/>
      <c r="K55" s="12"/>
      <c r="L55" s="13"/>
      <c r="M55" s="13"/>
      <c r="N55" s="13"/>
      <c r="O55" s="13"/>
      <c r="P55" s="14"/>
      <c r="Q55" s="14"/>
      <c r="R55" s="22" t="s">
        <v>21</v>
      </c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 x14ac:dyDescent="0.2">
      <c r="A56" s="8"/>
      <c r="B56" s="8" t="s">
        <v>153</v>
      </c>
      <c r="C56" s="8" t="s">
        <v>154</v>
      </c>
      <c r="D56" s="8">
        <v>1999</v>
      </c>
      <c r="E56" s="8"/>
      <c r="F56" s="24" t="str">
        <f>HYPERLINK("https://doi.org/10.1007/3-540-45046-7_7")</f>
        <v>https://doi.org/10.1007/3-540-45046-7_7</v>
      </c>
      <c r="G56" s="10" t="s">
        <v>155</v>
      </c>
      <c r="H56" s="19" t="str">
        <f t="shared" si="1"/>
        <v>NO</v>
      </c>
      <c r="I56" s="11" t="s">
        <v>21</v>
      </c>
      <c r="J56" s="12"/>
      <c r="K56" s="12"/>
      <c r="L56" s="13"/>
      <c r="M56" s="13"/>
      <c r="N56" s="13"/>
      <c r="O56" s="13"/>
      <c r="P56" s="14"/>
      <c r="Q56" s="14"/>
      <c r="R56" s="22" t="s">
        <v>21</v>
      </c>
      <c r="S56" s="15"/>
      <c r="T56" s="15"/>
      <c r="U56" s="16"/>
      <c r="V56" s="16"/>
      <c r="W56" s="16"/>
      <c r="X56" s="16"/>
      <c r="Y56" s="16"/>
      <c r="Z56" s="16"/>
      <c r="AA56" s="7"/>
    </row>
    <row r="57" spans="1:27" ht="14.25" x14ac:dyDescent="0.2">
      <c r="A57" s="8"/>
      <c r="B57" s="8" t="s">
        <v>156</v>
      </c>
      <c r="C57" s="8" t="s">
        <v>157</v>
      </c>
      <c r="D57" s="8">
        <v>2002</v>
      </c>
      <c r="E57" s="8"/>
      <c r="F57" s="24" t="str">
        <f>HYPERLINK("https://doi.org/10.1109/ms.2002.1003449")</f>
        <v>https://doi.org/10.1109/ms.2002.1003449</v>
      </c>
      <c r="G57" s="10" t="s">
        <v>158</v>
      </c>
      <c r="H57" s="19" t="str">
        <f t="shared" si="1"/>
        <v>NO</v>
      </c>
      <c r="I57" s="11" t="s">
        <v>21</v>
      </c>
      <c r="J57" s="12"/>
      <c r="K57" s="12"/>
      <c r="L57" s="13"/>
      <c r="M57" s="13"/>
      <c r="N57" s="13"/>
      <c r="O57" s="13"/>
      <c r="P57" s="14"/>
      <c r="Q57" s="14"/>
      <c r="R57" s="22" t="s">
        <v>21</v>
      </c>
      <c r="S57" s="15"/>
      <c r="T57" s="15"/>
      <c r="U57" s="16"/>
      <c r="V57" s="16"/>
      <c r="W57" s="16"/>
      <c r="X57" s="16"/>
      <c r="Y57" s="16"/>
      <c r="Z57" s="16"/>
      <c r="AA57" s="7"/>
    </row>
    <row r="58" spans="1:27" ht="14.25" x14ac:dyDescent="0.2">
      <c r="A58" s="8"/>
      <c r="B58" s="8" t="s">
        <v>159</v>
      </c>
      <c r="C58" s="8" t="s">
        <v>160</v>
      </c>
      <c r="D58" s="8">
        <v>2009</v>
      </c>
      <c r="E58" s="8"/>
      <c r="F58" s="24" t="str">
        <f>HYPERLINK("https://doi.org/10.1145/1639950.1640031")</f>
        <v>https://doi.org/10.1145/1639950.1640031</v>
      </c>
      <c r="G58" s="10" t="s">
        <v>161</v>
      </c>
      <c r="H58" s="19" t="str">
        <f t="shared" si="1"/>
        <v>NO</v>
      </c>
      <c r="I58" s="11" t="s">
        <v>21</v>
      </c>
      <c r="J58" s="12"/>
      <c r="K58" s="12"/>
      <c r="L58" s="13"/>
      <c r="M58" s="13"/>
      <c r="N58" s="13"/>
      <c r="O58" s="13"/>
      <c r="P58" s="14"/>
      <c r="Q58" s="14"/>
      <c r="R58" s="22" t="s">
        <v>21</v>
      </c>
      <c r="S58" s="15"/>
      <c r="T58" s="15"/>
      <c r="U58" s="16"/>
      <c r="V58" s="16"/>
      <c r="W58" s="16"/>
      <c r="X58" s="16"/>
      <c r="Y58" s="16"/>
      <c r="Z58" s="16"/>
      <c r="AA58" s="7"/>
    </row>
    <row r="59" spans="1:27" ht="14.25" x14ac:dyDescent="0.2">
      <c r="A59" s="8"/>
      <c r="B59" s="8" t="s">
        <v>162</v>
      </c>
      <c r="C59" s="8" t="s">
        <v>163</v>
      </c>
      <c r="D59" s="8">
        <v>2002</v>
      </c>
      <c r="E59" s="8"/>
      <c r="F59" s="24" t="str">
        <f>HYPERLINK("https://doi.org/10.1007/3-540-45937-5_11")</f>
        <v>https://doi.org/10.1007/3-540-45937-5_11</v>
      </c>
      <c r="G59" s="10" t="s">
        <v>164</v>
      </c>
      <c r="H59" s="19" t="str">
        <f t="shared" si="1"/>
        <v>NO</v>
      </c>
      <c r="I59" s="11" t="s">
        <v>21</v>
      </c>
      <c r="J59" s="12"/>
      <c r="K59" s="12"/>
      <c r="L59" s="13"/>
      <c r="M59" s="13"/>
      <c r="N59" s="13"/>
      <c r="O59" s="13"/>
      <c r="P59" s="14"/>
      <c r="Q59" s="14"/>
      <c r="R59" s="22" t="s">
        <v>21</v>
      </c>
      <c r="S59" s="15"/>
      <c r="T59" s="15"/>
      <c r="U59" s="16"/>
      <c r="V59" s="16"/>
      <c r="W59" s="16"/>
      <c r="X59" s="16"/>
      <c r="Y59" s="16"/>
      <c r="Z59" s="16"/>
      <c r="AA59" s="7"/>
    </row>
    <row r="60" spans="1:27" ht="14.25" x14ac:dyDescent="0.2">
      <c r="A60" s="8"/>
      <c r="B60" s="8" t="s">
        <v>165</v>
      </c>
      <c r="C60" s="8" t="s">
        <v>166</v>
      </c>
      <c r="D60" s="8">
        <v>2007</v>
      </c>
      <c r="E60" s="8"/>
      <c r="F60" s="24" t="str">
        <f>HYPERLINK("https://doi.org/10.1007/978-3-540-73589-2_27")</f>
        <v>https://doi.org/10.1007/978-3-540-73589-2_27</v>
      </c>
      <c r="G60" s="10" t="s">
        <v>167</v>
      </c>
      <c r="H60" s="19" t="str">
        <f t="shared" si="1"/>
        <v>NO</v>
      </c>
      <c r="I60" s="11" t="s">
        <v>21</v>
      </c>
      <c r="J60" s="12"/>
      <c r="K60" s="12"/>
      <c r="L60" s="13"/>
      <c r="M60" s="13"/>
      <c r="N60" s="13"/>
      <c r="O60" s="13"/>
      <c r="P60" s="14"/>
      <c r="Q60" s="14"/>
      <c r="R60" s="22" t="s">
        <v>21</v>
      </c>
      <c r="S60" s="15"/>
      <c r="T60" s="15"/>
      <c r="U60" s="16"/>
      <c r="V60" s="16"/>
      <c r="W60" s="16"/>
      <c r="X60" s="16"/>
      <c r="Y60" s="16"/>
      <c r="Z60" s="16"/>
      <c r="AA60" s="7"/>
    </row>
    <row r="61" spans="1:27" ht="14.25" x14ac:dyDescent="0.2">
      <c r="A61" s="8"/>
      <c r="B61" s="8" t="s">
        <v>168</v>
      </c>
      <c r="C61" s="8" t="s">
        <v>169</v>
      </c>
      <c r="D61" s="8">
        <v>2010</v>
      </c>
      <c r="E61" s="8"/>
      <c r="F61" s="24" t="str">
        <f>HYPERLINK("https://doi.org/10.1007/978-3-642-16129-2_4")</f>
        <v>https://doi.org/10.1007/978-3-642-16129-2_4</v>
      </c>
      <c r="G61" s="10" t="s">
        <v>170</v>
      </c>
      <c r="H61" s="19" t="str">
        <f t="shared" si="1"/>
        <v>NO</v>
      </c>
      <c r="I61" s="11" t="s">
        <v>21</v>
      </c>
      <c r="J61" s="12"/>
      <c r="K61" s="12"/>
      <c r="L61" s="13"/>
      <c r="M61" s="13"/>
      <c r="N61" s="13"/>
      <c r="O61" s="13"/>
      <c r="P61" s="14"/>
      <c r="Q61" s="14"/>
      <c r="R61" s="22" t="s">
        <v>21</v>
      </c>
      <c r="S61" s="15"/>
      <c r="T61" s="15"/>
      <c r="U61" s="16"/>
      <c r="V61" s="16"/>
      <c r="W61" s="16"/>
      <c r="X61" s="16"/>
      <c r="Y61" s="16"/>
      <c r="Z61" s="16"/>
      <c r="AA61" s="7"/>
    </row>
    <row r="62" spans="1:27" ht="14.25" x14ac:dyDescent="0.2">
      <c r="A62" s="8"/>
      <c r="B62" s="8" t="s">
        <v>171</v>
      </c>
      <c r="C62" s="8" t="s">
        <v>172</v>
      </c>
      <c r="D62" s="8">
        <v>2012</v>
      </c>
      <c r="E62" s="8"/>
      <c r="F62" s="24" t="str">
        <f>HYPERLINK("https://doi.org/10.1145/2384716.2384767")</f>
        <v>https://doi.org/10.1145/2384716.2384767</v>
      </c>
      <c r="G62" s="10" t="s">
        <v>173</v>
      </c>
      <c r="H62" s="19" t="str">
        <f t="shared" si="1"/>
        <v>NO</v>
      </c>
      <c r="I62" s="11" t="s">
        <v>21</v>
      </c>
      <c r="J62" s="12"/>
      <c r="K62" s="12"/>
      <c r="L62" s="13"/>
      <c r="M62" s="13"/>
      <c r="N62" s="13"/>
      <c r="O62" s="13"/>
      <c r="P62" s="14"/>
      <c r="Q62" s="14"/>
      <c r="R62" s="22" t="s">
        <v>21</v>
      </c>
      <c r="S62" s="15"/>
      <c r="T62" s="15"/>
      <c r="U62" s="16"/>
      <c r="V62" s="16"/>
      <c r="W62" s="16"/>
      <c r="X62" s="16"/>
      <c r="Y62" s="16"/>
      <c r="Z62" s="16"/>
      <c r="AA62" s="7"/>
    </row>
    <row r="63" spans="1:27" ht="14.25" x14ac:dyDescent="0.2">
      <c r="A63" s="8"/>
      <c r="B63" s="8" t="s">
        <v>174</v>
      </c>
      <c r="C63" s="8" t="s">
        <v>175</v>
      </c>
      <c r="D63" s="8">
        <v>2009</v>
      </c>
      <c r="E63" s="8"/>
      <c r="F63" s="24" t="str">
        <f>HYPERLINK("https://doi.org/10.1145/1629335.1629366")</f>
        <v>https://doi.org/10.1145/1629335.1629366</v>
      </c>
      <c r="G63" s="10" t="s">
        <v>176</v>
      </c>
      <c r="H63" s="19" t="str">
        <f t="shared" si="1"/>
        <v>NO</v>
      </c>
      <c r="I63" s="11" t="s">
        <v>21</v>
      </c>
      <c r="J63" s="12"/>
      <c r="K63" s="12"/>
      <c r="L63" s="13"/>
      <c r="M63" s="13"/>
      <c r="N63" s="13"/>
      <c r="O63" s="13"/>
      <c r="P63" s="14"/>
      <c r="Q63" s="14"/>
      <c r="R63" s="22" t="s">
        <v>21</v>
      </c>
      <c r="S63" s="15"/>
      <c r="T63" s="15"/>
      <c r="U63" s="16"/>
      <c r="V63" s="16"/>
      <c r="W63" s="16"/>
      <c r="X63" s="16"/>
      <c r="Y63" s="16"/>
      <c r="Z63" s="16"/>
      <c r="AA63" s="7"/>
    </row>
    <row r="64" spans="1:27" ht="12.75" x14ac:dyDescent="0.2">
      <c r="A64" s="8"/>
      <c r="B64" s="8"/>
      <c r="C64" s="8"/>
      <c r="D64" s="8"/>
      <c r="E64" s="26"/>
      <c r="F64" s="10"/>
      <c r="G64" s="10"/>
      <c r="H64" s="10"/>
      <c r="I64" s="11"/>
      <c r="J64" s="12"/>
      <c r="K64" s="12"/>
      <c r="L64" s="13"/>
      <c r="M64" s="13"/>
      <c r="N64" s="13"/>
      <c r="O64" s="13"/>
      <c r="P64" s="14"/>
      <c r="Q64" s="14"/>
      <c r="R64" s="11"/>
      <c r="S64" s="15"/>
      <c r="T64" s="15"/>
      <c r="U64" s="16"/>
      <c r="V64" s="16"/>
      <c r="W64" s="16"/>
      <c r="X64" s="16"/>
      <c r="Y64" s="16"/>
      <c r="Z64" s="16"/>
      <c r="AA64" s="7"/>
    </row>
    <row r="65" spans="1:27" ht="12.75" x14ac:dyDescent="0.2">
      <c r="A65" s="8"/>
      <c r="B65" s="8" t="s">
        <v>177</v>
      </c>
      <c r="C65" s="8"/>
      <c r="D65" s="8"/>
      <c r="E65" s="8"/>
      <c r="F65" s="10"/>
      <c r="G65" s="10"/>
      <c r="H65" s="10"/>
      <c r="I65" s="11"/>
      <c r="J65" s="12"/>
      <c r="K65" s="12"/>
      <c r="L65" s="13"/>
      <c r="M65" s="13"/>
      <c r="N65" s="13"/>
      <c r="O65" s="13"/>
      <c r="P65" s="14"/>
      <c r="Q65" s="14"/>
      <c r="R65" s="11"/>
      <c r="S65" s="15"/>
      <c r="T65" s="15"/>
      <c r="U65" s="16"/>
      <c r="V65" s="16"/>
      <c r="W65" s="16"/>
      <c r="X65" s="16"/>
      <c r="Y65" s="16"/>
      <c r="Z65" s="16"/>
      <c r="AA65" s="7"/>
    </row>
    <row r="66" spans="1:27" ht="12.75" x14ac:dyDescent="0.2">
      <c r="A66" s="8"/>
      <c r="B66" s="8"/>
      <c r="C66" s="8"/>
      <c r="D66" s="8"/>
      <c r="E66" s="8"/>
      <c r="F66" s="10"/>
      <c r="G66" s="10"/>
      <c r="H66" s="10"/>
      <c r="I66" s="11"/>
      <c r="J66" s="12"/>
      <c r="K66" s="12"/>
      <c r="L66" s="13"/>
      <c r="M66" s="13"/>
      <c r="N66" s="13"/>
      <c r="O66" s="13"/>
      <c r="P66" s="14"/>
      <c r="Q66" s="14"/>
      <c r="R66" s="11"/>
      <c r="S66" s="15"/>
      <c r="T66" s="15"/>
      <c r="U66" s="16"/>
      <c r="V66" s="16"/>
      <c r="W66" s="16"/>
      <c r="X66" s="16"/>
      <c r="Y66" s="16"/>
      <c r="Z66" s="16"/>
      <c r="AA66" s="7"/>
    </row>
    <row r="67" spans="1:27" ht="12.75" x14ac:dyDescent="0.2">
      <c r="A67" s="8"/>
      <c r="B67" s="8" t="s">
        <v>178</v>
      </c>
      <c r="C67" s="8" t="s">
        <v>179</v>
      </c>
      <c r="D67" s="8">
        <v>2007</v>
      </c>
      <c r="E67" s="8"/>
      <c r="F67" s="24" t="s">
        <v>180</v>
      </c>
      <c r="G67" s="10" t="s">
        <v>181</v>
      </c>
      <c r="H67" s="10" t="s">
        <v>21</v>
      </c>
      <c r="I67" s="22" t="s">
        <v>21</v>
      </c>
      <c r="J67" s="12"/>
      <c r="K67" s="12"/>
      <c r="L67" s="28" t="b">
        <v>1</v>
      </c>
      <c r="M67" s="13"/>
      <c r="N67" s="13"/>
      <c r="O67" s="13"/>
      <c r="P67" s="14"/>
      <c r="Q67" s="14"/>
      <c r="R67" s="22" t="s">
        <v>21</v>
      </c>
      <c r="S67" s="15"/>
      <c r="T67" s="15"/>
      <c r="U67" s="16"/>
      <c r="V67" s="16"/>
      <c r="W67" s="16"/>
      <c r="X67" s="16"/>
      <c r="Y67" s="16"/>
      <c r="Z67" s="16"/>
      <c r="AA67" s="7"/>
    </row>
    <row r="68" spans="1:27" ht="12.75" x14ac:dyDescent="0.2">
      <c r="A68" s="8"/>
      <c r="B68" s="8" t="s">
        <v>182</v>
      </c>
      <c r="C68" s="8" t="s">
        <v>183</v>
      </c>
      <c r="D68" s="8">
        <v>2008</v>
      </c>
      <c r="E68" s="26"/>
      <c r="F68" s="24" t="s">
        <v>184</v>
      </c>
      <c r="G68" s="10" t="s">
        <v>185</v>
      </c>
      <c r="H68" s="10" t="s">
        <v>21</v>
      </c>
      <c r="I68" s="27" t="s">
        <v>21</v>
      </c>
      <c r="J68" s="12"/>
      <c r="K68" s="12"/>
      <c r="L68" s="13"/>
      <c r="M68" s="13"/>
      <c r="N68" s="13"/>
      <c r="O68" s="13"/>
      <c r="P68" s="14"/>
      <c r="Q68" s="14"/>
      <c r="R68" s="27" t="s">
        <v>21</v>
      </c>
      <c r="S68" s="15"/>
      <c r="T68" s="15"/>
      <c r="U68" s="16"/>
      <c r="V68" s="16"/>
      <c r="W68" s="16"/>
      <c r="X68" s="16"/>
      <c r="Y68" s="16"/>
      <c r="Z68" s="16"/>
      <c r="AA68" s="7"/>
    </row>
    <row r="69" spans="1:27" ht="12.75" x14ac:dyDescent="0.2">
      <c r="A69" s="8"/>
      <c r="B69" s="8" t="s">
        <v>186</v>
      </c>
      <c r="C69" s="8" t="s">
        <v>187</v>
      </c>
      <c r="D69" s="8">
        <v>2011</v>
      </c>
      <c r="E69" s="8"/>
      <c r="F69" s="24" t="s">
        <v>188</v>
      </c>
      <c r="G69" s="10" t="s">
        <v>189</v>
      </c>
      <c r="H69" s="10" t="s">
        <v>21</v>
      </c>
      <c r="I69" s="25" t="s">
        <v>21</v>
      </c>
      <c r="J69" s="12"/>
      <c r="K69" s="12"/>
      <c r="L69" s="13"/>
      <c r="M69" s="13"/>
      <c r="N69" s="13"/>
      <c r="O69" s="13"/>
      <c r="P69" s="14"/>
      <c r="Q69" s="14"/>
      <c r="R69" s="25" t="s">
        <v>21</v>
      </c>
      <c r="S69" s="15"/>
      <c r="T69" s="15"/>
      <c r="U69" s="16"/>
      <c r="V69" s="16"/>
      <c r="W69" s="16"/>
      <c r="X69" s="16"/>
      <c r="Y69" s="16"/>
      <c r="Z69" s="16"/>
      <c r="AA69" s="7"/>
    </row>
    <row r="70" spans="1:27" ht="12.75" x14ac:dyDescent="0.2">
      <c r="A70" s="8"/>
      <c r="B70" s="8" t="s">
        <v>190</v>
      </c>
      <c r="C70" s="8" t="s">
        <v>191</v>
      </c>
      <c r="D70" s="8">
        <v>2011</v>
      </c>
      <c r="E70" s="8"/>
      <c r="F70" s="17" t="s">
        <v>192</v>
      </c>
      <c r="G70" s="10" t="s">
        <v>193</v>
      </c>
      <c r="H70" s="10" t="s">
        <v>21</v>
      </c>
      <c r="I70" s="25" t="s">
        <v>21</v>
      </c>
      <c r="J70" s="12"/>
      <c r="K70" s="12"/>
      <c r="L70" s="13"/>
      <c r="M70" s="13"/>
      <c r="N70" s="13"/>
      <c r="O70" s="13"/>
      <c r="P70" s="14"/>
      <c r="Q70" s="14"/>
      <c r="R70" s="27" t="s">
        <v>21</v>
      </c>
      <c r="S70" s="15"/>
      <c r="T70" s="15"/>
      <c r="U70" s="16"/>
      <c r="V70" s="16"/>
      <c r="W70" s="16"/>
      <c r="X70" s="16"/>
      <c r="Y70" s="16"/>
      <c r="Z70" s="16"/>
      <c r="AA70" s="7"/>
    </row>
    <row r="71" spans="1:27" ht="12.75" x14ac:dyDescent="0.2">
      <c r="A71" s="8"/>
      <c r="B71" s="8" t="s">
        <v>194</v>
      </c>
      <c r="C71" s="8" t="s">
        <v>195</v>
      </c>
      <c r="D71" s="8">
        <v>2000</v>
      </c>
      <c r="E71" s="8"/>
      <c r="F71" s="24" t="s">
        <v>196</v>
      </c>
      <c r="G71" s="10"/>
      <c r="H71" s="10" t="s">
        <v>21</v>
      </c>
      <c r="I71" s="27" t="s">
        <v>21</v>
      </c>
      <c r="J71" s="12"/>
      <c r="K71" s="12"/>
      <c r="L71" s="13"/>
      <c r="M71" s="13"/>
      <c r="N71" s="13"/>
      <c r="O71" s="13"/>
      <c r="P71" s="14"/>
      <c r="Q71" s="14"/>
      <c r="R71" s="22" t="s">
        <v>21</v>
      </c>
      <c r="S71" s="15"/>
      <c r="T71" s="15"/>
      <c r="U71" s="16"/>
      <c r="V71" s="16"/>
      <c r="W71" s="16"/>
      <c r="X71" s="16"/>
      <c r="Y71" s="16"/>
      <c r="Z71" s="16"/>
      <c r="AA71" s="7"/>
    </row>
    <row r="72" spans="1:27" ht="12.75" x14ac:dyDescent="0.2">
      <c r="A72" s="8"/>
      <c r="B72" s="8" t="s">
        <v>197</v>
      </c>
      <c r="C72" s="8" t="s">
        <v>198</v>
      </c>
      <c r="D72" s="8">
        <v>1994</v>
      </c>
      <c r="E72" s="8"/>
      <c r="F72" s="10"/>
      <c r="G72" s="10"/>
      <c r="H72" s="10" t="s">
        <v>21</v>
      </c>
      <c r="I72" s="22" t="s">
        <v>21</v>
      </c>
      <c r="J72" s="29" t="b">
        <v>0</v>
      </c>
      <c r="K72" s="29" t="b">
        <v>0</v>
      </c>
      <c r="L72" s="28" t="b">
        <v>0</v>
      </c>
      <c r="M72" s="28" t="b">
        <v>0</v>
      </c>
      <c r="N72" s="28" t="b">
        <v>0</v>
      </c>
      <c r="O72" s="28" t="b">
        <v>0</v>
      </c>
      <c r="P72" s="28" t="b">
        <v>0</v>
      </c>
      <c r="Q72" s="28" t="b">
        <v>0</v>
      </c>
      <c r="R72" s="22" t="s">
        <v>21</v>
      </c>
      <c r="S72" s="30" t="b">
        <v>0</v>
      </c>
      <c r="T72" s="30" t="b">
        <v>0</v>
      </c>
      <c r="U72" s="23" t="b">
        <v>0</v>
      </c>
      <c r="V72" s="23" t="b">
        <v>0</v>
      </c>
      <c r="W72" s="23" t="b">
        <v>0</v>
      </c>
      <c r="X72" s="23" t="b">
        <v>0</v>
      </c>
      <c r="Y72" s="23" t="b">
        <v>0</v>
      </c>
      <c r="Z72" s="23" t="b">
        <v>0</v>
      </c>
      <c r="AA72" s="7"/>
    </row>
    <row r="73" spans="1:27" ht="12.75" x14ac:dyDescent="0.2">
      <c r="A73" s="8"/>
      <c r="B73" s="8" t="s">
        <v>199</v>
      </c>
      <c r="C73" s="8" t="s">
        <v>200</v>
      </c>
      <c r="D73" s="8">
        <v>1989</v>
      </c>
      <c r="E73" s="8"/>
      <c r="F73" s="24" t="s">
        <v>201</v>
      </c>
      <c r="G73" s="10" t="s">
        <v>202</v>
      </c>
      <c r="H73" s="10" t="s">
        <v>21</v>
      </c>
      <c r="I73" s="22" t="s">
        <v>21</v>
      </c>
      <c r="J73" s="12"/>
      <c r="K73" s="12"/>
      <c r="L73" s="28" t="b">
        <v>0</v>
      </c>
      <c r="M73" s="13"/>
      <c r="N73" s="13"/>
      <c r="O73" s="13"/>
      <c r="P73" s="28" t="b">
        <v>0</v>
      </c>
      <c r="Q73" s="28" t="b">
        <v>1</v>
      </c>
      <c r="R73" s="22" t="s">
        <v>21</v>
      </c>
      <c r="S73" s="15"/>
      <c r="T73" s="15"/>
      <c r="U73" s="16"/>
      <c r="V73" s="16"/>
      <c r="W73" s="16"/>
      <c r="X73" s="16"/>
      <c r="Y73" s="16"/>
      <c r="Z73" s="16"/>
      <c r="AA73" s="7"/>
    </row>
    <row r="74" spans="1:27" ht="12.75" x14ac:dyDescent="0.2">
      <c r="A74" s="8"/>
      <c r="B74" s="8" t="s">
        <v>203</v>
      </c>
      <c r="C74" s="8" t="s">
        <v>204</v>
      </c>
      <c r="D74" s="8">
        <v>2011</v>
      </c>
      <c r="E74" s="8"/>
      <c r="F74" s="24" t="s">
        <v>205</v>
      </c>
      <c r="G74" s="10" t="s">
        <v>206</v>
      </c>
      <c r="H74" s="10" t="s">
        <v>21</v>
      </c>
      <c r="I74" s="22" t="s">
        <v>21</v>
      </c>
      <c r="J74" s="12"/>
      <c r="K74" s="12"/>
      <c r="L74" s="13"/>
      <c r="M74" s="13"/>
      <c r="N74" s="13"/>
      <c r="O74" s="13"/>
      <c r="P74" s="14"/>
      <c r="Q74" s="14"/>
      <c r="R74" s="22" t="s">
        <v>21</v>
      </c>
      <c r="S74" s="15"/>
      <c r="T74" s="15"/>
      <c r="U74" s="16"/>
      <c r="V74" s="16"/>
      <c r="W74" s="16"/>
      <c r="X74" s="16"/>
      <c r="Y74" s="16"/>
      <c r="Z74" s="16"/>
      <c r="AA74" s="7"/>
    </row>
    <row r="75" spans="1:27" ht="12.75" x14ac:dyDescent="0.2">
      <c r="A75" s="8"/>
      <c r="B75" s="8" t="s">
        <v>207</v>
      </c>
      <c r="C75" s="8" t="s">
        <v>208</v>
      </c>
      <c r="D75" s="8">
        <v>2010</v>
      </c>
      <c r="E75" s="8"/>
      <c r="F75" s="24" t="s">
        <v>209</v>
      </c>
      <c r="G75" s="10" t="s">
        <v>210</v>
      </c>
      <c r="H75" s="10" t="s">
        <v>21</v>
      </c>
      <c r="I75" s="22" t="s">
        <v>21</v>
      </c>
      <c r="J75" s="12"/>
      <c r="K75" s="12"/>
      <c r="L75" s="13"/>
      <c r="M75" s="13"/>
      <c r="N75" s="13"/>
      <c r="O75" s="13"/>
      <c r="P75" s="14"/>
      <c r="Q75" s="14"/>
      <c r="R75" s="22" t="s">
        <v>21</v>
      </c>
      <c r="S75" s="15"/>
      <c r="T75" s="15"/>
      <c r="U75" s="16"/>
      <c r="V75" s="16"/>
      <c r="W75" s="16"/>
      <c r="X75" s="16"/>
      <c r="Y75" s="16"/>
      <c r="Z75" s="16"/>
      <c r="AA75" s="7"/>
    </row>
    <row r="76" spans="1:27" ht="12.75" x14ac:dyDescent="0.2">
      <c r="A76" s="8"/>
      <c r="B76" s="8" t="s">
        <v>211</v>
      </c>
      <c r="C76" s="8" t="s">
        <v>212</v>
      </c>
      <c r="D76" s="8">
        <v>2010</v>
      </c>
      <c r="E76" s="8"/>
      <c r="F76" s="24" t="s">
        <v>213</v>
      </c>
      <c r="G76" s="10" t="s">
        <v>214</v>
      </c>
      <c r="H76" s="10" t="s">
        <v>21</v>
      </c>
      <c r="I76" s="22" t="s">
        <v>21</v>
      </c>
      <c r="J76" s="29" t="b">
        <v>0</v>
      </c>
      <c r="K76" s="29" t="b">
        <v>0</v>
      </c>
      <c r="L76" s="28" t="b">
        <v>1</v>
      </c>
      <c r="M76" s="13"/>
      <c r="N76" s="13"/>
      <c r="O76" s="13"/>
      <c r="P76" s="14"/>
      <c r="Q76" s="14"/>
      <c r="R76" s="22" t="s">
        <v>21</v>
      </c>
      <c r="S76" s="15"/>
      <c r="T76" s="15"/>
      <c r="U76" s="16"/>
      <c r="V76" s="16"/>
      <c r="W76" s="16"/>
      <c r="X76" s="16"/>
      <c r="Y76" s="16"/>
      <c r="Z76" s="16"/>
      <c r="AA76" s="7"/>
    </row>
    <row r="77" spans="1:27" ht="12.75" x14ac:dyDescent="0.2">
      <c r="A77" s="8"/>
      <c r="B77" s="8" t="s">
        <v>215</v>
      </c>
      <c r="C77" s="8" t="s">
        <v>216</v>
      </c>
      <c r="D77" s="8">
        <v>1993</v>
      </c>
      <c r="E77" s="8"/>
      <c r="F77" s="24" t="s">
        <v>217</v>
      </c>
      <c r="G77" s="10" t="s">
        <v>218</v>
      </c>
      <c r="H77" s="10" t="s">
        <v>21</v>
      </c>
      <c r="I77" s="22" t="s">
        <v>21</v>
      </c>
      <c r="J77" s="12"/>
      <c r="K77" s="12"/>
      <c r="L77" s="13"/>
      <c r="M77" s="13"/>
      <c r="N77" s="13"/>
      <c r="O77" s="13"/>
      <c r="P77" s="14"/>
      <c r="Q77" s="14"/>
      <c r="R77" s="22" t="s">
        <v>21</v>
      </c>
      <c r="S77" s="15"/>
      <c r="T77" s="15"/>
      <c r="U77" s="16"/>
      <c r="V77" s="16"/>
      <c r="W77" s="16"/>
      <c r="X77" s="16"/>
      <c r="Y77" s="16"/>
      <c r="Z77" s="16"/>
      <c r="AA77" s="7"/>
    </row>
    <row r="78" spans="1:27" ht="12.75" x14ac:dyDescent="0.2">
      <c r="A78" s="8"/>
      <c r="B78" s="8" t="s">
        <v>219</v>
      </c>
      <c r="C78" s="8" t="s">
        <v>220</v>
      </c>
      <c r="D78" s="8">
        <v>2009</v>
      </c>
      <c r="E78" s="8"/>
      <c r="F78" s="24" t="s">
        <v>221</v>
      </c>
      <c r="G78" s="10" t="s">
        <v>222</v>
      </c>
      <c r="H78" s="10" t="s">
        <v>21</v>
      </c>
      <c r="I78" s="22" t="s">
        <v>21</v>
      </c>
      <c r="J78" s="12"/>
      <c r="K78" s="12"/>
      <c r="L78" s="13"/>
      <c r="M78" s="13"/>
      <c r="N78" s="13"/>
      <c r="O78" s="13"/>
      <c r="P78" s="14"/>
      <c r="Q78" s="14"/>
      <c r="R78" s="22" t="s">
        <v>21</v>
      </c>
      <c r="S78" s="15"/>
      <c r="T78" s="15"/>
      <c r="U78" s="16"/>
      <c r="V78" s="16"/>
      <c r="W78" s="16"/>
      <c r="X78" s="16"/>
      <c r="Y78" s="16"/>
      <c r="Z78" s="16"/>
      <c r="AA78" s="7"/>
    </row>
    <row r="79" spans="1:27" ht="12.75" x14ac:dyDescent="0.2">
      <c r="A79" s="8"/>
      <c r="B79" s="8" t="s">
        <v>223</v>
      </c>
      <c r="C79" s="8" t="s">
        <v>224</v>
      </c>
      <c r="D79" s="8">
        <v>1981</v>
      </c>
      <c r="E79" s="8"/>
      <c r="F79" s="24" t="s">
        <v>225</v>
      </c>
      <c r="G79" s="10" t="s">
        <v>226</v>
      </c>
      <c r="H79" s="10" t="s">
        <v>21</v>
      </c>
      <c r="I79" s="22" t="s">
        <v>21</v>
      </c>
      <c r="J79" s="12"/>
      <c r="K79" s="12"/>
      <c r="L79" s="28" t="b">
        <v>1</v>
      </c>
      <c r="M79" s="13"/>
      <c r="N79" s="13"/>
      <c r="O79" s="13"/>
      <c r="P79" s="14"/>
      <c r="Q79" s="14"/>
      <c r="R79" s="22" t="s">
        <v>21</v>
      </c>
      <c r="S79" s="15"/>
      <c r="T79" s="15"/>
      <c r="U79" s="16"/>
      <c r="V79" s="16"/>
      <c r="W79" s="16"/>
      <c r="X79" s="16"/>
      <c r="Y79" s="16"/>
      <c r="Z79" s="16"/>
      <c r="AA79" s="7"/>
    </row>
    <row r="80" spans="1:27" ht="12.75" x14ac:dyDescent="0.2">
      <c r="A80" s="8"/>
      <c r="B80" s="8" t="s">
        <v>227</v>
      </c>
      <c r="C80" s="8" t="s">
        <v>228</v>
      </c>
      <c r="D80" s="8">
        <v>1985</v>
      </c>
      <c r="E80" s="8"/>
      <c r="F80" s="24" t="s">
        <v>229</v>
      </c>
      <c r="G80" s="10" t="s">
        <v>230</v>
      </c>
      <c r="H80" s="10" t="s">
        <v>21</v>
      </c>
      <c r="I80" s="22" t="s">
        <v>21</v>
      </c>
      <c r="J80" s="12"/>
      <c r="K80" s="12"/>
      <c r="L80" s="28" t="b">
        <v>1</v>
      </c>
      <c r="M80" s="13"/>
      <c r="N80" s="13"/>
      <c r="O80" s="13"/>
      <c r="P80" s="14"/>
      <c r="Q80" s="14"/>
      <c r="R80" s="22" t="s">
        <v>21</v>
      </c>
      <c r="S80" s="15"/>
      <c r="T80" s="15"/>
      <c r="U80" s="16"/>
      <c r="V80" s="16"/>
      <c r="W80" s="16"/>
      <c r="X80" s="16"/>
      <c r="Y80" s="16"/>
      <c r="Z80" s="16"/>
      <c r="AA80" s="7"/>
    </row>
    <row r="81" spans="1:27" ht="12.75" x14ac:dyDescent="0.2">
      <c r="A81" s="8"/>
      <c r="B81" s="8" t="s">
        <v>231</v>
      </c>
      <c r="C81" s="8" t="s">
        <v>232</v>
      </c>
      <c r="D81" s="8">
        <v>1995</v>
      </c>
      <c r="E81" s="8"/>
      <c r="F81" s="24" t="s">
        <v>233</v>
      </c>
      <c r="G81" s="10" t="s">
        <v>234</v>
      </c>
      <c r="H81" s="10" t="s">
        <v>21</v>
      </c>
      <c r="I81" s="22" t="s">
        <v>21</v>
      </c>
      <c r="J81" s="12"/>
      <c r="K81" s="12"/>
      <c r="L81" s="13"/>
      <c r="M81" s="13"/>
      <c r="N81" s="13"/>
      <c r="O81" s="13"/>
      <c r="P81" s="14"/>
      <c r="Q81" s="14"/>
      <c r="R81" s="22" t="s">
        <v>21</v>
      </c>
      <c r="S81" s="15"/>
      <c r="T81" s="15"/>
      <c r="U81" s="16"/>
      <c r="V81" s="16"/>
      <c r="W81" s="16"/>
      <c r="X81" s="16"/>
      <c r="Y81" s="16"/>
      <c r="Z81" s="16"/>
      <c r="AA81" s="7"/>
    </row>
    <row r="82" spans="1:27" ht="12.75" x14ac:dyDescent="0.2">
      <c r="A82" s="8"/>
      <c r="B82" s="8" t="s">
        <v>235</v>
      </c>
      <c r="C82" s="8" t="s">
        <v>236</v>
      </c>
      <c r="D82" s="8">
        <v>1984</v>
      </c>
      <c r="E82" s="8"/>
      <c r="F82" s="24" t="s">
        <v>237</v>
      </c>
      <c r="G82" s="10" t="s">
        <v>238</v>
      </c>
      <c r="H82" s="10" t="s">
        <v>21</v>
      </c>
      <c r="I82" s="22" t="s">
        <v>21</v>
      </c>
      <c r="J82" s="12"/>
      <c r="K82" s="12"/>
      <c r="L82" s="13"/>
      <c r="M82" s="13"/>
      <c r="N82" s="13"/>
      <c r="O82" s="13"/>
      <c r="P82" s="14"/>
      <c r="Q82" s="14"/>
      <c r="R82" s="22" t="s">
        <v>21</v>
      </c>
      <c r="S82" s="15"/>
      <c r="T82" s="15"/>
      <c r="U82" s="16"/>
      <c r="V82" s="16"/>
      <c r="W82" s="16"/>
      <c r="X82" s="16"/>
      <c r="Y82" s="16"/>
      <c r="Z82" s="16"/>
      <c r="AA82" s="7"/>
    </row>
    <row r="83" spans="1:27" ht="12.75" x14ac:dyDescent="0.2">
      <c r="A83" s="8"/>
      <c r="B83" s="8" t="s">
        <v>239</v>
      </c>
      <c r="C83" s="8" t="s">
        <v>240</v>
      </c>
      <c r="D83" s="8">
        <v>2006</v>
      </c>
      <c r="E83" s="8"/>
      <c r="F83" s="24" t="s">
        <v>241</v>
      </c>
      <c r="G83" s="10" t="s">
        <v>242</v>
      </c>
      <c r="H83" s="10" t="s">
        <v>21</v>
      </c>
      <c r="I83" s="22" t="s">
        <v>21</v>
      </c>
      <c r="J83" s="12"/>
      <c r="K83" s="12"/>
      <c r="L83" s="13"/>
      <c r="M83" s="13"/>
      <c r="N83" s="13"/>
      <c r="O83" s="13"/>
      <c r="P83" s="14"/>
      <c r="Q83" s="14"/>
      <c r="R83" s="22" t="s">
        <v>21</v>
      </c>
      <c r="S83" s="15"/>
      <c r="T83" s="15"/>
      <c r="U83" s="16"/>
      <c r="V83" s="16"/>
      <c r="W83" s="16"/>
      <c r="X83" s="16"/>
      <c r="Y83" s="16"/>
      <c r="Z83" s="16"/>
      <c r="AA83" s="7"/>
    </row>
    <row r="84" spans="1:27" ht="12.75" x14ac:dyDescent="0.2">
      <c r="A84" s="8"/>
      <c r="B84" s="8" t="s">
        <v>243</v>
      </c>
      <c r="C84" s="8" t="s">
        <v>244</v>
      </c>
      <c r="D84" s="8">
        <v>2008</v>
      </c>
      <c r="E84" s="8"/>
      <c r="F84" s="24" t="s">
        <v>245</v>
      </c>
      <c r="G84" s="10" t="s">
        <v>246</v>
      </c>
      <c r="H84" s="10" t="s">
        <v>21</v>
      </c>
      <c r="I84" s="22" t="s">
        <v>21</v>
      </c>
      <c r="J84" s="12"/>
      <c r="K84" s="12"/>
      <c r="L84" s="28" t="b">
        <v>1</v>
      </c>
      <c r="M84" s="13"/>
      <c r="N84" s="13"/>
      <c r="O84" s="13"/>
      <c r="P84" s="14"/>
      <c r="Q84" s="14"/>
      <c r="R84" s="22" t="s">
        <v>21</v>
      </c>
      <c r="S84" s="15"/>
      <c r="T84" s="15"/>
      <c r="U84" s="16"/>
      <c r="V84" s="16"/>
      <c r="W84" s="16"/>
      <c r="X84" s="16"/>
      <c r="Y84" s="16"/>
      <c r="Z84" s="16"/>
      <c r="AA84" s="7"/>
    </row>
    <row r="85" spans="1:27" ht="12.75" x14ac:dyDescent="0.2">
      <c r="A85" s="8"/>
      <c r="B85" s="8" t="s">
        <v>247</v>
      </c>
      <c r="C85" s="8" t="s">
        <v>248</v>
      </c>
      <c r="D85" s="8">
        <v>2008</v>
      </c>
      <c r="E85" s="8"/>
      <c r="F85" s="24" t="s">
        <v>249</v>
      </c>
      <c r="G85" s="10" t="s">
        <v>250</v>
      </c>
      <c r="H85" s="10" t="s">
        <v>21</v>
      </c>
      <c r="I85" s="22" t="s">
        <v>21</v>
      </c>
      <c r="J85" s="12"/>
      <c r="K85" s="12"/>
      <c r="L85" s="13"/>
      <c r="M85" s="13"/>
      <c r="N85" s="13"/>
      <c r="O85" s="13"/>
      <c r="P85" s="14"/>
      <c r="Q85" s="14"/>
      <c r="R85" s="22" t="s">
        <v>21</v>
      </c>
      <c r="S85" s="15"/>
      <c r="T85" s="15"/>
      <c r="U85" s="16"/>
      <c r="V85" s="16"/>
      <c r="W85" s="16"/>
      <c r="X85" s="16"/>
      <c r="Y85" s="16"/>
      <c r="Z85" s="16"/>
      <c r="AA85" s="7"/>
    </row>
    <row r="86" spans="1:27" ht="12.75" x14ac:dyDescent="0.2">
      <c r="A86" s="8"/>
      <c r="B86" s="8" t="s">
        <v>251</v>
      </c>
      <c r="C86" s="8" t="s">
        <v>252</v>
      </c>
      <c r="D86" s="8">
        <v>2013</v>
      </c>
      <c r="E86" s="8"/>
      <c r="F86" s="24" t="s">
        <v>253</v>
      </c>
      <c r="G86" s="10" t="s">
        <v>254</v>
      </c>
      <c r="H86" s="10" t="s">
        <v>21</v>
      </c>
      <c r="I86" s="22" t="s">
        <v>21</v>
      </c>
      <c r="J86" s="12"/>
      <c r="K86" s="12"/>
      <c r="L86" s="28" t="b">
        <v>1</v>
      </c>
      <c r="M86" s="13"/>
      <c r="N86" s="13"/>
      <c r="O86" s="13"/>
      <c r="P86" s="14"/>
      <c r="Q86" s="14"/>
      <c r="R86" s="22" t="s">
        <v>21</v>
      </c>
      <c r="S86" s="15"/>
      <c r="T86" s="15"/>
      <c r="U86" s="16"/>
      <c r="V86" s="16"/>
      <c r="W86" s="16"/>
      <c r="X86" s="16"/>
      <c r="Y86" s="16"/>
      <c r="Z86" s="16"/>
      <c r="AA86" s="7"/>
    </row>
    <row r="87" spans="1:27" ht="12.75" x14ac:dyDescent="0.2">
      <c r="A87" s="8"/>
      <c r="B87" s="8" t="s">
        <v>255</v>
      </c>
      <c r="C87" s="8" t="s">
        <v>256</v>
      </c>
      <c r="D87" s="8">
        <v>2011</v>
      </c>
      <c r="E87" s="8"/>
      <c r="F87" s="24" t="s">
        <v>257</v>
      </c>
      <c r="G87" s="10" t="s">
        <v>258</v>
      </c>
      <c r="H87" s="10" t="s">
        <v>21</v>
      </c>
      <c r="I87" s="22" t="s">
        <v>21</v>
      </c>
      <c r="J87" s="12"/>
      <c r="K87" s="12"/>
      <c r="L87" s="13"/>
      <c r="M87" s="13"/>
      <c r="N87" s="13"/>
      <c r="O87" s="13"/>
      <c r="P87" s="14"/>
      <c r="Q87" s="14"/>
      <c r="R87" s="22" t="s">
        <v>21</v>
      </c>
      <c r="S87" s="15"/>
      <c r="T87" s="15"/>
      <c r="U87" s="16"/>
      <c r="V87" s="16"/>
      <c r="W87" s="16"/>
      <c r="X87" s="16"/>
      <c r="Y87" s="16"/>
      <c r="Z87" s="16"/>
      <c r="AA87" s="7"/>
    </row>
    <row r="88" spans="1:27" ht="12.75" x14ac:dyDescent="0.2">
      <c r="A88" s="8"/>
      <c r="B88" s="8" t="s">
        <v>259</v>
      </c>
      <c r="C88" s="8" t="s">
        <v>260</v>
      </c>
      <c r="D88" s="8">
        <v>2002</v>
      </c>
      <c r="E88" s="8"/>
      <c r="F88" s="24" t="s">
        <v>261</v>
      </c>
      <c r="G88" s="10" t="s">
        <v>262</v>
      </c>
      <c r="H88" s="10" t="s">
        <v>21</v>
      </c>
      <c r="I88" s="22" t="s">
        <v>21</v>
      </c>
      <c r="J88" s="12"/>
      <c r="K88" s="12"/>
      <c r="L88" s="13"/>
      <c r="M88" s="13"/>
      <c r="N88" s="13"/>
      <c r="O88" s="13"/>
      <c r="P88" s="14"/>
      <c r="Q88" s="14"/>
      <c r="R88" s="22" t="s">
        <v>21</v>
      </c>
      <c r="S88" s="15"/>
      <c r="T88" s="15"/>
      <c r="U88" s="16"/>
      <c r="V88" s="16"/>
      <c r="W88" s="16"/>
      <c r="X88" s="16"/>
      <c r="Y88" s="16"/>
      <c r="Z88" s="16"/>
      <c r="AA88" s="7"/>
    </row>
    <row r="89" spans="1:27" ht="12.75" x14ac:dyDescent="0.2">
      <c r="A89" s="8"/>
      <c r="B89" s="8" t="s">
        <v>263</v>
      </c>
      <c r="C89" s="8" t="s">
        <v>264</v>
      </c>
      <c r="D89" s="8">
        <v>2012</v>
      </c>
      <c r="E89" s="8"/>
      <c r="F89" s="24" t="s">
        <v>265</v>
      </c>
      <c r="G89" s="10" t="s">
        <v>266</v>
      </c>
      <c r="H89" s="10" t="s">
        <v>21</v>
      </c>
      <c r="I89" s="22" t="s">
        <v>21</v>
      </c>
      <c r="J89" s="12"/>
      <c r="K89" s="12"/>
      <c r="L89" s="13"/>
      <c r="M89" s="13"/>
      <c r="N89" s="13"/>
      <c r="O89" s="13"/>
      <c r="P89" s="14"/>
      <c r="Q89" s="14"/>
      <c r="R89" s="22" t="s">
        <v>21</v>
      </c>
      <c r="S89" s="15"/>
      <c r="T89" s="15"/>
      <c r="U89" s="16"/>
      <c r="V89" s="16"/>
      <c r="W89" s="16"/>
      <c r="X89" s="16"/>
      <c r="Y89" s="16"/>
      <c r="Z89" s="16"/>
      <c r="AA89" s="7"/>
    </row>
    <row r="90" spans="1:27" ht="12.75" x14ac:dyDescent="0.2">
      <c r="A90" s="8"/>
      <c r="B90" s="8"/>
      <c r="C90" s="8"/>
      <c r="D90" s="8"/>
      <c r="E90" s="8"/>
      <c r="F90" s="10"/>
      <c r="G90" s="10"/>
      <c r="H90" s="10"/>
      <c r="I90" s="11"/>
      <c r="J90" s="12"/>
      <c r="K90" s="12"/>
      <c r="L90" s="13"/>
      <c r="M90" s="13"/>
      <c r="N90" s="13"/>
      <c r="O90" s="13"/>
      <c r="P90" s="14"/>
      <c r="Q90" s="14"/>
      <c r="R90" s="11"/>
      <c r="S90" s="15"/>
      <c r="T90" s="15"/>
      <c r="U90" s="16"/>
      <c r="V90" s="16"/>
      <c r="W90" s="16"/>
      <c r="X90" s="16"/>
      <c r="Y90" s="16"/>
      <c r="Z90" s="16"/>
      <c r="AA90" s="7"/>
    </row>
    <row r="91" spans="1:27" ht="12.75" x14ac:dyDescent="0.2">
      <c r="A91" s="8"/>
      <c r="B91" s="8" t="s">
        <v>267</v>
      </c>
      <c r="C91" s="8"/>
      <c r="D91" s="8"/>
      <c r="E91" s="8"/>
      <c r="F91" s="10"/>
      <c r="G91" s="10"/>
      <c r="H91" s="10"/>
      <c r="I91" s="11"/>
      <c r="J91" s="12"/>
      <c r="K91" s="12"/>
      <c r="L91" s="13"/>
      <c r="M91" s="13"/>
      <c r="N91" s="13"/>
      <c r="O91" s="13"/>
      <c r="P91" s="14"/>
      <c r="Q91" s="14"/>
      <c r="R91" s="11"/>
      <c r="S91" s="15"/>
      <c r="T91" s="15"/>
      <c r="U91" s="16"/>
      <c r="V91" s="16"/>
      <c r="W91" s="16"/>
      <c r="X91" s="16"/>
      <c r="Y91" s="16"/>
      <c r="Z91" s="16"/>
      <c r="AA91" s="7"/>
    </row>
    <row r="92" spans="1:27" ht="12.75" x14ac:dyDescent="0.2">
      <c r="A92" s="8"/>
      <c r="B92" s="8"/>
      <c r="C92" s="8"/>
      <c r="D92" s="8"/>
      <c r="E92" s="8"/>
      <c r="F92" s="10"/>
      <c r="G92" s="10"/>
      <c r="H92" s="10"/>
      <c r="I92" s="11"/>
      <c r="J92" s="12"/>
      <c r="K92" s="12"/>
      <c r="L92" s="13"/>
      <c r="M92" s="13"/>
      <c r="N92" s="13"/>
      <c r="O92" s="13"/>
      <c r="P92" s="14"/>
      <c r="Q92" s="14"/>
      <c r="R92" s="11"/>
      <c r="S92" s="15"/>
      <c r="T92" s="15"/>
      <c r="U92" s="16"/>
      <c r="V92" s="16"/>
      <c r="W92" s="16"/>
      <c r="X92" s="16"/>
      <c r="Y92" s="16"/>
      <c r="Z92" s="16"/>
      <c r="AA92" s="7"/>
    </row>
    <row r="93" spans="1:27" ht="12.75" x14ac:dyDescent="0.2">
      <c r="A93" s="8"/>
      <c r="B93" s="8" t="s">
        <v>268</v>
      </c>
      <c r="C93" s="8"/>
      <c r="D93" s="8"/>
      <c r="E93" s="8"/>
      <c r="F93" s="10"/>
      <c r="G93" s="10"/>
      <c r="H93" s="10"/>
      <c r="I93" s="21"/>
      <c r="J93" s="12"/>
      <c r="K93" s="12"/>
      <c r="L93" s="13"/>
      <c r="M93" s="13"/>
      <c r="N93" s="13"/>
      <c r="O93" s="13"/>
      <c r="P93" s="14"/>
      <c r="Q93" s="14"/>
      <c r="R93" s="21"/>
      <c r="S93" s="15"/>
      <c r="T93" s="15"/>
      <c r="U93" s="16"/>
      <c r="V93" s="16"/>
      <c r="W93" s="16"/>
      <c r="X93" s="16"/>
      <c r="Y93" s="16"/>
      <c r="Z93" s="16"/>
      <c r="AA93" s="7"/>
    </row>
    <row r="94" spans="1:27" ht="12.75" x14ac:dyDescent="0.2">
      <c r="A94" s="8"/>
      <c r="B94" s="8"/>
      <c r="C94" s="8"/>
      <c r="D94" s="8"/>
      <c r="E94" s="26"/>
      <c r="F94" s="10"/>
      <c r="G94" s="10"/>
      <c r="H94" s="10"/>
      <c r="I94" s="11"/>
      <c r="J94" s="12"/>
      <c r="K94" s="12"/>
      <c r="L94" s="13"/>
      <c r="M94" s="13"/>
      <c r="N94" s="13"/>
      <c r="O94" s="13"/>
      <c r="P94" s="14"/>
      <c r="Q94" s="14"/>
      <c r="R94" s="11"/>
      <c r="S94" s="15"/>
      <c r="T94" s="15"/>
      <c r="U94" s="16"/>
      <c r="V94" s="16"/>
      <c r="W94" s="16"/>
      <c r="X94" s="16"/>
      <c r="Y94" s="16"/>
      <c r="Z94" s="16"/>
      <c r="AA94" s="7"/>
    </row>
    <row r="95" spans="1:27" ht="14.25" x14ac:dyDescent="0.2">
      <c r="A95" s="8"/>
      <c r="B95" s="8" t="s">
        <v>269</v>
      </c>
      <c r="C95" s="8" t="s">
        <v>270</v>
      </c>
      <c r="D95" s="8">
        <v>2014</v>
      </c>
      <c r="E95" s="8"/>
      <c r="F95" s="24" t="str">
        <f>HYPERLINK("https://ieeexplore.ieee.org/abstract/document/6750444/")</f>
        <v>https://ieeexplore.ieee.org/abstract/document/6750444/</v>
      </c>
      <c r="G95" s="10"/>
      <c r="H95" s="19" t="str">
        <f t="shared" ref="H95:H121" si="2">IF(I95=R95,I95,IF(AND(I95="YES",R95="MAYBE"),"YES",IF(AND(I95="MAYBE",R95="YES"),"YES",IF(OR(AND(I95="NO",R95="YES"),AND(I95="YES",R95="NO")),"MAYBE","NO"))))</f>
        <v>NO</v>
      </c>
      <c r="I95" s="11" t="s">
        <v>21</v>
      </c>
      <c r="J95" s="12"/>
      <c r="K95" s="12"/>
      <c r="L95" s="13"/>
      <c r="M95" s="13"/>
      <c r="N95" s="13"/>
      <c r="O95" s="13"/>
      <c r="P95" s="14"/>
      <c r="Q95" s="14"/>
      <c r="R95" s="22" t="s">
        <v>21</v>
      </c>
      <c r="S95" s="15"/>
      <c r="T95" s="15"/>
      <c r="U95" s="16"/>
      <c r="V95" s="16"/>
      <c r="W95" s="16"/>
      <c r="X95" s="16"/>
      <c r="Y95" s="16"/>
      <c r="Z95" s="16"/>
      <c r="AA95" s="7"/>
    </row>
    <row r="96" spans="1:27" ht="14.25" x14ac:dyDescent="0.2">
      <c r="A96" s="8"/>
      <c r="B96" s="8" t="s">
        <v>271</v>
      </c>
      <c r="C96" s="8" t="s">
        <v>272</v>
      </c>
      <c r="D96" s="8">
        <v>2013</v>
      </c>
      <c r="E96" s="26"/>
      <c r="F96" s="24" t="str">
        <f>HYPERLINK("http://citeseerx.ist.psu.edu/viewdoc/download?doi=10.1.1.403.205&amp;rep=rep1&amp;type=pdf")</f>
        <v>http://citeseerx.ist.psu.edu/viewdoc/download?doi=10.1.1.403.205&amp;rep=rep1&amp;type=pdf</v>
      </c>
      <c r="G96" s="10"/>
      <c r="H96" s="19" t="str">
        <f t="shared" si="2"/>
        <v>NO</v>
      </c>
      <c r="I96" s="11" t="s">
        <v>21</v>
      </c>
      <c r="J96" s="12"/>
      <c r="K96" s="12"/>
      <c r="L96" s="13"/>
      <c r="M96" s="13"/>
      <c r="N96" s="13"/>
      <c r="O96" s="13"/>
      <c r="P96" s="14"/>
      <c r="Q96" s="14"/>
      <c r="R96" s="27" t="s">
        <v>21</v>
      </c>
      <c r="S96" s="15"/>
      <c r="T96" s="15"/>
      <c r="U96" s="16"/>
      <c r="V96" s="16"/>
      <c r="W96" s="16"/>
      <c r="X96" s="16"/>
      <c r="Y96" s="16"/>
      <c r="Z96" s="16"/>
      <c r="AA96" s="7"/>
    </row>
    <row r="97" spans="1:27" ht="14.25" x14ac:dyDescent="0.2">
      <c r="A97" s="8"/>
      <c r="B97" s="8" t="s">
        <v>273</v>
      </c>
      <c r="C97" s="8" t="s">
        <v>274</v>
      </c>
      <c r="D97" s="8">
        <v>2015</v>
      </c>
      <c r="E97" s="26"/>
      <c r="F97" s="24" t="str">
        <f>HYPERLINK("https://ieeexplore.ieee.org/abstract/document/7396422/")</f>
        <v>https://ieeexplore.ieee.org/abstract/document/7396422/</v>
      </c>
      <c r="G97" s="10"/>
      <c r="H97" s="19" t="str">
        <f t="shared" si="2"/>
        <v>NO</v>
      </c>
      <c r="I97" s="11" t="s">
        <v>21</v>
      </c>
      <c r="J97" s="12"/>
      <c r="K97" s="12"/>
      <c r="L97" s="13"/>
      <c r="M97" s="13"/>
      <c r="N97" s="13"/>
      <c r="O97" s="13"/>
      <c r="P97" s="14"/>
      <c r="Q97" s="14"/>
      <c r="R97" s="22" t="s">
        <v>21</v>
      </c>
      <c r="S97" s="15"/>
      <c r="T97" s="15"/>
      <c r="U97" s="16"/>
      <c r="V97" s="16"/>
      <c r="W97" s="16"/>
      <c r="X97" s="16"/>
      <c r="Y97" s="16"/>
      <c r="Z97" s="16"/>
      <c r="AA97" s="7"/>
    </row>
    <row r="98" spans="1:27" ht="14.25" x14ac:dyDescent="0.2">
      <c r="A98" s="8"/>
      <c r="B98" s="8" t="s">
        <v>275</v>
      </c>
      <c r="C98" s="8" t="s">
        <v>276</v>
      </c>
      <c r="D98" s="8">
        <v>2014</v>
      </c>
      <c r="E98" s="8"/>
      <c r="F98" s="24" t="str">
        <f>HYPERLINK("https://link.springer.com/chapter/10.1007/978-3-319-24249-1_7")</f>
        <v>https://link.springer.com/chapter/10.1007/978-3-319-24249-1_7</v>
      </c>
      <c r="G98" s="10"/>
      <c r="H98" s="19" t="str">
        <f t="shared" si="2"/>
        <v>MAYBE</v>
      </c>
      <c r="I98" s="22" t="s">
        <v>277</v>
      </c>
      <c r="J98" s="29" t="b">
        <v>1</v>
      </c>
      <c r="K98" s="29" t="b">
        <v>1</v>
      </c>
      <c r="L98" s="13"/>
      <c r="M98" s="13"/>
      <c r="N98" s="13"/>
      <c r="O98" s="13"/>
      <c r="P98" s="14"/>
      <c r="Q98" s="14"/>
      <c r="R98" s="22" t="s">
        <v>21</v>
      </c>
      <c r="S98" s="15"/>
      <c r="T98" s="15"/>
      <c r="U98" s="16"/>
      <c r="V98" s="16"/>
      <c r="W98" s="16"/>
      <c r="X98" s="16"/>
      <c r="Y98" s="16"/>
      <c r="Z98" s="16"/>
      <c r="AA98" s="7"/>
    </row>
    <row r="99" spans="1:27" ht="14.25" x14ac:dyDescent="0.2">
      <c r="A99" s="8"/>
      <c r="B99" s="8" t="s">
        <v>278</v>
      </c>
      <c r="C99" s="8" t="s">
        <v>279</v>
      </c>
      <c r="D99" s="8">
        <v>2016</v>
      </c>
      <c r="E99" s="8"/>
      <c r="F99" s="24" t="str">
        <f>HYPERLINK("https://link.springer.com/chapter/10.1007/978-3-319-45480-1_3")</f>
        <v>https://link.springer.com/chapter/10.1007/978-3-319-45480-1_3</v>
      </c>
      <c r="G99" s="10"/>
      <c r="H99" s="19" t="str">
        <f t="shared" si="2"/>
        <v>NO</v>
      </c>
      <c r="I99" s="11" t="s">
        <v>21</v>
      </c>
      <c r="J99" s="12"/>
      <c r="K99" s="12"/>
      <c r="L99" s="13"/>
      <c r="M99" s="13"/>
      <c r="N99" s="13"/>
      <c r="O99" s="13"/>
      <c r="P99" s="14"/>
      <c r="Q99" s="14"/>
      <c r="R99" s="22" t="s">
        <v>21</v>
      </c>
      <c r="S99" s="15"/>
      <c r="T99" s="15"/>
      <c r="U99" s="16"/>
      <c r="V99" s="16"/>
      <c r="W99" s="16"/>
      <c r="X99" s="16"/>
      <c r="Y99" s="16"/>
      <c r="Z99" s="16"/>
      <c r="AA99" s="7"/>
    </row>
    <row r="100" spans="1:27" ht="14.25" x14ac:dyDescent="0.2">
      <c r="A100" s="8"/>
      <c r="B100" s="8" t="s">
        <v>280</v>
      </c>
      <c r="C100" s="8" t="s">
        <v>281</v>
      </c>
      <c r="D100" s="8">
        <v>2018</v>
      </c>
      <c r="E100" s="8"/>
      <c r="F100" s="24" t="str">
        <f>HYPERLINK("https://link.springer.com/chapter/10.1007/978-3-319-93317-7_1")</f>
        <v>https://link.springer.com/chapter/10.1007/978-3-319-93317-7_1</v>
      </c>
      <c r="G100" s="10"/>
      <c r="H100" s="19" t="str">
        <f t="shared" si="2"/>
        <v>NO</v>
      </c>
      <c r="I100" s="11" t="s">
        <v>21</v>
      </c>
      <c r="J100" s="12"/>
      <c r="K100" s="12"/>
      <c r="L100" s="13"/>
      <c r="M100" s="13"/>
      <c r="N100" s="13"/>
      <c r="O100" s="13"/>
      <c r="P100" s="14"/>
      <c r="Q100" s="14"/>
      <c r="R100" s="22" t="s">
        <v>21</v>
      </c>
      <c r="S100" s="15"/>
      <c r="T100" s="15"/>
      <c r="U100" s="16"/>
      <c r="V100" s="16"/>
      <c r="W100" s="16"/>
      <c r="X100" s="16"/>
      <c r="Y100" s="16"/>
      <c r="Z100" s="16"/>
      <c r="AA100" s="7"/>
    </row>
    <row r="101" spans="1:27" ht="14.25" x14ac:dyDescent="0.2">
      <c r="A101" s="8"/>
      <c r="B101" s="8" t="s">
        <v>280</v>
      </c>
      <c r="C101" s="8" t="s">
        <v>282</v>
      </c>
      <c r="D101" s="8">
        <v>2014</v>
      </c>
      <c r="E101" s="8"/>
      <c r="F101" s="24" t="str">
        <f>HYPERLINK("https://citeseerx.ist.psu.edu/viewdoc/download?doi=10.1.1.433.3046&amp;rep=rep1&amp;type=pdf#page=83")</f>
        <v>https://citeseerx.ist.psu.edu/viewdoc/download?doi=10.1.1.433.3046&amp;rep=rep1&amp;type=pdf#page=83</v>
      </c>
      <c r="G101" s="10"/>
      <c r="H101" s="19" t="str">
        <f t="shared" si="2"/>
        <v>NO</v>
      </c>
      <c r="I101" s="11" t="s">
        <v>21</v>
      </c>
      <c r="J101" s="12"/>
      <c r="K101" s="12"/>
      <c r="L101" s="13"/>
      <c r="M101" s="13"/>
      <c r="N101" s="13"/>
      <c r="O101" s="13"/>
      <c r="P101" s="14"/>
      <c r="Q101" s="14"/>
      <c r="R101" s="22" t="s">
        <v>21</v>
      </c>
      <c r="S101" s="15"/>
      <c r="T101" s="15"/>
      <c r="U101" s="16"/>
      <c r="V101" s="16"/>
      <c r="W101" s="16"/>
      <c r="X101" s="16"/>
      <c r="Y101" s="16"/>
      <c r="Z101" s="16"/>
      <c r="AA101" s="7"/>
    </row>
    <row r="102" spans="1:27" ht="14.25" x14ac:dyDescent="0.2">
      <c r="A102" s="8"/>
      <c r="B102" s="8" t="s">
        <v>283</v>
      </c>
      <c r="C102" s="8" t="s">
        <v>284</v>
      </c>
      <c r="D102" s="8">
        <v>2014</v>
      </c>
      <c r="E102" s="8"/>
      <c r="F102" s="24" t="str">
        <f>HYPERLINK("https://link.springer.com/chapter/10.1007/978-3-319-05843-6_10")</f>
        <v>https://link.springer.com/chapter/10.1007/978-3-319-05843-6_10</v>
      </c>
      <c r="G102" s="10"/>
      <c r="H102" s="19" t="str">
        <f t="shared" si="2"/>
        <v>NO</v>
      </c>
      <c r="I102" s="11" t="s">
        <v>21</v>
      </c>
      <c r="J102" s="12"/>
      <c r="K102" s="12"/>
      <c r="L102" s="13"/>
      <c r="M102" s="13"/>
      <c r="N102" s="13"/>
      <c r="O102" s="13"/>
      <c r="P102" s="14"/>
      <c r="Q102" s="14"/>
      <c r="R102" s="22" t="s">
        <v>21</v>
      </c>
      <c r="S102" s="15"/>
      <c r="T102" s="15"/>
      <c r="U102" s="16"/>
      <c r="V102" s="16"/>
      <c r="W102" s="16"/>
      <c r="X102" s="16"/>
      <c r="Y102" s="16"/>
      <c r="Z102" s="16"/>
      <c r="AA102" s="7"/>
    </row>
    <row r="103" spans="1:27" ht="14.25" x14ac:dyDescent="0.2">
      <c r="A103" s="8"/>
      <c r="B103" s="8" t="s">
        <v>285</v>
      </c>
      <c r="C103" s="8" t="s">
        <v>286</v>
      </c>
      <c r="D103" s="8">
        <v>2016</v>
      </c>
      <c r="E103" s="8"/>
      <c r="F103" s="24" t="str">
        <f>HYPERLINK("https://dl.acm.org/doi/abs/10.1145/2970276.2970296")</f>
        <v>https://dl.acm.org/doi/abs/10.1145/2970276.2970296</v>
      </c>
      <c r="G103" s="10"/>
      <c r="H103" s="19" t="str">
        <f t="shared" si="2"/>
        <v>NO</v>
      </c>
      <c r="I103" s="11" t="s">
        <v>21</v>
      </c>
      <c r="J103" s="12"/>
      <c r="K103" s="12"/>
      <c r="L103" s="13"/>
      <c r="M103" s="13"/>
      <c r="N103" s="13"/>
      <c r="O103" s="13"/>
      <c r="P103" s="14"/>
      <c r="Q103" s="14"/>
      <c r="R103" s="22" t="s">
        <v>21</v>
      </c>
      <c r="S103" s="15"/>
      <c r="T103" s="15"/>
      <c r="U103" s="16"/>
      <c r="V103" s="16"/>
      <c r="W103" s="16"/>
      <c r="X103" s="16"/>
      <c r="Y103" s="16"/>
      <c r="Z103" s="16"/>
      <c r="AA103" s="7"/>
    </row>
    <row r="104" spans="1:27" ht="14.25" x14ac:dyDescent="0.2">
      <c r="A104" s="8"/>
      <c r="B104" s="8" t="s">
        <v>287</v>
      </c>
      <c r="C104" s="8" t="s">
        <v>288</v>
      </c>
      <c r="D104" s="8">
        <v>2014</v>
      </c>
      <c r="E104" s="8"/>
      <c r="F104" s="24" t="str">
        <f>HYPERLINK("https://link.springer.com/chapter/10.1007/978-3-319-09195-2_16")</f>
        <v>https://link.springer.com/chapter/10.1007/978-3-319-09195-2_16</v>
      </c>
      <c r="G104" s="10"/>
      <c r="H104" s="19" t="str">
        <f t="shared" si="2"/>
        <v>NO</v>
      </c>
      <c r="I104" s="11" t="s">
        <v>21</v>
      </c>
      <c r="J104" s="12"/>
      <c r="K104" s="12"/>
      <c r="L104" s="13"/>
      <c r="M104" s="13"/>
      <c r="N104" s="13"/>
      <c r="O104" s="13"/>
      <c r="P104" s="14"/>
      <c r="Q104" s="14"/>
      <c r="R104" s="22" t="s">
        <v>21</v>
      </c>
      <c r="S104" s="15"/>
      <c r="T104" s="15"/>
      <c r="U104" s="16"/>
      <c r="V104" s="16"/>
      <c r="W104" s="16"/>
      <c r="X104" s="16"/>
      <c r="Y104" s="16"/>
      <c r="Z104" s="16"/>
      <c r="AA104" s="7"/>
    </row>
    <row r="105" spans="1:27" ht="14.25" x14ac:dyDescent="0.2">
      <c r="A105" s="8"/>
      <c r="B105" s="8" t="s">
        <v>289</v>
      </c>
      <c r="C105" s="8" t="s">
        <v>290</v>
      </c>
      <c r="D105" s="8">
        <v>2016</v>
      </c>
      <c r="E105" s="8"/>
      <c r="F105" s="24" t="str">
        <f>HYPERLINK("https://link.springer.com/chapter/10.1007/978-3-319-47169-3_37")</f>
        <v>https://link.springer.com/chapter/10.1007/978-3-319-47169-3_37</v>
      </c>
      <c r="G105" s="10"/>
      <c r="H105" s="19" t="str">
        <f t="shared" si="2"/>
        <v>NO</v>
      </c>
      <c r="I105" s="11" t="s">
        <v>21</v>
      </c>
      <c r="J105" s="12"/>
      <c r="K105" s="12"/>
      <c r="L105" s="13"/>
      <c r="M105" s="13"/>
      <c r="N105" s="13"/>
      <c r="O105" s="13"/>
      <c r="P105" s="14"/>
      <c r="Q105" s="14"/>
      <c r="R105" s="25" t="s">
        <v>21</v>
      </c>
      <c r="S105" s="15"/>
      <c r="T105" s="15"/>
      <c r="U105" s="16"/>
      <c r="V105" s="16"/>
      <c r="W105" s="16"/>
      <c r="X105" s="16"/>
      <c r="Y105" s="16"/>
      <c r="Z105" s="16"/>
      <c r="AA105" s="7"/>
    </row>
    <row r="106" spans="1:27" ht="14.25" x14ac:dyDescent="0.2">
      <c r="A106" s="8"/>
      <c r="B106" s="8" t="s">
        <v>291</v>
      </c>
      <c r="C106" s="8" t="s">
        <v>292</v>
      </c>
      <c r="D106" s="8">
        <v>2015</v>
      </c>
      <c r="E106" s="8"/>
      <c r="F106" s="24" t="str">
        <f>HYPERLINK("https://ieeexplore.ieee.org/abstract/document/7302512/")</f>
        <v>https://ieeexplore.ieee.org/abstract/document/7302512/</v>
      </c>
      <c r="G106" s="10"/>
      <c r="H106" s="19" t="str">
        <f t="shared" si="2"/>
        <v>NO</v>
      </c>
      <c r="I106" s="11" t="s">
        <v>21</v>
      </c>
      <c r="J106" s="12"/>
      <c r="K106" s="12"/>
      <c r="L106" s="13"/>
      <c r="M106" s="13"/>
      <c r="N106" s="13"/>
      <c r="O106" s="13"/>
      <c r="P106" s="14"/>
      <c r="Q106" s="14"/>
      <c r="R106" s="22" t="s">
        <v>21</v>
      </c>
      <c r="S106" s="15"/>
      <c r="T106" s="15"/>
      <c r="U106" s="16"/>
      <c r="V106" s="16"/>
      <c r="W106" s="16"/>
      <c r="X106" s="16"/>
      <c r="Y106" s="16"/>
      <c r="Z106" s="16"/>
      <c r="AA106" s="7"/>
    </row>
    <row r="107" spans="1:27" ht="14.25" x14ac:dyDescent="0.2">
      <c r="A107" s="8"/>
      <c r="B107" s="8" t="s">
        <v>293</v>
      </c>
      <c r="C107" s="8" t="s">
        <v>294</v>
      </c>
      <c r="D107" s="8">
        <v>2018</v>
      </c>
      <c r="E107" s="8"/>
      <c r="F107" s="24" t="str">
        <f>HYPERLINK("https://arc.aiaa.org/doi/abs/10.2514/1.I010601")</f>
        <v>https://arc.aiaa.org/doi/abs/10.2514/1.I010601</v>
      </c>
      <c r="G107" s="10"/>
      <c r="H107" s="19" t="str">
        <f t="shared" si="2"/>
        <v>NO</v>
      </c>
      <c r="I107" s="11" t="s">
        <v>21</v>
      </c>
      <c r="J107" s="12"/>
      <c r="K107" s="12"/>
      <c r="L107" s="13"/>
      <c r="M107" s="13"/>
      <c r="N107" s="13"/>
      <c r="O107" s="13"/>
      <c r="P107" s="14"/>
      <c r="Q107" s="14"/>
      <c r="R107" s="22" t="s">
        <v>21</v>
      </c>
      <c r="S107" s="15"/>
      <c r="T107" s="15"/>
      <c r="U107" s="16"/>
      <c r="V107" s="16"/>
      <c r="W107" s="16"/>
      <c r="X107" s="16"/>
      <c r="Y107" s="16"/>
      <c r="Z107" s="16"/>
      <c r="AA107" s="7"/>
    </row>
    <row r="108" spans="1:27" ht="14.25" x14ac:dyDescent="0.2">
      <c r="A108" s="8"/>
      <c r="B108" s="8" t="s">
        <v>295</v>
      </c>
      <c r="C108" s="8" t="s">
        <v>296</v>
      </c>
      <c r="D108" s="8">
        <v>2019</v>
      </c>
      <c r="E108" s="8"/>
      <c r="F108" s="24" t="str">
        <f>HYPERLINK("https://link.springer.com/article/10.1007/s10009-019-00510-w")</f>
        <v>https://link.springer.com/article/10.1007/s10009-019-00510-w</v>
      </c>
      <c r="G108" s="10"/>
      <c r="H108" s="19" t="str">
        <f t="shared" si="2"/>
        <v>NO</v>
      </c>
      <c r="I108" s="11" t="s">
        <v>21</v>
      </c>
      <c r="J108" s="12"/>
      <c r="K108" s="12"/>
      <c r="L108" s="13"/>
      <c r="M108" s="13"/>
      <c r="N108" s="13"/>
      <c r="O108" s="13"/>
      <c r="P108" s="14"/>
      <c r="Q108" s="14"/>
      <c r="R108" s="22" t="s">
        <v>21</v>
      </c>
      <c r="S108" s="15"/>
      <c r="T108" s="15"/>
      <c r="U108" s="16"/>
      <c r="V108" s="16"/>
      <c r="W108" s="16"/>
      <c r="X108" s="16"/>
      <c r="Y108" s="16"/>
      <c r="Z108" s="16"/>
      <c r="AA108" s="7"/>
    </row>
    <row r="109" spans="1:27" ht="14.25" x14ac:dyDescent="0.2">
      <c r="A109" s="8"/>
      <c r="B109" s="8" t="s">
        <v>297</v>
      </c>
      <c r="C109" s="8" t="s">
        <v>298</v>
      </c>
      <c r="D109" s="8">
        <v>2014</v>
      </c>
      <c r="E109" s="8"/>
      <c r="F109" s="24" t="str">
        <f>HYPERLINK("https://dirkriehle.com/wp-content/uploads/byhand/theses/2015/mempel_2014_arbeit.pdf")</f>
        <v>https://dirkriehle.com/wp-content/uploads/byhand/theses/2015/mempel_2014_arbeit.pdf</v>
      </c>
      <c r="G109" s="10"/>
      <c r="H109" s="19" t="str">
        <f t="shared" si="2"/>
        <v>NO</v>
      </c>
      <c r="I109" s="11" t="s">
        <v>21</v>
      </c>
      <c r="J109" s="12"/>
      <c r="K109" s="12"/>
      <c r="L109" s="13"/>
      <c r="M109" s="13"/>
      <c r="N109" s="13"/>
      <c r="O109" s="13"/>
      <c r="P109" s="14"/>
      <c r="Q109" s="14"/>
      <c r="R109" s="22" t="s">
        <v>21</v>
      </c>
      <c r="S109" s="15"/>
      <c r="T109" s="15"/>
      <c r="U109" s="16"/>
      <c r="V109" s="16"/>
      <c r="W109" s="16"/>
      <c r="X109" s="16"/>
      <c r="Y109" s="16"/>
      <c r="Z109" s="16"/>
      <c r="AA109" s="7"/>
    </row>
    <row r="110" spans="1:27" ht="14.25" x14ac:dyDescent="0.2">
      <c r="A110" s="8"/>
      <c r="B110" s="8" t="s">
        <v>299</v>
      </c>
      <c r="C110" s="8" t="s">
        <v>300</v>
      </c>
      <c r="D110" s="8">
        <v>2016</v>
      </c>
      <c r="E110" s="8"/>
      <c r="F110" s="24" t="str">
        <f>HYPERLINK("https://pure.tue.nl/ws/portalfiles/portal/17652314/20160324_Keshishzadeh.pdf")</f>
        <v>https://pure.tue.nl/ws/portalfiles/portal/17652314/20160324_Keshishzadeh.pdf</v>
      </c>
      <c r="G110" s="10"/>
      <c r="H110" s="19" t="str">
        <f t="shared" si="2"/>
        <v>NO</v>
      </c>
      <c r="I110" s="11" t="s">
        <v>21</v>
      </c>
      <c r="J110" s="12"/>
      <c r="K110" s="12"/>
      <c r="L110" s="13"/>
      <c r="M110" s="13"/>
      <c r="N110" s="13"/>
      <c r="O110" s="13"/>
      <c r="P110" s="14"/>
      <c r="Q110" s="14"/>
      <c r="R110" s="22" t="s">
        <v>21</v>
      </c>
      <c r="S110" s="15"/>
      <c r="T110" s="15"/>
      <c r="U110" s="16"/>
      <c r="V110" s="16"/>
      <c r="W110" s="16"/>
      <c r="X110" s="16"/>
      <c r="Y110" s="16"/>
      <c r="Z110" s="16"/>
      <c r="AA110" s="7"/>
    </row>
    <row r="111" spans="1:27" ht="14.25" x14ac:dyDescent="0.2">
      <c r="A111" s="8"/>
      <c r="B111" s="8" t="s">
        <v>301</v>
      </c>
      <c r="C111" s="8" t="s">
        <v>302</v>
      </c>
      <c r="D111" s="8">
        <v>2017</v>
      </c>
      <c r="E111" s="8"/>
      <c r="F111" s="24" t="str">
        <f>HYPERLINK("https://bora.uib.no/bora-xmlui/handle/1956/15648")</f>
        <v>https://bora.uib.no/bora-xmlui/handle/1956/15648</v>
      </c>
      <c r="G111" s="10"/>
      <c r="H111" s="19" t="str">
        <f t="shared" si="2"/>
        <v>NO</v>
      </c>
      <c r="I111" s="11" t="s">
        <v>21</v>
      </c>
      <c r="J111" s="12"/>
      <c r="K111" s="12"/>
      <c r="L111" s="13"/>
      <c r="M111" s="13"/>
      <c r="N111" s="13"/>
      <c r="O111" s="13"/>
      <c r="P111" s="14"/>
      <c r="Q111" s="14"/>
      <c r="R111" s="22" t="s">
        <v>21</v>
      </c>
      <c r="S111" s="15"/>
      <c r="T111" s="15"/>
      <c r="U111" s="16"/>
      <c r="V111" s="16"/>
      <c r="W111" s="16"/>
      <c r="X111" s="16"/>
      <c r="Y111" s="16"/>
      <c r="Z111" s="16"/>
      <c r="AA111" s="7"/>
    </row>
    <row r="112" spans="1:27" ht="14.25" x14ac:dyDescent="0.2">
      <c r="A112" s="8"/>
      <c r="B112" s="8" t="s">
        <v>303</v>
      </c>
      <c r="C112" s="8" t="s">
        <v>304</v>
      </c>
      <c r="D112" s="8"/>
      <c r="E112" s="8"/>
      <c r="F112" s="24" t="str">
        <f>HYPERLINK("https://www.voelter.de/data/pub/REFSQ2014.pdf")</f>
        <v>https://www.voelter.de/data/pub/REFSQ2014.pdf</v>
      </c>
      <c r="G112" s="10"/>
      <c r="H112" s="19" t="str">
        <f t="shared" si="2"/>
        <v>NO</v>
      </c>
      <c r="I112" s="11" t="s">
        <v>21</v>
      </c>
      <c r="J112" s="12"/>
      <c r="K112" s="12"/>
      <c r="L112" s="13"/>
      <c r="M112" s="13"/>
      <c r="N112" s="13"/>
      <c r="O112" s="13"/>
      <c r="P112" s="14"/>
      <c r="Q112" s="14"/>
      <c r="R112" s="22" t="s">
        <v>21</v>
      </c>
      <c r="S112" s="15"/>
      <c r="T112" s="15"/>
      <c r="U112" s="16"/>
      <c r="V112" s="16"/>
      <c r="W112" s="16"/>
      <c r="X112" s="16"/>
      <c r="Y112" s="16"/>
      <c r="Z112" s="16"/>
      <c r="AA112" s="7"/>
    </row>
    <row r="113" spans="1:27" ht="14.25" x14ac:dyDescent="0.2">
      <c r="A113" s="8"/>
      <c r="B113" s="8" t="s">
        <v>305</v>
      </c>
      <c r="C113" s="8" t="s">
        <v>306</v>
      </c>
      <c r="D113" s="8">
        <v>2018</v>
      </c>
      <c r="E113" s="8"/>
      <c r="F113" s="24" t="str">
        <f>HYPERLINK("https://dl.gi.de/handle/20.500.12116/14961")</f>
        <v>https://dl.gi.de/handle/20.500.12116/14961</v>
      </c>
      <c r="G113" s="10"/>
      <c r="H113" s="19" t="str">
        <f t="shared" si="2"/>
        <v>NO</v>
      </c>
      <c r="I113" s="11" t="s">
        <v>21</v>
      </c>
      <c r="J113" s="12"/>
      <c r="K113" s="12"/>
      <c r="L113" s="13"/>
      <c r="M113" s="13"/>
      <c r="N113" s="13"/>
      <c r="O113" s="13"/>
      <c r="P113" s="14"/>
      <c r="Q113" s="14"/>
      <c r="R113" s="31" t="s">
        <v>21</v>
      </c>
      <c r="S113" s="15"/>
      <c r="T113" s="15"/>
      <c r="U113" s="16"/>
      <c r="V113" s="16"/>
      <c r="W113" s="16"/>
      <c r="X113" s="16"/>
      <c r="Y113" s="16"/>
      <c r="Z113" s="16"/>
      <c r="AA113" s="7"/>
    </row>
    <row r="114" spans="1:27" ht="14.25" x14ac:dyDescent="0.2">
      <c r="A114" s="8"/>
      <c r="B114" s="8" t="s">
        <v>307</v>
      </c>
      <c r="C114" s="8" t="s">
        <v>308</v>
      </c>
      <c r="D114" s="8"/>
      <c r="E114" s="8"/>
      <c r="F114" s="24" t="str">
        <f>HYPERLINK("https://drops.dagstuhl.de/opus/volltexte/2014/4543/pdf/dagrep_v004_i002_p017_s14062.pdf#page=12")</f>
        <v>https://drops.dagstuhl.de/opus/volltexte/2014/4543/pdf/dagrep_v004_i002_p017_s14062.pdf#page=12</v>
      </c>
      <c r="G114" s="10"/>
      <c r="H114" s="19" t="str">
        <f t="shared" si="2"/>
        <v>NO</v>
      </c>
      <c r="I114" s="11" t="s">
        <v>21</v>
      </c>
      <c r="J114" s="12"/>
      <c r="K114" s="12"/>
      <c r="L114" s="13"/>
      <c r="M114" s="13"/>
      <c r="N114" s="13"/>
      <c r="O114" s="13"/>
      <c r="P114" s="14"/>
      <c r="Q114" s="14"/>
      <c r="R114" s="22" t="s">
        <v>21</v>
      </c>
      <c r="S114" s="15"/>
      <c r="T114" s="15"/>
      <c r="U114" s="16"/>
      <c r="V114" s="16"/>
      <c r="W114" s="16"/>
      <c r="X114" s="16"/>
      <c r="Y114" s="16"/>
      <c r="Z114" s="16"/>
      <c r="AA114" s="7"/>
    </row>
    <row r="115" spans="1:27" ht="14.25" x14ac:dyDescent="0.2">
      <c r="A115" s="8"/>
      <c r="B115" s="8" t="s">
        <v>309</v>
      </c>
      <c r="C115" s="8" t="s">
        <v>310</v>
      </c>
      <c r="D115" s="8"/>
      <c r="E115" s="8"/>
      <c r="F115" s="24" t="str">
        <f>HYPERLINK("https://www.spichkova.com/supervision/topics-for-master-and-honours-projects")</f>
        <v>https://www.spichkova.com/supervision/topics-for-master-and-honours-projects</v>
      </c>
      <c r="G115" s="10"/>
      <c r="H115" s="19" t="str">
        <f t="shared" si="2"/>
        <v>NO</v>
      </c>
      <c r="I115" s="11" t="s">
        <v>21</v>
      </c>
      <c r="J115" s="12"/>
      <c r="K115" s="12"/>
      <c r="L115" s="13"/>
      <c r="M115" s="13"/>
      <c r="N115" s="13"/>
      <c r="O115" s="13"/>
      <c r="P115" s="14"/>
      <c r="Q115" s="14"/>
      <c r="R115" s="27" t="s">
        <v>21</v>
      </c>
      <c r="S115" s="15"/>
      <c r="T115" s="15"/>
      <c r="U115" s="16"/>
      <c r="V115" s="16"/>
      <c r="W115" s="16"/>
      <c r="X115" s="16"/>
      <c r="Y115" s="16"/>
      <c r="Z115" s="16"/>
      <c r="AA115" s="7"/>
    </row>
    <row r="116" spans="1:27" ht="14.25" x14ac:dyDescent="0.2">
      <c r="A116" s="8"/>
      <c r="B116" s="8" t="s">
        <v>280</v>
      </c>
      <c r="C116" s="8" t="s">
        <v>311</v>
      </c>
      <c r="D116" s="8">
        <v>2016</v>
      </c>
      <c r="E116" s="8"/>
      <c r="F116" s="24" t="str">
        <f>HYPERLINK("https://dl.acm.org/doi/abs/10.1145/2998407.2998408")</f>
        <v>https://dl.acm.org/doi/abs/10.1145/2998407.2998408</v>
      </c>
      <c r="G116" s="10"/>
      <c r="H116" s="19" t="str">
        <f t="shared" si="2"/>
        <v>NO</v>
      </c>
      <c r="I116" s="11" t="s">
        <v>21</v>
      </c>
      <c r="J116" s="12"/>
      <c r="K116" s="12"/>
      <c r="L116" s="13"/>
      <c r="M116" s="13"/>
      <c r="N116" s="13"/>
      <c r="O116" s="13"/>
      <c r="P116" s="14"/>
      <c r="Q116" s="14"/>
      <c r="R116" s="22" t="s">
        <v>21</v>
      </c>
      <c r="S116" s="15"/>
      <c r="T116" s="15"/>
      <c r="U116" s="16"/>
      <c r="V116" s="16"/>
      <c r="W116" s="16"/>
      <c r="X116" s="16"/>
      <c r="Y116" s="16"/>
      <c r="Z116" s="16"/>
      <c r="AA116" s="7"/>
    </row>
    <row r="117" spans="1:27" ht="14.25" x14ac:dyDescent="0.2">
      <c r="A117" s="8"/>
      <c r="B117" s="8" t="s">
        <v>312</v>
      </c>
      <c r="C117" s="8" t="s">
        <v>313</v>
      </c>
      <c r="D117" s="8">
        <v>2018</v>
      </c>
      <c r="E117" s="8"/>
      <c r="F117" s="24" t="str">
        <f>HYPERLINK("https://ieeexplore.ieee.org/abstract/document/8691923/")</f>
        <v>https://ieeexplore.ieee.org/abstract/document/8691923/</v>
      </c>
      <c r="G117" s="10"/>
      <c r="H117" s="19" t="str">
        <f t="shared" si="2"/>
        <v>NO</v>
      </c>
      <c r="I117" s="11" t="s">
        <v>21</v>
      </c>
      <c r="J117" s="12"/>
      <c r="K117" s="12"/>
      <c r="L117" s="13"/>
      <c r="M117" s="13"/>
      <c r="N117" s="13"/>
      <c r="O117" s="13"/>
      <c r="P117" s="14"/>
      <c r="Q117" s="14"/>
      <c r="R117" s="22" t="s">
        <v>21</v>
      </c>
      <c r="S117" s="15"/>
      <c r="T117" s="15"/>
      <c r="U117" s="16"/>
      <c r="V117" s="16"/>
      <c r="W117" s="16"/>
      <c r="X117" s="16"/>
      <c r="Y117" s="16"/>
      <c r="Z117" s="16"/>
      <c r="AA117" s="7"/>
    </row>
    <row r="118" spans="1:27" ht="14.25" x14ac:dyDescent="0.2">
      <c r="A118" s="8"/>
      <c r="B118" s="8" t="s">
        <v>314</v>
      </c>
      <c r="C118" s="8" t="s">
        <v>315</v>
      </c>
      <c r="D118" s="8"/>
      <c r="E118" s="8"/>
      <c r="F118" s="24" t="str">
        <f>HYPERLINK("https://www.infoq.com/articles/why-dsl-collection-anecdotes/")</f>
        <v>https://www.infoq.com/articles/why-dsl-collection-anecdotes/</v>
      </c>
      <c r="G118" s="10"/>
      <c r="H118" s="19" t="str">
        <f t="shared" si="2"/>
        <v>NO</v>
      </c>
      <c r="I118" s="11" t="s">
        <v>21</v>
      </c>
      <c r="J118" s="12"/>
      <c r="K118" s="12"/>
      <c r="L118" s="13"/>
      <c r="M118" s="13"/>
      <c r="N118" s="13"/>
      <c r="O118" s="13"/>
      <c r="P118" s="14"/>
      <c r="Q118" s="14"/>
      <c r="R118" s="22" t="s">
        <v>21</v>
      </c>
      <c r="S118" s="15"/>
      <c r="T118" s="15"/>
      <c r="U118" s="16"/>
      <c r="V118" s="16"/>
      <c r="W118" s="16"/>
      <c r="X118" s="16"/>
      <c r="Y118" s="16"/>
      <c r="Z118" s="16"/>
      <c r="AA118" s="7"/>
    </row>
    <row r="119" spans="1:27" ht="14.25" x14ac:dyDescent="0.2">
      <c r="A119" s="8"/>
      <c r="B119" s="8" t="s">
        <v>316</v>
      </c>
      <c r="C119" s="8" t="s">
        <v>317</v>
      </c>
      <c r="D119" s="8">
        <v>2019</v>
      </c>
      <c r="E119" s="8"/>
      <c r="F119" s="24" t="str">
        <f>HYPERLINK("https://link.springer.com/chapter/10.1007/978-3-030-18656-2_6")</f>
        <v>https://link.springer.com/chapter/10.1007/978-3-030-18656-2_6</v>
      </c>
      <c r="G119" s="10"/>
      <c r="H119" s="19" t="str">
        <f t="shared" si="2"/>
        <v>NO</v>
      </c>
      <c r="I119" s="11" t="s">
        <v>21</v>
      </c>
      <c r="J119" s="12"/>
      <c r="K119" s="12"/>
      <c r="L119" s="13"/>
      <c r="M119" s="13"/>
      <c r="N119" s="13"/>
      <c r="O119" s="13"/>
      <c r="P119" s="14"/>
      <c r="Q119" s="14"/>
      <c r="R119" s="22" t="s">
        <v>21</v>
      </c>
      <c r="S119" s="15"/>
      <c r="T119" s="15"/>
      <c r="U119" s="16"/>
      <c r="V119" s="16"/>
      <c r="W119" s="16"/>
      <c r="X119" s="16"/>
      <c r="Y119" s="16"/>
      <c r="Z119" s="16"/>
      <c r="AA119" s="7"/>
    </row>
    <row r="120" spans="1:27" ht="14.25" x14ac:dyDescent="0.2">
      <c r="A120" s="8"/>
      <c r="B120" s="8" t="s">
        <v>318</v>
      </c>
      <c r="C120" s="8" t="s">
        <v>319</v>
      </c>
      <c r="D120" s="8">
        <v>2019</v>
      </c>
      <c r="E120" s="8"/>
      <c r="F120" s="24" t="str">
        <f>HYPERLINK("https://rtsys.informatik.uni-kiel.de/~biblio/downloads/theses/aas-mt.pdf")</f>
        <v>https://rtsys.informatik.uni-kiel.de/~biblio/downloads/theses/aas-mt.pdf</v>
      </c>
      <c r="G120" s="10"/>
      <c r="H120" s="19" t="str">
        <f t="shared" si="2"/>
        <v>NO</v>
      </c>
      <c r="I120" s="11" t="s">
        <v>21</v>
      </c>
      <c r="J120" s="12"/>
      <c r="K120" s="12"/>
      <c r="L120" s="13"/>
      <c r="M120" s="13"/>
      <c r="N120" s="13"/>
      <c r="O120" s="13"/>
      <c r="P120" s="14"/>
      <c r="Q120" s="14"/>
      <c r="R120" s="22" t="s">
        <v>21</v>
      </c>
      <c r="S120" s="15"/>
      <c r="T120" s="15"/>
      <c r="U120" s="16"/>
      <c r="V120" s="16"/>
      <c r="W120" s="16"/>
      <c r="X120" s="16"/>
      <c r="Y120" s="16"/>
      <c r="Z120" s="16"/>
      <c r="AA120" s="7"/>
    </row>
    <row r="121" spans="1:27" ht="14.25" x14ac:dyDescent="0.2">
      <c r="A121" s="8"/>
      <c r="B121" s="8" t="s">
        <v>320</v>
      </c>
      <c r="C121" s="8" t="s">
        <v>321</v>
      </c>
      <c r="D121" s="8"/>
      <c r="E121" s="8"/>
      <c r="F121" s="24" t="str">
        <f>HYPERLINK("https://ppgc.ufpel.edu.br/documentos/qualificacao/CARLOS_MICHEL_BETEMPS_-_Desenvolvimento_de_Sistemas_Embarcados_usando_Alto__oKgkrHl.pdf")</f>
        <v>https://ppgc.ufpel.edu.br/documentos/qualificacao/CARLOS_MICHEL_BETEMPS_-_Desenvolvimento_de_Sistemas_Embarcados_usando_Alto__oKgkrHl.pdf</v>
      </c>
      <c r="G121" s="10"/>
      <c r="H121" s="19" t="str">
        <f t="shared" si="2"/>
        <v>NO</v>
      </c>
      <c r="I121" s="11" t="s">
        <v>21</v>
      </c>
      <c r="J121" s="12"/>
      <c r="K121" s="12"/>
      <c r="L121" s="13"/>
      <c r="M121" s="13"/>
      <c r="N121" s="13"/>
      <c r="O121" s="13"/>
      <c r="P121" s="14"/>
      <c r="Q121" s="14"/>
      <c r="R121" s="22" t="s">
        <v>21</v>
      </c>
      <c r="S121" s="15"/>
      <c r="T121" s="15"/>
      <c r="U121" s="16"/>
      <c r="V121" s="16"/>
      <c r="W121" s="16"/>
      <c r="X121" s="16"/>
      <c r="Y121" s="16"/>
      <c r="Z121" s="16"/>
      <c r="AA121" s="7"/>
    </row>
    <row r="122" spans="1:27" ht="12.75" x14ac:dyDescent="0.2">
      <c r="A122" s="8"/>
      <c r="B122" s="8"/>
      <c r="C122" s="8"/>
      <c r="D122" s="8"/>
      <c r="E122" s="8"/>
      <c r="F122" s="10"/>
      <c r="G122" s="10"/>
      <c r="H122" s="10"/>
      <c r="I122" s="11"/>
      <c r="J122" s="12"/>
      <c r="K122" s="12"/>
      <c r="L122" s="13"/>
      <c r="M122" s="13"/>
      <c r="N122" s="13"/>
      <c r="O122" s="13"/>
      <c r="P122" s="14"/>
      <c r="Q122" s="14"/>
      <c r="R122" s="11"/>
      <c r="S122" s="15"/>
      <c r="T122" s="15"/>
      <c r="U122" s="16"/>
      <c r="V122" s="16"/>
      <c r="W122" s="16"/>
      <c r="X122" s="16"/>
      <c r="Y122" s="16"/>
      <c r="Z122" s="16"/>
      <c r="AA122" s="7"/>
    </row>
    <row r="123" spans="1:27" ht="12.75" x14ac:dyDescent="0.2">
      <c r="A123" s="8"/>
      <c r="B123" s="8"/>
      <c r="C123" s="8"/>
      <c r="D123" s="8"/>
      <c r="E123" s="8"/>
      <c r="F123" s="17"/>
      <c r="G123" s="10"/>
      <c r="H123" s="10"/>
      <c r="I123" s="21"/>
      <c r="J123" s="12"/>
      <c r="K123" s="12"/>
      <c r="L123" s="13"/>
      <c r="M123" s="13"/>
      <c r="N123" s="13"/>
      <c r="O123" s="13"/>
      <c r="P123" s="14"/>
      <c r="Q123" s="14"/>
      <c r="R123" s="18"/>
      <c r="S123" s="15"/>
      <c r="T123" s="15"/>
      <c r="U123" s="16"/>
      <c r="V123" s="16"/>
      <c r="W123" s="16"/>
      <c r="X123" s="16"/>
      <c r="Y123" s="16"/>
      <c r="Z123" s="16"/>
      <c r="AA123" s="7"/>
    </row>
    <row r="124" spans="1:27" ht="12.75" x14ac:dyDescent="0.2">
      <c r="A124" s="8"/>
      <c r="B124" s="8" t="s">
        <v>322</v>
      </c>
      <c r="C124" s="8"/>
      <c r="D124" s="8"/>
      <c r="E124" s="8"/>
      <c r="F124" s="10"/>
      <c r="G124" s="10"/>
      <c r="H124" s="10"/>
      <c r="I124" s="11"/>
      <c r="J124" s="12"/>
      <c r="K124" s="12"/>
      <c r="L124" s="13"/>
      <c r="M124" s="13"/>
      <c r="N124" s="13"/>
      <c r="O124" s="13"/>
      <c r="P124" s="14"/>
      <c r="Q124" s="14"/>
      <c r="R124" s="11"/>
      <c r="S124" s="15"/>
      <c r="T124" s="15"/>
      <c r="U124" s="16"/>
      <c r="V124" s="16"/>
      <c r="W124" s="16"/>
      <c r="X124" s="16"/>
      <c r="Y124" s="16"/>
      <c r="Z124" s="16"/>
      <c r="AA124" s="7"/>
    </row>
    <row r="125" spans="1:27" ht="12.75" x14ac:dyDescent="0.2">
      <c r="A125" s="8"/>
      <c r="B125" s="8"/>
      <c r="C125" s="8"/>
      <c r="D125" s="8"/>
      <c r="E125" s="8"/>
      <c r="F125" s="10"/>
      <c r="G125" s="10"/>
      <c r="H125" s="10"/>
      <c r="I125" s="11"/>
      <c r="J125" s="12"/>
      <c r="K125" s="12"/>
      <c r="L125" s="13"/>
      <c r="M125" s="13"/>
      <c r="N125" s="13"/>
      <c r="O125" s="13"/>
      <c r="P125" s="14"/>
      <c r="Q125" s="14"/>
      <c r="R125" s="11"/>
      <c r="S125" s="15"/>
      <c r="T125" s="15"/>
      <c r="U125" s="16"/>
      <c r="V125" s="16"/>
      <c r="W125" s="16"/>
      <c r="X125" s="16"/>
      <c r="Y125" s="16"/>
      <c r="Z125" s="16"/>
      <c r="AA125" s="7"/>
    </row>
    <row r="126" spans="1:27" ht="12.75" x14ac:dyDescent="0.2">
      <c r="A126" s="8"/>
      <c r="B126" s="8" t="s">
        <v>323</v>
      </c>
      <c r="C126" s="8" t="s">
        <v>324</v>
      </c>
      <c r="D126" s="8">
        <v>2013</v>
      </c>
      <c r="E126" s="8"/>
      <c r="F126" s="24" t="s">
        <v>325</v>
      </c>
      <c r="G126" s="10"/>
      <c r="H126" s="10" t="s">
        <v>112</v>
      </c>
      <c r="I126" s="22" t="s">
        <v>21</v>
      </c>
      <c r="J126" s="29" t="b">
        <v>0</v>
      </c>
      <c r="K126" s="29" t="b">
        <v>0</v>
      </c>
      <c r="L126" s="28" t="b">
        <v>0</v>
      </c>
      <c r="M126" s="28" t="b">
        <v>0</v>
      </c>
      <c r="N126" s="28" t="b">
        <v>0</v>
      </c>
      <c r="O126" s="28" t="b">
        <v>0</v>
      </c>
      <c r="P126" s="28" t="b">
        <v>0</v>
      </c>
      <c r="Q126" s="28" t="b">
        <v>0</v>
      </c>
      <c r="R126" s="22" t="s">
        <v>277</v>
      </c>
      <c r="S126" s="30" t="b">
        <v>1</v>
      </c>
      <c r="T126" s="30" t="b">
        <v>1</v>
      </c>
      <c r="U126" s="23" t="b">
        <v>0</v>
      </c>
      <c r="V126" s="23" t="b">
        <v>0</v>
      </c>
      <c r="W126" s="23" t="b">
        <v>0</v>
      </c>
      <c r="X126" s="23" t="b">
        <v>0</v>
      </c>
      <c r="Y126" s="23" t="b">
        <v>0</v>
      </c>
      <c r="Z126" s="23" t="b">
        <v>0</v>
      </c>
      <c r="AA126" s="7"/>
    </row>
    <row r="127" spans="1:27" ht="12.75" x14ac:dyDescent="0.2">
      <c r="A127" s="8"/>
      <c r="B127" s="8" t="s">
        <v>326</v>
      </c>
      <c r="C127" s="8" t="s">
        <v>327</v>
      </c>
      <c r="D127" s="8">
        <v>2014</v>
      </c>
      <c r="E127" s="8"/>
      <c r="F127" s="24" t="s">
        <v>328</v>
      </c>
      <c r="G127" s="10" t="s">
        <v>329</v>
      </c>
      <c r="H127" s="10" t="s">
        <v>112</v>
      </c>
      <c r="I127" s="22" t="s">
        <v>277</v>
      </c>
      <c r="J127" s="29" t="b">
        <v>1</v>
      </c>
      <c r="K127" s="29" t="b">
        <v>1</v>
      </c>
      <c r="L127" s="28" t="b">
        <v>0</v>
      </c>
      <c r="M127" s="28" t="b">
        <v>0</v>
      </c>
      <c r="N127" s="28" t="b">
        <v>0</v>
      </c>
      <c r="O127" s="28" t="b">
        <v>0</v>
      </c>
      <c r="P127" s="28" t="b">
        <v>0</v>
      </c>
      <c r="Q127" s="28" t="b">
        <v>0</v>
      </c>
      <c r="R127" s="22" t="s">
        <v>21</v>
      </c>
      <c r="S127" s="30" t="b">
        <v>0</v>
      </c>
      <c r="T127" s="30" t="b">
        <v>1</v>
      </c>
      <c r="U127" s="23" t="b">
        <v>0</v>
      </c>
      <c r="V127" s="23" t="b">
        <v>0</v>
      </c>
      <c r="W127" s="23" t="b">
        <v>0</v>
      </c>
      <c r="X127" s="23" t="b">
        <v>0</v>
      </c>
      <c r="Y127" s="23" t="b">
        <v>0</v>
      </c>
      <c r="Z127" s="23" t="b">
        <v>0</v>
      </c>
      <c r="AA127" s="7"/>
    </row>
    <row r="128" spans="1:27" ht="12.75" x14ac:dyDescent="0.2">
      <c r="A128" s="8"/>
      <c r="B128" s="8" t="s">
        <v>330</v>
      </c>
      <c r="C128" s="8" t="s">
        <v>331</v>
      </c>
      <c r="D128" s="8">
        <v>2016</v>
      </c>
      <c r="E128" s="8"/>
      <c r="F128" s="17" t="s">
        <v>332</v>
      </c>
      <c r="G128" s="10"/>
      <c r="H128" s="10" t="s">
        <v>21</v>
      </c>
      <c r="I128" s="27" t="s">
        <v>21</v>
      </c>
      <c r="J128" s="12"/>
      <c r="K128" s="12"/>
      <c r="L128" s="13"/>
      <c r="M128" s="13"/>
      <c r="N128" s="13"/>
      <c r="O128" s="13"/>
      <c r="P128" s="14"/>
      <c r="Q128" s="14"/>
      <c r="R128" s="27" t="s">
        <v>21</v>
      </c>
      <c r="S128" s="15"/>
      <c r="T128" s="15"/>
      <c r="U128" s="16"/>
      <c r="V128" s="16"/>
      <c r="W128" s="16"/>
      <c r="X128" s="16"/>
      <c r="Y128" s="16"/>
      <c r="Z128" s="16"/>
      <c r="AA128" s="7"/>
    </row>
    <row r="129" spans="1:27" ht="12.75" x14ac:dyDescent="0.2">
      <c r="A129" s="8"/>
      <c r="B129" s="8" t="s">
        <v>333</v>
      </c>
      <c r="C129" s="8" t="s">
        <v>334</v>
      </c>
      <c r="D129" s="8">
        <v>2016</v>
      </c>
      <c r="E129" s="8"/>
      <c r="F129" s="24" t="s">
        <v>335</v>
      </c>
      <c r="G129" s="10"/>
      <c r="H129" s="10" t="s">
        <v>21</v>
      </c>
      <c r="I129" s="22" t="s">
        <v>21</v>
      </c>
      <c r="J129" s="12"/>
      <c r="K129" s="12"/>
      <c r="L129" s="28" t="b">
        <v>1</v>
      </c>
      <c r="M129" s="13"/>
      <c r="N129" s="13"/>
      <c r="O129" s="13"/>
      <c r="P129" s="14"/>
      <c r="Q129" s="14"/>
      <c r="R129" s="22" t="s">
        <v>21</v>
      </c>
      <c r="S129" s="15"/>
      <c r="T129" s="15"/>
      <c r="U129" s="16"/>
      <c r="V129" s="16"/>
      <c r="W129" s="16"/>
      <c r="X129" s="16"/>
      <c r="Y129" s="16"/>
      <c r="Z129" s="16"/>
      <c r="AA129" s="7"/>
    </row>
    <row r="130" spans="1:27" ht="12.75" x14ac:dyDescent="0.2">
      <c r="A130" s="8"/>
      <c r="B130" s="8" t="s">
        <v>336</v>
      </c>
      <c r="C130" s="8" t="s">
        <v>337</v>
      </c>
      <c r="D130" s="8">
        <v>2019</v>
      </c>
      <c r="E130" s="8"/>
      <c r="F130" s="24" t="s">
        <v>338</v>
      </c>
      <c r="G130" s="10"/>
      <c r="H130" s="10" t="s">
        <v>21</v>
      </c>
      <c r="I130" s="22" t="s">
        <v>21</v>
      </c>
      <c r="J130" s="12"/>
      <c r="K130" s="12"/>
      <c r="L130" s="13"/>
      <c r="M130" s="13"/>
      <c r="N130" s="13"/>
      <c r="O130" s="13"/>
      <c r="P130" s="14"/>
      <c r="Q130" s="14"/>
      <c r="R130" s="22" t="s">
        <v>21</v>
      </c>
      <c r="S130" s="15"/>
      <c r="T130" s="15"/>
      <c r="U130" s="16"/>
      <c r="V130" s="16"/>
      <c r="W130" s="16"/>
      <c r="X130" s="16"/>
      <c r="Y130" s="16"/>
      <c r="Z130" s="16"/>
      <c r="AA130" s="7"/>
    </row>
    <row r="131" spans="1:27" ht="12.75" x14ac:dyDescent="0.2">
      <c r="A131" s="8"/>
      <c r="B131" s="8" t="s">
        <v>339</v>
      </c>
      <c r="C131" s="8" t="s">
        <v>340</v>
      </c>
      <c r="D131" s="8">
        <v>2014</v>
      </c>
      <c r="E131" s="8"/>
      <c r="F131" s="24" t="s">
        <v>341</v>
      </c>
      <c r="G131" s="10"/>
      <c r="H131" s="10" t="s">
        <v>21</v>
      </c>
      <c r="I131" s="25" t="s">
        <v>21</v>
      </c>
      <c r="J131" s="12"/>
      <c r="K131" s="12"/>
      <c r="L131" s="13"/>
      <c r="M131" s="13"/>
      <c r="N131" s="13"/>
      <c r="O131" s="13"/>
      <c r="P131" s="14"/>
      <c r="Q131" s="14"/>
      <c r="R131" s="22" t="s">
        <v>21</v>
      </c>
      <c r="S131" s="15"/>
      <c r="T131" s="15"/>
      <c r="U131" s="16"/>
      <c r="V131" s="16"/>
      <c r="W131" s="16"/>
      <c r="X131" s="16"/>
      <c r="Y131" s="16"/>
      <c r="Z131" s="16"/>
      <c r="AA131" s="7"/>
    </row>
    <row r="132" spans="1:27" ht="12.75" x14ac:dyDescent="0.2">
      <c r="A132" s="8"/>
      <c r="B132" s="8" t="s">
        <v>342</v>
      </c>
      <c r="C132" s="8" t="s">
        <v>343</v>
      </c>
      <c r="D132" s="8">
        <v>2016</v>
      </c>
      <c r="E132" s="8"/>
      <c r="F132" s="24" t="s">
        <v>344</v>
      </c>
      <c r="G132" s="10"/>
      <c r="H132" s="10" t="s">
        <v>21</v>
      </c>
      <c r="I132" s="22" t="s">
        <v>21</v>
      </c>
      <c r="J132" s="12"/>
      <c r="K132" s="12"/>
      <c r="L132" s="13"/>
      <c r="M132" s="13"/>
      <c r="N132" s="13"/>
      <c r="O132" s="13"/>
      <c r="P132" s="14"/>
      <c r="Q132" s="14"/>
      <c r="R132" s="22" t="s">
        <v>21</v>
      </c>
      <c r="S132" s="15"/>
      <c r="T132" s="15"/>
      <c r="U132" s="16"/>
      <c r="V132" s="16"/>
      <c r="W132" s="16"/>
      <c r="X132" s="16"/>
      <c r="Y132" s="16"/>
      <c r="Z132" s="16"/>
      <c r="AA132" s="7"/>
    </row>
    <row r="133" spans="1:27" ht="12.75" x14ac:dyDescent="0.2">
      <c r="A133" s="8"/>
      <c r="B133" s="8" t="s">
        <v>345</v>
      </c>
      <c r="C133" s="8" t="s">
        <v>346</v>
      </c>
      <c r="D133" s="8">
        <v>2019</v>
      </c>
      <c r="E133" s="8"/>
      <c r="F133" s="24" t="s">
        <v>347</v>
      </c>
      <c r="G133" s="10"/>
      <c r="H133" s="10" t="s">
        <v>21</v>
      </c>
      <c r="I133" s="22" t="s">
        <v>21</v>
      </c>
      <c r="J133" s="12"/>
      <c r="K133" s="12"/>
      <c r="L133" s="13"/>
      <c r="M133" s="13"/>
      <c r="N133" s="13"/>
      <c r="O133" s="13"/>
      <c r="P133" s="14"/>
      <c r="Q133" s="14"/>
      <c r="R133" s="25" t="s">
        <v>21</v>
      </c>
      <c r="S133" s="15"/>
      <c r="T133" s="15"/>
      <c r="U133" s="16"/>
      <c r="V133" s="16"/>
      <c r="W133" s="16"/>
      <c r="X133" s="16"/>
      <c r="Y133" s="16"/>
      <c r="Z133" s="16"/>
      <c r="AA133" s="7"/>
    </row>
    <row r="134" spans="1:27" ht="12.75" x14ac:dyDescent="0.2">
      <c r="A134" s="8"/>
      <c r="B134" s="8" t="s">
        <v>348</v>
      </c>
      <c r="C134" s="8" t="s">
        <v>349</v>
      </c>
      <c r="D134" s="8">
        <v>2014</v>
      </c>
      <c r="E134" s="8"/>
      <c r="F134" s="24" t="s">
        <v>350</v>
      </c>
      <c r="G134" s="10"/>
      <c r="H134" s="10" t="s">
        <v>21</v>
      </c>
      <c r="I134" s="22" t="s">
        <v>21</v>
      </c>
      <c r="J134" s="12"/>
      <c r="K134" s="12"/>
      <c r="L134" s="13"/>
      <c r="M134" s="13"/>
      <c r="N134" s="13"/>
      <c r="O134" s="13"/>
      <c r="P134" s="14"/>
      <c r="Q134" s="14"/>
      <c r="R134" s="22" t="s">
        <v>112</v>
      </c>
      <c r="S134" s="30" t="b">
        <v>1</v>
      </c>
      <c r="T134" s="30" t="b">
        <v>1</v>
      </c>
      <c r="U134" s="16"/>
      <c r="V134" s="16"/>
      <c r="W134" s="16"/>
      <c r="X134" s="16"/>
      <c r="Y134" s="16"/>
      <c r="Z134" s="16"/>
      <c r="AA134" s="7"/>
    </row>
    <row r="135" spans="1:27" ht="12.75" x14ac:dyDescent="0.2">
      <c r="A135" s="8"/>
      <c r="B135" s="8" t="s">
        <v>351</v>
      </c>
      <c r="C135" s="8" t="s">
        <v>352</v>
      </c>
      <c r="D135" s="8">
        <v>2018</v>
      </c>
      <c r="E135" s="8"/>
      <c r="F135" s="24" t="s">
        <v>353</v>
      </c>
      <c r="G135" s="10"/>
      <c r="H135" s="10" t="s">
        <v>21</v>
      </c>
      <c r="I135" s="27" t="s">
        <v>21</v>
      </c>
      <c r="J135" s="12"/>
      <c r="K135" s="12"/>
      <c r="L135" s="13"/>
      <c r="M135" s="13"/>
      <c r="N135" s="13"/>
      <c r="O135" s="13"/>
      <c r="P135" s="14"/>
      <c r="Q135" s="14"/>
      <c r="R135" s="25" t="s">
        <v>21</v>
      </c>
      <c r="S135" s="15"/>
      <c r="T135" s="15"/>
      <c r="U135" s="16"/>
      <c r="V135" s="16"/>
      <c r="W135" s="16"/>
      <c r="X135" s="16"/>
      <c r="Y135" s="16"/>
      <c r="Z135" s="16"/>
      <c r="AA135" s="7"/>
    </row>
    <row r="136" spans="1:27" ht="12.75" x14ac:dyDescent="0.2">
      <c r="A136" s="8"/>
      <c r="B136" s="8" t="s">
        <v>354</v>
      </c>
      <c r="C136" s="8" t="s">
        <v>355</v>
      </c>
      <c r="D136" s="8">
        <v>2016</v>
      </c>
      <c r="E136" s="8"/>
      <c r="F136" s="24" t="s">
        <v>356</v>
      </c>
      <c r="G136" s="10"/>
      <c r="H136" s="10" t="s">
        <v>21</v>
      </c>
      <c r="I136" s="22" t="s">
        <v>21</v>
      </c>
      <c r="J136" s="12"/>
      <c r="K136" s="12"/>
      <c r="L136" s="28" t="b">
        <v>1</v>
      </c>
      <c r="M136" s="13"/>
      <c r="N136" s="13"/>
      <c r="O136" s="13"/>
      <c r="P136" s="14"/>
      <c r="Q136" s="14"/>
      <c r="R136" s="22" t="s">
        <v>21</v>
      </c>
      <c r="S136" s="15"/>
      <c r="T136" s="15"/>
      <c r="U136" s="16"/>
      <c r="V136" s="16"/>
      <c r="W136" s="16"/>
      <c r="X136" s="16"/>
      <c r="Y136" s="16"/>
      <c r="Z136" s="16"/>
      <c r="AA136" s="7"/>
    </row>
    <row r="137" spans="1:27" ht="12.75" x14ac:dyDescent="0.2">
      <c r="A137" s="8"/>
      <c r="B137" s="8" t="s">
        <v>168</v>
      </c>
      <c r="C137" s="8" t="s">
        <v>357</v>
      </c>
      <c r="D137" s="8">
        <v>2013</v>
      </c>
      <c r="E137" s="8"/>
      <c r="F137" s="10"/>
      <c r="G137" s="10"/>
      <c r="H137" s="10" t="s">
        <v>21</v>
      </c>
      <c r="I137" s="27" t="s">
        <v>21</v>
      </c>
      <c r="J137" s="12"/>
      <c r="K137" s="12"/>
      <c r="L137" s="28" t="b">
        <v>1</v>
      </c>
      <c r="M137" s="13"/>
      <c r="N137" s="13"/>
      <c r="O137" s="13"/>
      <c r="P137" s="14"/>
      <c r="Q137" s="14"/>
      <c r="R137" s="27" t="s">
        <v>21</v>
      </c>
      <c r="S137" s="15"/>
      <c r="T137" s="15"/>
      <c r="U137" s="16"/>
      <c r="V137" s="16"/>
      <c r="W137" s="16"/>
      <c r="X137" s="16"/>
      <c r="Y137" s="16"/>
      <c r="Z137" s="16"/>
      <c r="AA137" s="7"/>
    </row>
    <row r="138" spans="1:27" ht="12.75" x14ac:dyDescent="0.2">
      <c r="A138" s="8"/>
      <c r="B138" s="8" t="s">
        <v>280</v>
      </c>
      <c r="C138" s="8" t="s">
        <v>358</v>
      </c>
      <c r="D138" s="8">
        <v>2018</v>
      </c>
      <c r="E138" s="8"/>
      <c r="F138" s="24" t="s">
        <v>359</v>
      </c>
      <c r="G138" s="10"/>
      <c r="H138" s="10" t="s">
        <v>21</v>
      </c>
      <c r="I138" s="22" t="s">
        <v>21</v>
      </c>
      <c r="J138" s="12"/>
      <c r="K138" s="12"/>
      <c r="L138" s="13"/>
      <c r="M138" s="13"/>
      <c r="N138" s="13"/>
      <c r="O138" s="13"/>
      <c r="P138" s="14"/>
      <c r="Q138" s="14"/>
      <c r="R138" s="25" t="s">
        <v>21</v>
      </c>
      <c r="S138" s="15"/>
      <c r="T138" s="15"/>
      <c r="U138" s="16"/>
      <c r="V138" s="16"/>
      <c r="W138" s="16"/>
      <c r="X138" s="16"/>
      <c r="Y138" s="16"/>
      <c r="Z138" s="16"/>
      <c r="AA138" s="7"/>
    </row>
    <row r="139" spans="1:27" ht="12.75" x14ac:dyDescent="0.2">
      <c r="A139" s="8"/>
      <c r="B139" s="8" t="s">
        <v>360</v>
      </c>
      <c r="C139" s="8" t="s">
        <v>361</v>
      </c>
      <c r="D139" s="8">
        <v>2017</v>
      </c>
      <c r="E139" s="8"/>
      <c r="F139" s="17" t="s">
        <v>362</v>
      </c>
      <c r="G139" s="10"/>
      <c r="H139" s="10" t="s">
        <v>21</v>
      </c>
      <c r="I139" s="27" t="s">
        <v>21</v>
      </c>
      <c r="J139" s="12"/>
      <c r="K139" s="12"/>
      <c r="L139" s="13"/>
      <c r="M139" s="13"/>
      <c r="N139" s="13"/>
      <c r="O139" s="13"/>
      <c r="P139" s="14"/>
      <c r="Q139" s="14"/>
      <c r="R139" s="27" t="s">
        <v>21</v>
      </c>
      <c r="S139" s="15"/>
      <c r="T139" s="15"/>
      <c r="U139" s="16"/>
      <c r="V139" s="16"/>
      <c r="W139" s="16"/>
      <c r="X139" s="16"/>
      <c r="Y139" s="16"/>
      <c r="Z139" s="16"/>
      <c r="AA139" s="7"/>
    </row>
    <row r="140" spans="1:27" ht="12.75" x14ac:dyDescent="0.2">
      <c r="A140" s="8"/>
      <c r="B140" s="8" t="s">
        <v>363</v>
      </c>
      <c r="C140" s="8" t="s">
        <v>364</v>
      </c>
      <c r="D140" s="8">
        <v>2015</v>
      </c>
      <c r="E140" s="8"/>
      <c r="F140" s="24" t="s">
        <v>365</v>
      </c>
      <c r="G140" s="10"/>
      <c r="H140" s="10" t="s">
        <v>21</v>
      </c>
      <c r="I140" s="22" t="s">
        <v>21</v>
      </c>
      <c r="J140" s="12"/>
      <c r="K140" s="12"/>
      <c r="L140" s="13"/>
      <c r="M140" s="13"/>
      <c r="N140" s="13"/>
      <c r="O140" s="13"/>
      <c r="P140" s="14"/>
      <c r="Q140" s="14"/>
      <c r="R140" s="22" t="s">
        <v>21</v>
      </c>
      <c r="S140" s="15"/>
      <c r="T140" s="15"/>
      <c r="U140" s="16"/>
      <c r="V140" s="16"/>
      <c r="W140" s="16"/>
      <c r="X140" s="16"/>
      <c r="Y140" s="16"/>
      <c r="Z140" s="16"/>
      <c r="AA140" s="7"/>
    </row>
    <row r="141" spans="1:27" ht="12.75" x14ac:dyDescent="0.2">
      <c r="A141" s="8"/>
      <c r="B141" s="8" t="s">
        <v>366</v>
      </c>
      <c r="C141" s="8" t="s">
        <v>367</v>
      </c>
      <c r="D141" s="8">
        <v>2017</v>
      </c>
      <c r="E141" s="26"/>
      <c r="F141" s="24" t="s">
        <v>368</v>
      </c>
      <c r="G141" s="10"/>
      <c r="H141" s="10" t="s">
        <v>21</v>
      </c>
      <c r="I141" s="25" t="s">
        <v>21</v>
      </c>
      <c r="J141" s="12"/>
      <c r="K141" s="12"/>
      <c r="L141" s="13"/>
      <c r="M141" s="13"/>
      <c r="N141" s="13"/>
      <c r="O141" s="13"/>
      <c r="P141" s="14"/>
      <c r="Q141" s="14"/>
      <c r="R141" s="22" t="s">
        <v>21</v>
      </c>
      <c r="S141" s="15"/>
      <c r="T141" s="15"/>
      <c r="U141" s="16"/>
      <c r="V141" s="16"/>
      <c r="W141" s="16"/>
      <c r="X141" s="16"/>
      <c r="Y141" s="16"/>
      <c r="Z141" s="16"/>
      <c r="AA141" s="7"/>
    </row>
    <row r="142" spans="1:27" ht="12.75" x14ac:dyDescent="0.2">
      <c r="A142" s="8"/>
      <c r="B142" s="8" t="s">
        <v>369</v>
      </c>
      <c r="C142" s="8" t="s">
        <v>370</v>
      </c>
      <c r="D142" s="8">
        <v>2016</v>
      </c>
      <c r="E142" s="8"/>
      <c r="F142" s="24" t="s">
        <v>371</v>
      </c>
      <c r="G142" s="10"/>
      <c r="H142" s="10" t="s">
        <v>21</v>
      </c>
      <c r="I142" s="22" t="s">
        <v>21</v>
      </c>
      <c r="J142" s="12"/>
      <c r="K142" s="12"/>
      <c r="L142" s="13"/>
      <c r="M142" s="13"/>
      <c r="N142" s="13"/>
      <c r="O142" s="13"/>
      <c r="P142" s="14"/>
      <c r="Q142" s="14"/>
      <c r="R142" s="22" t="s">
        <v>21</v>
      </c>
      <c r="S142" s="15"/>
      <c r="T142" s="15"/>
      <c r="U142" s="16"/>
      <c r="V142" s="16"/>
      <c r="W142" s="16"/>
      <c r="X142" s="16"/>
      <c r="Y142" s="16"/>
      <c r="Z142" s="16"/>
      <c r="AA142" s="7"/>
    </row>
    <row r="143" spans="1:27" ht="12.75" x14ac:dyDescent="0.2">
      <c r="A143" s="8"/>
      <c r="B143" s="8" t="s">
        <v>372</v>
      </c>
      <c r="C143" s="8" t="s">
        <v>373</v>
      </c>
      <c r="D143" s="8">
        <v>2016</v>
      </c>
      <c r="E143" s="8"/>
      <c r="F143" s="24" t="s">
        <v>374</v>
      </c>
      <c r="G143" s="10"/>
      <c r="H143" s="10" t="s">
        <v>21</v>
      </c>
      <c r="I143" s="27" t="s">
        <v>21</v>
      </c>
      <c r="J143" s="12"/>
      <c r="K143" s="12"/>
      <c r="L143" s="13"/>
      <c r="M143" s="13"/>
      <c r="N143" s="13"/>
      <c r="O143" s="13"/>
      <c r="P143" s="14"/>
      <c r="Q143" s="14"/>
      <c r="R143" s="27" t="s">
        <v>21</v>
      </c>
      <c r="S143" s="15"/>
      <c r="T143" s="15"/>
      <c r="U143" s="16"/>
      <c r="V143" s="16"/>
      <c r="W143" s="16"/>
      <c r="X143" s="16"/>
      <c r="Y143" s="23"/>
      <c r="Z143" s="23"/>
      <c r="AA143" s="7"/>
    </row>
    <row r="144" spans="1:27" ht="12.75" x14ac:dyDescent="0.2">
      <c r="A144" s="8"/>
      <c r="B144" s="8" t="s">
        <v>360</v>
      </c>
      <c r="C144" s="8" t="s">
        <v>361</v>
      </c>
      <c r="D144" s="8">
        <v>2017</v>
      </c>
      <c r="E144" s="8"/>
      <c r="F144" s="24" t="s">
        <v>362</v>
      </c>
      <c r="G144" s="10"/>
      <c r="H144" s="10" t="s">
        <v>21</v>
      </c>
      <c r="I144" s="25" t="s">
        <v>21</v>
      </c>
      <c r="J144" s="12"/>
      <c r="K144" s="12"/>
      <c r="L144" s="13"/>
      <c r="M144" s="13"/>
      <c r="N144" s="13"/>
      <c r="O144" s="13"/>
      <c r="P144" s="14"/>
      <c r="Q144" s="14"/>
      <c r="R144" s="22" t="s">
        <v>21</v>
      </c>
      <c r="S144" s="15"/>
      <c r="T144" s="15"/>
      <c r="U144" s="16"/>
      <c r="V144" s="16"/>
      <c r="W144" s="16"/>
      <c r="X144" s="16"/>
      <c r="Y144" s="16"/>
      <c r="Z144" s="16"/>
      <c r="AA144" s="7"/>
    </row>
    <row r="145" spans="1:27" ht="12.75" x14ac:dyDescent="0.2">
      <c r="A145" s="8"/>
      <c r="B145" s="8" t="s">
        <v>375</v>
      </c>
      <c r="C145" s="8" t="s">
        <v>376</v>
      </c>
      <c r="D145" s="8"/>
      <c r="E145" s="8"/>
      <c r="F145" s="24" t="s">
        <v>377</v>
      </c>
      <c r="G145" s="10"/>
      <c r="H145" s="10" t="s">
        <v>21</v>
      </c>
      <c r="I145" s="22" t="s">
        <v>21</v>
      </c>
      <c r="J145" s="12"/>
      <c r="K145" s="12"/>
      <c r="L145" s="13"/>
      <c r="M145" s="13"/>
      <c r="N145" s="13"/>
      <c r="O145" s="13"/>
      <c r="P145" s="14"/>
      <c r="Q145" s="14"/>
      <c r="R145" s="22" t="s">
        <v>21</v>
      </c>
      <c r="S145" s="30"/>
      <c r="T145" s="30"/>
      <c r="U145" s="16"/>
      <c r="V145" s="16"/>
      <c r="W145" s="16"/>
      <c r="X145" s="16"/>
      <c r="Y145" s="16"/>
      <c r="Z145" s="16"/>
      <c r="AA145" s="7"/>
    </row>
    <row r="146" spans="1:27" ht="12.75" x14ac:dyDescent="0.2">
      <c r="A146" s="8"/>
      <c r="B146" s="8" t="s">
        <v>378</v>
      </c>
      <c r="C146" s="8" t="s">
        <v>379</v>
      </c>
      <c r="D146" s="8">
        <v>2016</v>
      </c>
      <c r="E146" s="8"/>
      <c r="F146" s="24" t="s">
        <v>380</v>
      </c>
      <c r="G146" s="10"/>
      <c r="H146" s="10" t="s">
        <v>21</v>
      </c>
      <c r="I146" s="22" t="s">
        <v>21</v>
      </c>
      <c r="J146" s="12"/>
      <c r="K146" s="12"/>
      <c r="L146" s="28" t="b">
        <v>1</v>
      </c>
      <c r="M146" s="13"/>
      <c r="N146" s="13"/>
      <c r="O146" s="13"/>
      <c r="P146" s="14"/>
      <c r="Q146" s="14"/>
      <c r="R146" s="22" t="s">
        <v>21</v>
      </c>
      <c r="S146" s="15"/>
      <c r="T146" s="15"/>
      <c r="U146" s="16"/>
      <c r="V146" s="16"/>
      <c r="W146" s="16"/>
      <c r="X146" s="16"/>
      <c r="Y146" s="16"/>
      <c r="Z146" s="16"/>
      <c r="AA146" s="7"/>
    </row>
    <row r="147" spans="1:27" ht="12.75" x14ac:dyDescent="0.2">
      <c r="A147" s="8"/>
      <c r="B147" s="8" t="s">
        <v>381</v>
      </c>
      <c r="C147" s="8" t="s">
        <v>382</v>
      </c>
      <c r="D147" s="8">
        <v>2016</v>
      </c>
      <c r="E147" s="8"/>
      <c r="F147" s="24" t="s">
        <v>383</v>
      </c>
      <c r="G147" s="10"/>
      <c r="H147" s="10" t="s">
        <v>21</v>
      </c>
      <c r="I147" s="22" t="s">
        <v>21</v>
      </c>
      <c r="J147" s="29" t="b">
        <v>0</v>
      </c>
      <c r="K147" s="29" t="b">
        <v>0</v>
      </c>
      <c r="L147" s="28" t="b">
        <v>0</v>
      </c>
      <c r="M147" s="28" t="b">
        <v>0</v>
      </c>
      <c r="N147" s="28" t="b">
        <v>0</v>
      </c>
      <c r="O147" s="28" t="b">
        <v>0</v>
      </c>
      <c r="P147" s="28" t="b">
        <v>0</v>
      </c>
      <c r="Q147" s="28" t="b">
        <v>0</v>
      </c>
      <c r="R147" s="22" t="s">
        <v>21</v>
      </c>
      <c r="S147" s="30" t="b">
        <v>0</v>
      </c>
      <c r="T147" s="30" t="b">
        <v>0</v>
      </c>
      <c r="U147" s="23" t="b">
        <v>0</v>
      </c>
      <c r="V147" s="23" t="b">
        <v>0</v>
      </c>
      <c r="W147" s="23" t="b">
        <v>0</v>
      </c>
      <c r="X147" s="23" t="b">
        <v>0</v>
      </c>
      <c r="Y147" s="23" t="b">
        <v>0</v>
      </c>
      <c r="Z147" s="23" t="b">
        <v>0</v>
      </c>
      <c r="AA147" s="7"/>
    </row>
    <row r="148" spans="1:27" ht="12.75" x14ac:dyDescent="0.2">
      <c r="A148" s="8"/>
      <c r="B148" s="8" t="s">
        <v>384</v>
      </c>
      <c r="C148" s="8" t="s">
        <v>385</v>
      </c>
      <c r="D148" s="8">
        <v>2017</v>
      </c>
      <c r="E148" s="8"/>
      <c r="F148" s="9" t="s">
        <v>386</v>
      </c>
      <c r="G148" s="10"/>
      <c r="H148" s="10" t="s">
        <v>21</v>
      </c>
      <c r="I148" s="27" t="s">
        <v>21</v>
      </c>
      <c r="J148" s="12"/>
      <c r="K148" s="12"/>
      <c r="L148" s="13"/>
      <c r="M148" s="13"/>
      <c r="N148" s="13"/>
      <c r="O148" s="13"/>
      <c r="P148" s="14"/>
      <c r="Q148" s="14"/>
      <c r="R148" s="25" t="s">
        <v>21</v>
      </c>
      <c r="S148" s="15"/>
      <c r="T148" s="15"/>
      <c r="U148" s="16"/>
      <c r="V148" s="16"/>
      <c r="W148" s="16"/>
      <c r="X148" s="16"/>
      <c r="Y148" s="16"/>
      <c r="Z148" s="16"/>
      <c r="AA148" s="7"/>
    </row>
    <row r="149" spans="1:27" ht="12.75" x14ac:dyDescent="0.2">
      <c r="A149" s="8"/>
      <c r="B149" s="8" t="s">
        <v>323</v>
      </c>
      <c r="C149" s="8" t="s">
        <v>324</v>
      </c>
      <c r="D149" s="8">
        <v>2013</v>
      </c>
      <c r="E149" s="8"/>
      <c r="F149" s="24" t="s">
        <v>325</v>
      </c>
      <c r="G149" s="10"/>
      <c r="H149" s="10" t="s">
        <v>112</v>
      </c>
      <c r="I149" s="22" t="s">
        <v>21</v>
      </c>
      <c r="J149" s="29" t="b">
        <v>0</v>
      </c>
      <c r="K149" s="29" t="b">
        <v>0</v>
      </c>
      <c r="L149" s="28" t="b">
        <v>0</v>
      </c>
      <c r="M149" s="28" t="b">
        <v>0</v>
      </c>
      <c r="N149" s="28" t="b">
        <v>0</v>
      </c>
      <c r="O149" s="28" t="b">
        <v>0</v>
      </c>
      <c r="P149" s="28" t="b">
        <v>0</v>
      </c>
      <c r="Q149" s="28" t="b">
        <v>0</v>
      </c>
      <c r="R149" s="22" t="s">
        <v>277</v>
      </c>
      <c r="S149" s="30" t="b">
        <v>1</v>
      </c>
      <c r="T149" s="30" t="b">
        <v>1</v>
      </c>
      <c r="U149" s="23" t="b">
        <v>0</v>
      </c>
      <c r="V149" s="23" t="b">
        <v>0</v>
      </c>
      <c r="W149" s="23" t="b">
        <v>0</v>
      </c>
      <c r="X149" s="23" t="b">
        <v>0</v>
      </c>
      <c r="Y149" s="23" t="b">
        <v>0</v>
      </c>
      <c r="Z149" s="23" t="b">
        <v>0</v>
      </c>
      <c r="AA149" s="7"/>
    </row>
    <row r="150" spans="1:27" ht="12.75" x14ac:dyDescent="0.2">
      <c r="A150" s="8"/>
      <c r="B150" s="8" t="s">
        <v>387</v>
      </c>
      <c r="C150" s="8" t="s">
        <v>388</v>
      </c>
      <c r="D150" s="8">
        <v>2016</v>
      </c>
      <c r="E150" s="8"/>
      <c r="F150" s="24" t="s">
        <v>389</v>
      </c>
      <c r="G150" s="10"/>
      <c r="H150" s="10" t="s">
        <v>21</v>
      </c>
      <c r="I150" s="22" t="s">
        <v>21</v>
      </c>
      <c r="J150" s="12"/>
      <c r="K150" s="12"/>
      <c r="L150" s="13"/>
      <c r="M150" s="13"/>
      <c r="N150" s="13"/>
      <c r="O150" s="13"/>
      <c r="P150" s="14"/>
      <c r="Q150" s="14"/>
      <c r="R150" s="22" t="s">
        <v>21</v>
      </c>
      <c r="S150" s="15"/>
      <c r="T150" s="15"/>
      <c r="U150" s="16"/>
      <c r="V150" s="16"/>
      <c r="W150" s="16"/>
      <c r="X150" s="16"/>
      <c r="Y150" s="16"/>
      <c r="Z150" s="16"/>
      <c r="AA150" s="7"/>
    </row>
    <row r="151" spans="1:27" ht="12.75" x14ac:dyDescent="0.2">
      <c r="A151" s="8"/>
      <c r="B151" s="8" t="s">
        <v>390</v>
      </c>
      <c r="C151" s="8" t="s">
        <v>391</v>
      </c>
      <c r="D151" s="8"/>
      <c r="E151" s="8"/>
      <c r="F151" s="24" t="s">
        <v>392</v>
      </c>
      <c r="G151" s="10"/>
      <c r="H151" s="10" t="s">
        <v>21</v>
      </c>
      <c r="I151" s="22" t="s">
        <v>21</v>
      </c>
      <c r="J151" s="29" t="b">
        <v>0</v>
      </c>
      <c r="K151" s="29" t="b">
        <v>0</v>
      </c>
      <c r="L151" s="28" t="b">
        <v>0</v>
      </c>
      <c r="M151" s="28" t="b">
        <v>0</v>
      </c>
      <c r="N151" s="28" t="b">
        <v>0</v>
      </c>
      <c r="O151" s="28" t="b">
        <v>0</v>
      </c>
      <c r="P151" s="28" t="b">
        <v>0</v>
      </c>
      <c r="Q151" s="28" t="b">
        <v>0</v>
      </c>
      <c r="R151" s="22" t="s">
        <v>21</v>
      </c>
      <c r="S151" s="30" t="b">
        <v>0</v>
      </c>
      <c r="T151" s="30" t="b">
        <v>0</v>
      </c>
      <c r="U151" s="23" t="b">
        <v>0</v>
      </c>
      <c r="V151" s="23" t="b">
        <v>0</v>
      </c>
      <c r="W151" s="23" t="b">
        <v>0</v>
      </c>
      <c r="X151" s="23" t="b">
        <v>0</v>
      </c>
      <c r="Y151" s="23" t="b">
        <v>0</v>
      </c>
      <c r="Z151" s="23" t="b">
        <v>0</v>
      </c>
      <c r="AA151" s="7"/>
    </row>
    <row r="152" spans="1:27" ht="12.75" x14ac:dyDescent="0.2">
      <c r="A152" s="8"/>
      <c r="B152" s="8" t="s">
        <v>393</v>
      </c>
      <c r="C152" s="8" t="s">
        <v>394</v>
      </c>
      <c r="D152" s="8">
        <v>2015</v>
      </c>
      <c r="E152" s="8" t="s">
        <v>395</v>
      </c>
      <c r="F152" s="24" t="s">
        <v>396</v>
      </c>
      <c r="G152" s="10"/>
      <c r="H152" s="10" t="s">
        <v>21</v>
      </c>
      <c r="I152" s="22" t="s">
        <v>21</v>
      </c>
      <c r="J152" s="12"/>
      <c r="K152" s="12"/>
      <c r="L152" s="13"/>
      <c r="M152" s="13"/>
      <c r="N152" s="13"/>
      <c r="O152" s="13"/>
      <c r="P152" s="14"/>
      <c r="Q152" s="14"/>
      <c r="R152" s="22" t="s">
        <v>21</v>
      </c>
      <c r="S152" s="15"/>
      <c r="T152" s="15"/>
      <c r="U152" s="16"/>
      <c r="V152" s="16"/>
      <c r="W152" s="16"/>
      <c r="X152" s="16"/>
      <c r="Y152" s="23" t="b">
        <v>1</v>
      </c>
      <c r="Z152" s="23" t="b">
        <v>0</v>
      </c>
      <c r="AA152" s="7"/>
    </row>
    <row r="153" spans="1:27" ht="12.75" x14ac:dyDescent="0.2">
      <c r="A153" s="8"/>
      <c r="B153" s="8" t="s">
        <v>397</v>
      </c>
      <c r="C153" s="8" t="s">
        <v>398</v>
      </c>
      <c r="D153" s="8">
        <v>2019</v>
      </c>
      <c r="E153" s="8"/>
      <c r="F153" s="24" t="s">
        <v>399</v>
      </c>
      <c r="G153" s="10"/>
      <c r="H153" s="10" t="s">
        <v>21</v>
      </c>
      <c r="I153" s="22" t="s">
        <v>21</v>
      </c>
      <c r="J153" s="12"/>
      <c r="K153" s="12"/>
      <c r="L153" s="13"/>
      <c r="M153" s="13"/>
      <c r="N153" s="13"/>
      <c r="O153" s="13"/>
      <c r="P153" s="14"/>
      <c r="Q153" s="14"/>
      <c r="R153" s="22" t="s">
        <v>21</v>
      </c>
      <c r="S153" s="15"/>
      <c r="T153" s="15"/>
      <c r="U153" s="16"/>
      <c r="V153" s="16"/>
      <c r="W153" s="16"/>
      <c r="X153" s="16"/>
      <c r="Y153" s="16"/>
      <c r="Z153" s="16"/>
      <c r="AA153" s="7"/>
    </row>
    <row r="154" spans="1:27" ht="12.75" x14ac:dyDescent="0.2">
      <c r="A154" s="8"/>
      <c r="B154" s="8" t="s">
        <v>400</v>
      </c>
      <c r="C154" s="8" t="s">
        <v>401</v>
      </c>
      <c r="D154" s="8">
        <v>2015</v>
      </c>
      <c r="E154" s="8"/>
      <c r="F154" s="24" t="s">
        <v>402</v>
      </c>
      <c r="G154" s="10"/>
      <c r="H154" s="10" t="s">
        <v>21</v>
      </c>
      <c r="I154" s="22" t="s">
        <v>21</v>
      </c>
      <c r="J154" s="12"/>
      <c r="K154" s="12"/>
      <c r="L154" s="13"/>
      <c r="M154" s="13"/>
      <c r="N154" s="13"/>
      <c r="O154" s="13"/>
      <c r="P154" s="14"/>
      <c r="Q154" s="14"/>
      <c r="R154" s="22" t="s">
        <v>21</v>
      </c>
      <c r="S154" s="15"/>
      <c r="T154" s="15"/>
      <c r="U154" s="16"/>
      <c r="V154" s="16"/>
      <c r="W154" s="16"/>
      <c r="X154" s="16"/>
      <c r="Y154" s="16"/>
      <c r="Z154" s="16"/>
      <c r="AA154" s="7"/>
    </row>
    <row r="155" spans="1:27" ht="12.75" x14ac:dyDescent="0.2">
      <c r="A155" s="8"/>
      <c r="B155" s="8" t="s">
        <v>403</v>
      </c>
      <c r="C155" s="8" t="s">
        <v>404</v>
      </c>
      <c r="D155" s="8"/>
      <c r="E155" s="8"/>
      <c r="F155" s="24" t="s">
        <v>405</v>
      </c>
      <c r="G155" s="10"/>
      <c r="H155" s="10" t="s">
        <v>21</v>
      </c>
      <c r="I155" s="25" t="s">
        <v>21</v>
      </c>
      <c r="J155" s="12"/>
      <c r="K155" s="12"/>
      <c r="L155" s="28" t="b">
        <v>1</v>
      </c>
      <c r="M155" s="13"/>
      <c r="N155" s="13"/>
      <c r="O155" s="13"/>
      <c r="P155" s="14"/>
      <c r="Q155" s="14"/>
      <c r="R155" s="25" t="s">
        <v>21</v>
      </c>
      <c r="S155" s="15"/>
      <c r="T155" s="15"/>
      <c r="U155" s="16"/>
      <c r="V155" s="16"/>
      <c r="W155" s="16"/>
      <c r="X155" s="16"/>
      <c r="Y155" s="16"/>
      <c r="Z155" s="16"/>
      <c r="AA155" s="7"/>
    </row>
    <row r="156" spans="1:27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32"/>
      <c r="K156" s="32"/>
      <c r="L156" s="32"/>
      <c r="M156" s="32"/>
      <c r="N156" s="32"/>
      <c r="O156" s="32"/>
      <c r="P156" s="32"/>
      <c r="Q156" s="32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32"/>
      <c r="K157" s="32"/>
      <c r="L157" s="32"/>
      <c r="M157" s="32"/>
      <c r="N157" s="32"/>
      <c r="O157" s="32"/>
      <c r="P157" s="32"/>
      <c r="Q157" s="32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32"/>
      <c r="K158" s="32"/>
      <c r="L158" s="32"/>
      <c r="M158" s="32"/>
      <c r="N158" s="32"/>
      <c r="O158" s="32"/>
      <c r="P158" s="32"/>
      <c r="Q158" s="32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32"/>
      <c r="K159" s="32"/>
      <c r="L159" s="32"/>
      <c r="M159" s="32"/>
      <c r="N159" s="32"/>
      <c r="O159" s="32"/>
      <c r="P159" s="32"/>
      <c r="Q159" s="32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32"/>
      <c r="K160" s="32"/>
      <c r="L160" s="32"/>
      <c r="M160" s="32"/>
      <c r="N160" s="32"/>
      <c r="O160" s="32"/>
      <c r="P160" s="32"/>
      <c r="Q160" s="32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32"/>
      <c r="K161" s="32"/>
      <c r="L161" s="32"/>
      <c r="M161" s="32"/>
      <c r="N161" s="32"/>
      <c r="O161" s="32"/>
      <c r="P161" s="32"/>
      <c r="Q161" s="32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32"/>
      <c r="K162" s="32"/>
      <c r="L162" s="32"/>
      <c r="M162" s="32"/>
      <c r="N162" s="32"/>
      <c r="O162" s="32"/>
      <c r="P162" s="32"/>
      <c r="Q162" s="32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32"/>
      <c r="K163" s="32"/>
      <c r="L163" s="32"/>
      <c r="M163" s="32"/>
      <c r="N163" s="32"/>
      <c r="O163" s="32"/>
      <c r="P163" s="32"/>
      <c r="Q163" s="32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32"/>
      <c r="K164" s="32"/>
      <c r="L164" s="32"/>
      <c r="M164" s="32"/>
      <c r="N164" s="32"/>
      <c r="O164" s="32"/>
      <c r="P164" s="32"/>
      <c r="Q164" s="32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32"/>
      <c r="K165" s="32"/>
      <c r="L165" s="32"/>
      <c r="M165" s="32"/>
      <c r="N165" s="32"/>
      <c r="O165" s="32"/>
      <c r="P165" s="32"/>
      <c r="Q165" s="32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32"/>
      <c r="K166" s="32"/>
      <c r="L166" s="32"/>
      <c r="M166" s="32"/>
      <c r="N166" s="32"/>
      <c r="O166" s="32"/>
      <c r="P166" s="32"/>
      <c r="Q166" s="32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32"/>
      <c r="K167" s="32"/>
      <c r="L167" s="32"/>
      <c r="M167" s="32"/>
      <c r="N167" s="32"/>
      <c r="O167" s="32"/>
      <c r="P167" s="32"/>
      <c r="Q167" s="32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32"/>
      <c r="K168" s="32"/>
      <c r="L168" s="32"/>
      <c r="M168" s="32"/>
      <c r="N168" s="32"/>
      <c r="O168" s="32"/>
      <c r="P168" s="32"/>
      <c r="Q168" s="32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32"/>
      <c r="K169" s="32"/>
      <c r="L169" s="32"/>
      <c r="M169" s="32"/>
      <c r="N169" s="32"/>
      <c r="O169" s="32"/>
      <c r="P169" s="32"/>
      <c r="Q169" s="32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32"/>
      <c r="K170" s="32"/>
      <c r="L170" s="32"/>
      <c r="M170" s="32"/>
      <c r="N170" s="32"/>
      <c r="O170" s="32"/>
      <c r="P170" s="32"/>
      <c r="Q170" s="32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32"/>
      <c r="K171" s="32"/>
      <c r="L171" s="32"/>
      <c r="M171" s="32"/>
      <c r="N171" s="32"/>
      <c r="O171" s="32"/>
      <c r="P171" s="32"/>
      <c r="Q171" s="32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32"/>
      <c r="K172" s="32"/>
      <c r="L172" s="32"/>
      <c r="M172" s="32"/>
      <c r="N172" s="32"/>
      <c r="O172" s="32"/>
      <c r="P172" s="32"/>
      <c r="Q172" s="32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32"/>
      <c r="K173" s="32"/>
      <c r="L173" s="32"/>
      <c r="M173" s="32"/>
      <c r="N173" s="32"/>
      <c r="O173" s="32"/>
      <c r="P173" s="32"/>
      <c r="Q173" s="32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32"/>
      <c r="K174" s="32"/>
      <c r="L174" s="32"/>
      <c r="M174" s="32"/>
      <c r="N174" s="32"/>
      <c r="O174" s="32"/>
      <c r="P174" s="32"/>
      <c r="Q174" s="32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32"/>
      <c r="K175" s="32"/>
      <c r="L175" s="32"/>
      <c r="M175" s="32"/>
      <c r="N175" s="32"/>
      <c r="O175" s="32"/>
      <c r="P175" s="32"/>
      <c r="Q175" s="32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32"/>
      <c r="K176" s="32"/>
      <c r="L176" s="32"/>
      <c r="M176" s="32"/>
      <c r="N176" s="32"/>
      <c r="O176" s="32"/>
      <c r="P176" s="32"/>
      <c r="Q176" s="32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32"/>
      <c r="K177" s="32"/>
      <c r="L177" s="32"/>
      <c r="M177" s="32"/>
      <c r="N177" s="32"/>
      <c r="O177" s="32"/>
      <c r="P177" s="32"/>
      <c r="Q177" s="32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32"/>
      <c r="K178" s="32"/>
      <c r="L178" s="32"/>
      <c r="M178" s="32"/>
      <c r="N178" s="32"/>
      <c r="O178" s="32"/>
      <c r="P178" s="32"/>
      <c r="Q178" s="32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32"/>
      <c r="K179" s="32"/>
      <c r="L179" s="32"/>
      <c r="M179" s="32"/>
      <c r="N179" s="32"/>
      <c r="O179" s="32"/>
      <c r="P179" s="32"/>
      <c r="Q179" s="32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32"/>
      <c r="K180" s="32"/>
      <c r="L180" s="32"/>
      <c r="M180" s="32"/>
      <c r="N180" s="32"/>
      <c r="O180" s="32"/>
      <c r="P180" s="32"/>
      <c r="Q180" s="32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32"/>
      <c r="K181" s="32"/>
      <c r="L181" s="32"/>
      <c r="M181" s="32"/>
      <c r="N181" s="32"/>
      <c r="O181" s="32"/>
      <c r="P181" s="32"/>
      <c r="Q181" s="32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32"/>
      <c r="K182" s="32"/>
      <c r="L182" s="32"/>
      <c r="M182" s="32"/>
      <c r="N182" s="32"/>
      <c r="O182" s="32"/>
      <c r="P182" s="32"/>
      <c r="Q182" s="32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32"/>
      <c r="K183" s="32"/>
      <c r="L183" s="32"/>
      <c r="M183" s="32"/>
      <c r="N183" s="32"/>
      <c r="O183" s="32"/>
      <c r="P183" s="32"/>
      <c r="Q183" s="32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32"/>
      <c r="K184" s="32"/>
      <c r="L184" s="32"/>
      <c r="M184" s="32"/>
      <c r="N184" s="32"/>
      <c r="O184" s="32"/>
      <c r="P184" s="32"/>
      <c r="Q184" s="32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32"/>
      <c r="K185" s="32"/>
      <c r="L185" s="32"/>
      <c r="M185" s="32"/>
      <c r="N185" s="32"/>
      <c r="O185" s="32"/>
      <c r="P185" s="32"/>
      <c r="Q185" s="32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32"/>
      <c r="K186" s="32"/>
      <c r="L186" s="32"/>
      <c r="M186" s="32"/>
      <c r="N186" s="32"/>
      <c r="O186" s="32"/>
      <c r="P186" s="32"/>
      <c r="Q186" s="32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32"/>
      <c r="K187" s="32"/>
      <c r="L187" s="32"/>
      <c r="M187" s="32"/>
      <c r="N187" s="32"/>
      <c r="O187" s="32"/>
      <c r="P187" s="32"/>
      <c r="Q187" s="32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32"/>
      <c r="K188" s="32"/>
      <c r="L188" s="32"/>
      <c r="M188" s="32"/>
      <c r="N188" s="32"/>
      <c r="O188" s="32"/>
      <c r="P188" s="32"/>
      <c r="Q188" s="32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32"/>
      <c r="K189" s="32"/>
      <c r="L189" s="32"/>
      <c r="M189" s="32"/>
      <c r="N189" s="32"/>
      <c r="O189" s="32"/>
      <c r="P189" s="32"/>
      <c r="Q189" s="32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32"/>
      <c r="K190" s="32"/>
      <c r="L190" s="32"/>
      <c r="M190" s="32"/>
      <c r="N190" s="32"/>
      <c r="O190" s="32"/>
      <c r="P190" s="32"/>
      <c r="Q190" s="32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32"/>
      <c r="K191" s="32"/>
      <c r="L191" s="32"/>
      <c r="M191" s="32"/>
      <c r="N191" s="32"/>
      <c r="O191" s="32"/>
      <c r="P191" s="32"/>
      <c r="Q191" s="32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32"/>
      <c r="K192" s="32"/>
      <c r="L192" s="32"/>
      <c r="M192" s="32"/>
      <c r="N192" s="32"/>
      <c r="O192" s="32"/>
      <c r="P192" s="32"/>
      <c r="Q192" s="32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32"/>
      <c r="K193" s="32"/>
      <c r="L193" s="32"/>
      <c r="M193" s="32"/>
      <c r="N193" s="32"/>
      <c r="O193" s="32"/>
      <c r="P193" s="32"/>
      <c r="Q193" s="32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32"/>
      <c r="K194" s="32"/>
      <c r="L194" s="32"/>
      <c r="M194" s="32"/>
      <c r="N194" s="32"/>
      <c r="O194" s="32"/>
      <c r="P194" s="32"/>
      <c r="Q194" s="32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32"/>
      <c r="K195" s="32"/>
      <c r="L195" s="32"/>
      <c r="M195" s="32"/>
      <c r="N195" s="32"/>
      <c r="O195" s="32"/>
      <c r="P195" s="32"/>
      <c r="Q195" s="32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32"/>
      <c r="K196" s="32"/>
      <c r="L196" s="32"/>
      <c r="M196" s="32"/>
      <c r="N196" s="32"/>
      <c r="O196" s="32"/>
      <c r="P196" s="32"/>
      <c r="Q196" s="32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32"/>
      <c r="K197" s="32"/>
      <c r="L197" s="32"/>
      <c r="M197" s="32"/>
      <c r="N197" s="32"/>
      <c r="O197" s="32"/>
      <c r="P197" s="32"/>
      <c r="Q197" s="32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32"/>
      <c r="K198" s="32"/>
      <c r="L198" s="32"/>
      <c r="M198" s="32"/>
      <c r="N198" s="32"/>
      <c r="O198" s="32"/>
      <c r="P198" s="32"/>
      <c r="Q198" s="32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32"/>
      <c r="K199" s="32"/>
      <c r="L199" s="32"/>
      <c r="M199" s="32"/>
      <c r="N199" s="32"/>
      <c r="O199" s="32"/>
      <c r="P199" s="32"/>
      <c r="Q199" s="32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32"/>
      <c r="K200" s="32"/>
      <c r="L200" s="32"/>
      <c r="M200" s="32"/>
      <c r="N200" s="32"/>
      <c r="O200" s="32"/>
      <c r="P200" s="32"/>
      <c r="Q200" s="32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32"/>
      <c r="K201" s="32"/>
      <c r="L201" s="32"/>
      <c r="M201" s="32"/>
      <c r="N201" s="32"/>
      <c r="O201" s="32"/>
      <c r="P201" s="32"/>
      <c r="Q201" s="32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32"/>
      <c r="K202" s="32"/>
      <c r="L202" s="32"/>
      <c r="M202" s="32"/>
      <c r="N202" s="32"/>
      <c r="O202" s="32"/>
      <c r="P202" s="32"/>
      <c r="Q202" s="32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32"/>
      <c r="K203" s="32"/>
      <c r="L203" s="32"/>
      <c r="M203" s="32"/>
      <c r="N203" s="32"/>
      <c r="O203" s="32"/>
      <c r="P203" s="32"/>
      <c r="Q203" s="32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32"/>
      <c r="K204" s="32"/>
      <c r="L204" s="32"/>
      <c r="M204" s="32"/>
      <c r="N204" s="32"/>
      <c r="O204" s="32"/>
      <c r="P204" s="32"/>
      <c r="Q204" s="32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32"/>
      <c r="K205" s="32"/>
      <c r="L205" s="32"/>
      <c r="M205" s="32"/>
      <c r="N205" s="32"/>
      <c r="O205" s="32"/>
      <c r="P205" s="32"/>
      <c r="Q205" s="32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32"/>
      <c r="K206" s="32"/>
      <c r="L206" s="32"/>
      <c r="M206" s="32"/>
      <c r="N206" s="32"/>
      <c r="O206" s="32"/>
      <c r="P206" s="32"/>
      <c r="Q206" s="32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32"/>
      <c r="K207" s="32"/>
      <c r="L207" s="32"/>
      <c r="M207" s="32"/>
      <c r="N207" s="32"/>
      <c r="O207" s="32"/>
      <c r="P207" s="32"/>
      <c r="Q207" s="32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32"/>
      <c r="K208" s="32"/>
      <c r="L208" s="32"/>
      <c r="M208" s="32"/>
      <c r="N208" s="32"/>
      <c r="O208" s="32"/>
      <c r="P208" s="32"/>
      <c r="Q208" s="32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32"/>
      <c r="K209" s="32"/>
      <c r="L209" s="32"/>
      <c r="M209" s="32"/>
      <c r="N209" s="32"/>
      <c r="O209" s="32"/>
      <c r="P209" s="32"/>
      <c r="Q209" s="32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32"/>
      <c r="K210" s="32"/>
      <c r="L210" s="32"/>
      <c r="M210" s="32"/>
      <c r="N210" s="32"/>
      <c r="O210" s="32"/>
      <c r="P210" s="32"/>
      <c r="Q210" s="32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32"/>
      <c r="K211" s="32"/>
      <c r="L211" s="32"/>
      <c r="M211" s="32"/>
      <c r="N211" s="32"/>
      <c r="O211" s="32"/>
      <c r="P211" s="32"/>
      <c r="Q211" s="32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32"/>
      <c r="K212" s="32"/>
      <c r="L212" s="32"/>
      <c r="M212" s="32"/>
      <c r="N212" s="32"/>
      <c r="O212" s="32"/>
      <c r="P212" s="32"/>
      <c r="Q212" s="32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32"/>
      <c r="K213" s="32"/>
      <c r="L213" s="32"/>
      <c r="M213" s="32"/>
      <c r="N213" s="32"/>
      <c r="O213" s="32"/>
      <c r="P213" s="32"/>
      <c r="Q213" s="32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32"/>
      <c r="K214" s="32"/>
      <c r="L214" s="32"/>
      <c r="M214" s="32"/>
      <c r="N214" s="32"/>
      <c r="O214" s="32"/>
      <c r="P214" s="32"/>
      <c r="Q214" s="32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32"/>
      <c r="K215" s="32"/>
      <c r="L215" s="32"/>
      <c r="M215" s="32"/>
      <c r="N215" s="32"/>
      <c r="O215" s="32"/>
      <c r="P215" s="32"/>
      <c r="Q215" s="32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32"/>
      <c r="K216" s="32"/>
      <c r="L216" s="32"/>
      <c r="M216" s="32"/>
      <c r="N216" s="32"/>
      <c r="O216" s="32"/>
      <c r="P216" s="32"/>
      <c r="Q216" s="32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32"/>
      <c r="K217" s="32"/>
      <c r="L217" s="32"/>
      <c r="M217" s="32"/>
      <c r="N217" s="32"/>
      <c r="O217" s="32"/>
      <c r="P217" s="32"/>
      <c r="Q217" s="32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32"/>
      <c r="K218" s="32"/>
      <c r="L218" s="32"/>
      <c r="M218" s="32"/>
      <c r="N218" s="32"/>
      <c r="O218" s="32"/>
      <c r="P218" s="32"/>
      <c r="Q218" s="32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32"/>
      <c r="K219" s="32"/>
      <c r="L219" s="32"/>
      <c r="M219" s="32"/>
      <c r="N219" s="32"/>
      <c r="O219" s="32"/>
      <c r="P219" s="32"/>
      <c r="Q219" s="32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32"/>
      <c r="K220" s="32"/>
      <c r="L220" s="32"/>
      <c r="M220" s="32"/>
      <c r="N220" s="32"/>
      <c r="O220" s="32"/>
      <c r="P220" s="32"/>
      <c r="Q220" s="32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32"/>
      <c r="K221" s="32"/>
      <c r="L221" s="32"/>
      <c r="M221" s="32"/>
      <c r="N221" s="32"/>
      <c r="O221" s="32"/>
      <c r="P221" s="32"/>
      <c r="Q221" s="32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32"/>
      <c r="K222" s="32"/>
      <c r="L222" s="32"/>
      <c r="M222" s="32"/>
      <c r="N222" s="32"/>
      <c r="O222" s="32"/>
      <c r="P222" s="32"/>
      <c r="Q222" s="32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32"/>
      <c r="K223" s="32"/>
      <c r="L223" s="32"/>
      <c r="M223" s="32"/>
      <c r="N223" s="32"/>
      <c r="O223" s="32"/>
      <c r="P223" s="32"/>
      <c r="Q223" s="32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32"/>
      <c r="K224" s="32"/>
      <c r="L224" s="32"/>
      <c r="M224" s="32"/>
      <c r="N224" s="32"/>
      <c r="O224" s="32"/>
      <c r="P224" s="32"/>
      <c r="Q224" s="32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32"/>
      <c r="K225" s="32"/>
      <c r="L225" s="32"/>
      <c r="M225" s="32"/>
      <c r="N225" s="32"/>
      <c r="O225" s="32"/>
      <c r="P225" s="32"/>
      <c r="Q225" s="32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32"/>
      <c r="K226" s="32"/>
      <c r="L226" s="32"/>
      <c r="M226" s="32"/>
      <c r="N226" s="32"/>
      <c r="O226" s="32"/>
      <c r="P226" s="32"/>
      <c r="Q226" s="32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32"/>
      <c r="K227" s="32"/>
      <c r="L227" s="32"/>
      <c r="M227" s="32"/>
      <c r="N227" s="32"/>
      <c r="O227" s="32"/>
      <c r="P227" s="32"/>
      <c r="Q227" s="32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32"/>
      <c r="K228" s="32"/>
      <c r="L228" s="32"/>
      <c r="M228" s="32"/>
      <c r="N228" s="32"/>
      <c r="O228" s="32"/>
      <c r="P228" s="32"/>
      <c r="Q228" s="32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32"/>
      <c r="K229" s="32"/>
      <c r="L229" s="32"/>
      <c r="M229" s="32"/>
      <c r="N229" s="32"/>
      <c r="O229" s="32"/>
      <c r="P229" s="32"/>
      <c r="Q229" s="32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32"/>
      <c r="K230" s="32"/>
      <c r="L230" s="32"/>
      <c r="M230" s="32"/>
      <c r="N230" s="32"/>
      <c r="O230" s="32"/>
      <c r="P230" s="32"/>
      <c r="Q230" s="32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32"/>
      <c r="K231" s="32"/>
      <c r="L231" s="32"/>
      <c r="M231" s="32"/>
      <c r="N231" s="32"/>
      <c r="O231" s="32"/>
      <c r="P231" s="32"/>
      <c r="Q231" s="32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32"/>
      <c r="K232" s="32"/>
      <c r="L232" s="32"/>
      <c r="M232" s="32"/>
      <c r="N232" s="32"/>
      <c r="O232" s="32"/>
      <c r="P232" s="32"/>
      <c r="Q232" s="32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32"/>
      <c r="K233" s="32"/>
      <c r="L233" s="32"/>
      <c r="M233" s="32"/>
      <c r="N233" s="32"/>
      <c r="O233" s="32"/>
      <c r="P233" s="32"/>
      <c r="Q233" s="32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32"/>
      <c r="K234" s="32"/>
      <c r="L234" s="32"/>
      <c r="M234" s="32"/>
      <c r="N234" s="32"/>
      <c r="O234" s="32"/>
      <c r="P234" s="32"/>
      <c r="Q234" s="32"/>
      <c r="R234" s="7"/>
      <c r="S234" s="7"/>
      <c r="T234" s="7"/>
      <c r="U234" s="7"/>
      <c r="V234" s="7"/>
      <c r="W234" s="7"/>
      <c r="X234" s="7"/>
      <c r="Y234" s="7"/>
      <c r="Z234" s="7"/>
      <c r="AA234" s="7"/>
    </row>
  </sheetData>
  <autoFilter ref="H1:H234"/>
  <conditionalFormatting sqref="H2:I155 R2:R155">
    <cfRule type="cellIs" dxfId="3" priority="1" operator="equal">
      <formula>"YES"</formula>
    </cfRule>
  </conditionalFormatting>
  <conditionalFormatting sqref="H2:I155 R2:R155">
    <cfRule type="cellIs" dxfId="2" priority="2" operator="equal">
      <formula>"MAYBE"</formula>
    </cfRule>
  </conditionalFormatting>
  <conditionalFormatting sqref="H2:I155 R2:R155">
    <cfRule type="cellIs" dxfId="1" priority="3" operator="equal">
      <formula>"NO"</formula>
    </cfRule>
  </conditionalFormatting>
  <conditionalFormatting sqref="I1:I234 R1:R234">
    <cfRule type="containsBlanks" dxfId="0" priority="5">
      <formula>LEN(TRIM(I1))=0</formula>
    </cfRule>
  </conditionalFormatting>
  <hyperlinks>
    <hyperlink ref="F67" r:id="rId1"/>
    <hyperlink ref="F68" r:id="rId2"/>
    <hyperlink ref="F69" r:id="rId3"/>
    <hyperlink ref="F70" r:id="rId4"/>
    <hyperlink ref="F71" r:id="rId5"/>
    <hyperlink ref="F73" r:id="rId6"/>
    <hyperlink ref="F74" r:id="rId7"/>
    <hyperlink ref="F75" r:id="rId8"/>
    <hyperlink ref="F76" r:id="rId9"/>
    <hyperlink ref="F77" r:id="rId10"/>
    <hyperlink ref="F78" r:id="rId11"/>
    <hyperlink ref="F79" r:id="rId12"/>
    <hyperlink ref="F80" r:id="rId13"/>
    <hyperlink ref="F81" r:id="rId14"/>
    <hyperlink ref="F82" r:id="rId15"/>
    <hyperlink ref="F83" r:id="rId16"/>
    <hyperlink ref="F84" r:id="rId17"/>
    <hyperlink ref="F85" r:id="rId18"/>
    <hyperlink ref="F86" r:id="rId19"/>
    <hyperlink ref="F87" r:id="rId20"/>
    <hyperlink ref="F88" r:id="rId21"/>
    <hyperlink ref="F89" r:id="rId22"/>
    <hyperlink ref="F126" r:id="rId23"/>
    <hyperlink ref="F127" r:id="rId24"/>
    <hyperlink ref="F128" r:id="rId25"/>
    <hyperlink ref="F129" r:id="rId26"/>
    <hyperlink ref="F130" r:id="rId27"/>
    <hyperlink ref="F131" r:id="rId28"/>
    <hyperlink ref="F132" r:id="rId29"/>
    <hyperlink ref="F133" r:id="rId30"/>
    <hyperlink ref="F134" r:id="rId31"/>
    <hyperlink ref="F135" r:id="rId32"/>
    <hyperlink ref="F136" r:id="rId33"/>
    <hyperlink ref="F138" r:id="rId34"/>
    <hyperlink ref="F139" r:id="rId35"/>
    <hyperlink ref="F140" r:id="rId36"/>
    <hyperlink ref="F141" r:id="rId37"/>
    <hyperlink ref="F142" r:id="rId38"/>
    <hyperlink ref="F143" r:id="rId39"/>
    <hyperlink ref="F144" r:id="rId40"/>
    <hyperlink ref="F145" r:id="rId41"/>
    <hyperlink ref="F146" r:id="rId42"/>
    <hyperlink ref="F147" r:id="rId43"/>
    <hyperlink ref="F148" r:id="rId44"/>
    <hyperlink ref="F149" r:id="rId45"/>
    <hyperlink ref="F150" r:id="rId46"/>
    <hyperlink ref="F151" r:id="rId47"/>
    <hyperlink ref="F152" r:id="rId48"/>
    <hyperlink ref="F153" r:id="rId49"/>
    <hyperlink ref="F154" r:id="rId50"/>
    <hyperlink ref="F155" r:id="rId51"/>
  </hyperlinks>
  <pageMargins left="0.7" right="0.7" top="0.78740157499999996" bottom="0.78740157499999996" header="0.3" footer="0.3"/>
  <tableParts count="1">
    <tablePart r:id="rId5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2021-08-15T12:43:47Z</dcterms:modified>
</cp:coreProperties>
</file>