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480" windowWidth="38640" windowHeight="21240"/>
  </bookViews>
  <sheets>
    <sheet name="publications-merged" sheetId="1" r:id="rId1"/>
  </sheets>
  <definedNames>
    <definedName name="_xlnm._FilterDatabase" localSheetId="0" hidden="1">'publications-merged'!$H$1:$H$183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8" i="1" l="1"/>
  <c r="F148" i="1"/>
  <c r="H147" i="1"/>
  <c r="F147" i="1"/>
  <c r="H146" i="1"/>
  <c r="F146" i="1"/>
  <c r="H145" i="1"/>
  <c r="F145" i="1"/>
  <c r="H144" i="1"/>
  <c r="F144" i="1"/>
  <c r="H143" i="1"/>
  <c r="F143" i="1"/>
  <c r="H142" i="1"/>
  <c r="F142" i="1"/>
  <c r="H141" i="1"/>
  <c r="F141" i="1"/>
  <c r="H140" i="1"/>
  <c r="F140" i="1"/>
  <c r="H139" i="1"/>
  <c r="F139" i="1"/>
  <c r="H138" i="1"/>
  <c r="F138" i="1"/>
  <c r="H137" i="1"/>
  <c r="F137" i="1"/>
  <c r="H136" i="1"/>
  <c r="F136" i="1"/>
  <c r="H135" i="1"/>
  <c r="F135" i="1"/>
  <c r="H134" i="1"/>
  <c r="F134" i="1"/>
  <c r="H133" i="1"/>
  <c r="F133" i="1"/>
  <c r="H132" i="1"/>
  <c r="F132" i="1"/>
  <c r="H131" i="1"/>
  <c r="F131" i="1"/>
  <c r="H130" i="1"/>
  <c r="F130" i="1"/>
  <c r="H129" i="1"/>
  <c r="F129" i="1"/>
  <c r="H128" i="1"/>
  <c r="F128" i="1"/>
  <c r="H127" i="1"/>
  <c r="F127" i="1"/>
  <c r="H126" i="1"/>
  <c r="F126" i="1"/>
  <c r="H125" i="1"/>
  <c r="F125" i="1"/>
  <c r="H124" i="1"/>
  <c r="F124" i="1"/>
  <c r="H123" i="1"/>
  <c r="F123" i="1"/>
  <c r="H122" i="1"/>
  <c r="F122" i="1"/>
  <c r="H121" i="1"/>
  <c r="F121" i="1"/>
  <c r="H120" i="1"/>
  <c r="F120" i="1"/>
  <c r="H119" i="1"/>
  <c r="F119" i="1"/>
  <c r="H118" i="1"/>
  <c r="F118" i="1"/>
  <c r="H117" i="1"/>
  <c r="F117" i="1"/>
  <c r="H116" i="1"/>
  <c r="F116" i="1"/>
  <c r="H115" i="1"/>
  <c r="F115" i="1"/>
  <c r="H114" i="1"/>
  <c r="F114" i="1"/>
  <c r="H113" i="1"/>
  <c r="F113" i="1"/>
  <c r="H112" i="1"/>
  <c r="F112" i="1"/>
  <c r="H111" i="1"/>
  <c r="F111" i="1"/>
  <c r="H110" i="1"/>
  <c r="F110" i="1"/>
  <c r="H109" i="1"/>
  <c r="F109" i="1"/>
  <c r="H108" i="1"/>
  <c r="F108" i="1"/>
  <c r="H107" i="1"/>
  <c r="F107" i="1"/>
  <c r="H106" i="1"/>
  <c r="F106" i="1"/>
  <c r="H105" i="1"/>
  <c r="F105" i="1"/>
  <c r="H104" i="1"/>
  <c r="F104" i="1"/>
  <c r="H103" i="1"/>
  <c r="F103" i="1"/>
  <c r="H102" i="1"/>
  <c r="F102" i="1"/>
  <c r="H101" i="1"/>
  <c r="F101" i="1"/>
  <c r="H100" i="1"/>
  <c r="F100" i="1"/>
  <c r="H99" i="1"/>
  <c r="F99" i="1"/>
  <c r="H98" i="1"/>
  <c r="F98" i="1"/>
  <c r="H97" i="1"/>
  <c r="F97" i="1"/>
  <c r="H96" i="1"/>
  <c r="F96" i="1"/>
  <c r="H95" i="1"/>
  <c r="F95" i="1"/>
  <c r="H94" i="1"/>
  <c r="F94" i="1"/>
  <c r="H93" i="1"/>
  <c r="F93" i="1"/>
  <c r="H92" i="1"/>
  <c r="F92" i="1"/>
  <c r="H91" i="1"/>
  <c r="F91" i="1"/>
  <c r="H90" i="1"/>
  <c r="F90" i="1"/>
  <c r="H89" i="1"/>
  <c r="F89" i="1"/>
  <c r="H88" i="1"/>
  <c r="F88" i="1"/>
  <c r="H87" i="1"/>
  <c r="F87" i="1"/>
  <c r="H86" i="1"/>
  <c r="F86" i="1"/>
  <c r="H85" i="1"/>
  <c r="F85" i="1"/>
  <c r="H84" i="1"/>
  <c r="F84" i="1"/>
  <c r="H83" i="1"/>
  <c r="F83" i="1"/>
  <c r="H82" i="1"/>
  <c r="F82" i="1"/>
  <c r="H81" i="1"/>
  <c r="F81" i="1"/>
  <c r="H80" i="1"/>
  <c r="F80" i="1"/>
  <c r="H79" i="1"/>
  <c r="F79" i="1"/>
  <c r="H78" i="1"/>
  <c r="F78" i="1"/>
  <c r="H77" i="1"/>
  <c r="F77" i="1"/>
  <c r="H76" i="1"/>
  <c r="F76" i="1"/>
  <c r="H75" i="1"/>
  <c r="F75" i="1"/>
  <c r="H74" i="1"/>
  <c r="F74" i="1"/>
  <c r="H73" i="1"/>
  <c r="F73" i="1"/>
  <c r="H72" i="1"/>
  <c r="F72" i="1"/>
  <c r="H71" i="1"/>
  <c r="F71" i="1"/>
  <c r="H70" i="1"/>
  <c r="F70" i="1"/>
  <c r="H69" i="1"/>
  <c r="F69" i="1"/>
  <c r="H68" i="1"/>
  <c r="F68" i="1"/>
  <c r="H67" i="1"/>
  <c r="F67" i="1"/>
  <c r="H66" i="1"/>
  <c r="F66" i="1"/>
  <c r="H65" i="1"/>
  <c r="F65" i="1"/>
  <c r="H64" i="1"/>
  <c r="F64" i="1"/>
  <c r="H63" i="1"/>
  <c r="F63" i="1"/>
  <c r="H62" i="1"/>
  <c r="F62" i="1"/>
  <c r="H61" i="1"/>
  <c r="F61" i="1"/>
  <c r="H60" i="1"/>
  <c r="F60" i="1"/>
  <c r="H59" i="1"/>
  <c r="F59" i="1"/>
  <c r="H58" i="1"/>
  <c r="F58" i="1"/>
  <c r="H57" i="1"/>
  <c r="F57" i="1"/>
  <c r="H56" i="1"/>
  <c r="F56" i="1"/>
  <c r="H55" i="1"/>
  <c r="F55" i="1"/>
  <c r="H54" i="1"/>
  <c r="F54" i="1"/>
  <c r="H53" i="1"/>
  <c r="F53" i="1"/>
  <c r="H52" i="1"/>
  <c r="F52" i="1"/>
  <c r="H51" i="1"/>
  <c r="F51" i="1"/>
  <c r="H50" i="1"/>
  <c r="F50" i="1"/>
  <c r="H49" i="1"/>
  <c r="F49" i="1"/>
  <c r="H48" i="1"/>
  <c r="F48" i="1"/>
  <c r="H47" i="1"/>
  <c r="F47" i="1"/>
  <c r="H46" i="1"/>
  <c r="F46" i="1"/>
  <c r="H45" i="1"/>
  <c r="F45" i="1"/>
  <c r="H44" i="1"/>
  <c r="F44" i="1"/>
  <c r="H43" i="1"/>
  <c r="F43" i="1"/>
  <c r="H42" i="1"/>
  <c r="F42" i="1"/>
  <c r="H41" i="1"/>
  <c r="F41" i="1"/>
  <c r="H40" i="1"/>
  <c r="F40" i="1"/>
  <c r="H39" i="1"/>
  <c r="F39" i="1"/>
  <c r="H38" i="1"/>
  <c r="F38" i="1"/>
  <c r="H37" i="1"/>
  <c r="F37" i="1"/>
  <c r="H36" i="1"/>
  <c r="F36" i="1"/>
  <c r="H35" i="1"/>
  <c r="F35" i="1"/>
  <c r="H34" i="1"/>
  <c r="F34" i="1"/>
  <c r="H14" i="1"/>
  <c r="H13" i="1"/>
  <c r="H12" i="1"/>
  <c r="H11" i="1"/>
  <c r="H10" i="1"/>
  <c r="H9" i="1"/>
  <c r="H8" i="1"/>
  <c r="H7" i="1"/>
</calcChain>
</file>

<file path=xl/sharedStrings.xml><?xml version="1.0" encoding="utf-8"?>
<sst xmlns="http://schemas.openxmlformats.org/spreadsheetml/2006/main" count="772" uniqueCount="390">
  <si>
    <t>ID</t>
  </si>
  <si>
    <t>Authors</t>
  </si>
  <si>
    <t>Title</t>
  </si>
  <si>
    <t>Year</t>
  </si>
  <si>
    <t>Publisher</t>
  </si>
  <si>
    <t>Link</t>
  </si>
  <si>
    <t>DOI</t>
  </si>
  <si>
    <t>Included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</si>
  <si>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</si>
  <si>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</si>
  <si>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</si>
  <si>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</si>
  <si>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</si>
  <si>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</si>
  <si>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</si>
  <si>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</si>
  <si>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AToMPM: A Web-based Modeling Environment.</t>
  </si>
  <si>
    <t>http://objectivelook.net/research/models2013-demo.pdf</t>
  </si>
  <si>
    <t>REFS NEW 8</t>
  </si>
  <si>
    <t>Cook, S., Jones, G., Kent, S., Wills, A.C.</t>
  </si>
  <si>
    <t>Domain-Specific Development with Visual Studio DSL Tools</t>
  </si>
  <si>
    <t>book</t>
  </si>
  <si>
    <t>NO</t>
  </si>
  <si>
    <t>Steinberg, D., Budinsky, F., Paternostro, M., Merks, E.</t>
  </si>
  <si>
    <t>EMF: Eclipse Modeling Framework</t>
  </si>
  <si>
    <t>Lédeczi, Á., Bakay, A., Maroti, M., Völgyesi, P., Nordstrom, G., Sprinkle, J., Karsai, G.</t>
  </si>
  <si>
    <t>Composing Domain-Specific Design Environments</t>
  </si>
  <si>
    <t>IEEE</t>
  </si>
  <si>
    <t>Levendovszky, T., Lengyel, L., Mezei, G., Charaf, H</t>
  </si>
  <si>
    <t>A Systematic Approach to Metamodeling Environments and Model Transformation Systems in VMTS</t>
  </si>
  <si>
    <t>Elsevier</t>
  </si>
  <si>
    <t>AtomPM Website</t>
  </si>
  <si>
    <t>https://acom.cs.mcgill.ca/trac/AToMPM/</t>
  </si>
  <si>
    <t>Syriani, E., Vangheluwe, H., LaShomb, B</t>
  </si>
  <si>
    <t xml:space="preserve"> T-Core: A Framework for Custom-built Trans-formation Languages</t>
  </si>
  <si>
    <t>Syriani, E., Vangheluwe, H.</t>
  </si>
  <si>
    <t>A Modular Timed Model Transformation Language</t>
  </si>
  <si>
    <t>JBeard4 Website</t>
  </si>
  <si>
    <t>https://github.com/jbeard4/SCION</t>
  </si>
  <si>
    <t>REFS KNOWN 8</t>
  </si>
  <si>
    <t>J De Lara, H Vangheluwe</t>
  </si>
  <si>
    <t>AToM3: A Tool for Multi-formalism and Meta-modelling</t>
  </si>
  <si>
    <t>Springer</t>
  </si>
  <si>
    <t>https://link.springer.com/chapter/10.1007/3-540-45923-5_12</t>
  </si>
  <si>
    <t>10.1007/3-540-45923-5_12</t>
  </si>
  <si>
    <t>YES</t>
  </si>
  <si>
    <t>Kelly, S., Lyytinen, K., Rossi, M.</t>
  </si>
  <si>
    <t>MetaEdit+: A fully configurable Multi-User and Multi-Tool CASE and CAME Environment</t>
  </si>
  <si>
    <t>https://link.springer.com/chapter/10.1007/3-540-61292-0_1</t>
  </si>
  <si>
    <t>10.1007/3-540-61292-0_1</t>
  </si>
  <si>
    <t>D. Kolovos, R. Paige, Fiona A. C. Polack</t>
  </si>
  <si>
    <t>The Epsilon Object Language (EOL)</t>
  </si>
  <si>
    <t>https://doi.org/10.1007/11787044_11</t>
  </si>
  <si>
    <t>10.1007/11787044_11</t>
  </si>
  <si>
    <t>F. Jouault, Freddy Allilaire, J. Bézivin, I. Kurtev</t>
  </si>
  <si>
    <t>ATL: A model transformation tool</t>
  </si>
  <si>
    <t>https://doi.org/10.1016/j.scico.2007.08.002</t>
  </si>
  <si>
    <t>10.1016/j.scico.2007.08.002</t>
  </si>
  <si>
    <t>Moritz Eysholdt, Heiko Behrens</t>
  </si>
  <si>
    <t>Xtext: Implement your language faster than the quick and dirty way</t>
  </si>
  <si>
    <t>https://doi.org/10.1145/1869542.1869625</t>
  </si>
  <si>
    <t>10.1145/1869542.1869625</t>
  </si>
  <si>
    <t>D Varró, A Balogh</t>
  </si>
  <si>
    <t>The model transformation language of the VIATRA2 framework</t>
  </si>
  <si>
    <t>https://www.sciencedirect.com/science/article/pii/S016764230700127X</t>
  </si>
  <si>
    <t>Syriani, E., Gray, J., Vangheluwe, H.</t>
  </si>
  <si>
    <t>Modeling a model transformation language</t>
  </si>
  <si>
    <t>https://link.springer.com/chapter/10.1007/978-3-642-36654-3_9</t>
  </si>
  <si>
    <t>Syriani, E., Vangheluwe, H.,</t>
  </si>
  <si>
    <t>Performance Analysis of Himesis</t>
  </si>
  <si>
    <t>TR</t>
  </si>
  <si>
    <t>https://www.cs.mcgill.ca/~esyria/publications/SOCS-TR-2010.8.pdf</t>
  </si>
  <si>
    <t>TOTAL 146</t>
  </si>
  <si>
    <t>NEW 115</t>
  </si>
  <si>
    <t>AR Da Silva </t>
  </si>
  <si>
    <t>Model-driven engineering: A survey supported by the unified conceptual model</t>
  </si>
  <si>
    <t>L Lúcio,  M Amrani,  J Dingel,  L Lambers… </t>
  </si>
  <si>
    <t>Model transformation intents and their properties</t>
  </si>
  <si>
    <t>M Maróti,  T Kecskés,  R Kereskényi,  B Broll… </t>
  </si>
  <si>
    <t>Next generation (meta) modeling: web-and cloud-based collaborative tool infrastructure.</t>
  </si>
  <si>
    <t>B Meyers,  R Deshayes,  L Lucio,  E Syriani… </t>
  </si>
  <si>
    <t>ProMoBox: A framework for generating domain-specific property languages</t>
  </si>
  <si>
    <t>M Franzago,  D Di Ruscio,  I Malavolta… </t>
  </si>
  <si>
    <t>Collaborative model-driven software engineering: a classification framework and a research map</t>
  </si>
  <si>
    <t>B Van Acker,  J Denil,  H Vangheluwe… </t>
  </si>
  <si>
    <t>Generation of an optimised master algorithm for FMI co-simulation.</t>
  </si>
  <si>
    <t>S Pérez-Soler,  E Guerra,  J de Lara </t>
  </si>
  <si>
    <t>Collaborative modeling and group decision making using chatbots in social networks</t>
  </si>
  <si>
    <t>S Van Mierlo,  Y Van Tendeloo,  H Vangheluwe </t>
  </si>
  <si>
    <t>Debugging parallel DEVS</t>
  </si>
  <si>
    <t>S Van Mierlo,  B Barroca,  H Vangheluwe,  E Syriani… </t>
  </si>
  <si>
    <t>Multi-level modelling in the Modelverse.</t>
  </si>
  <si>
    <t>G Bergmann,  C Debreceni,  I Ráth,  D Varró </t>
  </si>
  <si>
    <t>Query-based access control for secure collaborative modeling using bidirectional transformations</t>
  </si>
  <si>
    <t>K Hölldobler,  B Rumpe… </t>
  </si>
  <si>
    <t>Systematically deriving domain-specific transformation languages</t>
  </si>
  <si>
    <t>V Acreţoaie,  H Störrle,  D Strüber </t>
  </si>
  <si>
    <t>language for end-user model transformation</t>
  </si>
  <si>
    <t>F Rabbi,  Y Lamo,  IC Yu… </t>
  </si>
  <si>
    <t>WebDPF: A web-based metamodelling and model transformation environment</t>
  </si>
  <si>
    <t>S Van Mierlo,  Y Van Tendeloo,  B Barroca… </t>
  </si>
  <si>
    <t>Explicit modelling of a parallel DEVS experimentation environment.</t>
  </si>
  <si>
    <t>J Corley,  BP Eddy,  J Gray </t>
  </si>
  <si>
    <t>Towards efficient and scalabale omniscient debugging for model transformations</t>
  </si>
  <si>
    <t>J Corley,  BP Eddy,  E Syriani,  J Gray </t>
  </si>
  <si>
    <t>Efficient and scalable omniscient debugging for model transformations</t>
  </si>
  <si>
    <t>C Bernaschina,  M Brambilla,  A Mauri… </t>
  </si>
  <si>
    <t>A big data analysis framework for model-based web user behavior analytics</t>
  </si>
  <si>
    <t>K Hölldobler,  B Rumpe,  A Wortmann </t>
  </si>
  <si>
    <t>Software language engineering in the large: towards composing and deriving languages</t>
  </si>
  <si>
    <t>L Hermerschmidt,  K Hölldobler,  B Rumpe… </t>
  </si>
  <si>
    <t>Generating domain-specific transformation languages for component &amp; connector architecture descriptions</t>
  </si>
  <si>
    <t>S Van Mierlo </t>
  </si>
  <si>
    <t>Explicitly Modelling Model Debugging Environments.</t>
  </si>
  <si>
    <t>A Lajmi,  J Martinez,  T Ziadi </t>
  </si>
  <si>
    <t>DSLFORGE: Textual Modeling on the Web.</t>
  </si>
  <si>
    <t>C Debreceni,  G Bergmann,  I Ráth… </t>
  </si>
  <si>
    <t>Property-based locking in collaborative modeling</t>
  </si>
  <si>
    <t>C Debreceni,  G Bergmann,  I Ráth,  D Varró </t>
  </si>
  <si>
    <t>Enforcing fine-grained access control for secure collaborative modelling using bidirectional transformations</t>
  </si>
  <si>
    <t>AM Rosado da Cruz</t>
  </si>
  <si>
    <t>Modern software engineering methodologies for mobile and cloud environments</t>
  </si>
  <si>
    <t>J Corley,  E Syriani,  H Ergin… </t>
  </si>
  <si>
    <t>Cloud-based multi-view modeling environments</t>
  </si>
  <si>
    <t>Z Lattmann,  T Kecskés,  P Meijer,  G Karsai… </t>
  </si>
  <si>
    <t>Abstractions for modeling complex systems</t>
  </si>
  <si>
    <t>M Chechik,  F Dalpiaz,  C Debreceni,  J Horkoff,  IZ Ráth…</t>
  </si>
  <si>
    <t>Property-based methods for collaborative model development</t>
  </si>
  <si>
    <t>R Deshayes,  B Meyers,  T Mens,  H Vangheluwe </t>
  </si>
  <si>
    <t>ProMoBox in Practice: A Case Study on the GISMO Domain-Specific Modelling Language.</t>
  </si>
  <si>
    <t>A Gómez,  X Mendialdua,  G Bergmann,  J Cabot… </t>
  </si>
  <si>
    <t>On the opportunities of scalable modeling technologies: An experience report on wind turbines control applications development</t>
  </si>
  <si>
    <t>V Acretoaie,  H Störrle,  D Strüber </t>
  </si>
  <si>
    <t>Transparent model transformation: turning your favourite model editor into a transformation tool</t>
  </si>
  <si>
    <t>Protocol for a systematic mapping study on collaborative model-driven software engineering</t>
  </si>
  <si>
    <t>MA Gamboa,  E Syriani </t>
  </si>
  <si>
    <t>Automating activities in MDE tools</t>
  </si>
  <si>
    <t>R Relue,  X Wu </t>
  </si>
  <si>
    <t>Rule generation with the pattern repository</t>
  </si>
  <si>
    <t>D Vaquero-Melchor,  J Palomares… </t>
  </si>
  <si>
    <t>Active domain-specific languages: Making every mobile user a modeller</t>
  </si>
  <si>
    <t>B Meyers,  J Denil,  I Dávid,  H Vangheluwe </t>
  </si>
  <si>
    <t>Automated testing support for reactive domain-specific modelling languages</t>
  </si>
  <si>
    <t>S Mustafiz,  B Barroca,  C Gomes… </t>
  </si>
  <si>
    <t>Towards modular language design using language fragments: The hybrid systems case study</t>
  </si>
  <si>
    <t>MAYBE</t>
  </si>
  <si>
    <t>B Meyers,  H Vangheluwe,  J Denil… </t>
  </si>
  <si>
    <t>A framework for temporal verification support in domain-specific modelling</t>
  </si>
  <si>
    <t>C Atkinson,  T Kühne </t>
  </si>
  <si>
    <t>Demystifying ontological classification in language engineering</t>
  </si>
  <si>
    <t>B Barroca,  S Mustafiz,  S Van Mierlo… </t>
  </si>
  <si>
    <t>Integrating a neutral action language in a DEVS modelling environment.</t>
  </si>
  <si>
    <t>T Mens,  A Decan,  NI Spanoudakis </t>
  </si>
  <si>
    <t>A method for testing and validating executable statechart models</t>
  </si>
  <si>
    <t>E Syriani,  V Sousa,  L Lúcio </t>
  </si>
  <si>
    <t>Structure and behavior preserving statecharts refinements</t>
  </si>
  <si>
    <t>J Corley,  E Syriani,  H Ergin </t>
  </si>
  <si>
    <t>Evaluating the cloud architecture of AToMPM</t>
  </si>
  <si>
    <t>M Jukšs,  C Verbrugge,  D Varró… </t>
  </si>
  <si>
    <t>Dynamic scope discovery for model transformations</t>
  </si>
  <si>
    <t>C Masson,  J Corley,  E Syriani </t>
  </si>
  <si>
    <t>Feature Model for Collaborative Modeling Environments.</t>
  </si>
  <si>
    <t>Managing heterogeneity in model-based systems engineering of cyber-physical systems</t>
  </si>
  <si>
    <t>Explicit Modelling of Model Debugging and Experimentation.</t>
  </si>
  <si>
    <t>J Corley,  E Syriani </t>
  </si>
  <si>
    <t>A Cloud Architecture for an Extensible Multi-Paradigm Modeling Environment.</t>
  </si>
  <si>
    <t>L Silvestre,  MC Bastarrica,  SF Ochoa </t>
  </si>
  <si>
    <t>A Usable MDE-based Tool for Software Process Tailoring.</t>
  </si>
  <si>
    <t>D Romuald,  T Mens </t>
  </si>
  <si>
    <t>GISMO: a domain-specific modelling language for executable prototyping of gestural interaction</t>
  </si>
  <si>
    <t>J Deantoni,  C Brun,  B Caillaud,  RB France… </t>
  </si>
  <si>
    <t>Domain globalization: Using languages to support technical and social coordination</t>
  </si>
  <si>
    <t>G Bergmann,  C Debreceni,  I Ráth,  D Varró</t>
  </si>
  <si>
    <t>Towards efficient evaluation of rule-based permissions for fine-grained access control in collaborative modeling</t>
  </si>
  <si>
    <t>B Meyers,  J Denil,  K Vanherpen… </t>
  </si>
  <si>
    <t>Enabling design-space exploration for domain-specific modelling.</t>
  </si>
  <si>
    <t>N Kanagasabai,  O Alam,  J Kienzle </t>
  </si>
  <si>
    <t>Towards online collaborative multi-view modelling</t>
  </si>
  <si>
    <t>R Rodríguez-Echeverría,  JLC Izquierdo… </t>
  </si>
  <si>
    <t>An LSP infrastructure to build EMF language servers for web-deployable model editors.</t>
  </si>
  <si>
    <t>B Meyers,  H Vangheluwe </t>
  </si>
  <si>
    <t>A Multi-Paradigm Modelling Approach for the Engineering of Modelling Languages.</t>
  </si>
  <si>
    <t>docsym</t>
  </si>
  <si>
    <t>Y Van Tendeloo,  H Vangheluwe </t>
  </si>
  <si>
    <t>Teaching the fundamentals of the modelling of cyber-physical systems</t>
  </si>
  <si>
    <t>Using workflows to automate activities in MDE tools</t>
  </si>
  <si>
    <t>BJ Oakes,  L Lucio,  C Verbrugge… </t>
  </si>
  <si>
    <t>Debugging of Model Transformations and Contracts in SyVOLT.</t>
  </si>
  <si>
    <t>H Ergin</t>
  </si>
  <si>
    <t>Design Patterns for Model Transformations</t>
  </si>
  <si>
    <t>BD Broll</t>
  </si>
  <si>
    <t>Collaborative educational environment design for accessible distributed computing</t>
  </si>
  <si>
    <t>R Saini,  S Bali,  G Mussbacher </t>
  </si>
  <si>
    <t>Towards web collaborative modelling for the user requirements notation using eclipse che and theia IDE</t>
  </si>
  <si>
    <t>M Bagherzadeh,  K Jahed,  B Combemale… </t>
  </si>
  <si>
    <t>Live modeling in the context of state machine models and code generation</t>
  </si>
  <si>
    <t>Secure views for collaborative modeling</t>
  </si>
  <si>
    <t>H Ergin,  IL Walling,  KP Rader… </t>
  </si>
  <si>
    <t>A study of modeling perception in a first-time modeling class</t>
  </si>
  <si>
    <t>C Debreceni</t>
  </si>
  <si>
    <t>Advanced techniques and tools for secure collaborative modeling</t>
  </si>
  <si>
    <t>BJ Oakes</t>
  </si>
  <si>
    <t>A Symbolic Execution-Based Approach to Model Transformation Verification Using Structural Contracts</t>
  </si>
  <si>
    <t>Y Maris</t>
  </si>
  <si>
    <t>Dynamic Structure Causal Block Diagrams</t>
  </si>
  <si>
    <t>T Vajk</t>
  </si>
  <si>
    <t>Constraint validation-based performance optimizations in domain-specific modeling environments</t>
  </si>
  <si>
    <t>P Carreira,  V Amaral,  H Vangheluwe</t>
  </si>
  <si>
    <t>Foundations of Multi-Paradigm Modelling for Cyber-Physical Systems</t>
  </si>
  <si>
    <t>F Rabbi,  Y Lamo,  IC Yu,  LM Kristensen </t>
  </si>
  <si>
    <t>Diagrammatic development of domain specific modelling languages with WebDPF</t>
  </si>
  <si>
    <t>SV Mierlo,  H Vangheluwe,  S Breslav… </t>
  </si>
  <si>
    <t>Extending Explicitly Modelled Simulation Debugging Environments with Dynamic Structure</t>
  </si>
  <si>
    <t>Y Van Tendeloo,  H Vangheluwe</t>
  </si>
  <si>
    <t>Explicit type/instance relations</t>
  </si>
  <si>
    <t>JA Corley</t>
  </si>
  <si>
    <t>Exploring efficient and scalable omniscient debugging for MDE</t>
  </si>
  <si>
    <t>M Zadahmad,  E Syriani,  O Alam,  E Guerra… </t>
  </si>
  <si>
    <t>Domain-specific model differencing in visual concrete syntax</t>
  </si>
  <si>
    <t>M Gamboa,  E Syriani </t>
  </si>
  <si>
    <t>Improving user productivity in modeling tools by explicitly modeling workflows</t>
  </si>
  <si>
    <t>C Kamphaus,  P Kelsen,  APN Navet,  C Glodt…</t>
  </si>
  <si>
    <t>A web based graphical environment for using domain specific languages in Lightning</t>
  </si>
  <si>
    <t>D Dietrich</t>
  </si>
  <si>
    <t>Literaturübersicht zur kollaborativen Modellierung</t>
  </si>
  <si>
    <t>K Hölldobler</t>
  </si>
  <si>
    <t>MontiTra ns</t>
  </si>
  <si>
    <t>J Doxa</t>
  </si>
  <si>
    <t>MDE Project report: Mutation-based testing of model transformations</t>
  </si>
  <si>
    <t>B Meyers,  R Deshayes,  T Mens,  B Mons…</t>
  </si>
  <si>
    <t>Generating Domain-Specific Property Languages with ProMoBox: application to interactive systems</t>
  </si>
  <si>
    <t>R Ugaz</t>
  </si>
  <si>
    <t>Combination of domain-specific languages</t>
  </si>
  <si>
    <t>H Ergin,  W Shi,  HD Nurue,  J Gray </t>
  </si>
  <si>
    <t>A model-driven alternative to programming in blocks using rule-based transformations</t>
  </si>
  <si>
    <t>S Van Mierlo,  H Vangheluwe… </t>
  </si>
  <si>
    <t>The fundamentals of domain-specific simulation language engineering</t>
  </si>
  <si>
    <t>H Ergin </t>
  </si>
  <si>
    <t>Model Transformation Design Patterns.</t>
  </si>
  <si>
    <t>O Alam,  J Corley,  C Masson,  E Syriani </t>
  </si>
  <si>
    <t>Challenges for reuse in collaborative modeling environments.</t>
  </si>
  <si>
    <t>A Deep Perspective on the ArchiMate Enterprise Architecture Modeling Language</t>
  </si>
  <si>
    <t>L Jinzhi</t>
  </si>
  <si>
    <t>A Framework for Cyber-physical System Tool-chain Development: A Service-oriented and Model-based Systems Engineering Approach</t>
  </si>
  <si>
    <t>M Jukšs</t>
  </si>
  <si>
    <t>Efficient and Usable Model Transformations</t>
  </si>
  <si>
    <t>B Cools</t>
  </si>
  <si>
    <t>Implementing Hearthstone Using Model-Driven Development Approach</t>
  </si>
  <si>
    <t>CC Cuesta,  PL Martínez,  JM Drake </t>
  </si>
  <si>
    <t>Automating the Customization of Model-Driven Software Engineering Environments.</t>
  </si>
  <si>
    <t>MDE Reading report: Mutation-based testing of model transformations</t>
  </si>
  <si>
    <t>N Mustafee,  KHG Bae,  S Lazarova-Molnar,  M Rabe…</t>
  </si>
  <si>
    <t>THE FUNDAMENTALS OF DOMAIN-SPECIFIC SIMULATION LANGUAGE ENGINEERING</t>
  </si>
  <si>
    <t>F Macias Gomez de Villar,  A Rutle… </t>
  </si>
  <si>
    <t>MultEcore: Combining the best of fixed-level and multilevel metamodelling</t>
  </si>
  <si>
    <t>J Reyns</t>
  </si>
  <si>
    <t>MDE: Model Differencing</t>
  </si>
  <si>
    <t>G Maudoux,  S Combéfis,  C Pecheur </t>
  </si>
  <si>
    <t>Tasks Decomposition of System Models for Human-Machine Interaction Analysis</t>
  </si>
  <si>
    <t>J Dox</t>
  </si>
  <si>
    <t>Mutation-based testing of model transformations</t>
  </si>
  <si>
    <t>A Kaya,  S Dutré,  J Stegen,  SP Jha… </t>
  </si>
  <si>
    <t>Stakeholder specific visualisation from heterogeneous modeling tools.</t>
  </si>
  <si>
    <t>M Gerhart,  F Lägeler,  J Müller… </t>
  </si>
  <si>
    <t>Zeta: Model-Driven Generation of Graphical Editors in the Cloud</t>
  </si>
  <si>
    <t>E Laurenzi</t>
  </si>
  <si>
    <t>An Agile and Ontology-Aided Approach for Domain-Specific Adaptations of Modelling Languages</t>
  </si>
  <si>
    <t>L Brunschwig,  E Guerra,  J de Lara </t>
  </si>
  <si>
    <t>Towards access control for collaborative modelling apps</t>
  </si>
  <si>
    <t>AA Koshima</t>
  </si>
  <si>
    <t>A Distributed Collaborative Model Editing Framework for Domain Specific Modeling Languages</t>
  </si>
  <si>
    <t>phd</t>
  </si>
  <si>
    <t>A Parsai</t>
  </si>
  <si>
    <t>Mutation-based Testing of Model Transformations (Using HOT)</t>
  </si>
  <si>
    <t>M Amrani,  PY Schobbens </t>
  </si>
  <si>
    <t>Real-time model-driven engineering: an overview.</t>
  </si>
  <si>
    <t>C Wiesenhofer</t>
  </si>
  <si>
    <t>Constraints and models@ Runtime for EMF profiles</t>
  </si>
  <si>
    <t>J Cabot</t>
  </si>
  <si>
    <t>Scalable modeling technologies in the wild: an experience report on wind turbines control applications</t>
  </si>
  <si>
    <t>M Wasimuddin,  V Peterson… </t>
  </si>
  <si>
    <t>Branching Artificial Neural Ensemble (BRANE): Supervised Learning For Missing Data</t>
  </si>
  <si>
    <t>CIM Moreira</t>
  </si>
  <si>
    <t>A DSL for querying building data streams of energy, eeather and occupation data</t>
  </si>
  <si>
    <t>T Pinna</t>
  </si>
  <si>
    <t>Implementing Efficient and Scalable Model Transformations in the Modelverse</t>
  </si>
  <si>
    <t>M LACATUSU,  AD IONITA</t>
  </si>
  <si>
    <t>METAMODELING ENVIRONMENT IN CLOUD</t>
  </si>
  <si>
    <t>LE Lafontant,  E Syriani </t>
  </si>
  <si>
    <t>Gentleman: a light-weight web-based projectional editor generator</t>
  </si>
  <si>
    <t>LG Silvestre Quiroga</t>
  </si>
  <si>
    <t>A domain specific language to support the definition of transformation rules for software process tailoring</t>
  </si>
  <si>
    <t>N Kanagasabai</t>
  </si>
  <si>
    <t>Towards Online, Collaborative, Multi-View Modelling Using CollabCORE</t>
  </si>
  <si>
    <t>thesis</t>
  </si>
  <si>
    <t>G Hénap</t>
  </si>
  <si>
    <t>Konfigurációs erőn alapuló végeselemes hálójavító eljárások alkalmazása képlékenységtani feladatok megoldásában</t>
  </si>
  <si>
    <t>C Cuevas Cuesta,  P López Martínez…</t>
  </si>
  <si>
    <t>MDDE: Una concepción genérica para diseño de entornos de desarrollo de software basados en MDSE</t>
  </si>
  <si>
    <t>C Cuevas,  PL Martínez,  JM Drake</t>
  </si>
  <si>
    <t>KNOWN 31</t>
  </si>
  <si>
    <t>Survey and classification of model transformation tools</t>
  </si>
  <si>
    <t>https://idp.springer.com/authorize/casa?redirect_uri=https:/…Kxd3vmXBGTv9Oh4NN--uW6SuTNKYPlA3jZ7U_JujmTEWoAGe_WT3V00dp0Yg</t>
  </si>
  <si>
    <t>M. Maróti, Róbert Kereskényi, T. Kecskés, P. Völgyesi, Ákos Lédeczi</t>
  </si>
  <si>
    <t>Online Collaborative Environment for Designing Complex Computational Systems</t>
  </si>
  <si>
    <t>https://doi.org/10.1016/j.procs.2014.05.227</t>
  </si>
  <si>
    <t>10.1016/j.procs.2014.05.227</t>
  </si>
  <si>
    <t>A multi-level approach to modeling language extension in the enterprise systems domain</t>
  </si>
  <si>
    <t>https://www.sciencedirect.com/science/article/pii/S0306437915000137</t>
  </si>
  <si>
    <t>Comparison and evaluation of model transformation tools</t>
  </si>
  <si>
    <t>https://research.cs.queensu.ca/TechReports/Reports/2015-627.pdf</t>
  </si>
  <si>
    <t>Yentl Van Tendeloo, Hans Vangheluwe</t>
  </si>
  <si>
    <t>The Modelverse: a tool for multi-paradigm modelling and simulation.</t>
  </si>
  <si>
    <t>https://doi.org/10.1109/WSC.2017.8247845</t>
  </si>
  <si>
    <t>Search‐based model transformations</t>
  </si>
  <si>
    <t>https://onlinelibrary.wiley.com/doi/abs/10.1002/smr.1804?cas…j0Y8gYaecF7SFG6ytMow9NhMbgxDOJb-JFzPb5V_p4ypJUFD_wFJgtWOpb-P</t>
  </si>
  <si>
    <t>Verifying modelling languages using lightning: a case study</t>
  </si>
  <si>
    <t>https://orbilu.uni.lu/handle/10993/20100</t>
  </si>
  <si>
    <t>Yentl Van Tendeloo</t>
  </si>
  <si>
    <t>Foundations of a Multi-Paradigm Modelling Tool</t>
  </si>
  <si>
    <t>https://repository.uantwerpen.be/docman/irua/1757b8/138490.pdf</t>
  </si>
  <si>
    <t>Multilevel coupled model transformations for precise and reusable definition of model behaviour</t>
  </si>
  <si>
    <t>https://www.sciencedirect.com/science/article/pii/S2352220817300585</t>
  </si>
  <si>
    <t>On the execution of deep models</t>
  </si>
  <si>
    <t>https://pdfs.semanticscholar.org/f4dd/c6b5efe768c0ea3e95448eb81c3c90fd774c.pdf</t>
  </si>
  <si>
    <t>Deep, seamless, multi-format, multi-notation definition and use of domain-specific languages</t>
  </si>
  <si>
    <t>https://madoc.bib.uni-mannheim.de/42010/</t>
  </si>
  <si>
    <t>Roberto Rodríguez-Echeverría, J. Izquierdo, M. Wimmer, Jordi Cabot</t>
  </si>
  <si>
    <t>Towards a Language Server Protocol Infrastructure for Graphical Modeling</t>
  </si>
  <si>
    <t>https://doi.org/10.1145/3239372.3239383</t>
  </si>
  <si>
    <t>10.1145/3239372.3239383</t>
  </si>
  <si>
    <t>Y Van Tendeloo, S Van Mierlo, B Meyers…</t>
  </si>
  <si>
    <t>Concrete syntax: A multi-paradigm modelling approach</t>
  </si>
  <si>
    <t>https://dl.acm.org/doi/abs/10.1145/3136014.3136017?casa_toke…Y1xMHRA-1BLRAcjjjnbGeLsrSHP7HnddXEhGautGIwwehMRnDjl8H3ddAYfw</t>
  </si>
  <si>
    <t>Simon Van Mierlo, Yentl Van Tendeloo, Bart Meyers, Hans Vangheluwe</t>
  </si>
  <si>
    <t>Domain-Specific Modelling for Human–Computer Interaction</t>
  </si>
  <si>
    <t>https://doi.org/10.1007/978-3-319-51838-1_16</t>
  </si>
  <si>
    <t>10.1007/978-3-319-51838-1_16</t>
  </si>
  <si>
    <t>S Van Mierlo, H Vangheluwe</t>
  </si>
  <si>
    <t>A multi-paradigm modelling approach for engineering model debugging environments</t>
  </si>
  <si>
    <t>https://pdfs.semanticscholar.org/e83e/2bc206d885bff1b015af754895b882f339af.pdf</t>
  </si>
  <si>
    <t>F Macías</t>
  </si>
  <si>
    <t>Multilevel modelling and domain-specific languages</t>
  </si>
  <si>
    <t>https://arxiv.org/abs/1910.03313</t>
  </si>
  <si>
    <t>A Rodríguez, F Durán, A Rutle, LM Kristensen</t>
  </si>
  <si>
    <t>Executing multilevel domain-specific models in Maude</t>
  </si>
  <si>
    <t>https://hvlopen.brage.unit.no/hvlopen-xmlui/handle/11250/2651958</t>
  </si>
  <si>
    <t>H Ergin, E Syriani</t>
  </si>
  <si>
    <t>AToMPM Solution for the IMDB Case Study.</t>
  </si>
  <si>
    <t>http://ceur-ws.org/Vol-1305/ttc14.pdf#page=140</t>
  </si>
  <si>
    <t>D Vaquero-Melchor, A Garmendia, E Guerra…</t>
  </si>
  <si>
    <t>Domain-specific modelling using mobile devices</t>
  </si>
  <si>
    <t>https://link.springer.com/chapter/10.1007/978-3-319-62569-0_11</t>
  </si>
  <si>
    <t>Yentl Van Tendeloo, H. Vangheluwe</t>
  </si>
  <si>
    <t>Unifying Model- and Screen Sharing</t>
  </si>
  <si>
    <t>https://doi.org/10.1109/wetice.2018.00031</t>
  </si>
  <si>
    <t>10.1109/wetice.2018.00031</t>
  </si>
  <si>
    <t>G Dupont, S Mustafiz, F Khendek…</t>
  </si>
  <si>
    <t>Building domain-specific modelling environments with papyrus: an experience report</t>
  </si>
  <si>
    <t>https://dl.acm.org/doi/abs/10.1145/3193954.3193962?casa_toke…mqGm_OGLrBt5irGzjHiUR43q4FduWBl5VfzwY0qNW2Y35JYOxtN-vgNW5GjQ</t>
  </si>
  <si>
    <t>Y Van Tendeloo, H Vangheluwe</t>
  </si>
  <si>
    <t>Explicitly Modelling the Type/Instance Relation.</t>
  </si>
  <si>
    <t>https://pdfs.semanticscholar.org/0057/f580c9614954b5c270c9cdb6430d63279765.pdf</t>
  </si>
  <si>
    <t>R Smeliansky</t>
  </si>
  <si>
    <t>Hierarchical edge computing</t>
  </si>
  <si>
    <t>https://www.researchgate.net/profile/Ruslan_Smeliansky/publication/329651763_Hierarchical_Edge_Computing/links/5c388fc5299bf12be3bfaa22/Hierarchical-Edge-Computing.pdf</t>
  </si>
  <si>
    <t>V Sousa, E Syriani, K Fall</t>
  </si>
  <si>
    <t>Operationalizing the integration of user interaction specifications in the synthesis of modeling editors</t>
  </si>
  <si>
    <t>https://dl.acm.org/doi/abs/10.1145/3357766.3359539?casa_toke…w3crysO59AXao5Qzm-r7Aa-M5c8OBqg9rX9eDuQVTh2wCf8FaWZc8SMBDL5A</t>
  </si>
  <si>
    <t>B. Oakes, R. Franceschini, Simon Van Mierlo, Hans Vangheluwe</t>
  </si>
  <si>
    <t>The Computational Notebook Paradigm for Multi-paradigm Modeling</t>
  </si>
  <si>
    <t>https://doi.org/10.1109/models-c.2019.00072</t>
  </si>
  <si>
    <t>10.1109/models-c.2019.00072</t>
  </si>
  <si>
    <t>A Foundation for Multi-Paradigm Modelling</t>
  </si>
  <si>
    <t>PhD</t>
  </si>
  <si>
    <t>https://repository.uantwerpen.be/docman/irua/fb6c22/152309.pdf</t>
  </si>
  <si>
    <t>L. Heer</t>
  </si>
  <si>
    <t>Sketch-based Metamodel Construction A Literature Review</t>
  </si>
  <si>
    <t>http://msdl.cs.mcgill.ca/people/lucas/uploads/ri_report.pdf</t>
  </si>
  <si>
    <t>L Gammaitoni</t>
  </si>
  <si>
    <t>On the Use of Alloy in Engineering Domain Specific Modeling Languages</t>
  </si>
  <si>
    <t>http://158.64.76.181/handle/10993/33322</t>
  </si>
  <si>
    <t>F Rani, P Diez, E Chavarriaga, E Guerra…</t>
  </si>
  <si>
    <t>Automated migration of EuGENia graphical editors to the web</t>
  </si>
  <si>
    <t>https://dl.acm.org/doi/abs/10.1145/3417990.3420205?casa_toke…eew8rSsS37w-46YV7GSnkDQrkZ7tgy6PT9dyTCaPj9c7vZ1D4NpmgSWws_Aw</t>
  </si>
  <si>
    <t>C Cocu</t>
  </si>
  <si>
    <t>THESIS/THÈSE</t>
  </si>
  <si>
    <t>https://researchportal.unamur.be/files/36917901/2015_CocuC_memoire.pdf</t>
  </si>
  <si>
    <t>Suggested inclusion1</t>
  </si>
  <si>
    <t>Suggested inclusion2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</si>
</sst>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sz val="11"/>
      <color rgb="FF7E3794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sz val="8"/>
      <name val="Arial"/>
      <family val="2"/>
    </font>
    <font>
      <sz val="8"/>
      <name val="&quot;Liberation Sans&quot;"/>
    </font>
    <font>
      <u/>
      <sz val="8"/>
      <color rgb="FF0000FF"/>
      <name val="&quot;Liberation Sans&quot;"/>
    </font>
    <font>
      <u/>
      <sz val="10"/>
      <color rgb="FF1155CC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4" fillId="5" borderId="0" xfId="0" applyFont="1" applyFill="1" applyAlignment="1"/>
    <xf numFmtId="0" fontId="6" fillId="6" borderId="0" xfId="0" applyFont="1" applyFill="1"/>
    <xf numFmtId="0" fontId="6" fillId="7" borderId="0" xfId="0" applyFont="1" applyFill="1"/>
    <xf numFmtId="0" fontId="6" fillId="7" borderId="0" xfId="0" applyFont="1" applyFill="1"/>
    <xf numFmtId="0" fontId="5" fillId="6" borderId="0" xfId="0" applyFont="1" applyFill="1"/>
    <xf numFmtId="0" fontId="5" fillId="7" borderId="0" xfId="0" applyFont="1" applyFill="1"/>
    <xf numFmtId="0" fontId="7" fillId="0" borderId="0" xfId="0" applyFont="1" applyAlignment="1"/>
    <xf numFmtId="0" fontId="4" fillId="3" borderId="0" xfId="0" applyFont="1" applyFill="1" applyAlignment="1"/>
    <xf numFmtId="0" fontId="8" fillId="0" borderId="0" xfId="0" applyFont="1"/>
    <xf numFmtId="0" fontId="9" fillId="0" borderId="0" xfId="0" applyFont="1" applyAlignment="1"/>
    <xf numFmtId="0" fontId="4" fillId="8" borderId="0" xfId="0" applyFont="1" applyFill="1" applyAlignment="1"/>
    <xf numFmtId="0" fontId="4" fillId="8" borderId="0" xfId="0" applyFont="1" applyFill="1" applyAlignment="1"/>
    <xf numFmtId="0" fontId="4" fillId="3" borderId="0" xfId="0" applyFont="1" applyFill="1" applyAlignment="1"/>
    <xf numFmtId="0" fontId="4" fillId="5" borderId="0" xfId="0" applyFont="1" applyFill="1" applyAlignment="1"/>
    <xf numFmtId="0" fontId="5" fillId="7" borderId="0" xfId="0" applyFont="1" applyFill="1" applyAlignment="1"/>
    <xf numFmtId="0" fontId="10" fillId="0" borderId="0" xfId="0" applyFont="1" applyAlignment="1"/>
    <xf numFmtId="0" fontId="6" fillId="6" borderId="0" xfId="0" applyFont="1" applyFill="1" applyAlignment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6" fillId="7" borderId="0" xfId="0" applyFont="1" applyFill="1" applyAlignment="1"/>
    <xf numFmtId="0" fontId="14" fillId="0" borderId="0" xfId="0" applyFont="1" applyAlignment="1"/>
    <xf numFmtId="0" fontId="5" fillId="6" borderId="0" xfId="0" applyFont="1" applyFill="1" applyAlignment="1"/>
    <xf numFmtId="0" fontId="4" fillId="5" borderId="0" xfId="0" applyFont="1" applyFill="1" applyAlignment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7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E183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016/j.procs.2014.05.227" TargetMode="External"/><Relationship Id="rId18" Type="http://schemas.openxmlformats.org/officeDocument/2006/relationships/hyperlink" Target="https://orbilu.uni.lu/handle/10993/20100" TargetMode="External"/><Relationship Id="rId26" Type="http://schemas.openxmlformats.org/officeDocument/2006/relationships/hyperlink" Target="https://pdfs.semanticscholar.org/e83e/2bc206d885bff1b015af754895b882f339af.pdf" TargetMode="External"/><Relationship Id="rId39" Type="http://schemas.openxmlformats.org/officeDocument/2006/relationships/hyperlink" Target="http://158.64.76.181/handle/10993/33322" TargetMode="External"/><Relationship Id="rId21" Type="http://schemas.openxmlformats.org/officeDocument/2006/relationships/hyperlink" Target="https://pdfs.semanticscholar.org/f4dd/c6b5efe768c0ea3e95448eb81c3c90fd774c.pdf" TargetMode="External"/><Relationship Id="rId34" Type="http://schemas.openxmlformats.org/officeDocument/2006/relationships/hyperlink" Target="https://www.researchgate.net/profile/Ruslan_Smeliansky/publication/329651763_Hierarchical_Edge_Computing/links/5c388fc5299bf12be3bfaa22/Hierarchical-Edge-Computing.pdf" TargetMode="External"/><Relationship Id="rId42" Type="http://schemas.openxmlformats.org/officeDocument/2006/relationships/hyperlink" Target="https://researchportal.unamur.be/files/36917901/2015_CocuC_memoire.pdf" TargetMode="External"/><Relationship Id="rId7" Type="http://schemas.openxmlformats.org/officeDocument/2006/relationships/hyperlink" Target="https://doi.org/10.1016/j.scico.2007.08.002" TargetMode="External"/><Relationship Id="rId2" Type="http://schemas.openxmlformats.org/officeDocument/2006/relationships/hyperlink" Target="https://acom.cs.mcgill.ca/trac/AToMPM/" TargetMode="External"/><Relationship Id="rId16" Type="http://schemas.openxmlformats.org/officeDocument/2006/relationships/hyperlink" Target="https://doi.org/10.1109/WSC.2017.8247845" TargetMode="External"/><Relationship Id="rId20" Type="http://schemas.openxmlformats.org/officeDocument/2006/relationships/hyperlink" Target="https://www.sciencedirect.com/science/article/pii/S2352220817300585" TargetMode="External"/><Relationship Id="rId29" Type="http://schemas.openxmlformats.org/officeDocument/2006/relationships/hyperlink" Target="http://ceur-ws.org/Vol-1305/ttc14.pdf" TargetMode="External"/><Relationship Id="rId41" Type="http://schemas.openxmlformats.org/officeDocument/2006/relationships/hyperlink" Target="https://dl.acm.org/doi/abs/10.1145/3417990.3420205?casa_toke%E2%80%A6eew8rSsS37w-46YV7GSnkDQrkZ7tgy6PT9dyTCaPj9c7vZ1D4NpmgSWws_Aw" TargetMode="External"/><Relationship Id="rId1" Type="http://schemas.openxmlformats.org/officeDocument/2006/relationships/hyperlink" Target="http://objectivelook.net/research/models2013-demo.pdf" TargetMode="External"/><Relationship Id="rId6" Type="http://schemas.openxmlformats.org/officeDocument/2006/relationships/hyperlink" Target="https://doi.org/10.1007/11787044_11" TargetMode="External"/><Relationship Id="rId11" Type="http://schemas.openxmlformats.org/officeDocument/2006/relationships/hyperlink" Target="https://www.cs.mcgill.ca/~esyria/publications/SOCS-TR-2010.8.pdf" TargetMode="External"/><Relationship Id="rId24" Type="http://schemas.openxmlformats.org/officeDocument/2006/relationships/hyperlink" Target="https://dl.acm.org/doi/abs/10.1145/3136014.3136017?casa_toke%E2%80%A6Y1xMHRA-1BLRAcjjjnbGeLsrSHP7HnddXEhGautGIwwehMRnDjl8H3ddAYfw" TargetMode="External"/><Relationship Id="rId32" Type="http://schemas.openxmlformats.org/officeDocument/2006/relationships/hyperlink" Target="https://dl.acm.org/doi/abs/10.1145/3193954.3193962?casa_toke%E2%80%A6mqGm_OGLrBt5irGzjHiUR43q4FduWBl5VfzwY0qNW2Y35JYOxtN-vgNW5GjQ" TargetMode="External"/><Relationship Id="rId37" Type="http://schemas.openxmlformats.org/officeDocument/2006/relationships/hyperlink" Target="https://repository.uantwerpen.be/docman/irua/fb6c22/152309.pdf" TargetMode="External"/><Relationship Id="rId40" Type="http://schemas.openxmlformats.org/officeDocument/2006/relationships/hyperlink" Target="https://doi.org/10.1109/WSC.2017.8247845" TargetMode="External"/><Relationship Id="rId5" Type="http://schemas.openxmlformats.org/officeDocument/2006/relationships/hyperlink" Target="https://link.springer.com/chapter/10.1007/3-540-61292-0_1" TargetMode="External"/><Relationship Id="rId15" Type="http://schemas.openxmlformats.org/officeDocument/2006/relationships/hyperlink" Target="https://research.cs.queensu.ca/TechReports/Reports/2015-627.pdf" TargetMode="External"/><Relationship Id="rId23" Type="http://schemas.openxmlformats.org/officeDocument/2006/relationships/hyperlink" Target="https://doi.org/10.1145/3239372.3239383" TargetMode="External"/><Relationship Id="rId28" Type="http://schemas.openxmlformats.org/officeDocument/2006/relationships/hyperlink" Target="https://hvlopen.brage.unit.no/hvlopen-xmlui/handle/11250/2651958" TargetMode="External"/><Relationship Id="rId36" Type="http://schemas.openxmlformats.org/officeDocument/2006/relationships/hyperlink" Target="https://doi.org/10.1109/models-c.2019.00072" TargetMode="External"/><Relationship Id="rId10" Type="http://schemas.openxmlformats.org/officeDocument/2006/relationships/hyperlink" Target="https://link.springer.com/chapter/10.1007/978-3-642-36654-3_9" TargetMode="External"/><Relationship Id="rId19" Type="http://schemas.openxmlformats.org/officeDocument/2006/relationships/hyperlink" Target="https://repository.uantwerpen.be/docman/irua/1757b8/138490.pdf" TargetMode="External"/><Relationship Id="rId31" Type="http://schemas.openxmlformats.org/officeDocument/2006/relationships/hyperlink" Target="https://doi.org/10.1109/wetice.2018.00031" TargetMode="External"/><Relationship Id="rId4" Type="http://schemas.openxmlformats.org/officeDocument/2006/relationships/hyperlink" Target="https://link.springer.com/chapter/10.1007/3-540-45923-5_12" TargetMode="External"/><Relationship Id="rId9" Type="http://schemas.openxmlformats.org/officeDocument/2006/relationships/hyperlink" Target="https://www.sciencedirect.com/science/article/pii/S016764230700127X" TargetMode="External"/><Relationship Id="rId14" Type="http://schemas.openxmlformats.org/officeDocument/2006/relationships/hyperlink" Target="https://www.sciencedirect.com/science/article/pii/S0306437915000137" TargetMode="External"/><Relationship Id="rId22" Type="http://schemas.openxmlformats.org/officeDocument/2006/relationships/hyperlink" Target="https://madoc.bib.uni-mannheim.de/42010/" TargetMode="External"/><Relationship Id="rId27" Type="http://schemas.openxmlformats.org/officeDocument/2006/relationships/hyperlink" Target="https://arxiv.org/abs/1910.03313" TargetMode="External"/><Relationship Id="rId30" Type="http://schemas.openxmlformats.org/officeDocument/2006/relationships/hyperlink" Target="https://link.springer.com/chapter/10.1007/978-3-319-62569-0_11" TargetMode="External"/><Relationship Id="rId35" Type="http://schemas.openxmlformats.org/officeDocument/2006/relationships/hyperlink" Target="https://dl.acm.org/doi/abs/10.1145/3357766.3359539?casa_toke%E2%80%A6w3crysO59AXao5Qzm-r7Aa-M5c8OBqg9rX9eDuQVTh2wCf8FaWZc8SMBDL5A" TargetMode="External"/><Relationship Id="rId43" Type="http://schemas.openxmlformats.org/officeDocument/2006/relationships/table" Target="../tables/table1.xml"/><Relationship Id="rId8" Type="http://schemas.openxmlformats.org/officeDocument/2006/relationships/hyperlink" Target="https://doi.org/10.1145/1869542.1869625" TargetMode="External"/><Relationship Id="rId3" Type="http://schemas.openxmlformats.org/officeDocument/2006/relationships/hyperlink" Target="https://github.com/jbeard4/SCION" TargetMode="External"/><Relationship Id="rId12" Type="http://schemas.openxmlformats.org/officeDocument/2006/relationships/hyperlink" Target="https://idp.springer.com/authorize/casa?redirect_uri=https:/%E2%80%A6Kxd3vmXBGTv9Oh4NN--uW6SuTNKYPlA3jZ7U_JujmTEWoAGe_WT3V00dp0Yg" TargetMode="External"/><Relationship Id="rId17" Type="http://schemas.openxmlformats.org/officeDocument/2006/relationships/hyperlink" Target="https://onlinelibrary.wiley.com/doi/abs/10.1002/smr.1804?cas%E2%80%A6j0Y8gYaecF7SFG6ytMow9NhMbgxDOJb-JFzPb5V_p4ypJUFD_wFJgtWOpb-P" TargetMode="External"/><Relationship Id="rId25" Type="http://schemas.openxmlformats.org/officeDocument/2006/relationships/hyperlink" Target="https://doi.org/10.1007/978-3-319-51838-1_16" TargetMode="External"/><Relationship Id="rId33" Type="http://schemas.openxmlformats.org/officeDocument/2006/relationships/hyperlink" Target="https://pdfs.semanticscholar.org/0057/f580c9614954b5c270c9cdb6430d63279765.pdf" TargetMode="External"/><Relationship Id="rId38" Type="http://schemas.openxmlformats.org/officeDocument/2006/relationships/hyperlink" Target="http://msdl.cs.mcgill.ca/people/lucas/uploads/ri_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83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2" sqref="G2"/>
    </sheetView>
  </sheetViews>
  <sheetFormatPr defaultColWidth="14.42578125" defaultRowHeight="15.75" customHeight="1"/>
  <cols>
    <col min="1" max="1" width="5.5703125" customWidth="1"/>
    <col min="2" max="2" width="45.85546875" customWidth="1"/>
    <col min="3" max="3" width="73.140625" customWidth="1"/>
    <col min="4" max="4" width="5.42578125" customWidth="1"/>
    <col min="5" max="5" width="10.85546875" customWidth="1"/>
    <col min="6" max="6" width="24.5703125" customWidth="1"/>
    <col min="7" max="7" width="25.85546875" customWidth="1"/>
    <col min="8" max="8" width="9" customWidth="1"/>
    <col min="9" max="9" width="19.7109375" customWidth="1"/>
    <col min="10" max="17" width="10.28515625" customWidth="1"/>
    <col min="18" max="18" width="19.7109375" customWidth="1"/>
    <col min="19" max="26" width="10.28515625" customWidth="1"/>
  </cols>
  <sheetData>
    <row r="1" spans="1:2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388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37" t="s">
        <v>389</v>
      </c>
      <c r="S1" s="6" t="s">
        <v>8</v>
      </c>
      <c r="T1" s="6" t="s">
        <v>9</v>
      </c>
      <c r="U1" s="6" t="s">
        <v>10</v>
      </c>
      <c r="V1" s="6" t="s">
        <v>11</v>
      </c>
      <c r="W1" s="6" t="s">
        <v>12</v>
      </c>
      <c r="X1" s="6" t="s">
        <v>13</v>
      </c>
      <c r="Y1" s="6" t="s">
        <v>14</v>
      </c>
      <c r="Z1" s="6" t="s">
        <v>15</v>
      </c>
      <c r="AA1" s="7"/>
    </row>
    <row r="2" spans="1:27" ht="15.75" customHeight="1">
      <c r="A2" s="8"/>
      <c r="B2" s="10" t="s">
        <v>16</v>
      </c>
      <c r="C2" s="20" t="s">
        <v>17</v>
      </c>
      <c r="D2" s="8"/>
      <c r="E2" s="8"/>
      <c r="F2" s="17"/>
      <c r="G2" s="9"/>
      <c r="H2" s="19"/>
      <c r="I2" s="21"/>
      <c r="J2" s="12"/>
      <c r="K2" s="12"/>
      <c r="L2" s="13"/>
      <c r="M2" s="13"/>
      <c r="N2" s="13"/>
      <c r="O2" s="13"/>
      <c r="P2" s="14"/>
      <c r="Q2" s="14"/>
      <c r="R2" s="18"/>
      <c r="S2" s="15"/>
      <c r="T2" s="15"/>
      <c r="U2" s="16"/>
      <c r="V2" s="16"/>
      <c r="W2" s="16"/>
      <c r="X2" s="16"/>
      <c r="Y2" s="16"/>
      <c r="Z2" s="16"/>
      <c r="AA2" s="7"/>
    </row>
    <row r="3" spans="1:27" ht="15.75" customHeight="1">
      <c r="A3" s="8"/>
      <c r="B3" s="8"/>
      <c r="C3" s="8"/>
      <c r="D3" s="8"/>
      <c r="E3" s="8"/>
      <c r="F3" s="9"/>
      <c r="G3" s="9"/>
      <c r="H3" s="19"/>
      <c r="I3" s="11"/>
      <c r="J3" s="12"/>
      <c r="K3" s="12"/>
      <c r="L3" s="13"/>
      <c r="M3" s="13"/>
      <c r="N3" s="13"/>
      <c r="O3" s="13"/>
      <c r="P3" s="14"/>
      <c r="Q3" s="14"/>
      <c r="R3" s="11"/>
      <c r="S3" s="15"/>
      <c r="T3" s="15"/>
      <c r="U3" s="16"/>
      <c r="V3" s="16"/>
      <c r="W3" s="16"/>
      <c r="X3" s="16"/>
      <c r="Y3" s="16"/>
      <c r="Z3" s="16"/>
      <c r="AA3" s="7"/>
    </row>
    <row r="4" spans="1:27" ht="15.75" customHeight="1">
      <c r="A4" s="8"/>
      <c r="B4" s="8"/>
      <c r="C4" s="8"/>
      <c r="D4" s="8"/>
      <c r="E4" s="8"/>
      <c r="F4" s="9"/>
      <c r="G4" s="9"/>
      <c r="H4" s="19"/>
      <c r="I4" s="11"/>
      <c r="J4" s="12"/>
      <c r="K4" s="12"/>
      <c r="L4" s="13"/>
      <c r="M4" s="13"/>
      <c r="N4" s="13"/>
      <c r="O4" s="13"/>
      <c r="P4" s="14"/>
      <c r="Q4" s="14"/>
      <c r="R4" s="11"/>
      <c r="S4" s="15"/>
      <c r="T4" s="15"/>
      <c r="U4" s="16"/>
      <c r="V4" s="16"/>
      <c r="W4" s="16"/>
      <c r="X4" s="16"/>
      <c r="Y4" s="16"/>
      <c r="Z4" s="16"/>
      <c r="AA4" s="7"/>
    </row>
    <row r="5" spans="1:27" ht="15.75" customHeight="1">
      <c r="A5" s="8"/>
      <c r="B5" s="8" t="s">
        <v>18</v>
      </c>
      <c r="C5" s="8"/>
      <c r="D5" s="8"/>
      <c r="E5" s="8"/>
      <c r="F5" s="9"/>
      <c r="G5" s="9"/>
      <c r="H5" s="19"/>
      <c r="I5" s="11"/>
      <c r="J5" s="12"/>
      <c r="K5" s="12"/>
      <c r="L5" s="13"/>
      <c r="M5" s="13"/>
      <c r="N5" s="13"/>
      <c r="O5" s="13"/>
      <c r="P5" s="14"/>
      <c r="Q5" s="14"/>
      <c r="R5" s="11"/>
      <c r="S5" s="15"/>
      <c r="T5" s="15"/>
      <c r="U5" s="16"/>
      <c r="V5" s="16"/>
      <c r="W5" s="16"/>
      <c r="X5" s="16"/>
      <c r="Y5" s="16"/>
      <c r="Z5" s="16"/>
      <c r="AA5" s="7"/>
    </row>
    <row r="6" spans="1:27" ht="15.75" customHeight="1">
      <c r="A6" s="8"/>
      <c r="B6" s="8"/>
      <c r="C6" s="8"/>
      <c r="D6" s="8"/>
      <c r="E6" s="8"/>
      <c r="F6" s="9"/>
      <c r="G6" s="9"/>
      <c r="H6" s="19"/>
      <c r="I6" s="11"/>
      <c r="J6" s="12"/>
      <c r="K6" s="12"/>
      <c r="L6" s="13"/>
      <c r="M6" s="13"/>
      <c r="N6" s="13"/>
      <c r="O6" s="13"/>
      <c r="P6" s="14"/>
      <c r="Q6" s="14"/>
      <c r="R6" s="11"/>
      <c r="S6" s="15"/>
      <c r="T6" s="15"/>
      <c r="U6" s="16"/>
      <c r="V6" s="16"/>
      <c r="W6" s="16"/>
      <c r="X6" s="16"/>
      <c r="Y6" s="16"/>
      <c r="Z6" s="16"/>
      <c r="AA6" s="7"/>
    </row>
    <row r="7" spans="1:27" ht="15.75" customHeight="1">
      <c r="A7" s="8"/>
      <c r="B7" s="8" t="s">
        <v>19</v>
      </c>
      <c r="C7" s="8" t="s">
        <v>20</v>
      </c>
      <c r="D7" s="8">
        <v>2007</v>
      </c>
      <c r="E7" s="8" t="s">
        <v>21</v>
      </c>
      <c r="F7" s="17"/>
      <c r="G7" s="9"/>
      <c r="H7" s="19" t="str">
        <f t="shared" ref="H7:H14" si="0">IF(I7=R7,I7,IF(AND(I7="YES",R7="MAYBE"),"YES",IF(AND(I7="MAYBE",R7="YES"),"YES",IF(OR(AND(I7="NO",R7="YES"),AND(I7="YES",R7="NO")),"MAYBE","NO"))))</f>
        <v>NO</v>
      </c>
      <c r="I7" s="22" t="s">
        <v>22</v>
      </c>
      <c r="J7" s="12" t="b">
        <v>0</v>
      </c>
      <c r="K7" s="12" t="b">
        <v>0</v>
      </c>
      <c r="L7" s="13" t="b">
        <v>0</v>
      </c>
      <c r="M7" s="13" t="b">
        <v>0</v>
      </c>
      <c r="N7" s="13" t="b">
        <v>0</v>
      </c>
      <c r="O7" s="13" t="b">
        <v>0</v>
      </c>
      <c r="P7" s="14" t="b">
        <v>0</v>
      </c>
      <c r="Q7" s="14" t="b">
        <v>0</v>
      </c>
      <c r="R7" s="23" t="s">
        <v>22</v>
      </c>
      <c r="S7" s="15" t="b">
        <v>0</v>
      </c>
      <c r="T7" s="15" t="b">
        <v>0</v>
      </c>
      <c r="U7" s="16" t="b">
        <v>0</v>
      </c>
      <c r="V7" s="16" t="b">
        <v>0</v>
      </c>
      <c r="W7" s="16" t="b">
        <v>0</v>
      </c>
      <c r="X7" s="16" t="b">
        <v>0</v>
      </c>
      <c r="Y7" s="16" t="b">
        <v>0</v>
      </c>
      <c r="Z7" s="16" t="b">
        <v>0</v>
      </c>
      <c r="AA7" s="7"/>
    </row>
    <row r="8" spans="1:27" ht="15.75" customHeight="1">
      <c r="A8" s="8"/>
      <c r="B8" s="8" t="s">
        <v>23</v>
      </c>
      <c r="C8" s="8" t="s">
        <v>24</v>
      </c>
      <c r="D8" s="8">
        <v>2008</v>
      </c>
      <c r="E8" s="8" t="s">
        <v>21</v>
      </c>
      <c r="F8" s="9"/>
      <c r="G8" s="9"/>
      <c r="H8" s="19" t="str">
        <f t="shared" si="0"/>
        <v>NO</v>
      </c>
      <c r="I8" s="24" t="s">
        <v>22</v>
      </c>
      <c r="J8" s="12" t="b">
        <v>0</v>
      </c>
      <c r="K8" s="12" t="b">
        <v>0</v>
      </c>
      <c r="L8" s="13" t="b">
        <v>0</v>
      </c>
      <c r="M8" s="13" t="b">
        <v>0</v>
      </c>
      <c r="N8" s="13" t="b">
        <v>0</v>
      </c>
      <c r="O8" s="13" t="b">
        <v>0</v>
      </c>
      <c r="P8" s="14" t="b">
        <v>0</v>
      </c>
      <c r="Q8" s="14" t="b">
        <v>0</v>
      </c>
      <c r="R8" s="24" t="s">
        <v>22</v>
      </c>
      <c r="S8" s="15" t="b">
        <v>0</v>
      </c>
      <c r="T8" s="15" t="b">
        <v>0</v>
      </c>
      <c r="U8" s="25" t="b">
        <v>0</v>
      </c>
      <c r="V8" s="16" t="b">
        <v>0</v>
      </c>
      <c r="W8" s="16" t="b">
        <v>0</v>
      </c>
      <c r="X8" s="16" t="b">
        <v>0</v>
      </c>
      <c r="Y8" s="16" t="b">
        <v>0</v>
      </c>
      <c r="Z8" s="16" t="b">
        <v>0</v>
      </c>
      <c r="AA8" s="7"/>
    </row>
    <row r="9" spans="1:27" ht="15.75" customHeight="1">
      <c r="A9" s="8"/>
      <c r="B9" s="8" t="s">
        <v>25</v>
      </c>
      <c r="C9" s="8" t="s">
        <v>26</v>
      </c>
      <c r="D9" s="8">
        <v>2001</v>
      </c>
      <c r="E9" s="8" t="s">
        <v>27</v>
      </c>
      <c r="F9" s="9"/>
      <c r="G9" s="9"/>
      <c r="H9" s="19" t="str">
        <f t="shared" si="0"/>
        <v>NO</v>
      </c>
      <c r="I9" s="24" t="s">
        <v>22</v>
      </c>
      <c r="J9" s="12" t="b">
        <v>0</v>
      </c>
      <c r="K9" s="12" t="b">
        <v>0</v>
      </c>
      <c r="L9" s="13" t="b">
        <v>0</v>
      </c>
      <c r="M9" s="13" t="b">
        <v>0</v>
      </c>
      <c r="N9" s="13" t="b">
        <v>0</v>
      </c>
      <c r="O9" s="13" t="b">
        <v>0</v>
      </c>
      <c r="P9" s="14" t="b">
        <v>0</v>
      </c>
      <c r="Q9" s="14" t="b">
        <v>0</v>
      </c>
      <c r="R9" s="24" t="s">
        <v>22</v>
      </c>
      <c r="S9" s="15" t="b">
        <v>0</v>
      </c>
      <c r="T9" s="15" t="b">
        <v>0</v>
      </c>
      <c r="U9" s="16" t="b">
        <v>0</v>
      </c>
      <c r="V9" s="16" t="b">
        <v>0</v>
      </c>
      <c r="W9" s="16" t="b">
        <v>0</v>
      </c>
      <c r="X9" s="16" t="b">
        <v>0</v>
      </c>
      <c r="Y9" s="16" t="b">
        <v>0</v>
      </c>
      <c r="Z9" s="16" t="b">
        <v>0</v>
      </c>
      <c r="AA9" s="7"/>
    </row>
    <row r="10" spans="1:27" ht="15.75" customHeight="1">
      <c r="A10" s="8"/>
      <c r="B10" s="8" t="s">
        <v>28</v>
      </c>
      <c r="C10" s="8" t="s">
        <v>29</v>
      </c>
      <c r="D10" s="8">
        <v>2005</v>
      </c>
      <c r="E10" s="8" t="s">
        <v>30</v>
      </c>
      <c r="F10" s="9"/>
      <c r="G10" s="9"/>
      <c r="H10" s="19" t="str">
        <f t="shared" si="0"/>
        <v>NO</v>
      </c>
      <c r="I10" s="24" t="s">
        <v>22</v>
      </c>
      <c r="J10" s="12" t="b">
        <v>0</v>
      </c>
      <c r="K10" s="12" t="b">
        <v>0</v>
      </c>
      <c r="L10" s="13" t="b">
        <v>0</v>
      </c>
      <c r="M10" s="13" t="b">
        <v>0</v>
      </c>
      <c r="N10" s="13" t="b">
        <v>0</v>
      </c>
      <c r="O10" s="13" t="b">
        <v>0</v>
      </c>
      <c r="P10" s="14" t="b">
        <v>0</v>
      </c>
      <c r="Q10" s="14" t="b">
        <v>0</v>
      </c>
      <c r="R10" s="24" t="s">
        <v>22</v>
      </c>
      <c r="S10" s="15" t="b">
        <v>0</v>
      </c>
      <c r="T10" s="15" t="b">
        <v>0</v>
      </c>
      <c r="U10" s="16" t="b">
        <v>0</v>
      </c>
      <c r="V10" s="16" t="b">
        <v>0</v>
      </c>
      <c r="W10" s="16" t="b">
        <v>0</v>
      </c>
      <c r="X10" s="16" t="b">
        <v>0</v>
      </c>
      <c r="Y10" s="16" t="b">
        <v>0</v>
      </c>
      <c r="Z10" s="16" t="b">
        <v>0</v>
      </c>
      <c r="AA10" s="7"/>
    </row>
    <row r="11" spans="1:27" ht="15.75" customHeight="1">
      <c r="A11" s="8"/>
      <c r="B11" s="8"/>
      <c r="C11" s="8" t="s">
        <v>31</v>
      </c>
      <c r="D11" s="8"/>
      <c r="E11" s="8"/>
      <c r="F11" s="26" t="s">
        <v>32</v>
      </c>
      <c r="G11" s="9"/>
      <c r="H11" s="19" t="str">
        <f t="shared" si="0"/>
        <v>NO</v>
      </c>
      <c r="I11" s="24" t="s">
        <v>22</v>
      </c>
      <c r="J11" s="12" t="b">
        <v>0</v>
      </c>
      <c r="K11" s="12" t="b">
        <v>0</v>
      </c>
      <c r="L11" s="13" t="b">
        <v>0</v>
      </c>
      <c r="M11" s="13" t="b">
        <v>0</v>
      </c>
      <c r="N11" s="13" t="b">
        <v>0</v>
      </c>
      <c r="O11" s="13" t="b">
        <v>0</v>
      </c>
      <c r="P11" s="14" t="b">
        <v>0</v>
      </c>
      <c r="Q11" s="14" t="b">
        <v>0</v>
      </c>
      <c r="R11" s="24" t="s">
        <v>22</v>
      </c>
      <c r="S11" s="15" t="b">
        <v>0</v>
      </c>
      <c r="T11" s="15" t="b">
        <v>0</v>
      </c>
      <c r="U11" s="16" t="b">
        <v>0</v>
      </c>
      <c r="V11" s="16" t="b">
        <v>0</v>
      </c>
      <c r="W11" s="16" t="b">
        <v>0</v>
      </c>
      <c r="X11" s="16" t="b">
        <v>0</v>
      </c>
      <c r="Y11" s="16" t="b">
        <v>0</v>
      </c>
      <c r="Z11" s="16" t="b">
        <v>0</v>
      </c>
      <c r="AA11" s="7"/>
    </row>
    <row r="12" spans="1:27" ht="15.75" customHeight="1">
      <c r="A12" s="8"/>
      <c r="B12" s="8" t="s">
        <v>33</v>
      </c>
      <c r="C12" s="8" t="s">
        <v>34</v>
      </c>
      <c r="D12" s="8">
        <v>2013</v>
      </c>
      <c r="E12" s="8"/>
      <c r="F12" s="9"/>
      <c r="G12" s="9"/>
      <c r="H12" s="19" t="str">
        <f t="shared" si="0"/>
        <v>NO</v>
      </c>
      <c r="I12" s="24" t="s">
        <v>22</v>
      </c>
      <c r="J12" s="12" t="b">
        <v>0</v>
      </c>
      <c r="K12" s="12" t="b">
        <v>0</v>
      </c>
      <c r="L12" s="13" t="b">
        <v>0</v>
      </c>
      <c r="M12" s="13" t="b">
        <v>0</v>
      </c>
      <c r="N12" s="13" t="b">
        <v>0</v>
      </c>
      <c r="O12" s="13" t="b">
        <v>0</v>
      </c>
      <c r="P12" s="14" t="b">
        <v>0</v>
      </c>
      <c r="Q12" s="14" t="b">
        <v>0</v>
      </c>
      <c r="R12" s="24" t="s">
        <v>22</v>
      </c>
      <c r="S12" s="15" t="b">
        <v>0</v>
      </c>
      <c r="T12" s="15" t="b">
        <v>0</v>
      </c>
      <c r="U12" s="16" t="b">
        <v>0</v>
      </c>
      <c r="V12" s="16" t="b">
        <v>0</v>
      </c>
      <c r="W12" s="16" t="b">
        <v>0</v>
      </c>
      <c r="X12" s="16" t="b">
        <v>0</v>
      </c>
      <c r="Y12" s="16" t="b">
        <v>0</v>
      </c>
      <c r="Z12" s="16" t="b">
        <v>0</v>
      </c>
      <c r="AA12" s="7"/>
    </row>
    <row r="13" spans="1:27" ht="15.75" customHeight="1">
      <c r="A13" s="8"/>
      <c r="B13" s="8" t="s">
        <v>35</v>
      </c>
      <c r="C13" s="8" t="s">
        <v>36</v>
      </c>
      <c r="D13" s="8">
        <v>2011</v>
      </c>
      <c r="E13" s="8"/>
      <c r="F13" s="9"/>
      <c r="G13" s="9"/>
      <c r="H13" s="19" t="str">
        <f t="shared" si="0"/>
        <v>NO</v>
      </c>
      <c r="I13" s="23" t="s">
        <v>22</v>
      </c>
      <c r="J13" s="12" t="b">
        <v>0</v>
      </c>
      <c r="K13" s="12" t="b">
        <v>0</v>
      </c>
      <c r="L13" s="13" t="b">
        <v>0</v>
      </c>
      <c r="M13" s="13" t="b">
        <v>0</v>
      </c>
      <c r="N13" s="13" t="b">
        <v>0</v>
      </c>
      <c r="O13" s="13" t="b">
        <v>0</v>
      </c>
      <c r="P13" s="14" t="b">
        <v>0</v>
      </c>
      <c r="Q13" s="14" t="b">
        <v>0</v>
      </c>
      <c r="R13" s="23" t="s">
        <v>22</v>
      </c>
      <c r="S13" s="15" t="b">
        <v>0</v>
      </c>
      <c r="T13" s="15" t="b">
        <v>0</v>
      </c>
      <c r="U13" s="16" t="b">
        <v>0</v>
      </c>
      <c r="V13" s="16" t="b">
        <v>0</v>
      </c>
      <c r="W13" s="16" t="b">
        <v>0</v>
      </c>
      <c r="X13" s="16" t="b">
        <v>0</v>
      </c>
      <c r="Y13" s="16" t="b">
        <v>0</v>
      </c>
      <c r="Z13" s="16" t="b">
        <v>0</v>
      </c>
      <c r="AA13" s="7"/>
    </row>
    <row r="14" spans="1:27" ht="15.75" customHeight="1">
      <c r="A14" s="8"/>
      <c r="B14" s="8"/>
      <c r="C14" s="8" t="s">
        <v>37</v>
      </c>
      <c r="D14" s="8"/>
      <c r="E14" s="8"/>
      <c r="F14" s="26" t="s">
        <v>38</v>
      </c>
      <c r="G14" s="9"/>
      <c r="H14" s="19" t="str">
        <f t="shared" si="0"/>
        <v>NO</v>
      </c>
      <c r="I14" s="24" t="s">
        <v>22</v>
      </c>
      <c r="J14" s="12" t="b">
        <v>0</v>
      </c>
      <c r="K14" s="12" t="b">
        <v>0</v>
      </c>
      <c r="L14" s="13" t="b">
        <v>0</v>
      </c>
      <c r="M14" s="13" t="b">
        <v>0</v>
      </c>
      <c r="N14" s="13" t="b">
        <v>0</v>
      </c>
      <c r="O14" s="13" t="b">
        <v>0</v>
      </c>
      <c r="P14" s="14" t="b">
        <v>0</v>
      </c>
      <c r="Q14" s="14" t="b">
        <v>0</v>
      </c>
      <c r="R14" s="24" t="s">
        <v>22</v>
      </c>
      <c r="S14" s="15" t="b">
        <v>0</v>
      </c>
      <c r="T14" s="15" t="b">
        <v>0</v>
      </c>
      <c r="U14" s="16" t="b">
        <v>0</v>
      </c>
      <c r="V14" s="16" t="b">
        <v>0</v>
      </c>
      <c r="W14" s="16" t="b">
        <v>0</v>
      </c>
      <c r="X14" s="16" t="b">
        <v>0</v>
      </c>
      <c r="Y14" s="16" t="b">
        <v>0</v>
      </c>
      <c r="Z14" s="16" t="b">
        <v>0</v>
      </c>
      <c r="AA14" s="7"/>
    </row>
    <row r="15" spans="1:27" ht="15.75" customHeight="1">
      <c r="A15" s="8"/>
      <c r="B15" s="8"/>
      <c r="C15" s="8"/>
      <c r="D15" s="8"/>
      <c r="E15" s="8"/>
      <c r="F15" s="9"/>
      <c r="G15" s="9"/>
      <c r="H15" s="19"/>
      <c r="I15" s="24"/>
      <c r="J15" s="12"/>
      <c r="K15" s="12"/>
      <c r="L15" s="13"/>
      <c r="M15" s="13"/>
      <c r="N15" s="13"/>
      <c r="O15" s="13"/>
      <c r="P15" s="14"/>
      <c r="Q15" s="14"/>
      <c r="R15" s="11"/>
      <c r="S15" s="15"/>
      <c r="T15" s="15"/>
      <c r="U15" s="16"/>
      <c r="V15" s="16"/>
      <c r="W15" s="16"/>
      <c r="X15" s="16"/>
      <c r="Y15" s="16"/>
      <c r="Z15" s="16"/>
      <c r="AA15" s="7"/>
    </row>
    <row r="16" spans="1:27" ht="15.75" customHeight="1">
      <c r="A16" s="8"/>
      <c r="B16" s="8"/>
      <c r="C16" s="8"/>
      <c r="D16" s="8"/>
      <c r="E16" s="8"/>
      <c r="F16" s="9"/>
      <c r="G16" s="9"/>
      <c r="H16" s="19"/>
      <c r="I16" s="11"/>
      <c r="J16" s="12"/>
      <c r="K16" s="12"/>
      <c r="L16" s="13"/>
      <c r="M16" s="13"/>
      <c r="N16" s="13"/>
      <c r="O16" s="13"/>
      <c r="P16" s="14"/>
      <c r="Q16" s="14"/>
      <c r="R16" s="11"/>
      <c r="S16" s="15"/>
      <c r="T16" s="15"/>
      <c r="U16" s="16"/>
      <c r="V16" s="16"/>
      <c r="W16" s="16"/>
      <c r="X16" s="16"/>
      <c r="Y16" s="16"/>
      <c r="Z16" s="16"/>
      <c r="AA16" s="7"/>
    </row>
    <row r="17" spans="1:27" ht="15.75" customHeight="1">
      <c r="A17" s="8"/>
      <c r="B17" s="8" t="s">
        <v>39</v>
      </c>
      <c r="C17" s="8"/>
      <c r="D17" s="8"/>
      <c r="E17" s="8"/>
      <c r="F17" s="9"/>
      <c r="G17" s="9"/>
      <c r="H17" s="19"/>
      <c r="I17" s="11"/>
      <c r="J17" s="12"/>
      <c r="K17" s="12"/>
      <c r="L17" s="13"/>
      <c r="M17" s="13"/>
      <c r="N17" s="13"/>
      <c r="O17" s="13"/>
      <c r="P17" s="14"/>
      <c r="Q17" s="14"/>
      <c r="R17" s="11"/>
      <c r="S17" s="15"/>
      <c r="T17" s="15"/>
      <c r="U17" s="16"/>
      <c r="V17" s="16"/>
      <c r="W17" s="16"/>
      <c r="X17" s="16"/>
      <c r="Y17" s="16"/>
      <c r="Z17" s="16"/>
      <c r="AA17" s="7"/>
    </row>
    <row r="18" spans="1:27" ht="15.75" customHeight="1">
      <c r="A18" s="8"/>
      <c r="B18" s="8"/>
      <c r="C18" s="8"/>
      <c r="D18" s="8"/>
      <c r="E18" s="8"/>
      <c r="F18" s="9"/>
      <c r="G18" s="9"/>
      <c r="H18" s="19"/>
      <c r="I18" s="11"/>
      <c r="J18" s="27"/>
      <c r="K18" s="12"/>
      <c r="L18" s="13"/>
      <c r="M18" s="13"/>
      <c r="N18" s="13"/>
      <c r="O18" s="13"/>
      <c r="P18" s="14"/>
      <c r="Q18" s="14"/>
      <c r="R18" s="11"/>
      <c r="S18" s="15"/>
      <c r="T18" s="15"/>
      <c r="U18" s="16"/>
      <c r="V18" s="16"/>
      <c r="W18" s="16"/>
      <c r="X18" s="16"/>
      <c r="Y18" s="16"/>
      <c r="Z18" s="16"/>
      <c r="AA18" s="7"/>
    </row>
    <row r="19" spans="1:27" ht="15.75" customHeight="1">
      <c r="A19" s="28"/>
      <c r="B19" s="29" t="s">
        <v>40</v>
      </c>
      <c r="C19" s="29" t="s">
        <v>41</v>
      </c>
      <c r="D19" s="30">
        <v>2002</v>
      </c>
      <c r="E19" s="29" t="s">
        <v>42</v>
      </c>
      <c r="F19" s="31" t="s">
        <v>43</v>
      </c>
      <c r="G19" s="29" t="s">
        <v>44</v>
      </c>
      <c r="H19" s="29" t="s">
        <v>45</v>
      </c>
      <c r="I19" s="29" t="s">
        <v>45</v>
      </c>
      <c r="J19" s="27" t="b">
        <v>1</v>
      </c>
      <c r="K19" s="27" t="b">
        <v>1</v>
      </c>
      <c r="L19" s="13" t="b">
        <v>0</v>
      </c>
      <c r="M19" s="13" t="b">
        <v>0</v>
      </c>
      <c r="N19" s="13" t="b">
        <v>0</v>
      </c>
      <c r="O19" s="13" t="b">
        <v>0</v>
      </c>
      <c r="P19" s="14" t="b">
        <v>0</v>
      </c>
      <c r="Q19" s="14" t="b">
        <v>0</v>
      </c>
      <c r="R19" s="29" t="s">
        <v>45</v>
      </c>
      <c r="S19" s="27" t="b">
        <v>1</v>
      </c>
      <c r="T19" s="27" t="b">
        <v>1</v>
      </c>
      <c r="U19" s="33" t="b">
        <v>0</v>
      </c>
      <c r="V19" s="33" t="b">
        <v>0</v>
      </c>
      <c r="W19" s="33" t="b">
        <v>0</v>
      </c>
      <c r="X19" s="33" t="b">
        <v>0</v>
      </c>
      <c r="Y19" s="33" t="b">
        <v>0</v>
      </c>
      <c r="Z19" s="33" t="b">
        <v>0</v>
      </c>
      <c r="AA19" s="7"/>
    </row>
    <row r="20" spans="1:27" ht="15.75" customHeight="1">
      <c r="A20" s="8"/>
      <c r="B20" s="29" t="s">
        <v>46</v>
      </c>
      <c r="C20" s="29" t="s">
        <v>47</v>
      </c>
      <c r="D20" s="30">
        <v>1996</v>
      </c>
      <c r="E20" s="32"/>
      <c r="F20" s="31" t="s">
        <v>48</v>
      </c>
      <c r="G20" s="29" t="s">
        <v>49</v>
      </c>
      <c r="H20" s="29" t="s">
        <v>45</v>
      </c>
      <c r="I20" s="29" t="s">
        <v>45</v>
      </c>
      <c r="J20" s="27" t="b">
        <v>0</v>
      </c>
      <c r="K20" s="12" t="b">
        <v>0</v>
      </c>
      <c r="L20" s="13" t="b">
        <v>0</v>
      </c>
      <c r="M20" s="13" t="b">
        <v>0</v>
      </c>
      <c r="N20" s="13" t="b">
        <v>0</v>
      </c>
      <c r="O20" s="13" t="b">
        <v>0</v>
      </c>
      <c r="P20" s="14" t="b">
        <v>0</v>
      </c>
      <c r="Q20" s="14" t="b">
        <v>0</v>
      </c>
      <c r="R20" s="29" t="s">
        <v>45</v>
      </c>
      <c r="S20" s="15" t="b">
        <v>0</v>
      </c>
      <c r="T20" s="15" t="b">
        <v>0</v>
      </c>
      <c r="U20" s="16" t="b">
        <v>0</v>
      </c>
      <c r="V20" s="16" t="b">
        <v>0</v>
      </c>
      <c r="W20" s="16" t="b">
        <v>0</v>
      </c>
      <c r="X20" s="16" t="b">
        <v>0</v>
      </c>
      <c r="Y20" s="16" t="b">
        <v>0</v>
      </c>
      <c r="Z20" s="16" t="b">
        <v>0</v>
      </c>
      <c r="AA20" s="7"/>
    </row>
    <row r="21" spans="1:27" ht="15.75" customHeight="1">
      <c r="A21" s="8"/>
      <c r="B21" s="29" t="s">
        <v>50</v>
      </c>
      <c r="C21" s="29" t="s">
        <v>51</v>
      </c>
      <c r="D21" s="30">
        <v>2006</v>
      </c>
      <c r="E21" s="32"/>
      <c r="F21" s="31" t="s">
        <v>52</v>
      </c>
      <c r="G21" s="29" t="s">
        <v>53</v>
      </c>
      <c r="H21" s="29" t="s">
        <v>22</v>
      </c>
      <c r="I21" s="29" t="s">
        <v>22</v>
      </c>
      <c r="J21" s="27" t="b">
        <v>0</v>
      </c>
      <c r="K21" s="12" t="b">
        <v>0</v>
      </c>
      <c r="L21" s="13" t="b">
        <v>0</v>
      </c>
      <c r="M21" s="13" t="b">
        <v>0</v>
      </c>
      <c r="N21" s="13" t="b">
        <v>0</v>
      </c>
      <c r="O21" s="13" t="b">
        <v>0</v>
      </c>
      <c r="P21" s="14" t="b">
        <v>0</v>
      </c>
      <c r="Q21" s="14" t="b">
        <v>0</v>
      </c>
      <c r="R21" s="29" t="s">
        <v>22</v>
      </c>
      <c r="S21" s="15" t="b">
        <v>0</v>
      </c>
      <c r="T21" s="15" t="b">
        <v>0</v>
      </c>
      <c r="U21" s="16" t="b">
        <v>0</v>
      </c>
      <c r="V21" s="16" t="b">
        <v>0</v>
      </c>
      <c r="W21" s="16" t="b">
        <v>0</v>
      </c>
      <c r="X21" s="16" t="b">
        <v>0</v>
      </c>
      <c r="Y21" s="16" t="b">
        <v>0</v>
      </c>
      <c r="Z21" s="16" t="b">
        <v>0</v>
      </c>
      <c r="AA21" s="7"/>
    </row>
    <row r="22" spans="1:27" ht="15.75" customHeight="1">
      <c r="A22" s="8"/>
      <c r="B22" s="29" t="s">
        <v>54</v>
      </c>
      <c r="C22" s="29" t="s">
        <v>55</v>
      </c>
      <c r="D22" s="30">
        <v>2008</v>
      </c>
      <c r="E22" s="32"/>
      <c r="F22" s="31" t="s">
        <v>56</v>
      </c>
      <c r="G22" s="29" t="s">
        <v>57</v>
      </c>
      <c r="H22" s="29" t="s">
        <v>22</v>
      </c>
      <c r="I22" s="29" t="s">
        <v>22</v>
      </c>
      <c r="J22" s="27" t="b">
        <v>0</v>
      </c>
      <c r="K22" s="12" t="b">
        <v>0</v>
      </c>
      <c r="L22" s="13" t="b">
        <v>0</v>
      </c>
      <c r="M22" s="13" t="b">
        <v>0</v>
      </c>
      <c r="N22" s="13" t="b">
        <v>0</v>
      </c>
      <c r="O22" s="13" t="b">
        <v>0</v>
      </c>
      <c r="P22" s="14" t="b">
        <v>0</v>
      </c>
      <c r="Q22" s="14" t="b">
        <v>0</v>
      </c>
      <c r="R22" s="29" t="s">
        <v>22</v>
      </c>
      <c r="S22" s="27" t="b">
        <v>0</v>
      </c>
      <c r="T22" s="12" t="b">
        <v>0</v>
      </c>
      <c r="U22" s="13" t="b">
        <v>0</v>
      </c>
      <c r="V22" s="13" t="b">
        <v>0</v>
      </c>
      <c r="W22" s="13" t="b">
        <v>0</v>
      </c>
      <c r="X22" s="13" t="b">
        <v>0</v>
      </c>
      <c r="Y22" s="14" t="b">
        <v>0</v>
      </c>
      <c r="Z22" s="14" t="b">
        <v>0</v>
      </c>
      <c r="AA22" s="7"/>
    </row>
    <row r="23" spans="1:27" ht="15.75" customHeight="1">
      <c r="A23" s="8"/>
      <c r="B23" s="29" t="s">
        <v>58</v>
      </c>
      <c r="C23" s="29" t="s">
        <v>59</v>
      </c>
      <c r="D23" s="30">
        <v>2010</v>
      </c>
      <c r="E23" s="32"/>
      <c r="F23" s="31" t="s">
        <v>60</v>
      </c>
      <c r="G23" s="29" t="s">
        <v>61</v>
      </c>
      <c r="H23" s="29" t="s">
        <v>22</v>
      </c>
      <c r="I23" s="29" t="s">
        <v>22</v>
      </c>
      <c r="J23" s="27" t="b">
        <v>0</v>
      </c>
      <c r="K23" s="12" t="b">
        <v>0</v>
      </c>
      <c r="L23" s="13" t="b">
        <v>0</v>
      </c>
      <c r="M23" s="13" t="b">
        <v>0</v>
      </c>
      <c r="N23" s="13" t="b">
        <v>0</v>
      </c>
      <c r="O23" s="13" t="b">
        <v>0</v>
      </c>
      <c r="P23" s="14" t="b">
        <v>0</v>
      </c>
      <c r="Q23" s="14" t="b">
        <v>0</v>
      </c>
      <c r="R23" s="29" t="s">
        <v>22</v>
      </c>
      <c r="S23" s="27" t="b">
        <v>0</v>
      </c>
      <c r="T23" s="12" t="b">
        <v>0</v>
      </c>
      <c r="U23" s="13" t="b">
        <v>0</v>
      </c>
      <c r="V23" s="13" t="b">
        <v>0</v>
      </c>
      <c r="W23" s="13" t="b">
        <v>0</v>
      </c>
      <c r="X23" s="13" t="b">
        <v>0</v>
      </c>
      <c r="Y23" s="14" t="b">
        <v>0</v>
      </c>
      <c r="Z23" s="14" t="b">
        <v>0</v>
      </c>
      <c r="AA23" s="7"/>
    </row>
    <row r="24" spans="1:27" ht="15.75" customHeight="1">
      <c r="A24" s="28"/>
      <c r="B24" s="29" t="s">
        <v>62</v>
      </c>
      <c r="C24" s="29" t="s">
        <v>63</v>
      </c>
      <c r="D24" s="30">
        <v>2007</v>
      </c>
      <c r="E24" s="32"/>
      <c r="F24" s="31" t="s">
        <v>64</v>
      </c>
      <c r="G24" s="32"/>
      <c r="H24" s="29" t="s">
        <v>22</v>
      </c>
      <c r="I24" s="29" t="s">
        <v>22</v>
      </c>
      <c r="J24" s="27" t="b">
        <v>0</v>
      </c>
      <c r="K24" s="12" t="b">
        <v>0</v>
      </c>
      <c r="L24" s="13" t="b">
        <v>0</v>
      </c>
      <c r="M24" s="13" t="b">
        <v>0</v>
      </c>
      <c r="N24" s="13" t="b">
        <v>0</v>
      </c>
      <c r="O24" s="13" t="b">
        <v>0</v>
      </c>
      <c r="P24" s="14" t="b">
        <v>0</v>
      </c>
      <c r="Q24" s="14" t="b">
        <v>0</v>
      </c>
      <c r="R24" s="29" t="s">
        <v>22</v>
      </c>
      <c r="S24" s="27" t="b">
        <v>0</v>
      </c>
      <c r="T24" s="12" t="b">
        <v>0</v>
      </c>
      <c r="U24" s="13" t="b">
        <v>0</v>
      </c>
      <c r="V24" s="13" t="b">
        <v>0</v>
      </c>
      <c r="W24" s="13" t="b">
        <v>0</v>
      </c>
      <c r="X24" s="13" t="b">
        <v>0</v>
      </c>
      <c r="Y24" s="14" t="b">
        <v>0</v>
      </c>
      <c r="Z24" s="14" t="b">
        <v>0</v>
      </c>
      <c r="AA24" s="7"/>
    </row>
    <row r="25" spans="1:27" ht="15.75" customHeight="1">
      <c r="A25" s="8"/>
      <c r="B25" s="8" t="s">
        <v>65</v>
      </c>
      <c r="C25" s="29" t="s">
        <v>66</v>
      </c>
      <c r="D25" s="32"/>
      <c r="E25" s="32"/>
      <c r="F25" s="31" t="s">
        <v>67</v>
      </c>
      <c r="G25" s="32"/>
      <c r="H25" s="29" t="s">
        <v>22</v>
      </c>
      <c r="I25" s="29" t="s">
        <v>22</v>
      </c>
      <c r="J25" s="27" t="b">
        <v>0</v>
      </c>
      <c r="K25" s="12" t="b">
        <v>0</v>
      </c>
      <c r="L25" s="13" t="b">
        <v>0</v>
      </c>
      <c r="M25" s="13" t="b">
        <v>0</v>
      </c>
      <c r="N25" s="13" t="b">
        <v>0</v>
      </c>
      <c r="O25" s="13" t="b">
        <v>0</v>
      </c>
      <c r="P25" s="14" t="b">
        <v>0</v>
      </c>
      <c r="Q25" s="14" t="b">
        <v>0</v>
      </c>
      <c r="R25" s="29" t="s">
        <v>22</v>
      </c>
      <c r="S25" s="27" t="b">
        <v>0</v>
      </c>
      <c r="T25" s="12" t="b">
        <v>0</v>
      </c>
      <c r="U25" s="13" t="b">
        <v>0</v>
      </c>
      <c r="V25" s="13" t="b">
        <v>0</v>
      </c>
      <c r="W25" s="13" t="b">
        <v>0</v>
      </c>
      <c r="X25" s="13" t="b">
        <v>0</v>
      </c>
      <c r="Y25" s="14" t="b">
        <v>0</v>
      </c>
      <c r="Z25" s="14" t="b">
        <v>0</v>
      </c>
      <c r="AA25" s="7"/>
    </row>
    <row r="26" spans="1:27" ht="15.75" customHeight="1">
      <c r="A26" s="8"/>
      <c r="B26" s="8" t="s">
        <v>68</v>
      </c>
      <c r="C26" s="8" t="s">
        <v>69</v>
      </c>
      <c r="D26" s="8">
        <v>2010</v>
      </c>
      <c r="E26" s="8" t="s">
        <v>70</v>
      </c>
      <c r="F26" s="31" t="s">
        <v>71</v>
      </c>
      <c r="G26" s="32"/>
      <c r="H26" s="29" t="s">
        <v>22</v>
      </c>
      <c r="I26" s="29" t="s">
        <v>22</v>
      </c>
      <c r="J26" s="27" t="b">
        <v>0</v>
      </c>
      <c r="K26" s="12" t="b">
        <v>0</v>
      </c>
      <c r="L26" s="13" t="b">
        <v>0</v>
      </c>
      <c r="M26" s="13" t="b">
        <v>0</v>
      </c>
      <c r="N26" s="13" t="b">
        <v>0</v>
      </c>
      <c r="O26" s="13" t="b">
        <v>0</v>
      </c>
      <c r="P26" s="14" t="b">
        <v>0</v>
      </c>
      <c r="Q26" s="14" t="b">
        <v>0</v>
      </c>
      <c r="R26" s="29" t="s">
        <v>22</v>
      </c>
      <c r="S26" s="27" t="b">
        <v>0</v>
      </c>
      <c r="T26" s="12" t="b">
        <v>0</v>
      </c>
      <c r="U26" s="13" t="b">
        <v>0</v>
      </c>
      <c r="V26" s="13" t="b">
        <v>0</v>
      </c>
      <c r="W26" s="13" t="b">
        <v>0</v>
      </c>
      <c r="X26" s="13" t="b">
        <v>0</v>
      </c>
      <c r="Y26" s="14" t="b">
        <v>0</v>
      </c>
      <c r="Z26" s="14" t="b">
        <v>0</v>
      </c>
      <c r="AA26" s="7"/>
    </row>
    <row r="27" spans="1:27" ht="15.75" customHeight="1">
      <c r="A27" s="8"/>
      <c r="B27" s="8"/>
      <c r="C27" s="8"/>
      <c r="D27" s="8"/>
      <c r="E27" s="8"/>
      <c r="F27" s="9"/>
      <c r="G27" s="9"/>
      <c r="H27" s="19"/>
      <c r="I27" s="11"/>
      <c r="J27" s="12"/>
      <c r="K27" s="12"/>
      <c r="L27" s="13"/>
      <c r="M27" s="13"/>
      <c r="N27" s="13"/>
      <c r="O27" s="13"/>
      <c r="P27" s="14"/>
      <c r="Q27" s="14"/>
      <c r="R27" s="11"/>
      <c r="S27" s="15"/>
      <c r="T27" s="15"/>
      <c r="U27" s="16"/>
      <c r="V27" s="16"/>
      <c r="W27" s="16"/>
      <c r="X27" s="16"/>
      <c r="Y27" s="16"/>
      <c r="Z27" s="16"/>
      <c r="AA27" s="7"/>
    </row>
    <row r="28" spans="1:27" ht="15.75" customHeight="1">
      <c r="A28" s="8"/>
      <c r="B28" s="8"/>
      <c r="C28" s="8"/>
      <c r="D28" s="8"/>
      <c r="E28" s="8"/>
      <c r="F28" s="9"/>
      <c r="G28" s="9"/>
      <c r="H28" s="19"/>
      <c r="I28" s="18"/>
      <c r="J28" s="12"/>
      <c r="K28" s="12"/>
      <c r="L28" s="13"/>
      <c r="M28" s="13"/>
      <c r="N28" s="13"/>
      <c r="O28" s="13"/>
      <c r="P28" s="14"/>
      <c r="Q28" s="14"/>
      <c r="R28" s="18"/>
      <c r="S28" s="15"/>
      <c r="T28" s="15"/>
      <c r="U28" s="16"/>
      <c r="V28" s="16"/>
      <c r="W28" s="16"/>
      <c r="X28" s="16"/>
      <c r="Y28" s="16"/>
      <c r="Z28" s="16"/>
      <c r="AA28" s="7"/>
    </row>
    <row r="29" spans="1:27" ht="15.75" customHeight="1">
      <c r="A29" s="8"/>
      <c r="B29" s="8"/>
      <c r="C29" s="8"/>
      <c r="D29" s="8"/>
      <c r="E29" s="8"/>
      <c r="F29" s="9"/>
      <c r="G29" s="9"/>
      <c r="H29" s="19"/>
      <c r="I29" s="11"/>
      <c r="J29" s="12"/>
      <c r="K29" s="12"/>
      <c r="L29" s="13"/>
      <c r="M29" s="13"/>
      <c r="N29" s="13"/>
      <c r="O29" s="13"/>
      <c r="P29" s="14"/>
      <c r="Q29" s="14"/>
      <c r="R29" s="11"/>
      <c r="S29" s="15"/>
      <c r="T29" s="15"/>
      <c r="U29" s="16"/>
      <c r="V29" s="16"/>
      <c r="W29" s="16"/>
      <c r="X29" s="16"/>
      <c r="Y29" s="16"/>
      <c r="Z29" s="16"/>
      <c r="AA29" s="7"/>
    </row>
    <row r="30" spans="1:27" ht="15.75" customHeight="1">
      <c r="A30" s="8"/>
      <c r="B30" s="8" t="s">
        <v>72</v>
      </c>
      <c r="C30" s="8"/>
      <c r="D30" s="8"/>
      <c r="E30" s="8"/>
      <c r="F30" s="9"/>
      <c r="G30" s="9"/>
      <c r="H30" s="19"/>
      <c r="I30" s="11"/>
      <c r="J30" s="12"/>
      <c r="K30" s="12"/>
      <c r="L30" s="13"/>
      <c r="M30" s="13"/>
      <c r="N30" s="13"/>
      <c r="O30" s="13"/>
      <c r="P30" s="14"/>
      <c r="Q30" s="14"/>
      <c r="R30" s="11"/>
      <c r="S30" s="15"/>
      <c r="T30" s="15"/>
      <c r="U30" s="16"/>
      <c r="V30" s="16"/>
      <c r="W30" s="16"/>
      <c r="X30" s="16"/>
      <c r="Y30" s="16"/>
      <c r="Z30" s="16"/>
      <c r="AA30" s="7"/>
    </row>
    <row r="31" spans="1:27" ht="15.75" customHeight="1">
      <c r="A31" s="8"/>
      <c r="B31" s="8"/>
      <c r="C31" s="8"/>
      <c r="D31" s="8"/>
      <c r="E31" s="8"/>
      <c r="F31" s="9"/>
      <c r="G31" s="9"/>
      <c r="H31" s="19"/>
      <c r="I31" s="11"/>
      <c r="J31" s="12"/>
      <c r="K31" s="12"/>
      <c r="L31" s="13"/>
      <c r="M31" s="13"/>
      <c r="N31" s="13"/>
      <c r="O31" s="13"/>
      <c r="P31" s="14"/>
      <c r="Q31" s="14"/>
      <c r="R31" s="11"/>
      <c r="S31" s="15"/>
      <c r="T31" s="15"/>
      <c r="U31" s="16"/>
      <c r="V31" s="16"/>
      <c r="W31" s="16"/>
      <c r="X31" s="16"/>
      <c r="Y31" s="16"/>
      <c r="Z31" s="16"/>
      <c r="AA31" s="7"/>
    </row>
    <row r="32" spans="1:27" ht="15.75" customHeight="1">
      <c r="A32" s="8"/>
      <c r="B32" s="8" t="s">
        <v>73</v>
      </c>
      <c r="C32" s="8"/>
      <c r="D32" s="8"/>
      <c r="E32" s="8"/>
      <c r="F32" s="9"/>
      <c r="G32" s="9"/>
      <c r="H32" s="19"/>
      <c r="I32" s="11"/>
      <c r="J32" s="12"/>
      <c r="K32" s="12"/>
      <c r="L32" s="13"/>
      <c r="M32" s="13"/>
      <c r="N32" s="13"/>
      <c r="O32" s="13"/>
      <c r="P32" s="14"/>
      <c r="Q32" s="14"/>
      <c r="R32" s="11"/>
      <c r="S32" s="15"/>
      <c r="T32" s="15"/>
      <c r="U32" s="16"/>
      <c r="V32" s="16"/>
      <c r="W32" s="16"/>
      <c r="X32" s="16"/>
      <c r="Y32" s="16"/>
      <c r="Z32" s="16"/>
      <c r="AA32" s="7"/>
    </row>
    <row r="33" spans="1:27" ht="15.75" customHeight="1">
      <c r="A33" s="8"/>
      <c r="B33" s="8"/>
      <c r="C33" s="8"/>
      <c r="D33" s="8"/>
      <c r="E33" s="8"/>
      <c r="F33" s="9"/>
      <c r="G33" s="9"/>
      <c r="H33" s="19"/>
      <c r="I33" s="11"/>
      <c r="J33" s="12"/>
      <c r="K33" s="12"/>
      <c r="L33" s="13"/>
      <c r="M33" s="13"/>
      <c r="N33" s="13"/>
      <c r="O33" s="13"/>
      <c r="P33" s="14"/>
      <c r="Q33" s="14"/>
      <c r="R33" s="11"/>
      <c r="S33" s="15"/>
      <c r="T33" s="15"/>
      <c r="U33" s="16"/>
      <c r="V33" s="16"/>
      <c r="W33" s="16"/>
      <c r="X33" s="16"/>
      <c r="Y33" s="16"/>
      <c r="Z33" s="16"/>
      <c r="AA33" s="7"/>
    </row>
    <row r="34" spans="1:27" ht="15.75" customHeight="1">
      <c r="A34" s="8"/>
      <c r="B34" s="8" t="s">
        <v>74</v>
      </c>
      <c r="C34" s="8" t="s">
        <v>75</v>
      </c>
      <c r="D34" s="8">
        <v>2015</v>
      </c>
      <c r="E34" s="8"/>
      <c r="F34" s="26" t="str">
        <f>HYPERLINK("https://www.sciencedirect.com/science/article/pii/S1477842415000408")</f>
        <v>https://www.sciencedirect.com/science/article/pii/S1477842415000408</v>
      </c>
      <c r="G34" s="9"/>
      <c r="H34" s="19" t="str">
        <f t="shared" ref="H34:H65" si="1">IF(I34=R34,I34,IF(AND(I34="YES",R34="MAYBE"),"YES",IF(AND(I34="MAYBE",R34="YES"),"YES",IF(OR(AND(I34="NO",R34="YES"),AND(I34="YES",R34="NO")),"MAYBE","NO"))))</f>
        <v>NO</v>
      </c>
      <c r="I34" s="24" t="s">
        <v>22</v>
      </c>
      <c r="J34" s="12"/>
      <c r="K34" s="12"/>
      <c r="L34" s="13"/>
      <c r="M34" s="13"/>
      <c r="N34" s="13"/>
      <c r="O34" s="13"/>
      <c r="P34" s="14"/>
      <c r="Q34" s="14"/>
      <c r="R34" s="24" t="s">
        <v>22</v>
      </c>
      <c r="S34" s="15"/>
      <c r="T34" s="15"/>
      <c r="U34" s="16"/>
      <c r="V34" s="16"/>
      <c r="W34" s="16"/>
      <c r="X34" s="16"/>
      <c r="Y34" s="16"/>
      <c r="Z34" s="16"/>
      <c r="AA34" s="7"/>
    </row>
    <row r="35" spans="1:27" ht="15.75" customHeight="1">
      <c r="A35" s="8"/>
      <c r="B35" s="8" t="s">
        <v>76</v>
      </c>
      <c r="C35" s="8" t="s">
        <v>77</v>
      </c>
      <c r="D35" s="8">
        <v>2016</v>
      </c>
      <c r="E35" s="8"/>
      <c r="F35" s="26" t="str">
        <f>HYPERLINK("https://idp.springer.com/authorize/casa?redirect_uri=https://link.springer.com/article/10.1007/s10270-014-0429-x&amp;casa_token=iF1F7SEYKgMAAAAA:0O8XUhDWtL7tvj910ZKRSZ4agPh1Yv_6LokXLYdZyCKnJolb-q6gNx0UsO9FQ0EPeKn3Vf3GBXGSVTde1Xo")</f>
        <v>https://idp.springer.com/authorize/casa?redirect_uri=https://link.springer.com/article/10.1007/s10270-014-0429-x&amp;casa_token=iF1F7SEYKgMAAAAA:0O8XUhDWtL7tvj910ZKRSZ4agPh1Yv_6LokXLYdZyCKnJolb-q6gNx0UsO9FQ0EPeKn3Vf3GBXGSVTde1Xo</v>
      </c>
      <c r="G35" s="9"/>
      <c r="H35" s="19" t="str">
        <f t="shared" si="1"/>
        <v>NO</v>
      </c>
      <c r="I35" s="24" t="s">
        <v>22</v>
      </c>
      <c r="J35" s="12"/>
      <c r="K35" s="12"/>
      <c r="L35" s="13"/>
      <c r="M35" s="13"/>
      <c r="N35" s="13"/>
      <c r="O35" s="13"/>
      <c r="P35" s="14"/>
      <c r="Q35" s="14"/>
      <c r="R35" s="24" t="s">
        <v>22</v>
      </c>
      <c r="S35" s="15"/>
      <c r="T35" s="15"/>
      <c r="U35" s="16"/>
      <c r="V35" s="16"/>
      <c r="W35" s="16"/>
      <c r="X35" s="16"/>
      <c r="Y35" s="16"/>
      <c r="Z35" s="16"/>
      <c r="AA35" s="7"/>
    </row>
    <row r="36" spans="1:27" ht="15.75" customHeight="1">
      <c r="A36" s="8"/>
      <c r="B36" s="8" t="s">
        <v>78</v>
      </c>
      <c r="C36" s="8" t="s">
        <v>79</v>
      </c>
      <c r="D36" s="8">
        <v>2014</v>
      </c>
      <c r="E36" s="8"/>
      <c r="F36" s="17" t="str">
        <f>HYPERLINK("http://ceur-ws.org/Vol-1237/paper5.pdf")</f>
        <v>http://ceur-ws.org/Vol-1237/paper5.pdf</v>
      </c>
      <c r="G36" s="9"/>
      <c r="H36" s="19" t="str">
        <f t="shared" si="1"/>
        <v>NO</v>
      </c>
      <c r="I36" s="22" t="s">
        <v>22</v>
      </c>
      <c r="J36" s="12"/>
      <c r="K36" s="12"/>
      <c r="L36" s="13"/>
      <c r="M36" s="13"/>
      <c r="N36" s="13"/>
      <c r="O36" s="13"/>
      <c r="P36" s="14"/>
      <c r="Q36" s="14"/>
      <c r="R36" s="23" t="s">
        <v>22</v>
      </c>
      <c r="S36" s="15"/>
      <c r="T36" s="15"/>
      <c r="U36" s="16"/>
      <c r="V36" s="16"/>
      <c r="W36" s="16"/>
      <c r="X36" s="16"/>
      <c r="Y36" s="16"/>
      <c r="Z36" s="16"/>
      <c r="AA36" s="7"/>
    </row>
    <row r="37" spans="1:27" ht="15.75" customHeight="1">
      <c r="A37" s="8"/>
      <c r="B37" s="8" t="s">
        <v>80</v>
      </c>
      <c r="C37" s="8" t="s">
        <v>81</v>
      </c>
      <c r="D37" s="8">
        <v>2014</v>
      </c>
      <c r="E37" s="8"/>
      <c r="F37" s="26" t="str">
        <f>HYPERLINK("https://link.springer.com/chapter/10.1007/978-3-319-11245-9_1")</f>
        <v>https://link.springer.com/chapter/10.1007/978-3-319-11245-9_1</v>
      </c>
      <c r="G37" s="9"/>
      <c r="H37" s="19" t="str">
        <f t="shared" si="1"/>
        <v>NO</v>
      </c>
      <c r="I37" s="24" t="s">
        <v>22</v>
      </c>
      <c r="J37" s="12"/>
      <c r="K37" s="12"/>
      <c r="L37" s="13"/>
      <c r="M37" s="13"/>
      <c r="N37" s="13"/>
      <c r="O37" s="13"/>
      <c r="P37" s="14"/>
      <c r="Q37" s="14"/>
      <c r="R37" s="24" t="s">
        <v>22</v>
      </c>
      <c r="S37" s="15"/>
      <c r="T37" s="15"/>
      <c r="U37" s="16"/>
      <c r="V37" s="16"/>
      <c r="W37" s="16"/>
      <c r="X37" s="16"/>
      <c r="Y37" s="16"/>
      <c r="Z37" s="16"/>
      <c r="AA37" s="7"/>
    </row>
    <row r="38" spans="1:27" ht="15.75" customHeight="1">
      <c r="A38" s="8"/>
      <c r="B38" s="8" t="s">
        <v>82</v>
      </c>
      <c r="C38" s="8" t="s">
        <v>83</v>
      </c>
      <c r="D38" s="8">
        <v>2017</v>
      </c>
      <c r="E38" s="8"/>
      <c r="F38" s="17" t="str">
        <f>HYPERLINK("https://ieeexplore.ieee.org/abstract/document/8047991/?casa_token=XYPhlSYi1gEAAAAA:9jmXYLh0jJzTIg3IEN8eWc6K6IjpB8HG5gWgQrd__5yFn_83WUbt8ZrmI3yfp-wGbj57nhZ8yzrr")</f>
        <v>https://ieeexplore.ieee.org/abstract/document/8047991/?casa_token=XYPhlSYi1gEAAAAA:9jmXYLh0jJzTIg3IEN8eWc6K6IjpB8HG5gWgQrd__5yFn_83WUbt8ZrmI3yfp-wGbj57nhZ8yzrr</v>
      </c>
      <c r="G38" s="9"/>
      <c r="H38" s="19" t="str">
        <f t="shared" si="1"/>
        <v>NO</v>
      </c>
      <c r="I38" s="22" t="s">
        <v>22</v>
      </c>
      <c r="J38" s="12"/>
      <c r="K38" s="12"/>
      <c r="L38" s="13"/>
      <c r="M38" s="13"/>
      <c r="N38" s="13"/>
      <c r="O38" s="13"/>
      <c r="P38" s="14"/>
      <c r="Q38" s="14"/>
      <c r="R38" s="22" t="s">
        <v>22</v>
      </c>
      <c r="S38" s="15"/>
      <c r="T38" s="15"/>
      <c r="U38" s="16"/>
      <c r="V38" s="16"/>
      <c r="W38" s="16"/>
      <c r="X38" s="16"/>
      <c r="Y38" s="16"/>
      <c r="Z38" s="16"/>
      <c r="AA38" s="7"/>
    </row>
    <row r="39" spans="1:27" ht="15.75" customHeight="1">
      <c r="A39" s="8"/>
      <c r="B39" s="8" t="s">
        <v>84</v>
      </c>
      <c r="C39" s="8" t="s">
        <v>85</v>
      </c>
      <c r="D39" s="8">
        <v>2015</v>
      </c>
      <c r="E39" s="8"/>
      <c r="F39" s="26" t="str">
        <f>HYPERLINK("https://www.academia.edu/download/45061168/Generation_of_an_Optimised_Master_Algori20160425-14591-hv6t9h.pdf")</f>
        <v>https://www.academia.edu/download/45061168/Generation_of_an_Optimised_Master_Algori20160425-14591-hv6t9h.pdf</v>
      </c>
      <c r="G39" s="9"/>
      <c r="H39" s="19" t="str">
        <f t="shared" si="1"/>
        <v>NO</v>
      </c>
      <c r="I39" s="24" t="s">
        <v>22</v>
      </c>
      <c r="J39" s="12"/>
      <c r="K39" s="12"/>
      <c r="L39" s="13"/>
      <c r="M39" s="13"/>
      <c r="N39" s="13"/>
      <c r="O39" s="13"/>
      <c r="P39" s="14"/>
      <c r="Q39" s="14"/>
      <c r="R39" s="24" t="s">
        <v>22</v>
      </c>
      <c r="S39" s="15"/>
      <c r="T39" s="15"/>
      <c r="U39" s="16"/>
      <c r="V39" s="16"/>
      <c r="W39" s="16"/>
      <c r="X39" s="16"/>
      <c r="Y39" s="16"/>
      <c r="Z39" s="16"/>
      <c r="AA39" s="7"/>
    </row>
    <row r="40" spans="1:27" ht="15.75" customHeight="1">
      <c r="A40" s="8"/>
      <c r="B40" s="8" t="s">
        <v>86</v>
      </c>
      <c r="C40" s="8" t="s">
        <v>87</v>
      </c>
      <c r="D40" s="8">
        <v>2018</v>
      </c>
      <c r="E40" s="8"/>
      <c r="F40" s="26" t="str">
        <f>HYPERLINK("https://ieeexplore.ieee.org/abstract/document/8409918/?casa_token=LvcjQAqsDPsAAAAA:Yy4NQOT-IZ4PZUqJFmJ9neugSUDX4LRiktm_mCexfx08KtNOA_FumbAi4_-HCSEUBLGHQVPZaDdA")</f>
        <v>https://ieeexplore.ieee.org/abstract/document/8409918/?casa_token=LvcjQAqsDPsAAAAA:Yy4NQOT-IZ4PZUqJFmJ9neugSUDX4LRiktm_mCexfx08KtNOA_FumbAi4_-HCSEUBLGHQVPZaDdA</v>
      </c>
      <c r="G40" s="9"/>
      <c r="H40" s="19" t="str">
        <f t="shared" si="1"/>
        <v>NO</v>
      </c>
      <c r="I40" s="24" t="s">
        <v>22</v>
      </c>
      <c r="J40" s="12"/>
      <c r="K40" s="12"/>
      <c r="L40" s="13"/>
      <c r="M40" s="13"/>
      <c r="N40" s="13"/>
      <c r="O40" s="13"/>
      <c r="P40" s="14"/>
      <c r="Q40" s="14"/>
      <c r="R40" s="24" t="s">
        <v>22</v>
      </c>
      <c r="S40" s="15"/>
      <c r="T40" s="15"/>
      <c r="U40" s="16"/>
      <c r="V40" s="16"/>
      <c r="W40" s="16"/>
      <c r="X40" s="16"/>
      <c r="Y40" s="16"/>
      <c r="Z40" s="16"/>
      <c r="AA40" s="7"/>
    </row>
    <row r="41" spans="1:27" ht="15.75" customHeight="1">
      <c r="A41" s="8"/>
      <c r="B41" s="8" t="s">
        <v>88</v>
      </c>
      <c r="C41" s="8" t="s">
        <v>89</v>
      </c>
      <c r="D41" s="8">
        <v>2017</v>
      </c>
      <c r="E41" s="8"/>
      <c r="F41" s="26" t="str">
        <f>HYPERLINK("https://journals.sagepub.com/doi/abs/10.1177/0037549716658360?casa_token=mQJ8_QDSpJwAAAAA:Qlmz-VPNvGBg9m9tuKyfelkuDbxjGe4J1ZGGl6INHm9_MCQXo5egkkbg8XQG_mhJ0qAuapjKntleMY8")</f>
        <v>https://journals.sagepub.com/doi/abs/10.1177/0037549716658360?casa_token=mQJ8_QDSpJwAAAAA:Qlmz-VPNvGBg9m9tuKyfelkuDbxjGe4J1ZGGl6INHm9_MCQXo5egkkbg8XQG_mhJ0qAuapjKntleMY8</v>
      </c>
      <c r="G41" s="9"/>
      <c r="H41" s="19" t="str">
        <f t="shared" si="1"/>
        <v>NO</v>
      </c>
      <c r="I41" s="24" t="s">
        <v>22</v>
      </c>
      <c r="J41" s="12"/>
      <c r="K41" s="12"/>
      <c r="L41" s="13"/>
      <c r="M41" s="13"/>
      <c r="N41" s="13"/>
      <c r="O41" s="13"/>
      <c r="P41" s="14"/>
      <c r="Q41" s="14"/>
      <c r="R41" s="24" t="s">
        <v>22</v>
      </c>
      <c r="S41" s="15"/>
      <c r="T41" s="15"/>
      <c r="U41" s="16"/>
      <c r="V41" s="16"/>
      <c r="W41" s="16"/>
      <c r="X41" s="16"/>
      <c r="Y41" s="16"/>
      <c r="Z41" s="16"/>
      <c r="AA41" s="7"/>
    </row>
    <row r="42" spans="1:27" ht="15.75" customHeight="1">
      <c r="A42" s="8"/>
      <c r="B42" s="8" t="s">
        <v>90</v>
      </c>
      <c r="C42" s="8" t="s">
        <v>91</v>
      </c>
      <c r="D42" s="8">
        <v>2014</v>
      </c>
      <c r="E42" s="8"/>
      <c r="F42" s="26" t="str">
        <f>HYPERLINK("http://miso.es/multi/2014/proceedings_MULTI.pdf#page=89")</f>
        <v>http://miso.es/multi/2014/proceedings_MULTI.pdf#page=89</v>
      </c>
      <c r="G42" s="9"/>
      <c r="H42" s="19" t="str">
        <f t="shared" si="1"/>
        <v>NO</v>
      </c>
      <c r="I42" s="24" t="s">
        <v>22</v>
      </c>
      <c r="J42" s="12"/>
      <c r="K42" s="12"/>
      <c r="L42" s="13"/>
      <c r="M42" s="13"/>
      <c r="N42" s="13"/>
      <c r="O42" s="13"/>
      <c r="P42" s="14"/>
      <c r="Q42" s="14"/>
      <c r="R42" s="23" t="s">
        <v>22</v>
      </c>
      <c r="S42" s="15"/>
      <c r="T42" s="15"/>
      <c r="U42" s="16"/>
      <c r="V42" s="16"/>
      <c r="W42" s="16"/>
      <c r="X42" s="16"/>
      <c r="Y42" s="16"/>
      <c r="Z42" s="16"/>
      <c r="AA42" s="7"/>
    </row>
    <row r="43" spans="1:27" ht="15.75" customHeight="1">
      <c r="A43" s="8"/>
      <c r="B43" s="8" t="s">
        <v>92</v>
      </c>
      <c r="C43" s="8" t="s">
        <v>93</v>
      </c>
      <c r="D43" s="8">
        <v>2016</v>
      </c>
      <c r="E43" s="8"/>
      <c r="F43" s="26" t="str">
        <f>HYPERLINK("https://dl.acm.org/doi/abs/10.1145/2976767.2976793?casa_token=MLdG03sdwSYAAAAA:LVpPC9F463fw5qcoaRokS_oKa52f6KR1PYVfcQaLMYjFHiKcZER0bDt3N-n1x5YV8rEIkyfQFlKnLzY")</f>
        <v>https://dl.acm.org/doi/abs/10.1145/2976767.2976793?casa_token=MLdG03sdwSYAAAAA:LVpPC9F463fw5qcoaRokS_oKa52f6KR1PYVfcQaLMYjFHiKcZER0bDt3N-n1x5YV8rEIkyfQFlKnLzY</v>
      </c>
      <c r="G43" s="9"/>
      <c r="H43" s="19" t="str">
        <f t="shared" si="1"/>
        <v>NO</v>
      </c>
      <c r="I43" s="24" t="s">
        <v>22</v>
      </c>
      <c r="J43" s="12"/>
      <c r="K43" s="12"/>
      <c r="L43" s="13"/>
      <c r="M43" s="13"/>
      <c r="N43" s="13"/>
      <c r="O43" s="13"/>
      <c r="P43" s="14"/>
      <c r="Q43" s="14"/>
      <c r="R43" s="24" t="s">
        <v>22</v>
      </c>
      <c r="S43" s="15"/>
      <c r="T43" s="15"/>
      <c r="U43" s="16"/>
      <c r="V43" s="16"/>
      <c r="W43" s="16"/>
      <c r="X43" s="16"/>
      <c r="Y43" s="16"/>
      <c r="Z43" s="16"/>
      <c r="AA43" s="7"/>
    </row>
    <row r="44" spans="1:27" ht="15.75" customHeight="1">
      <c r="A44" s="8"/>
      <c r="B44" s="8" t="s">
        <v>94</v>
      </c>
      <c r="C44" s="8" t="s">
        <v>95</v>
      </c>
      <c r="D44" s="8">
        <v>2015</v>
      </c>
      <c r="E44" s="8"/>
      <c r="F44" s="26" t="str">
        <f>HYPERLINK("https://ieeexplore.ieee.org/abstract/document/7338244/?casa_token=WozynVZJjkoAAAAA:ul39F4nnbgPdaAO30W7iLFzfGs_KMU88mdhJXznrJz9izx6AFQPFCuvoztddYCCrILY6PcMV0-h5")</f>
        <v>https://ieeexplore.ieee.org/abstract/document/7338244/?casa_token=WozynVZJjkoAAAAA:ul39F4nnbgPdaAO30W7iLFzfGs_KMU88mdhJXznrJz9izx6AFQPFCuvoztddYCCrILY6PcMV0-h5</v>
      </c>
      <c r="G44" s="9"/>
      <c r="H44" s="19" t="str">
        <f t="shared" si="1"/>
        <v>NO</v>
      </c>
      <c r="I44" s="24" t="s">
        <v>22</v>
      </c>
      <c r="J44" s="12"/>
      <c r="K44" s="12"/>
      <c r="L44" s="13"/>
      <c r="M44" s="13"/>
      <c r="N44" s="13"/>
      <c r="O44" s="13"/>
      <c r="P44" s="14"/>
      <c r="Q44" s="14"/>
      <c r="R44" s="24" t="s">
        <v>22</v>
      </c>
      <c r="S44" s="15"/>
      <c r="T44" s="15"/>
      <c r="U44" s="16"/>
      <c r="V44" s="16"/>
      <c r="W44" s="16"/>
      <c r="X44" s="16"/>
      <c r="Y44" s="16"/>
      <c r="Z44" s="16"/>
      <c r="AA44" s="7"/>
    </row>
    <row r="45" spans="1:27" ht="15.75" customHeight="1">
      <c r="A45" s="8"/>
      <c r="B45" s="8" t="s">
        <v>96</v>
      </c>
      <c r="C45" s="8" t="s">
        <v>97</v>
      </c>
      <c r="D45" s="8">
        <v>2018</v>
      </c>
      <c r="E45" s="8"/>
      <c r="F45" s="26" t="str">
        <f>HYPERLINK("https://idp.springer.com/authorize/casa?redirect_uri=https://link.springer.com/article/10.1007/s10270-016-0546-9&amp;casa_token=zmQ7iQkAYJQAAAAA:IR58mo-_nucqOtBMiJNazS8F5GckT4PFeiFjOBPvbhILvTnTIVFd97fivsLvz-tRhCCIAZLQgVd5b9q6BvY")</f>
        <v>https://idp.springer.com/authorize/casa?redirect_uri=https://link.springer.com/article/10.1007/s10270-016-0546-9&amp;casa_token=zmQ7iQkAYJQAAAAA:IR58mo-_nucqOtBMiJNazS8F5GckT4PFeiFjOBPvbhILvTnTIVFd97fivsLvz-tRhCCIAZLQgVd5b9q6BvY</v>
      </c>
      <c r="G45" s="9"/>
      <c r="H45" s="19" t="str">
        <f t="shared" si="1"/>
        <v>NO</v>
      </c>
      <c r="I45" s="24" t="s">
        <v>22</v>
      </c>
      <c r="J45" s="12"/>
      <c r="K45" s="12"/>
      <c r="L45" s="13"/>
      <c r="M45" s="13"/>
      <c r="N45" s="13"/>
      <c r="O45" s="13"/>
      <c r="P45" s="14"/>
      <c r="Q45" s="14"/>
      <c r="R45" s="24" t="s">
        <v>22</v>
      </c>
      <c r="S45" s="15"/>
      <c r="T45" s="15"/>
      <c r="U45" s="16"/>
      <c r="V45" s="16"/>
      <c r="W45" s="16"/>
      <c r="X45" s="16"/>
      <c r="Y45" s="16"/>
      <c r="Z45" s="16"/>
      <c r="AA45" s="7"/>
    </row>
    <row r="46" spans="1:27" ht="14.25">
      <c r="A46" s="8"/>
      <c r="B46" s="8" t="s">
        <v>98</v>
      </c>
      <c r="C46" s="8" t="s">
        <v>99</v>
      </c>
      <c r="D46" s="8">
        <v>2016</v>
      </c>
      <c r="E46" s="8"/>
      <c r="F46" s="26" t="str">
        <f>HYPERLINK("https://ieeexplore.ieee.org/abstract/document/7954348/?casa_token=wzOkuTLXfuwAAAAA:RigjYvVxCgDEDNZ3fduC2Cj06MGLtYa3V6k4ycSxN_Ujp5q1HMH3ML9nqWnVlgwZPe4haIz_cuM1")</f>
        <v>https://ieeexplore.ieee.org/abstract/document/7954348/?casa_token=wzOkuTLXfuwAAAAA:RigjYvVxCgDEDNZ3fduC2Cj06MGLtYa3V6k4ycSxN_Ujp5q1HMH3ML9nqWnVlgwZPe4haIz_cuM1</v>
      </c>
      <c r="G46" s="9"/>
      <c r="H46" s="19" t="str">
        <f t="shared" si="1"/>
        <v>NO</v>
      </c>
      <c r="I46" s="24" t="s">
        <v>22</v>
      </c>
      <c r="J46" s="12"/>
      <c r="K46" s="12"/>
      <c r="L46" s="13"/>
      <c r="M46" s="13"/>
      <c r="N46" s="13"/>
      <c r="O46" s="13"/>
      <c r="P46" s="14"/>
      <c r="Q46" s="14"/>
      <c r="R46" s="24" t="s">
        <v>22</v>
      </c>
      <c r="S46" s="15"/>
      <c r="T46" s="15"/>
      <c r="U46" s="16"/>
      <c r="V46" s="16"/>
      <c r="W46" s="16"/>
      <c r="X46" s="16"/>
      <c r="Y46" s="16"/>
      <c r="Z46" s="16"/>
      <c r="AA46" s="7"/>
    </row>
    <row r="47" spans="1:27" ht="14.25">
      <c r="A47" s="8"/>
      <c r="B47" s="8" t="s">
        <v>100</v>
      </c>
      <c r="C47" s="8" t="s">
        <v>101</v>
      </c>
      <c r="D47" s="8">
        <v>2015</v>
      </c>
      <c r="E47" s="8"/>
      <c r="F47" s="26" t="str">
        <f>HYPERLINK("https://citeseerx.ist.psu.edu/viewdoc/download?doi=10.1.1.715.3196&amp;rep=rep1&amp;type=pdf")</f>
        <v>https://citeseerx.ist.psu.edu/viewdoc/download?doi=10.1.1.715.3196&amp;rep=rep1&amp;type=pdf</v>
      </c>
      <c r="G47" s="9"/>
      <c r="H47" s="19" t="str">
        <f t="shared" si="1"/>
        <v>NO</v>
      </c>
      <c r="I47" s="24" t="s">
        <v>22</v>
      </c>
      <c r="J47" s="12"/>
      <c r="K47" s="12"/>
      <c r="L47" s="13"/>
      <c r="M47" s="13"/>
      <c r="N47" s="13"/>
      <c r="O47" s="13"/>
      <c r="P47" s="14"/>
      <c r="Q47" s="14"/>
      <c r="R47" s="24" t="s">
        <v>22</v>
      </c>
      <c r="S47" s="15"/>
      <c r="T47" s="15"/>
      <c r="U47" s="16"/>
      <c r="V47" s="16"/>
      <c r="W47" s="16"/>
      <c r="X47" s="16"/>
      <c r="Y47" s="16"/>
      <c r="Z47" s="16"/>
      <c r="AA47" s="7"/>
    </row>
    <row r="48" spans="1:27" ht="14.25">
      <c r="A48" s="8"/>
      <c r="B48" s="8" t="s">
        <v>102</v>
      </c>
      <c r="C48" s="8" t="s">
        <v>103</v>
      </c>
      <c r="D48" s="8">
        <v>2014</v>
      </c>
      <c r="E48" s="8"/>
      <c r="F48" s="26" t="str">
        <f>HYPERLINK("https://dl.acm.org/doi/abs/10.1145/2688447.2688450?casa_token=Tqi0Co89vYwAAAAA:pBRQucqdHN0WPpe8OAGRnABu6PgNq4xvGOu6xqgM12S09Hhs32qMj_J9Rk38rUSqdjFyThJM1erxHBI")</f>
        <v>https://dl.acm.org/doi/abs/10.1145/2688447.2688450?casa_token=Tqi0Co89vYwAAAAA:pBRQucqdHN0WPpe8OAGRnABu6PgNq4xvGOu6xqgM12S09Hhs32qMj_J9Rk38rUSqdjFyThJM1erxHBI</v>
      </c>
      <c r="G48" s="9"/>
      <c r="H48" s="19" t="str">
        <f t="shared" si="1"/>
        <v>NO</v>
      </c>
      <c r="I48" s="24" t="s">
        <v>22</v>
      </c>
      <c r="J48" s="12"/>
      <c r="K48" s="12"/>
      <c r="L48" s="13"/>
      <c r="M48" s="13"/>
      <c r="N48" s="13"/>
      <c r="O48" s="13"/>
      <c r="P48" s="14"/>
      <c r="Q48" s="14"/>
      <c r="R48" s="24" t="s">
        <v>22</v>
      </c>
      <c r="S48" s="15"/>
      <c r="T48" s="15"/>
      <c r="U48" s="16"/>
      <c r="V48" s="16"/>
      <c r="W48" s="16"/>
      <c r="X48" s="16"/>
      <c r="Y48" s="16"/>
      <c r="Z48" s="16"/>
      <c r="AA48" s="7"/>
    </row>
    <row r="49" spans="1:27" ht="14.25">
      <c r="A49" s="8"/>
      <c r="B49" s="8" t="s">
        <v>104</v>
      </c>
      <c r="C49" s="8" t="s">
        <v>105</v>
      </c>
      <c r="D49" s="8">
        <v>2017</v>
      </c>
      <c r="E49" s="8"/>
      <c r="F49" s="26" t="str">
        <f>HYPERLINK("https://idp.springer.com/authorize/casa?redirect_uri=https://link.springer.com/content/pdf/10.1007/s11219-015-9304-4.pdf&amp;casa_token=8AUoDYn7U-UAAAAA:uwzC4NViqsijgmcp1XVFEMN9S0RrPjka_pgLYYwbzfpqH6A3ZAhvXm2GaahvvSP3bAU5NzP_a0HAGQS9D90")</f>
        <v>https://idp.springer.com/authorize/casa?redirect_uri=https://link.springer.com/content/pdf/10.1007/s11219-015-9304-4.pdf&amp;casa_token=8AUoDYn7U-UAAAAA:uwzC4NViqsijgmcp1XVFEMN9S0RrPjka_pgLYYwbzfpqH6A3ZAhvXm2GaahvvSP3bAU5NzP_a0HAGQS9D90</v>
      </c>
      <c r="G49" s="9"/>
      <c r="H49" s="19" t="str">
        <f t="shared" si="1"/>
        <v>NO</v>
      </c>
      <c r="I49" s="24" t="s">
        <v>22</v>
      </c>
      <c r="J49" s="12"/>
      <c r="K49" s="12"/>
      <c r="L49" s="13"/>
      <c r="M49" s="13"/>
      <c r="N49" s="13"/>
      <c r="O49" s="13"/>
      <c r="P49" s="14"/>
      <c r="Q49" s="14"/>
      <c r="R49" s="24" t="s">
        <v>22</v>
      </c>
      <c r="S49" s="15"/>
      <c r="T49" s="15"/>
      <c r="U49" s="16"/>
      <c r="V49" s="16"/>
      <c r="W49" s="16"/>
      <c r="X49" s="16"/>
      <c r="Y49" s="16"/>
      <c r="Z49" s="16"/>
      <c r="AA49" s="7"/>
    </row>
    <row r="50" spans="1:27" ht="14.25">
      <c r="A50" s="8"/>
      <c r="B50" s="8" t="s">
        <v>106</v>
      </c>
      <c r="C50" s="8" t="s">
        <v>107</v>
      </c>
      <c r="D50" s="8">
        <v>2017</v>
      </c>
      <c r="E50" s="8"/>
      <c r="F50" s="26" t="str">
        <f>HYPERLINK("https://link.springer.com/chapter/10.1007/978-3-319-60131-1_6")</f>
        <v>https://link.springer.com/chapter/10.1007/978-3-319-60131-1_6</v>
      </c>
      <c r="G50" s="9"/>
      <c r="H50" s="19" t="str">
        <f t="shared" si="1"/>
        <v>NO</v>
      </c>
      <c r="I50" s="24" t="s">
        <v>22</v>
      </c>
      <c r="J50" s="12"/>
      <c r="K50" s="12"/>
      <c r="L50" s="13"/>
      <c r="M50" s="13"/>
      <c r="N50" s="13"/>
      <c r="O50" s="13"/>
      <c r="P50" s="14"/>
      <c r="Q50" s="14"/>
      <c r="R50" s="24" t="s">
        <v>22</v>
      </c>
      <c r="S50" s="15"/>
      <c r="T50" s="15"/>
      <c r="U50" s="16"/>
      <c r="V50" s="16"/>
      <c r="W50" s="16"/>
      <c r="X50" s="16"/>
      <c r="Y50" s="16"/>
      <c r="Z50" s="16"/>
      <c r="AA50" s="7"/>
    </row>
    <row r="51" spans="1:27" ht="14.25">
      <c r="A51" s="8"/>
      <c r="B51" s="8" t="s">
        <v>108</v>
      </c>
      <c r="C51" s="8" t="s">
        <v>109</v>
      </c>
      <c r="D51" s="8">
        <v>2018</v>
      </c>
      <c r="E51" s="8"/>
      <c r="F51" s="26" t="str">
        <f>HYPERLINK("https://www.sciencedirect.com/science/article/pii/S1477842418300459")</f>
        <v>https://www.sciencedirect.com/science/article/pii/S1477842418300459</v>
      </c>
      <c r="G51" s="9"/>
      <c r="H51" s="19" t="str">
        <f t="shared" si="1"/>
        <v>NO</v>
      </c>
      <c r="I51" s="24" t="s">
        <v>22</v>
      </c>
      <c r="J51" s="12"/>
      <c r="K51" s="12"/>
      <c r="L51" s="13"/>
      <c r="M51" s="13"/>
      <c r="N51" s="13"/>
      <c r="O51" s="13"/>
      <c r="P51" s="14"/>
      <c r="Q51" s="14"/>
      <c r="R51" s="24" t="s">
        <v>22</v>
      </c>
      <c r="S51" s="15"/>
      <c r="T51" s="15"/>
      <c r="U51" s="16"/>
      <c r="V51" s="16"/>
      <c r="W51" s="16"/>
      <c r="X51" s="16"/>
      <c r="Y51" s="16"/>
      <c r="Z51" s="16"/>
      <c r="AA51" s="7"/>
    </row>
    <row r="52" spans="1:27" ht="14.25">
      <c r="A52" s="8"/>
      <c r="B52" s="8" t="s">
        <v>110</v>
      </c>
      <c r="C52" s="8" t="s">
        <v>111</v>
      </c>
      <c r="D52" s="8">
        <v>2015</v>
      </c>
      <c r="E52" s="8"/>
      <c r="F52" s="26" t="str">
        <f>HYPERLINK("https://arxiv.org/abs/1510.08981")</f>
        <v>https://arxiv.org/abs/1510.08981</v>
      </c>
      <c r="G52" s="9"/>
      <c r="H52" s="19" t="str">
        <f t="shared" si="1"/>
        <v>NO</v>
      </c>
      <c r="I52" s="24" t="s">
        <v>22</v>
      </c>
      <c r="J52" s="12"/>
      <c r="K52" s="12"/>
      <c r="L52" s="13"/>
      <c r="M52" s="13"/>
      <c r="N52" s="13"/>
      <c r="O52" s="13"/>
      <c r="P52" s="14"/>
      <c r="Q52" s="14"/>
      <c r="R52" s="24" t="s">
        <v>22</v>
      </c>
      <c r="S52" s="15"/>
      <c r="T52" s="15"/>
      <c r="U52" s="16"/>
      <c r="V52" s="16"/>
      <c r="W52" s="16"/>
      <c r="X52" s="16"/>
      <c r="Y52" s="16"/>
      <c r="Z52" s="16"/>
      <c r="AA52" s="7"/>
    </row>
    <row r="53" spans="1:27" ht="14.25">
      <c r="A53" s="8"/>
      <c r="B53" s="8" t="s">
        <v>112</v>
      </c>
      <c r="C53" s="8" t="s">
        <v>113</v>
      </c>
      <c r="D53" s="8">
        <v>2015</v>
      </c>
      <c r="E53" s="8"/>
      <c r="F53" s="26" t="str">
        <f>HYPERLINK("http://ceur-ws.org/Vol-1503/05_pap_mierlo.pdf")</f>
        <v>http://ceur-ws.org/Vol-1503/05_pap_mierlo.pdf</v>
      </c>
      <c r="G53" s="9"/>
      <c r="H53" s="19" t="str">
        <f t="shared" si="1"/>
        <v>NO</v>
      </c>
      <c r="I53" s="24" t="s">
        <v>22</v>
      </c>
      <c r="J53" s="12"/>
      <c r="K53" s="12"/>
      <c r="L53" s="13"/>
      <c r="M53" s="13"/>
      <c r="N53" s="13"/>
      <c r="O53" s="13"/>
      <c r="P53" s="14"/>
      <c r="Q53" s="14"/>
      <c r="R53" s="24" t="s">
        <v>22</v>
      </c>
      <c r="S53" s="15"/>
      <c r="T53" s="15"/>
      <c r="U53" s="16"/>
      <c r="V53" s="16"/>
      <c r="W53" s="16"/>
      <c r="X53" s="16"/>
      <c r="Y53" s="16"/>
      <c r="Z53" s="16"/>
      <c r="AA53" s="7"/>
    </row>
    <row r="54" spans="1:27" ht="14.25">
      <c r="A54" s="8"/>
      <c r="B54" s="8" t="s">
        <v>114</v>
      </c>
      <c r="C54" s="8" t="s">
        <v>115</v>
      </c>
      <c r="D54" s="8">
        <v>2014</v>
      </c>
      <c r="E54" s="8"/>
      <c r="F54" s="26" t="str">
        <f>HYPERLINK("https://citeseerx.ist.psu.edu/viewdoc/download?doi=10.1.1.666.300&amp;rep=rep1&amp;type=pdf")</f>
        <v>https://citeseerx.ist.psu.edu/viewdoc/download?doi=10.1.1.666.300&amp;rep=rep1&amp;type=pdf</v>
      </c>
      <c r="G54" s="9"/>
      <c r="H54" s="19" t="str">
        <f t="shared" si="1"/>
        <v>NO</v>
      </c>
      <c r="I54" s="24" t="s">
        <v>22</v>
      </c>
      <c r="J54" s="12"/>
      <c r="K54" s="12"/>
      <c r="L54" s="13"/>
      <c r="M54" s="13"/>
      <c r="N54" s="13"/>
      <c r="O54" s="13"/>
      <c r="P54" s="14"/>
      <c r="Q54" s="14"/>
      <c r="R54" s="24" t="s">
        <v>22</v>
      </c>
      <c r="S54" s="15"/>
      <c r="T54" s="15"/>
      <c r="U54" s="16"/>
      <c r="V54" s="16"/>
      <c r="W54" s="16"/>
      <c r="X54" s="16"/>
      <c r="Y54" s="16"/>
      <c r="Z54" s="16"/>
      <c r="AA54" s="7"/>
    </row>
    <row r="55" spans="1:27" ht="14.25">
      <c r="A55" s="8"/>
      <c r="B55" s="8" t="s">
        <v>116</v>
      </c>
      <c r="C55" s="8" t="s">
        <v>117</v>
      </c>
      <c r="D55" s="8">
        <v>2017</v>
      </c>
      <c r="E55" s="8"/>
      <c r="F55" s="26" t="str">
        <f>HYPERLINK("https://ieeexplore.ieee.org/abstract/document/8101266/?casa_token=nXNe01XPKesAAAAA:yyMbTcWrPKsVAL9_DuX1wQoqFiSdqzxl2ENdDXLhFNJ0tBnMP7X7eCnVSVDa_TfKo62wF3xeNhsl")</f>
        <v>https://ieeexplore.ieee.org/abstract/document/8101266/?casa_token=nXNe01XPKesAAAAA:yyMbTcWrPKsVAL9_DuX1wQoqFiSdqzxl2ENdDXLhFNJ0tBnMP7X7eCnVSVDa_TfKo62wF3xeNhsl</v>
      </c>
      <c r="G55" s="9"/>
      <c r="H55" s="19" t="str">
        <f t="shared" si="1"/>
        <v>NO</v>
      </c>
      <c r="I55" s="24" t="s">
        <v>22</v>
      </c>
      <c r="J55" s="12"/>
      <c r="K55" s="12"/>
      <c r="L55" s="13"/>
      <c r="M55" s="13"/>
      <c r="N55" s="13"/>
      <c r="O55" s="13"/>
      <c r="P55" s="14"/>
      <c r="Q55" s="14"/>
      <c r="R55" s="24" t="s">
        <v>22</v>
      </c>
      <c r="S55" s="15"/>
      <c r="T55" s="15"/>
      <c r="U55" s="16"/>
      <c r="V55" s="16"/>
      <c r="W55" s="16"/>
      <c r="X55" s="16"/>
      <c r="Y55" s="16"/>
      <c r="Z55" s="16"/>
      <c r="AA55" s="7"/>
    </row>
    <row r="56" spans="1:27" ht="14.25">
      <c r="A56" s="8"/>
      <c r="B56" s="8" t="s">
        <v>118</v>
      </c>
      <c r="C56" s="8" t="s">
        <v>119</v>
      </c>
      <c r="D56" s="8">
        <v>2019</v>
      </c>
      <c r="E56" s="8"/>
      <c r="F56" s="26" t="str">
        <f>HYPERLINK("https://link.springer.com/article/10.1007/s10270-017-0631-8")</f>
        <v>https://link.springer.com/article/10.1007/s10270-017-0631-8</v>
      </c>
      <c r="G56" s="9"/>
      <c r="H56" s="19" t="str">
        <f t="shared" si="1"/>
        <v>NO</v>
      </c>
      <c r="I56" s="22" t="s">
        <v>22</v>
      </c>
      <c r="J56" s="12"/>
      <c r="K56" s="12"/>
      <c r="L56" s="13"/>
      <c r="M56" s="13"/>
      <c r="N56" s="13"/>
      <c r="O56" s="13"/>
      <c r="P56" s="14"/>
      <c r="Q56" s="14"/>
      <c r="R56" s="24" t="s">
        <v>22</v>
      </c>
      <c r="S56" s="15"/>
      <c r="T56" s="15"/>
      <c r="U56" s="16"/>
      <c r="V56" s="16"/>
      <c r="W56" s="16"/>
      <c r="X56" s="16"/>
      <c r="Y56" s="16"/>
      <c r="Z56" s="16"/>
      <c r="AA56" s="7"/>
    </row>
    <row r="57" spans="1:27" ht="14.25">
      <c r="A57" s="8"/>
      <c r="B57" s="8" t="s">
        <v>120</v>
      </c>
      <c r="C57" s="8" t="s">
        <v>121</v>
      </c>
      <c r="D57" s="8">
        <v>2016</v>
      </c>
      <c r="E57" s="8"/>
      <c r="F57" s="26" t="str">
        <f>HYPERLINK("https://books.google.de/books?hl=de&amp;lr=&amp;id=vVpwCwAAQBAJ&amp;oi=fnd&amp;pg=PR1&amp;ots=QNGJ6DgwP2&amp;sig=h3p7YYaFIJnyvAhLKf0egYTl_SY")</f>
        <v>https://books.google.de/books?hl=de&amp;lr=&amp;id=vVpwCwAAQBAJ&amp;oi=fnd&amp;pg=PR1&amp;ots=QNGJ6DgwP2&amp;sig=h3p7YYaFIJnyvAhLKf0egYTl_SY</v>
      </c>
      <c r="G57" s="9"/>
      <c r="H57" s="19" t="str">
        <f t="shared" si="1"/>
        <v>NO</v>
      </c>
      <c r="I57" s="24" t="s">
        <v>22</v>
      </c>
      <c r="J57" s="12"/>
      <c r="K57" s="12"/>
      <c r="L57" s="13"/>
      <c r="M57" s="13"/>
      <c r="N57" s="13"/>
      <c r="O57" s="13"/>
      <c r="P57" s="14"/>
      <c r="Q57" s="14"/>
      <c r="R57" s="24" t="s">
        <v>22</v>
      </c>
      <c r="S57" s="15"/>
      <c r="T57" s="15"/>
      <c r="U57" s="16"/>
      <c r="V57" s="16"/>
      <c r="W57" s="16"/>
      <c r="X57" s="16"/>
      <c r="Y57" s="16"/>
      <c r="Z57" s="16"/>
      <c r="AA57" s="7"/>
    </row>
    <row r="58" spans="1:27" ht="14.25">
      <c r="A58" s="8"/>
      <c r="B58" s="8" t="s">
        <v>122</v>
      </c>
      <c r="C58" s="8" t="s">
        <v>123</v>
      </c>
      <c r="D58" s="8">
        <v>2016</v>
      </c>
      <c r="E58" s="8"/>
      <c r="F58" s="26" t="str">
        <f>HYPERLINK("https://www.igi-global.com/chapter/cloud-based-multi-view-modeling-environments/144468")</f>
        <v>https://www.igi-global.com/chapter/cloud-based-multi-view-modeling-environments/144468</v>
      </c>
      <c r="G58" s="9"/>
      <c r="H58" s="19" t="str">
        <f t="shared" si="1"/>
        <v>NO</v>
      </c>
      <c r="I58" s="24" t="s">
        <v>22</v>
      </c>
      <c r="J58" s="12"/>
      <c r="K58" s="12"/>
      <c r="L58" s="13"/>
      <c r="M58" s="13"/>
      <c r="N58" s="13"/>
      <c r="O58" s="13"/>
      <c r="P58" s="14"/>
      <c r="Q58" s="14"/>
      <c r="R58" s="24" t="s">
        <v>22</v>
      </c>
      <c r="S58" s="15"/>
      <c r="T58" s="15"/>
      <c r="U58" s="16"/>
      <c r="V58" s="16"/>
      <c r="W58" s="16"/>
      <c r="X58" s="16"/>
      <c r="Y58" s="16"/>
      <c r="Z58" s="25" t="b">
        <v>1</v>
      </c>
      <c r="AA58" s="7"/>
    </row>
    <row r="59" spans="1:27" ht="14.25">
      <c r="A59" s="8"/>
      <c r="B59" s="8" t="s">
        <v>124</v>
      </c>
      <c r="C59" s="8" t="s">
        <v>125</v>
      </c>
      <c r="D59" s="8">
        <v>2016</v>
      </c>
      <c r="E59" s="8"/>
      <c r="F59" s="26" t="str">
        <f>HYPERLINK("https://link.springer.com/chapter/10.1007/978-3-319-47169-3_6")</f>
        <v>https://link.springer.com/chapter/10.1007/978-3-319-47169-3_6</v>
      </c>
      <c r="G59" s="9"/>
      <c r="H59" s="19" t="str">
        <f t="shared" si="1"/>
        <v>NO</v>
      </c>
      <c r="I59" s="24" t="s">
        <v>22</v>
      </c>
      <c r="J59" s="12"/>
      <c r="K59" s="12"/>
      <c r="L59" s="13"/>
      <c r="M59" s="13"/>
      <c r="N59" s="13"/>
      <c r="O59" s="13"/>
      <c r="P59" s="14"/>
      <c r="Q59" s="14"/>
      <c r="R59" s="24" t="s">
        <v>22</v>
      </c>
      <c r="S59" s="15"/>
      <c r="T59" s="15"/>
      <c r="U59" s="16"/>
      <c r="V59" s="16"/>
      <c r="W59" s="16"/>
      <c r="X59" s="16"/>
      <c r="Y59" s="16"/>
      <c r="Z59" s="16"/>
      <c r="AA59" s="7"/>
    </row>
    <row r="60" spans="1:27" ht="14.25">
      <c r="A60" s="8"/>
      <c r="B60" s="8" t="s">
        <v>126</v>
      </c>
      <c r="C60" s="8" t="s">
        <v>127</v>
      </c>
      <c r="D60" s="8">
        <v>2015</v>
      </c>
      <c r="E60" s="8"/>
      <c r="F60" s="17" t="str">
        <f>HYPERLINK("http://real.mtak.hu/47359/")</f>
        <v>http://real.mtak.hu/47359/</v>
      </c>
      <c r="G60" s="9"/>
      <c r="H60" s="19" t="str">
        <f t="shared" si="1"/>
        <v>NO</v>
      </c>
      <c r="I60" s="22" t="s">
        <v>22</v>
      </c>
      <c r="J60" s="12"/>
      <c r="K60" s="12"/>
      <c r="L60" s="13"/>
      <c r="M60" s="13"/>
      <c r="N60" s="13"/>
      <c r="O60" s="13"/>
      <c r="P60" s="14"/>
      <c r="Q60" s="14"/>
      <c r="R60" s="23" t="s">
        <v>22</v>
      </c>
      <c r="S60" s="15"/>
      <c r="T60" s="15"/>
      <c r="U60" s="16"/>
      <c r="V60" s="16"/>
      <c r="W60" s="16"/>
      <c r="X60" s="16"/>
      <c r="Y60" s="16"/>
      <c r="Z60" s="16"/>
      <c r="AA60" s="7"/>
    </row>
    <row r="61" spans="1:27" ht="14.25">
      <c r="A61" s="8"/>
      <c r="B61" s="8" t="s">
        <v>128</v>
      </c>
      <c r="C61" s="8" t="s">
        <v>129</v>
      </c>
      <c r="D61" s="8">
        <v>2014</v>
      </c>
      <c r="E61" s="8"/>
      <c r="F61" s="26" t="str">
        <f>HYPERLINK("http://citeseerx.ist.psu.edu/viewdoc/download?doi=10.1.1.662.1643&amp;rep=rep1&amp;type=pdf")</f>
        <v>http://citeseerx.ist.psu.edu/viewdoc/download?doi=10.1.1.662.1643&amp;rep=rep1&amp;type=pdf</v>
      </c>
      <c r="G61" s="9"/>
      <c r="H61" s="19" t="str">
        <f t="shared" si="1"/>
        <v>NO</v>
      </c>
      <c r="I61" s="24" t="s">
        <v>22</v>
      </c>
      <c r="J61" s="12"/>
      <c r="K61" s="12"/>
      <c r="L61" s="13"/>
      <c r="M61" s="13"/>
      <c r="N61" s="13"/>
      <c r="O61" s="13"/>
      <c r="P61" s="14"/>
      <c r="Q61" s="14"/>
      <c r="R61" s="24" t="s">
        <v>22</v>
      </c>
      <c r="S61" s="15"/>
      <c r="T61" s="15"/>
      <c r="U61" s="16"/>
      <c r="V61" s="16"/>
      <c r="W61" s="16"/>
      <c r="X61" s="16"/>
      <c r="Y61" s="16"/>
      <c r="Z61" s="16"/>
      <c r="AA61" s="7"/>
    </row>
    <row r="62" spans="1:27" ht="14.25">
      <c r="A62" s="8"/>
      <c r="B62" s="8" t="s">
        <v>130</v>
      </c>
      <c r="C62" s="8" t="s">
        <v>131</v>
      </c>
      <c r="D62" s="8">
        <v>2017</v>
      </c>
      <c r="E62" s="8"/>
      <c r="F62" s="26" t="str">
        <f>HYPERLINK("https://link.springer.com/chapter/10.1007/978-3-319-61482-3_18")</f>
        <v>https://link.springer.com/chapter/10.1007/978-3-319-61482-3_18</v>
      </c>
      <c r="G62" s="9"/>
      <c r="H62" s="19" t="str">
        <f t="shared" si="1"/>
        <v>NO</v>
      </c>
      <c r="I62" s="24" t="s">
        <v>22</v>
      </c>
      <c r="J62" s="12"/>
      <c r="K62" s="12"/>
      <c r="L62" s="13"/>
      <c r="M62" s="13"/>
      <c r="N62" s="13"/>
      <c r="O62" s="13"/>
      <c r="P62" s="14"/>
      <c r="Q62" s="14"/>
      <c r="R62" s="24" t="s">
        <v>22</v>
      </c>
      <c r="S62" s="15"/>
      <c r="T62" s="15"/>
      <c r="U62" s="16"/>
      <c r="V62" s="16"/>
      <c r="W62" s="16"/>
      <c r="X62" s="16"/>
      <c r="Y62" s="16"/>
      <c r="Z62" s="16"/>
      <c r="AA62" s="7"/>
    </row>
    <row r="63" spans="1:27" ht="14.25">
      <c r="A63" s="8"/>
      <c r="B63" s="8" t="s">
        <v>132</v>
      </c>
      <c r="C63" s="8" t="s">
        <v>133</v>
      </c>
      <c r="D63" s="8">
        <v>2015</v>
      </c>
      <c r="E63" s="8"/>
      <c r="F63" s="26" t="str">
        <f>HYPERLINK("https://link.springer.com/chapter/10.1007/978-3-319-21155-8_10")</f>
        <v>https://link.springer.com/chapter/10.1007/978-3-319-21155-8_10</v>
      </c>
      <c r="G63" s="9"/>
      <c r="H63" s="19" t="str">
        <f t="shared" si="1"/>
        <v>NO</v>
      </c>
      <c r="I63" s="24" t="s">
        <v>22</v>
      </c>
      <c r="J63" s="12"/>
      <c r="K63" s="12"/>
      <c r="L63" s="13"/>
      <c r="M63" s="13"/>
      <c r="N63" s="13"/>
      <c r="O63" s="13"/>
      <c r="P63" s="14"/>
      <c r="Q63" s="14"/>
      <c r="R63" s="24" t="s">
        <v>22</v>
      </c>
      <c r="S63" s="15"/>
      <c r="T63" s="15"/>
      <c r="U63" s="16"/>
      <c r="V63" s="16"/>
      <c r="W63" s="16"/>
      <c r="X63" s="16"/>
      <c r="Y63" s="16"/>
      <c r="Z63" s="16"/>
      <c r="AA63" s="7"/>
    </row>
    <row r="64" spans="1:27" ht="14.25">
      <c r="A64" s="8"/>
      <c r="B64" s="8" t="s">
        <v>82</v>
      </c>
      <c r="C64" s="8" t="s">
        <v>134</v>
      </c>
      <c r="D64" s="8">
        <v>2016</v>
      </c>
      <c r="E64" s="8"/>
      <c r="F64" s="26" t="str">
        <f>HYPERLINK("https://arxiv.org/abs/1611.02619")</f>
        <v>https://arxiv.org/abs/1611.02619</v>
      </c>
      <c r="G64" s="9"/>
      <c r="H64" s="19" t="str">
        <f t="shared" si="1"/>
        <v>NO</v>
      </c>
      <c r="I64" s="22" t="s">
        <v>22</v>
      </c>
      <c r="J64" s="12"/>
      <c r="K64" s="12"/>
      <c r="L64" s="13"/>
      <c r="M64" s="13"/>
      <c r="N64" s="13"/>
      <c r="O64" s="13"/>
      <c r="P64" s="14"/>
      <c r="Q64" s="14"/>
      <c r="R64" s="22" t="s">
        <v>22</v>
      </c>
      <c r="S64" s="15"/>
      <c r="T64" s="15"/>
      <c r="U64" s="16"/>
      <c r="V64" s="16"/>
      <c r="W64" s="16"/>
      <c r="X64" s="16"/>
      <c r="Y64" s="16"/>
      <c r="Z64" s="16"/>
      <c r="AA64" s="7"/>
    </row>
    <row r="65" spans="1:27" ht="14.25">
      <c r="A65" s="8"/>
      <c r="B65" s="8" t="s">
        <v>135</v>
      </c>
      <c r="C65" s="8" t="s">
        <v>136</v>
      </c>
      <c r="D65" s="8">
        <v>2016</v>
      </c>
      <c r="E65" s="8"/>
      <c r="F65" s="26" t="str">
        <f>HYPERLINK("https://ieeexplore.ieee.org/abstract/document/7954351/?casa_token=1MsDWMJCVlAAAAAA:Rqx3-ug34774TdqIkaDR_3UMFNWGFIF3SFLrEu5WQj-537nZlJZJlK574thJxm73ea2rvXx5ZG-C")</f>
        <v>https://ieeexplore.ieee.org/abstract/document/7954351/?casa_token=1MsDWMJCVlAAAAAA:Rqx3-ug34774TdqIkaDR_3UMFNWGFIF3SFLrEu5WQj-537nZlJZJlK574thJxm73ea2rvXx5ZG-C</v>
      </c>
      <c r="G65" s="9"/>
      <c r="H65" s="19" t="str">
        <f t="shared" si="1"/>
        <v>NO</v>
      </c>
      <c r="I65" s="24" t="s">
        <v>22</v>
      </c>
      <c r="J65" s="12"/>
      <c r="K65" s="12"/>
      <c r="L65" s="13"/>
      <c r="M65" s="13"/>
      <c r="N65" s="13"/>
      <c r="O65" s="13"/>
      <c r="P65" s="14"/>
      <c r="Q65" s="14"/>
      <c r="R65" s="24" t="s">
        <v>22</v>
      </c>
      <c r="S65" s="15"/>
      <c r="T65" s="15"/>
      <c r="U65" s="16"/>
      <c r="V65" s="16"/>
      <c r="W65" s="16"/>
      <c r="X65" s="16"/>
      <c r="Y65" s="16"/>
      <c r="Z65" s="16"/>
      <c r="AA65" s="7"/>
    </row>
    <row r="66" spans="1:27" ht="14.25">
      <c r="A66" s="8"/>
      <c r="B66" s="8" t="s">
        <v>137</v>
      </c>
      <c r="C66" s="8" t="s">
        <v>138</v>
      </c>
      <c r="D66" s="8">
        <v>2002</v>
      </c>
      <c r="E66" s="8"/>
      <c r="F66" s="26" t="str">
        <f>HYPERLINK("https://ieeexplore.ieee.org/abstract/document/1048085/?casa_token=kflaG9zVaKcAAAAA:jgIiDnm3dGhmdTJX5eyknr_nIPOqc5zeK9HA6LkGF4Hra1QDk0HVtMjv8csJ7mUg9EGmtO2uWML2")</f>
        <v>https://ieeexplore.ieee.org/abstract/document/1048085/?casa_token=kflaG9zVaKcAAAAA:jgIiDnm3dGhmdTJX5eyknr_nIPOqc5zeK9HA6LkGF4Hra1QDk0HVtMjv8csJ7mUg9EGmtO2uWML2</v>
      </c>
      <c r="G66" s="9"/>
      <c r="H66" s="19" t="str">
        <f t="shared" ref="H66:H97" si="2">IF(I66=R66,I66,IF(AND(I66="YES",R66="MAYBE"),"YES",IF(AND(I66="MAYBE",R66="YES"),"YES",IF(OR(AND(I66="NO",R66="YES"),AND(I66="YES",R66="NO")),"MAYBE","NO"))))</f>
        <v>NO</v>
      </c>
      <c r="I66" s="24" t="s">
        <v>22</v>
      </c>
      <c r="J66" s="12"/>
      <c r="K66" s="12"/>
      <c r="L66" s="13"/>
      <c r="M66" s="13"/>
      <c r="N66" s="13"/>
      <c r="O66" s="13"/>
      <c r="P66" s="14"/>
      <c r="Q66" s="14"/>
      <c r="R66" s="24" t="s">
        <v>22</v>
      </c>
      <c r="S66" s="15"/>
      <c r="T66" s="15"/>
      <c r="U66" s="16"/>
      <c r="V66" s="16"/>
      <c r="W66" s="16"/>
      <c r="X66" s="16"/>
      <c r="Y66" s="16"/>
      <c r="Z66" s="16"/>
      <c r="AA66" s="7"/>
    </row>
    <row r="67" spans="1:27" ht="14.25">
      <c r="A67" s="8"/>
      <c r="B67" s="8" t="s">
        <v>139</v>
      </c>
      <c r="C67" s="8" t="s">
        <v>140</v>
      </c>
      <c r="D67" s="8">
        <v>2017</v>
      </c>
      <c r="E67" s="8"/>
      <c r="F67" s="26" t="str">
        <f>HYPERLINK("https://ieeexplore.ieee.org/abstract/document/8101251/?casa_token=ypQv3RI0KcoAAAAA:BQvw_1iyJetKf3OqL2-CzwQ1Lhx9yZrfBNsu2YyFOueSwWHKHDZDHJyqP3ljMyIW5wvVNHySwlf4")</f>
        <v>https://ieeexplore.ieee.org/abstract/document/8101251/?casa_token=ypQv3RI0KcoAAAAA:BQvw_1iyJetKf3OqL2-CzwQ1Lhx9yZrfBNsu2YyFOueSwWHKHDZDHJyqP3ljMyIW5wvVNHySwlf4</v>
      </c>
      <c r="G67" s="9"/>
      <c r="H67" s="19" t="str">
        <f t="shared" si="2"/>
        <v>NO</v>
      </c>
      <c r="I67" s="24" t="s">
        <v>22</v>
      </c>
      <c r="J67" s="12"/>
      <c r="K67" s="12"/>
      <c r="L67" s="13"/>
      <c r="M67" s="13"/>
      <c r="N67" s="13"/>
      <c r="O67" s="13"/>
      <c r="P67" s="14"/>
      <c r="Q67" s="14"/>
      <c r="R67" s="24" t="s">
        <v>22</v>
      </c>
      <c r="S67" s="15"/>
      <c r="T67" s="15"/>
      <c r="U67" s="16"/>
      <c r="V67" s="16"/>
      <c r="W67" s="16"/>
      <c r="X67" s="16"/>
      <c r="Y67" s="16"/>
      <c r="Z67" s="16"/>
      <c r="AA67" s="7"/>
    </row>
    <row r="68" spans="1:27" ht="14.25">
      <c r="A68" s="8"/>
      <c r="B68" s="8" t="s">
        <v>141</v>
      </c>
      <c r="C68" s="8" t="s">
        <v>142</v>
      </c>
      <c r="D68" s="8">
        <v>2016</v>
      </c>
      <c r="E68" s="8"/>
      <c r="F68" s="26" t="str">
        <f>HYPERLINK("https://dl.acm.org/doi/abs/10.1145/2997364.2997367?casa_token=g8PC6PNawNYAAAAA:Q3FwGswnksyHbWBGkDxes9Qbl9GHuJvc8P4QrNJy5FkZmvW1JFNxizUydqDeRwbpl-PH5t-BnRPswrc")</f>
        <v>https://dl.acm.org/doi/abs/10.1145/2997364.2997367?casa_token=g8PC6PNawNYAAAAA:Q3FwGswnksyHbWBGkDxes9Qbl9GHuJvc8P4QrNJy5FkZmvW1JFNxizUydqDeRwbpl-PH5t-BnRPswrc</v>
      </c>
      <c r="G68" s="9"/>
      <c r="H68" s="19" t="str">
        <f t="shared" si="2"/>
        <v>NO</v>
      </c>
      <c r="I68" s="24" t="s">
        <v>22</v>
      </c>
      <c r="J68" s="12"/>
      <c r="K68" s="12"/>
      <c r="L68" s="13"/>
      <c r="M68" s="13"/>
      <c r="N68" s="13"/>
      <c r="O68" s="13"/>
      <c r="P68" s="14"/>
      <c r="Q68" s="14"/>
      <c r="R68" s="24" t="s">
        <v>22</v>
      </c>
      <c r="S68" s="15"/>
      <c r="T68" s="15"/>
      <c r="U68" s="16"/>
      <c r="V68" s="16"/>
      <c r="W68" s="16"/>
      <c r="X68" s="16"/>
      <c r="Y68" s="16"/>
      <c r="Z68" s="16"/>
      <c r="AA68" s="7"/>
    </row>
    <row r="69" spans="1:27" ht="14.25">
      <c r="A69" s="8"/>
      <c r="B69" s="8" t="s">
        <v>143</v>
      </c>
      <c r="C69" s="8" t="s">
        <v>144</v>
      </c>
      <c r="D69" s="8">
        <v>2016</v>
      </c>
      <c r="E69" s="8"/>
      <c r="F69" s="26" t="str">
        <f>HYPERLINK("https://link.springer.com/chapter/10.1007/978-3-319-32467-8_68")</f>
        <v>https://link.springer.com/chapter/10.1007/978-3-319-32467-8_68</v>
      </c>
      <c r="G69" s="9"/>
      <c r="H69" s="19" t="str">
        <f t="shared" si="2"/>
        <v>YES</v>
      </c>
      <c r="I69" s="24" t="s">
        <v>145</v>
      </c>
      <c r="J69" s="12"/>
      <c r="K69" s="12"/>
      <c r="L69" s="13"/>
      <c r="M69" s="13"/>
      <c r="N69" s="13"/>
      <c r="O69" s="13"/>
      <c r="P69" s="14"/>
      <c r="Q69" s="14"/>
      <c r="R69" s="24" t="s">
        <v>45</v>
      </c>
      <c r="S69" s="15"/>
      <c r="T69" s="15"/>
      <c r="U69" s="16"/>
      <c r="V69" s="16"/>
      <c r="W69" s="16"/>
      <c r="X69" s="16"/>
      <c r="Y69" s="16"/>
      <c r="Z69" s="16"/>
      <c r="AA69" s="7"/>
    </row>
    <row r="70" spans="1:27" ht="14.25">
      <c r="A70" s="8"/>
      <c r="B70" s="8" t="s">
        <v>146</v>
      </c>
      <c r="C70" s="8" t="s">
        <v>147</v>
      </c>
      <c r="D70" s="8">
        <v>2018</v>
      </c>
      <c r="E70" s="8"/>
      <c r="F70" s="26" t="str">
        <f>HYPERLINK("https://ieeexplore.ieee.org/abstract/document/8419296/?casa_token=5wfw3RVzJ0sAAAAA:hs0xWNxpjPMb9swGSxasmWvmuNyd5BhUnh6t37PddM6zbzXG82KsehN_9zhaPxOW_Gn3m4mUj_8U")</f>
        <v>https://ieeexplore.ieee.org/abstract/document/8419296/?casa_token=5wfw3RVzJ0sAAAAA:hs0xWNxpjPMb9swGSxasmWvmuNyd5BhUnh6t37PddM6zbzXG82KsehN_9zhaPxOW_Gn3m4mUj_8U</v>
      </c>
      <c r="G70" s="9"/>
      <c r="H70" s="19" t="str">
        <f t="shared" si="2"/>
        <v>NO</v>
      </c>
      <c r="I70" s="24" t="s">
        <v>22</v>
      </c>
      <c r="J70" s="12"/>
      <c r="K70" s="12"/>
      <c r="L70" s="13"/>
      <c r="M70" s="13"/>
      <c r="N70" s="13"/>
      <c r="O70" s="13"/>
      <c r="P70" s="14"/>
      <c r="Q70" s="14"/>
      <c r="R70" s="24" t="s">
        <v>22</v>
      </c>
      <c r="S70" s="15"/>
      <c r="T70" s="15"/>
      <c r="U70" s="16"/>
      <c r="V70" s="16"/>
      <c r="W70" s="16"/>
      <c r="X70" s="16"/>
      <c r="Y70" s="16"/>
      <c r="Z70" s="16"/>
      <c r="AA70" s="7"/>
    </row>
    <row r="71" spans="1:27" ht="14.25">
      <c r="A71" s="8"/>
      <c r="B71" s="8" t="s">
        <v>148</v>
      </c>
      <c r="C71" s="8" t="s">
        <v>149</v>
      </c>
      <c r="D71" s="8">
        <v>2016</v>
      </c>
      <c r="E71" s="8"/>
      <c r="F71" s="26" t="str">
        <f>HYPERLINK("https://link.springer.com/chapter/10.1007/978-3-319-42061-5_6")</f>
        <v>https://link.springer.com/chapter/10.1007/978-3-319-42061-5_6</v>
      </c>
      <c r="G71" s="9"/>
      <c r="H71" s="19" t="str">
        <f t="shared" si="2"/>
        <v>NO</v>
      </c>
      <c r="I71" s="24" t="s">
        <v>22</v>
      </c>
      <c r="J71" s="12"/>
      <c r="K71" s="12"/>
      <c r="L71" s="13"/>
      <c r="M71" s="13"/>
      <c r="N71" s="13"/>
      <c r="O71" s="13"/>
      <c r="P71" s="14"/>
      <c r="Q71" s="14"/>
      <c r="R71" s="24" t="s">
        <v>22</v>
      </c>
      <c r="S71" s="15"/>
      <c r="T71" s="15"/>
      <c r="U71" s="16"/>
      <c r="V71" s="16"/>
      <c r="W71" s="16"/>
      <c r="X71" s="16"/>
      <c r="Y71" s="16"/>
      <c r="Z71" s="16"/>
      <c r="AA71" s="7"/>
    </row>
    <row r="72" spans="1:27" ht="14.25">
      <c r="A72" s="8"/>
      <c r="B72" s="8" t="s">
        <v>150</v>
      </c>
      <c r="C72" s="8" t="s">
        <v>151</v>
      </c>
      <c r="D72" s="8">
        <v>2015</v>
      </c>
      <c r="E72" s="34"/>
      <c r="F72" s="17" t="str">
        <f>HYPERLINK("https://pdfs.semanticscholar.org/9c6e/9f7b3c57e45d9f3f9fa3263606a748fef9f9.pdf")</f>
        <v>https://pdfs.semanticscholar.org/9c6e/9f7b3c57e45d9f3f9fa3263606a748fef9f9.pdf</v>
      </c>
      <c r="G72" s="9"/>
      <c r="H72" s="19" t="str">
        <f t="shared" si="2"/>
        <v>NO</v>
      </c>
      <c r="I72" s="22" t="s">
        <v>22</v>
      </c>
      <c r="J72" s="12"/>
      <c r="K72" s="12"/>
      <c r="L72" s="13"/>
      <c r="M72" s="13"/>
      <c r="N72" s="13"/>
      <c r="O72" s="13"/>
      <c r="P72" s="14"/>
      <c r="Q72" s="14"/>
      <c r="R72" s="22" t="s">
        <v>22</v>
      </c>
      <c r="S72" s="15"/>
      <c r="T72" s="15"/>
      <c r="U72" s="16"/>
      <c r="V72" s="16"/>
      <c r="W72" s="16"/>
      <c r="X72" s="16"/>
      <c r="Y72" s="16"/>
      <c r="Z72" s="16"/>
      <c r="AA72" s="7"/>
    </row>
    <row r="73" spans="1:27" ht="14.25">
      <c r="A73" s="8"/>
      <c r="B73" s="8" t="s">
        <v>152</v>
      </c>
      <c r="C73" s="8" t="s">
        <v>153</v>
      </c>
      <c r="D73" s="8">
        <v>2019</v>
      </c>
      <c r="E73" s="8"/>
      <c r="F73" s="26" t="str">
        <f>HYPERLINK("https://idp.springer.com/authorize/casa?redirect_uri=https://link.springer.com/article/10.1007/s10270-018-0676-3&amp;casa_token=kuAVUZjZWkUAAAAA:T7uJVN4Wi4MOXfyL0kWVXnxr5E9uSnx_BbHxB3KI5Eslm-pTxUJ5oDmbi2Zh-h0aCyUN51poH6pDYUHooKg")</f>
        <v>https://idp.springer.com/authorize/casa?redirect_uri=https://link.springer.com/article/10.1007/s10270-018-0676-3&amp;casa_token=kuAVUZjZWkUAAAAA:T7uJVN4Wi4MOXfyL0kWVXnxr5E9uSnx_BbHxB3KI5Eslm-pTxUJ5oDmbi2Zh-h0aCyUN51poH6pDYUHooKg</v>
      </c>
      <c r="G73" s="9"/>
      <c r="H73" s="19" t="str">
        <f t="shared" si="2"/>
        <v>NO</v>
      </c>
      <c r="I73" s="24" t="s">
        <v>22</v>
      </c>
      <c r="J73" s="12"/>
      <c r="K73" s="12"/>
      <c r="L73" s="13"/>
      <c r="M73" s="13"/>
      <c r="N73" s="13"/>
      <c r="O73" s="13"/>
      <c r="P73" s="14"/>
      <c r="Q73" s="14"/>
      <c r="R73" s="23" t="s">
        <v>22</v>
      </c>
      <c r="S73" s="15"/>
      <c r="T73" s="15"/>
      <c r="U73" s="16"/>
      <c r="V73" s="16"/>
      <c r="W73" s="16"/>
      <c r="X73" s="16"/>
      <c r="Y73" s="16"/>
      <c r="Z73" s="16"/>
      <c r="AA73" s="7"/>
    </row>
    <row r="74" spans="1:27" ht="14.25">
      <c r="A74" s="8"/>
      <c r="B74" s="8" t="s">
        <v>154</v>
      </c>
      <c r="C74" s="8" t="s">
        <v>155</v>
      </c>
      <c r="D74" s="8">
        <v>2019</v>
      </c>
      <c r="E74" s="8"/>
      <c r="F74" s="26" t="str">
        <f>HYPERLINK("https://www.sciencedirect.com/science/article/pii/S0167642318304118")</f>
        <v>https://www.sciencedirect.com/science/article/pii/S0167642318304118</v>
      </c>
      <c r="G74" s="9"/>
      <c r="H74" s="19" t="str">
        <f t="shared" si="2"/>
        <v>NO</v>
      </c>
      <c r="I74" s="24" t="s">
        <v>22</v>
      </c>
      <c r="J74" s="12"/>
      <c r="K74" s="12"/>
      <c r="L74" s="13"/>
      <c r="M74" s="13"/>
      <c r="N74" s="13"/>
      <c r="O74" s="13"/>
      <c r="P74" s="14"/>
      <c r="Q74" s="14"/>
      <c r="R74" s="24" t="s">
        <v>22</v>
      </c>
      <c r="S74" s="15"/>
      <c r="T74" s="15"/>
      <c r="U74" s="16"/>
      <c r="V74" s="16"/>
      <c r="W74" s="16"/>
      <c r="X74" s="16"/>
      <c r="Y74" s="16"/>
      <c r="Z74" s="16"/>
      <c r="AA74" s="7"/>
    </row>
    <row r="75" spans="1:27" ht="14.25">
      <c r="A75" s="8"/>
      <c r="B75" s="8" t="s">
        <v>156</v>
      </c>
      <c r="C75" s="8" t="s">
        <v>157</v>
      </c>
      <c r="D75" s="8">
        <v>2016</v>
      </c>
      <c r="E75" s="8"/>
      <c r="F75" s="26" t="str">
        <f>HYPERLINK("https://ieeexplore.ieee.org/abstract/document/7954378/?casa_token=gntDfkDnROcAAAAA:JnSq1q5fZUarE9254YCquG5ewthGT2bBdh_57cUihp6uSiCgSmSCCOUDaujI_AX3mr0nhzJH6OzW")</f>
        <v>https://ieeexplore.ieee.org/abstract/document/7954378/?casa_token=gntDfkDnROcAAAAA:JnSq1q5fZUarE9254YCquG5ewthGT2bBdh_57cUihp6uSiCgSmSCCOUDaujI_AX3mr0nhzJH6OzW</v>
      </c>
      <c r="G75" s="9"/>
      <c r="H75" s="19" t="str">
        <f t="shared" si="2"/>
        <v>NO</v>
      </c>
      <c r="I75" s="24" t="s">
        <v>22</v>
      </c>
      <c r="J75" s="12"/>
      <c r="K75" s="12"/>
      <c r="L75" s="13"/>
      <c r="M75" s="13"/>
      <c r="N75" s="13"/>
      <c r="O75" s="13"/>
      <c r="P75" s="14"/>
      <c r="Q75" s="14"/>
      <c r="R75" s="24" t="s">
        <v>22</v>
      </c>
      <c r="S75" s="15"/>
      <c r="T75" s="15"/>
      <c r="U75" s="16"/>
      <c r="V75" s="16"/>
      <c r="W75" s="16"/>
      <c r="X75" s="16"/>
      <c r="Y75" s="16"/>
      <c r="Z75" s="16"/>
      <c r="AA75" s="7"/>
    </row>
    <row r="76" spans="1:27" ht="14.25">
      <c r="A76" s="8"/>
      <c r="B76" s="8" t="s">
        <v>158</v>
      </c>
      <c r="C76" s="8" t="s">
        <v>159</v>
      </c>
      <c r="D76" s="8">
        <v>2014</v>
      </c>
      <c r="E76" s="8"/>
      <c r="F76" s="26" t="str">
        <f>HYPERLINK("https://link.springer.com/chapter/10.1007/978-3-319-11245-9_17")</f>
        <v>https://link.springer.com/chapter/10.1007/978-3-319-11245-9_17</v>
      </c>
      <c r="G76" s="9"/>
      <c r="H76" s="19" t="str">
        <f t="shared" si="2"/>
        <v>NO</v>
      </c>
      <c r="I76" s="24" t="s">
        <v>22</v>
      </c>
      <c r="J76" s="12"/>
      <c r="K76" s="12"/>
      <c r="L76" s="13"/>
      <c r="M76" s="13"/>
      <c r="N76" s="13"/>
      <c r="O76" s="13"/>
      <c r="P76" s="14"/>
      <c r="Q76" s="14"/>
      <c r="R76" s="24" t="s">
        <v>22</v>
      </c>
      <c r="S76" s="15"/>
      <c r="T76" s="15"/>
      <c r="U76" s="16"/>
      <c r="V76" s="16"/>
      <c r="W76" s="16"/>
      <c r="X76" s="16"/>
      <c r="Y76" s="16"/>
      <c r="Z76" s="16"/>
      <c r="AA76" s="7"/>
    </row>
    <row r="77" spans="1:27" ht="14.25">
      <c r="A77" s="8"/>
      <c r="B77" s="8" t="s">
        <v>160</v>
      </c>
      <c r="C77" s="8" t="s">
        <v>161</v>
      </c>
      <c r="D77" s="8">
        <v>2017</v>
      </c>
      <c r="E77" s="8"/>
      <c r="F77" s="26" t="str">
        <f>HYPERLINK("http://ceur-ws.org/Vol-2019/commitmde_5.pdf")</f>
        <v>http://ceur-ws.org/Vol-2019/commitmde_5.pdf</v>
      </c>
      <c r="G77" s="9"/>
      <c r="H77" s="19" t="str">
        <f t="shared" si="2"/>
        <v>NO</v>
      </c>
      <c r="I77" s="24" t="s">
        <v>22</v>
      </c>
      <c r="J77" s="12"/>
      <c r="K77" s="12"/>
      <c r="L77" s="13"/>
      <c r="M77" s="13"/>
      <c r="N77" s="13"/>
      <c r="O77" s="13"/>
      <c r="P77" s="14"/>
      <c r="Q77" s="14"/>
      <c r="R77" s="24" t="s">
        <v>22</v>
      </c>
      <c r="S77" s="15"/>
      <c r="T77" s="15"/>
      <c r="U77" s="16"/>
      <c r="V77" s="16"/>
      <c r="W77" s="16"/>
      <c r="X77" s="16"/>
      <c r="Y77" s="16"/>
      <c r="Z77" s="16"/>
      <c r="AA77" s="7"/>
    </row>
    <row r="78" spans="1:27" ht="14.25">
      <c r="A78" s="8"/>
      <c r="B78" s="8" t="s">
        <v>84</v>
      </c>
      <c r="C78" s="8" t="s">
        <v>162</v>
      </c>
      <c r="D78" s="8">
        <v>2015</v>
      </c>
      <c r="E78" s="8"/>
      <c r="F78" s="26" t="str">
        <f>HYPERLINK("https://ieeexplore.ieee.org/abstract/document/7424638/?casa_token=lzJUD1C1rBYAAAAA:w22rsRtR0bPIviQyj7wX2t825NgPk2aAC_sEJfdjpgXd4zQiXK3VGp2CBl4BTs_4xdzPpctXRs8F")</f>
        <v>https://ieeexplore.ieee.org/abstract/document/7424638/?casa_token=lzJUD1C1rBYAAAAA:w22rsRtR0bPIviQyj7wX2t825NgPk2aAC_sEJfdjpgXd4zQiXK3VGp2CBl4BTs_4xdzPpctXRs8F</v>
      </c>
      <c r="G78" s="9"/>
      <c r="H78" s="19" t="str">
        <f t="shared" si="2"/>
        <v>NO</v>
      </c>
      <c r="I78" s="24" t="s">
        <v>22</v>
      </c>
      <c r="J78" s="12"/>
      <c r="K78" s="12"/>
      <c r="L78" s="13"/>
      <c r="M78" s="13"/>
      <c r="N78" s="13"/>
      <c r="O78" s="13"/>
      <c r="P78" s="14"/>
      <c r="Q78" s="14"/>
      <c r="R78" s="24" t="s">
        <v>22</v>
      </c>
      <c r="S78" s="15"/>
      <c r="T78" s="15"/>
      <c r="U78" s="16"/>
      <c r="V78" s="16"/>
      <c r="W78" s="16"/>
      <c r="X78" s="16"/>
      <c r="Y78" s="16"/>
      <c r="Z78" s="16"/>
      <c r="AA78" s="7"/>
    </row>
    <row r="79" spans="1:27" ht="14.25">
      <c r="A79" s="8"/>
      <c r="B79" s="8" t="s">
        <v>112</v>
      </c>
      <c r="C79" s="8" t="s">
        <v>163</v>
      </c>
      <c r="D79" s="8">
        <v>2014</v>
      </c>
      <c r="E79" s="8"/>
      <c r="F79" s="26" t="str">
        <f>HYPERLINK("http://citeseerx.ist.psu.edu/viewdoc/download?doi=10.1.1.665.3576&amp;rep=rep1&amp;type=pdf")</f>
        <v>http://citeseerx.ist.psu.edu/viewdoc/download?doi=10.1.1.665.3576&amp;rep=rep1&amp;type=pdf</v>
      </c>
      <c r="G79" s="9"/>
      <c r="H79" s="19" t="str">
        <f t="shared" si="2"/>
        <v>NO</v>
      </c>
      <c r="I79" s="24" t="s">
        <v>22</v>
      </c>
      <c r="J79" s="12"/>
      <c r="K79" s="12"/>
      <c r="L79" s="13"/>
      <c r="M79" s="13"/>
      <c r="N79" s="13"/>
      <c r="O79" s="13"/>
      <c r="P79" s="14"/>
      <c r="Q79" s="14"/>
      <c r="R79" s="24" t="s">
        <v>22</v>
      </c>
      <c r="S79" s="15"/>
      <c r="T79" s="15"/>
      <c r="U79" s="16"/>
      <c r="V79" s="16"/>
      <c r="W79" s="16"/>
      <c r="X79" s="16"/>
      <c r="Y79" s="16"/>
      <c r="Z79" s="16"/>
      <c r="AA79" s="7"/>
    </row>
    <row r="80" spans="1:27" ht="14.25">
      <c r="A80" s="8"/>
      <c r="B80" s="8" t="s">
        <v>164</v>
      </c>
      <c r="C80" s="8" t="s">
        <v>165</v>
      </c>
      <c r="D80" s="8">
        <v>2014</v>
      </c>
      <c r="E80" s="8"/>
      <c r="F80" s="26" t="str">
        <f>HYPERLINK("https://citeseerx.ist.psu.edu/viewdoc/download?doi=10.1.1.667.3462&amp;rep=rep1&amp;type=pdf")</f>
        <v>https://citeseerx.ist.psu.edu/viewdoc/download?doi=10.1.1.667.3462&amp;rep=rep1&amp;type=pdf</v>
      </c>
      <c r="G80" s="9"/>
      <c r="H80" s="19" t="str">
        <f t="shared" si="2"/>
        <v>NO</v>
      </c>
      <c r="I80" s="24" t="s">
        <v>22</v>
      </c>
      <c r="J80" s="12"/>
      <c r="K80" s="12"/>
      <c r="L80" s="13"/>
      <c r="M80" s="13"/>
      <c r="N80" s="13"/>
      <c r="O80" s="13"/>
      <c r="P80" s="14"/>
      <c r="Q80" s="14"/>
      <c r="R80" s="24" t="s">
        <v>22</v>
      </c>
      <c r="S80" s="15"/>
      <c r="T80" s="15"/>
      <c r="U80" s="16"/>
      <c r="V80" s="16"/>
      <c r="W80" s="16"/>
      <c r="X80" s="16"/>
      <c r="Y80" s="16"/>
      <c r="Z80" s="16"/>
      <c r="AA80" s="7"/>
    </row>
    <row r="81" spans="1:27" ht="14.25">
      <c r="A81" s="8"/>
      <c r="B81" s="8" t="s">
        <v>166</v>
      </c>
      <c r="C81" s="8" t="s">
        <v>167</v>
      </c>
      <c r="D81" s="8">
        <v>2015</v>
      </c>
      <c r="E81" s="8"/>
      <c r="F81" s="26" t="str">
        <f>HYPERLINK("https://www.dcc.uchile.cl/gems/docs/ToolDemoMODELS2015.pdf")</f>
        <v>https://www.dcc.uchile.cl/gems/docs/ToolDemoMODELS2015.pdf</v>
      </c>
      <c r="G81" s="9"/>
      <c r="H81" s="19" t="str">
        <f t="shared" si="2"/>
        <v>NO</v>
      </c>
      <c r="I81" s="24" t="s">
        <v>22</v>
      </c>
      <c r="J81" s="12"/>
      <c r="K81" s="12"/>
      <c r="L81" s="13"/>
      <c r="M81" s="13"/>
      <c r="N81" s="13"/>
      <c r="O81" s="13"/>
      <c r="P81" s="14"/>
      <c r="Q81" s="14"/>
      <c r="R81" s="23" t="s">
        <v>22</v>
      </c>
      <c r="S81" s="15"/>
      <c r="T81" s="15"/>
      <c r="U81" s="16"/>
      <c r="V81" s="16"/>
      <c r="W81" s="16"/>
      <c r="X81" s="16"/>
      <c r="Y81" s="16"/>
      <c r="Z81" s="16"/>
      <c r="AA81" s="7"/>
    </row>
    <row r="82" spans="1:27" ht="14.25">
      <c r="A82" s="8"/>
      <c r="B82" s="8" t="s">
        <v>168</v>
      </c>
      <c r="C82" s="8" t="s">
        <v>169</v>
      </c>
      <c r="D82" s="8">
        <v>2015</v>
      </c>
      <c r="E82" s="8"/>
      <c r="F82" s="26" t="str">
        <f>HYPERLINK("https://dl.acm.org/doi/abs/10.1145/2774225.2774838?casa_token=KPgonprZR5EAAAAA:YyvcUOzRKbrNCmEKx0TzLVHz3NOHExCbdovwKKttK4qjhYJfTnEfDcQvQuScaURHkFhCk5FPKAC1l74")</f>
        <v>https://dl.acm.org/doi/abs/10.1145/2774225.2774838?casa_token=KPgonprZR5EAAAAA:YyvcUOzRKbrNCmEKx0TzLVHz3NOHExCbdovwKKttK4qjhYJfTnEfDcQvQuScaURHkFhCk5FPKAC1l74</v>
      </c>
      <c r="G82" s="9"/>
      <c r="H82" s="19" t="str">
        <f t="shared" si="2"/>
        <v>NO</v>
      </c>
      <c r="I82" s="24" t="s">
        <v>22</v>
      </c>
      <c r="J82" s="12"/>
      <c r="K82" s="12"/>
      <c r="L82" s="13"/>
      <c r="M82" s="13"/>
      <c r="N82" s="13"/>
      <c r="O82" s="13"/>
      <c r="P82" s="14"/>
      <c r="Q82" s="14"/>
      <c r="R82" s="24" t="s">
        <v>22</v>
      </c>
      <c r="S82" s="15"/>
      <c r="T82" s="15"/>
      <c r="U82" s="16"/>
      <c r="V82" s="16"/>
      <c r="W82" s="16"/>
      <c r="X82" s="16"/>
      <c r="Y82" s="16"/>
      <c r="Z82" s="16"/>
      <c r="AA82" s="7"/>
    </row>
    <row r="83" spans="1:27" ht="14.25">
      <c r="A83" s="8"/>
      <c r="B83" s="8" t="s">
        <v>170</v>
      </c>
      <c r="C83" s="8" t="s">
        <v>171</v>
      </c>
      <c r="D83" s="8">
        <v>2015</v>
      </c>
      <c r="E83" s="8"/>
      <c r="F83" s="26" t="str">
        <f>HYPERLINK("https://link.springer.com/chapter/10.1007/978-3-319-26172-0_5")</f>
        <v>https://link.springer.com/chapter/10.1007/978-3-319-26172-0_5</v>
      </c>
      <c r="G83" s="9"/>
      <c r="H83" s="19" t="str">
        <f t="shared" si="2"/>
        <v>NO</v>
      </c>
      <c r="I83" s="23" t="s">
        <v>22</v>
      </c>
      <c r="J83" s="12"/>
      <c r="K83" s="12"/>
      <c r="L83" s="13"/>
      <c r="M83" s="13"/>
      <c r="N83" s="13"/>
      <c r="O83" s="13"/>
      <c r="P83" s="14"/>
      <c r="Q83" s="14"/>
      <c r="R83" s="23" t="s">
        <v>22</v>
      </c>
      <c r="S83" s="15"/>
      <c r="T83" s="15"/>
      <c r="U83" s="16"/>
      <c r="V83" s="16"/>
      <c r="W83" s="16"/>
      <c r="X83" s="16"/>
      <c r="Y83" s="16"/>
      <c r="Z83" s="16"/>
      <c r="AA83" s="7"/>
    </row>
    <row r="84" spans="1:27" ht="14.25">
      <c r="A84" s="8"/>
      <c r="B84" s="8" t="s">
        <v>172</v>
      </c>
      <c r="C84" s="8" t="s">
        <v>173</v>
      </c>
      <c r="D84" s="8">
        <v>2017</v>
      </c>
      <c r="E84" s="8"/>
      <c r="F84" s="26" t="str">
        <f>HYPERLINK("http://real.mtak.hu/74374/")</f>
        <v>http://real.mtak.hu/74374/</v>
      </c>
      <c r="G84" s="9"/>
      <c r="H84" s="19" t="str">
        <f t="shared" si="2"/>
        <v>NO</v>
      </c>
      <c r="I84" s="24" t="s">
        <v>22</v>
      </c>
      <c r="J84" s="12"/>
      <c r="K84" s="12"/>
      <c r="L84" s="13"/>
      <c r="M84" s="13"/>
      <c r="N84" s="13"/>
      <c r="O84" s="13"/>
      <c r="P84" s="14"/>
      <c r="Q84" s="14"/>
      <c r="R84" s="24" t="s">
        <v>22</v>
      </c>
      <c r="S84" s="15"/>
      <c r="T84" s="15"/>
      <c r="U84" s="16"/>
      <c r="V84" s="16"/>
      <c r="W84" s="16"/>
      <c r="X84" s="16"/>
      <c r="Y84" s="16"/>
      <c r="Z84" s="16"/>
      <c r="AA84" s="7"/>
    </row>
    <row r="85" spans="1:27" ht="14.25">
      <c r="A85" s="8"/>
      <c r="B85" s="8" t="s">
        <v>174</v>
      </c>
      <c r="C85" s="8" t="s">
        <v>175</v>
      </c>
      <c r="D85" s="8">
        <v>2018</v>
      </c>
      <c r="E85" s="8"/>
      <c r="F85" s="26" t="str">
        <f>HYPERLINK("https://pdfs.semanticscholar.org/ef9a/55a80fafbfe4460a0e43c141adbefff54ebf.pdf")</f>
        <v>https://pdfs.semanticscholar.org/ef9a/55a80fafbfe4460a0e43c141adbefff54ebf.pdf</v>
      </c>
      <c r="G85" s="9"/>
      <c r="H85" s="19" t="str">
        <f t="shared" si="2"/>
        <v>NO</v>
      </c>
      <c r="I85" s="24" t="s">
        <v>22</v>
      </c>
      <c r="J85" s="12"/>
      <c r="K85" s="12"/>
      <c r="L85" s="13"/>
      <c r="M85" s="13"/>
      <c r="N85" s="13"/>
      <c r="O85" s="13"/>
      <c r="P85" s="14"/>
      <c r="Q85" s="14"/>
      <c r="R85" s="24" t="s">
        <v>22</v>
      </c>
      <c r="S85" s="15"/>
      <c r="T85" s="15"/>
      <c r="U85" s="16"/>
      <c r="V85" s="16"/>
      <c r="W85" s="16"/>
      <c r="X85" s="16"/>
      <c r="Y85" s="16"/>
      <c r="Z85" s="16"/>
      <c r="AA85" s="7"/>
    </row>
    <row r="86" spans="1:27" ht="14.25">
      <c r="A86" s="8"/>
      <c r="B86" s="8" t="s">
        <v>176</v>
      </c>
      <c r="C86" s="8" t="s">
        <v>177</v>
      </c>
      <c r="D86" s="8">
        <v>2018</v>
      </c>
      <c r="E86" s="8"/>
      <c r="F86" s="26" t="str">
        <f>HYPERLINK("https://link.springer.com/chapter/10.1007/978-3-030-01042-3_12")</f>
        <v>https://link.springer.com/chapter/10.1007/978-3-030-01042-3_12</v>
      </c>
      <c r="G86" s="9"/>
      <c r="H86" s="19" t="str">
        <f t="shared" si="2"/>
        <v>NO</v>
      </c>
      <c r="I86" s="24" t="s">
        <v>22</v>
      </c>
      <c r="J86" s="12"/>
      <c r="K86" s="12"/>
      <c r="L86" s="13"/>
      <c r="M86" s="13"/>
      <c r="N86" s="13"/>
      <c r="O86" s="13"/>
      <c r="P86" s="14"/>
      <c r="Q86" s="14"/>
      <c r="R86" s="24" t="s">
        <v>22</v>
      </c>
      <c r="S86" s="15"/>
      <c r="T86" s="15"/>
      <c r="U86" s="16"/>
      <c r="V86" s="16"/>
      <c r="W86" s="16"/>
      <c r="X86" s="16"/>
      <c r="Y86" s="16"/>
      <c r="Z86" s="16"/>
      <c r="AA86" s="7"/>
    </row>
    <row r="87" spans="1:27" ht="14.25">
      <c r="A87" s="8"/>
      <c r="B87" s="8" t="s">
        <v>178</v>
      </c>
      <c r="C87" s="8" t="s">
        <v>179</v>
      </c>
      <c r="D87" s="8">
        <v>2018</v>
      </c>
      <c r="E87" s="8"/>
      <c r="F87" s="26" t="str">
        <f>HYPERLINK("http://ceur-ws.org/Vol-2245/mdetools_paper_3.pdf")</f>
        <v>http://ceur-ws.org/Vol-2245/mdetools_paper_3.pdf</v>
      </c>
      <c r="G87" s="9"/>
      <c r="H87" s="19" t="str">
        <f t="shared" si="2"/>
        <v>NO</v>
      </c>
      <c r="I87" s="22" t="s">
        <v>22</v>
      </c>
      <c r="J87" s="12"/>
      <c r="K87" s="12"/>
      <c r="L87" s="13"/>
      <c r="M87" s="13"/>
      <c r="N87" s="13"/>
      <c r="O87" s="13"/>
      <c r="P87" s="14"/>
      <c r="Q87" s="14"/>
      <c r="R87" s="23" t="s">
        <v>22</v>
      </c>
      <c r="S87" s="15"/>
      <c r="T87" s="15"/>
      <c r="U87" s="16"/>
      <c r="V87" s="16"/>
      <c r="W87" s="16"/>
      <c r="X87" s="16"/>
      <c r="Y87" s="16"/>
      <c r="Z87" s="16"/>
      <c r="AA87" s="7"/>
    </row>
    <row r="88" spans="1:27" ht="14.25">
      <c r="A88" s="8"/>
      <c r="B88" s="8" t="s">
        <v>180</v>
      </c>
      <c r="C88" s="8" t="s">
        <v>181</v>
      </c>
      <c r="D88" s="8">
        <v>2014</v>
      </c>
      <c r="E88" s="8" t="s">
        <v>182</v>
      </c>
      <c r="F88" s="26" t="str">
        <f>HYPERLINK("http://citeseerx.ist.psu.edu/viewdoc/download?doi=10.1.1.666.4557&amp;rep=rep1&amp;type=pdf")</f>
        <v>http://citeseerx.ist.psu.edu/viewdoc/download?doi=10.1.1.666.4557&amp;rep=rep1&amp;type=pdf</v>
      </c>
      <c r="G88" s="9"/>
      <c r="H88" s="19" t="str">
        <f t="shared" si="2"/>
        <v>NO</v>
      </c>
      <c r="I88" s="24" t="s">
        <v>22</v>
      </c>
      <c r="J88" s="12"/>
      <c r="K88" s="12"/>
      <c r="L88" s="13"/>
      <c r="M88" s="13"/>
      <c r="N88" s="13"/>
      <c r="O88" s="13"/>
      <c r="P88" s="14"/>
      <c r="Q88" s="14"/>
      <c r="R88" s="24" t="s">
        <v>22</v>
      </c>
      <c r="S88" s="15"/>
      <c r="T88" s="15"/>
      <c r="U88" s="16"/>
      <c r="V88" s="16"/>
      <c r="W88" s="16"/>
      <c r="X88" s="16"/>
      <c r="Y88" s="16"/>
      <c r="Z88" s="16"/>
      <c r="AA88" s="7"/>
    </row>
    <row r="89" spans="1:27" ht="14.25">
      <c r="A89" s="8"/>
      <c r="B89" s="8" t="s">
        <v>183</v>
      </c>
      <c r="C89" s="8" t="s">
        <v>184</v>
      </c>
      <c r="D89" s="8">
        <v>2016</v>
      </c>
      <c r="E89" s="8"/>
      <c r="F89" s="26" t="str">
        <f>HYPERLINK("https://ieeexplore.ieee.org/abstract/document/7918811/")</f>
        <v>https://ieeexplore.ieee.org/abstract/document/7918811/</v>
      </c>
      <c r="G89" s="9"/>
      <c r="H89" s="19" t="str">
        <f t="shared" si="2"/>
        <v>NO</v>
      </c>
      <c r="I89" s="24" t="s">
        <v>22</v>
      </c>
      <c r="J89" s="12"/>
      <c r="K89" s="12"/>
      <c r="L89" s="13"/>
      <c r="M89" s="13"/>
      <c r="N89" s="13"/>
      <c r="O89" s="13"/>
      <c r="P89" s="14"/>
      <c r="Q89" s="14"/>
      <c r="R89" s="24" t="s">
        <v>22</v>
      </c>
      <c r="S89" s="15"/>
      <c r="T89" s="15"/>
      <c r="U89" s="16"/>
      <c r="V89" s="16"/>
      <c r="W89" s="16"/>
      <c r="X89" s="16"/>
      <c r="Y89" s="16"/>
      <c r="Z89" s="16"/>
      <c r="AA89" s="7"/>
    </row>
    <row r="90" spans="1:27" ht="14.25">
      <c r="A90" s="8"/>
      <c r="B90" s="8" t="s">
        <v>135</v>
      </c>
      <c r="C90" s="8" t="s">
        <v>185</v>
      </c>
      <c r="D90" s="8">
        <v>2016</v>
      </c>
      <c r="E90" s="8"/>
      <c r="F90" s="26" t="str">
        <f>HYPERLINK("https://link.springer.com/chapter/10.1007/978-3-319-66302-9_2")</f>
        <v>https://link.springer.com/chapter/10.1007/978-3-319-66302-9_2</v>
      </c>
      <c r="G90" s="9"/>
      <c r="H90" s="19" t="str">
        <f t="shared" si="2"/>
        <v>NO</v>
      </c>
      <c r="I90" s="24" t="s">
        <v>22</v>
      </c>
      <c r="J90" s="12"/>
      <c r="K90" s="12"/>
      <c r="L90" s="13"/>
      <c r="M90" s="13"/>
      <c r="N90" s="13"/>
      <c r="O90" s="13"/>
      <c r="P90" s="14"/>
      <c r="Q90" s="14"/>
      <c r="R90" s="24" t="s">
        <v>22</v>
      </c>
      <c r="S90" s="15"/>
      <c r="T90" s="15"/>
      <c r="U90" s="16"/>
      <c r="V90" s="16"/>
      <c r="W90" s="16"/>
      <c r="X90" s="16"/>
      <c r="Y90" s="16"/>
      <c r="Z90" s="16"/>
      <c r="AA90" s="7"/>
    </row>
    <row r="91" spans="1:27" ht="14.25">
      <c r="A91" s="8"/>
      <c r="B91" s="8" t="s">
        <v>186</v>
      </c>
      <c r="C91" s="8" t="s">
        <v>187</v>
      </c>
      <c r="D91" s="8">
        <v>2018</v>
      </c>
      <c r="E91" s="8"/>
      <c r="F91" s="26" t="str">
        <f>HYPERLINK("http://msdl.cs.mcgill.ca/people/bentley/research/Oakes2018%20-%20Debugging%20of%20Model%20Transformations%20and%20Contracts%20in%20SyVOLT.pdf")</f>
        <v>http://msdl.cs.mcgill.ca/people/bentley/research/Oakes2018%20-%20Debugging%20of%20Model%20Transformations%20and%20Contracts%20in%20SyVOLT.pdf</v>
      </c>
      <c r="G91" s="9"/>
      <c r="H91" s="19" t="str">
        <f t="shared" si="2"/>
        <v>NO</v>
      </c>
      <c r="I91" s="24" t="s">
        <v>22</v>
      </c>
      <c r="J91" s="12"/>
      <c r="K91" s="12"/>
      <c r="L91" s="13"/>
      <c r="M91" s="13"/>
      <c r="N91" s="13"/>
      <c r="O91" s="13"/>
      <c r="P91" s="14"/>
      <c r="Q91" s="14"/>
      <c r="R91" s="24" t="s">
        <v>22</v>
      </c>
      <c r="S91" s="15"/>
      <c r="T91" s="15"/>
      <c r="U91" s="16"/>
      <c r="V91" s="16"/>
      <c r="W91" s="16"/>
      <c r="X91" s="16"/>
      <c r="Y91" s="16"/>
      <c r="Z91" s="16"/>
      <c r="AA91" s="7"/>
    </row>
    <row r="92" spans="1:27" ht="14.25">
      <c r="A92" s="8"/>
      <c r="B92" s="8" t="s">
        <v>188</v>
      </c>
      <c r="C92" s="8" t="s">
        <v>189</v>
      </c>
      <c r="D92" s="8">
        <v>2014</v>
      </c>
      <c r="E92" s="8"/>
      <c r="F92" s="26" t="str">
        <f>HYPERLINK("http://www.cs.bsu.edu/~hergin/research/proposal.pdf")</f>
        <v>http://www.cs.bsu.edu/~hergin/research/proposal.pdf</v>
      </c>
      <c r="G92" s="9"/>
      <c r="H92" s="19" t="str">
        <f t="shared" si="2"/>
        <v>NO</v>
      </c>
      <c r="I92" s="24" t="s">
        <v>22</v>
      </c>
      <c r="J92" s="12"/>
      <c r="K92" s="12"/>
      <c r="L92" s="13"/>
      <c r="M92" s="13"/>
      <c r="N92" s="13"/>
      <c r="O92" s="13"/>
      <c r="P92" s="14"/>
      <c r="Q92" s="14"/>
      <c r="R92" s="24" t="s">
        <v>22</v>
      </c>
      <c r="S92" s="15"/>
      <c r="T92" s="15"/>
      <c r="U92" s="16"/>
      <c r="V92" s="16"/>
      <c r="W92" s="16"/>
      <c r="X92" s="16"/>
      <c r="Y92" s="16"/>
      <c r="Z92" s="16"/>
      <c r="AA92" s="7"/>
    </row>
    <row r="93" spans="1:27" ht="14.25">
      <c r="A93" s="8"/>
      <c r="B93" s="8" t="s">
        <v>190</v>
      </c>
      <c r="C93" s="8" t="s">
        <v>191</v>
      </c>
      <c r="D93" s="8">
        <v>2018</v>
      </c>
      <c r="E93" s="8"/>
      <c r="F93" s="26" t="str">
        <f>HYPERLINK("https://ir.vanderbilt.edu/handle/1803/11655")</f>
        <v>https://ir.vanderbilt.edu/handle/1803/11655</v>
      </c>
      <c r="G93" s="9"/>
      <c r="H93" s="19" t="str">
        <f t="shared" si="2"/>
        <v>NO</v>
      </c>
      <c r="I93" s="22" t="s">
        <v>22</v>
      </c>
      <c r="J93" s="12"/>
      <c r="K93" s="12"/>
      <c r="L93" s="13"/>
      <c r="M93" s="13"/>
      <c r="N93" s="13"/>
      <c r="O93" s="13"/>
      <c r="P93" s="14"/>
      <c r="Q93" s="14"/>
      <c r="R93" s="24" t="s">
        <v>22</v>
      </c>
      <c r="S93" s="15"/>
      <c r="T93" s="15"/>
      <c r="U93" s="16"/>
      <c r="V93" s="16"/>
      <c r="W93" s="16"/>
      <c r="X93" s="16"/>
      <c r="Y93" s="16"/>
      <c r="Z93" s="16"/>
      <c r="AA93" s="7"/>
    </row>
    <row r="94" spans="1:27" ht="14.25">
      <c r="A94" s="8"/>
      <c r="B94" s="8" t="s">
        <v>192</v>
      </c>
      <c r="C94" s="8" t="s">
        <v>193</v>
      </c>
      <c r="D94" s="8">
        <v>2019</v>
      </c>
      <c r="E94" s="8"/>
      <c r="F94" s="26" t="str">
        <f>HYPERLINK("https://ieeexplore.ieee.org/abstract/document/8877072/")</f>
        <v>https://ieeexplore.ieee.org/abstract/document/8877072/</v>
      </c>
      <c r="G94" s="9"/>
      <c r="H94" s="19" t="str">
        <f t="shared" si="2"/>
        <v>NO</v>
      </c>
      <c r="I94" s="24" t="s">
        <v>22</v>
      </c>
      <c r="J94" s="12"/>
      <c r="K94" s="12"/>
      <c r="L94" s="13"/>
      <c r="M94" s="13"/>
      <c r="N94" s="13"/>
      <c r="O94" s="13"/>
      <c r="P94" s="14"/>
      <c r="Q94" s="14"/>
      <c r="R94" s="24" t="s">
        <v>22</v>
      </c>
      <c r="S94" s="15"/>
      <c r="T94" s="15"/>
      <c r="U94" s="16"/>
      <c r="V94" s="16"/>
      <c r="W94" s="16"/>
      <c r="X94" s="16"/>
      <c r="Y94" s="16"/>
      <c r="Z94" s="16"/>
      <c r="AA94" s="7"/>
    </row>
    <row r="95" spans="1:27" ht="14.25">
      <c r="A95" s="8"/>
      <c r="B95" s="8" t="s">
        <v>194</v>
      </c>
      <c r="C95" s="8" t="s">
        <v>195</v>
      </c>
      <c r="D95" s="8">
        <v>2020</v>
      </c>
      <c r="E95" s="8"/>
      <c r="F95" s="26" t="str">
        <f>HYPERLINK("https://link.springer.com/article/10.1007/s10270-020-00829-y")</f>
        <v>https://link.springer.com/article/10.1007/s10270-020-00829-y</v>
      </c>
      <c r="G95" s="9"/>
      <c r="H95" s="19" t="str">
        <f t="shared" si="2"/>
        <v>NO</v>
      </c>
      <c r="I95" s="24" t="s">
        <v>22</v>
      </c>
      <c r="J95" s="12"/>
      <c r="K95" s="12"/>
      <c r="L95" s="13"/>
      <c r="M95" s="13"/>
      <c r="N95" s="13"/>
      <c r="O95" s="13"/>
      <c r="P95" s="14"/>
      <c r="Q95" s="14"/>
      <c r="R95" s="24" t="s">
        <v>22</v>
      </c>
      <c r="S95" s="15"/>
      <c r="T95" s="15"/>
      <c r="U95" s="16"/>
      <c r="V95" s="16"/>
      <c r="W95" s="16"/>
      <c r="X95" s="16"/>
      <c r="Y95" s="16"/>
      <c r="Z95" s="16"/>
      <c r="AA95" s="7"/>
    </row>
    <row r="96" spans="1:27" ht="14.25">
      <c r="A96" s="8"/>
      <c r="B96" s="8" t="s">
        <v>118</v>
      </c>
      <c r="C96" s="8" t="s">
        <v>196</v>
      </c>
      <c r="D96" s="8">
        <v>2018</v>
      </c>
      <c r="E96" s="8"/>
      <c r="F96" s="26" t="str">
        <f>HYPERLINK("https://ieeexplore.ieee.org/abstract/document/8409907/?casa_token=Ayay5gCfcg0AAAAA:IdE72aKEjVP7u7l3wY-eyj_zYg8r2usZY7iu0J6PQRK0dh5_53xQmJrdX62pka1_2b-AQi245sB9")</f>
        <v>https://ieeexplore.ieee.org/abstract/document/8409907/?casa_token=Ayay5gCfcg0AAAAA:IdE72aKEjVP7u7l3wY-eyj_zYg8r2usZY7iu0J6PQRK0dh5_53xQmJrdX62pka1_2b-AQi245sB9</v>
      </c>
      <c r="G96" s="9"/>
      <c r="H96" s="19" t="str">
        <f t="shared" si="2"/>
        <v>NO</v>
      </c>
      <c r="I96" s="24" t="s">
        <v>22</v>
      </c>
      <c r="J96" s="12"/>
      <c r="K96" s="12"/>
      <c r="L96" s="13"/>
      <c r="M96" s="13"/>
      <c r="N96" s="13"/>
      <c r="O96" s="13"/>
      <c r="P96" s="14"/>
      <c r="Q96" s="14"/>
      <c r="R96" s="24" t="s">
        <v>22</v>
      </c>
      <c r="S96" s="15"/>
      <c r="T96" s="15"/>
      <c r="U96" s="16"/>
      <c r="V96" s="16"/>
      <c r="W96" s="16"/>
      <c r="X96" s="16"/>
      <c r="Y96" s="16"/>
      <c r="Z96" s="16"/>
      <c r="AA96" s="7"/>
    </row>
    <row r="97" spans="1:27" ht="14.25">
      <c r="A97" s="8"/>
      <c r="B97" s="8" t="s">
        <v>197</v>
      </c>
      <c r="C97" s="8" t="s">
        <v>198</v>
      </c>
      <c r="D97" s="8">
        <v>2019</v>
      </c>
      <c r="E97" s="8"/>
      <c r="F97" s="26" t="str">
        <f>HYPERLINK("https://ieeexplore.ieee.org/abstract/document/8904829/")</f>
        <v>https://ieeexplore.ieee.org/abstract/document/8904829/</v>
      </c>
      <c r="G97" s="9"/>
      <c r="H97" s="19" t="str">
        <f t="shared" si="2"/>
        <v>NO</v>
      </c>
      <c r="I97" s="24" t="s">
        <v>22</v>
      </c>
      <c r="J97" s="12"/>
      <c r="K97" s="12"/>
      <c r="L97" s="13"/>
      <c r="M97" s="13"/>
      <c r="N97" s="13"/>
      <c r="O97" s="13"/>
      <c r="P97" s="14"/>
      <c r="Q97" s="14"/>
      <c r="R97" s="24" t="s">
        <v>22</v>
      </c>
      <c r="S97" s="15"/>
      <c r="T97" s="15"/>
      <c r="U97" s="16"/>
      <c r="V97" s="16"/>
      <c r="W97" s="16"/>
      <c r="X97" s="16"/>
      <c r="Y97" s="16"/>
      <c r="Z97" s="16"/>
      <c r="AA97" s="7"/>
    </row>
    <row r="98" spans="1:27" ht="14.25">
      <c r="A98" s="8"/>
      <c r="B98" s="8" t="s">
        <v>199</v>
      </c>
      <c r="C98" s="8" t="s">
        <v>200</v>
      </c>
      <c r="D98" s="8">
        <v>2019</v>
      </c>
      <c r="E98" s="8"/>
      <c r="F98" s="26" t="str">
        <f>HYPERLINK("https://repozitorium.omikk.bme.hu/bitstream/handle/10890/13183/ertekezes.pdf?sequence=2")</f>
        <v>https://repozitorium.omikk.bme.hu/bitstream/handle/10890/13183/ertekezes.pdf?sequence=2</v>
      </c>
      <c r="G98" s="9"/>
      <c r="H98" s="19" t="str">
        <f t="shared" ref="H98:H129" si="3">IF(I98=R98,I98,IF(AND(I98="YES",R98="MAYBE"),"YES",IF(AND(I98="MAYBE",R98="YES"),"YES",IF(OR(AND(I98="NO",R98="YES"),AND(I98="YES",R98="NO")),"MAYBE","NO"))))</f>
        <v>NO</v>
      </c>
      <c r="I98" s="24" t="s">
        <v>22</v>
      </c>
      <c r="J98" s="12"/>
      <c r="K98" s="12"/>
      <c r="L98" s="13"/>
      <c r="M98" s="13"/>
      <c r="N98" s="13"/>
      <c r="O98" s="13"/>
      <c r="P98" s="14"/>
      <c r="Q98" s="14"/>
      <c r="R98" s="24" t="s">
        <v>22</v>
      </c>
      <c r="S98" s="15"/>
      <c r="T98" s="15"/>
      <c r="U98" s="16"/>
      <c r="V98" s="16"/>
      <c r="W98" s="16"/>
      <c r="X98" s="16"/>
      <c r="Y98" s="16"/>
      <c r="Z98" s="16"/>
      <c r="AA98" s="7"/>
    </row>
    <row r="99" spans="1:27" ht="14.25">
      <c r="A99" s="8"/>
      <c r="B99" s="8" t="s">
        <v>201</v>
      </c>
      <c r="C99" s="8" t="s">
        <v>202</v>
      </c>
      <c r="D99" s="8">
        <v>2018</v>
      </c>
      <c r="E99" s="8"/>
      <c r="F99" s="26" t="str">
        <f>HYPERLINK("http://www-acaps.cs.mcgill.ca/~clump/theses/oakes-18-symbolic-TH.pdf")</f>
        <v>http://www-acaps.cs.mcgill.ca/~clump/theses/oakes-18-symbolic-TH.pdf</v>
      </c>
      <c r="G99" s="9"/>
      <c r="H99" s="19" t="str">
        <f t="shared" si="3"/>
        <v>NO</v>
      </c>
      <c r="I99" s="24" t="s">
        <v>22</v>
      </c>
      <c r="J99" s="12"/>
      <c r="K99" s="12"/>
      <c r="L99" s="13"/>
      <c r="M99" s="13"/>
      <c r="N99" s="13"/>
      <c r="O99" s="13"/>
      <c r="P99" s="14"/>
      <c r="Q99" s="14"/>
      <c r="R99" s="24" t="s">
        <v>22</v>
      </c>
      <c r="S99" s="15"/>
      <c r="T99" s="15"/>
      <c r="U99" s="16"/>
      <c r="V99" s="16"/>
      <c r="W99" s="16"/>
      <c r="X99" s="16"/>
      <c r="Y99" s="16"/>
      <c r="Z99" s="16"/>
      <c r="AA99" s="7"/>
    </row>
    <row r="100" spans="1:27" ht="14.25">
      <c r="A100" s="8"/>
      <c r="B100" s="8" t="s">
        <v>203</v>
      </c>
      <c r="C100" s="8" t="s">
        <v>204</v>
      </c>
      <c r="D100" s="8">
        <v>2016</v>
      </c>
      <c r="E100" s="8"/>
      <c r="F100" s="26" t="str">
        <f>HYPERLINK("http://msdl.cs.mcgill.ca/people/yves/thesis.pdf")</f>
        <v>http://msdl.cs.mcgill.ca/people/yves/thesis.pdf</v>
      </c>
      <c r="G100" s="9"/>
      <c r="H100" s="19" t="str">
        <f t="shared" si="3"/>
        <v>NO</v>
      </c>
      <c r="I100" s="24" t="s">
        <v>22</v>
      </c>
      <c r="J100" s="12"/>
      <c r="K100" s="12"/>
      <c r="L100" s="13"/>
      <c r="M100" s="13"/>
      <c r="N100" s="13"/>
      <c r="O100" s="13"/>
      <c r="P100" s="14"/>
      <c r="Q100" s="14"/>
      <c r="R100" s="24" t="s">
        <v>22</v>
      </c>
      <c r="S100" s="15"/>
      <c r="T100" s="15"/>
      <c r="U100" s="16"/>
      <c r="V100" s="16"/>
      <c r="W100" s="16"/>
      <c r="X100" s="16"/>
      <c r="Y100" s="16"/>
      <c r="Z100" s="16"/>
      <c r="AA100" s="7"/>
    </row>
    <row r="101" spans="1:27" ht="14.25">
      <c r="A101" s="8"/>
      <c r="B101" s="8" t="s">
        <v>205</v>
      </c>
      <c r="C101" s="8" t="s">
        <v>206</v>
      </c>
      <c r="D101" s="8">
        <v>2014</v>
      </c>
      <c r="E101" s="8"/>
      <c r="F101" s="26" t="str">
        <f>HYPERLINK("https://repozitorium.omikk.bme.hu/bitstream/handle/10890/1367/ertekezes.pdf?sequence=1")</f>
        <v>https://repozitorium.omikk.bme.hu/bitstream/handle/10890/1367/ertekezes.pdf?sequence=1</v>
      </c>
      <c r="G101" s="9"/>
      <c r="H101" s="19" t="str">
        <f t="shared" si="3"/>
        <v>NO</v>
      </c>
      <c r="I101" s="23" t="s">
        <v>22</v>
      </c>
      <c r="J101" s="12"/>
      <c r="K101" s="12"/>
      <c r="L101" s="13"/>
      <c r="M101" s="13"/>
      <c r="N101" s="13"/>
      <c r="O101" s="13"/>
      <c r="P101" s="14"/>
      <c r="Q101" s="14"/>
      <c r="R101" s="24" t="s">
        <v>22</v>
      </c>
      <c r="S101" s="15"/>
      <c r="T101" s="15"/>
      <c r="U101" s="16"/>
      <c r="V101" s="16"/>
      <c r="W101" s="16"/>
      <c r="X101" s="16"/>
      <c r="Y101" s="16"/>
      <c r="Z101" s="16"/>
      <c r="AA101" s="7"/>
    </row>
    <row r="102" spans="1:27" ht="14.25">
      <c r="A102" s="8"/>
      <c r="B102" s="8" t="s">
        <v>207</v>
      </c>
      <c r="C102" s="8" t="s">
        <v>208</v>
      </c>
      <c r="D102" s="8">
        <v>2020</v>
      </c>
      <c r="E102" s="34" t="s">
        <v>21</v>
      </c>
      <c r="F102" s="26" t="str">
        <f>HYPERLINK("https://library.oapen.org/handle/20.500.12657/37711")</f>
        <v>https://library.oapen.org/handle/20.500.12657/37711</v>
      </c>
      <c r="G102" s="9"/>
      <c r="H102" s="19" t="str">
        <f t="shared" si="3"/>
        <v>NO</v>
      </c>
      <c r="I102" s="24" t="s">
        <v>22</v>
      </c>
      <c r="J102" s="12"/>
      <c r="K102" s="12"/>
      <c r="L102" s="13"/>
      <c r="M102" s="13"/>
      <c r="N102" s="13"/>
      <c r="O102" s="13"/>
      <c r="P102" s="14"/>
      <c r="Q102" s="14"/>
      <c r="R102" s="24" t="s">
        <v>22</v>
      </c>
      <c r="S102" s="15"/>
      <c r="T102" s="15"/>
      <c r="U102" s="16"/>
      <c r="V102" s="16"/>
      <c r="W102" s="16"/>
      <c r="X102" s="16"/>
      <c r="Y102" s="16"/>
      <c r="Z102" s="16"/>
      <c r="AA102" s="7"/>
    </row>
    <row r="103" spans="1:27" ht="14.25">
      <c r="A103" s="8"/>
      <c r="B103" s="8" t="s">
        <v>209</v>
      </c>
      <c r="C103" s="8" t="s">
        <v>210</v>
      </c>
      <c r="D103" s="8">
        <v>2016</v>
      </c>
      <c r="E103" s="8"/>
      <c r="F103" s="26" t="str">
        <f>HYPERLINK("https://www.igi-global.com/article/diagrammatic-development-of-domain-specific-modelling-languages-with-webdpf/170521")</f>
        <v>https://www.igi-global.com/article/diagrammatic-development-of-domain-specific-modelling-languages-with-webdpf/170521</v>
      </c>
      <c r="G103" s="9"/>
      <c r="H103" s="19" t="str">
        <f t="shared" si="3"/>
        <v>NO</v>
      </c>
      <c r="I103" s="24" t="s">
        <v>22</v>
      </c>
      <c r="J103" s="12"/>
      <c r="K103" s="12"/>
      <c r="L103" s="13"/>
      <c r="M103" s="13"/>
      <c r="N103" s="13"/>
      <c r="O103" s="13"/>
      <c r="P103" s="14"/>
      <c r="Q103" s="14"/>
      <c r="R103" s="24" t="s">
        <v>22</v>
      </c>
      <c r="S103" s="15"/>
      <c r="T103" s="15"/>
      <c r="U103" s="16"/>
      <c r="V103" s="16"/>
      <c r="W103" s="16"/>
      <c r="X103" s="16"/>
      <c r="Y103" s="16"/>
      <c r="Z103" s="16"/>
      <c r="AA103" s="7"/>
    </row>
    <row r="104" spans="1:27" ht="14.25">
      <c r="A104" s="8"/>
      <c r="B104" s="8" t="s">
        <v>211</v>
      </c>
      <c r="C104" s="8" t="s">
        <v>212</v>
      </c>
      <c r="D104" s="8">
        <v>2020</v>
      </c>
      <c r="E104" s="8"/>
      <c r="F104" s="26" t="str">
        <f>HYPERLINK("https://dl.acm.org/doi/abs/10.1145/3338530?casa_token=FKNdclv972YAAAAA:xMVIGDnYSPu_isoWlNeM2N4TNWWQtFYsTtQeK7ceCYHPVpL-JdGv2E9qQ57Pc9QdljcInFsQWE2_-jc")</f>
        <v>https://dl.acm.org/doi/abs/10.1145/3338530?casa_token=FKNdclv972YAAAAA:xMVIGDnYSPu_isoWlNeM2N4TNWWQtFYsTtQeK7ceCYHPVpL-JdGv2E9qQ57Pc9QdljcInFsQWE2_-jc</v>
      </c>
      <c r="G104" s="9"/>
      <c r="H104" s="19" t="str">
        <f t="shared" si="3"/>
        <v>NO</v>
      </c>
      <c r="I104" s="24" t="s">
        <v>22</v>
      </c>
      <c r="J104" s="12"/>
      <c r="K104" s="12"/>
      <c r="L104" s="13"/>
      <c r="M104" s="13"/>
      <c r="N104" s="13"/>
      <c r="O104" s="13"/>
      <c r="P104" s="14"/>
      <c r="Q104" s="14"/>
      <c r="R104" s="24" t="s">
        <v>22</v>
      </c>
      <c r="S104" s="15"/>
      <c r="T104" s="15"/>
      <c r="U104" s="16"/>
      <c r="V104" s="16"/>
      <c r="W104" s="16"/>
      <c r="X104" s="16"/>
      <c r="Y104" s="16"/>
      <c r="Z104" s="16"/>
      <c r="AA104" s="7"/>
    </row>
    <row r="105" spans="1:27" ht="14.25">
      <c r="A105" s="8"/>
      <c r="B105" s="8" t="s">
        <v>213</v>
      </c>
      <c r="C105" s="8" t="s">
        <v>214</v>
      </c>
      <c r="D105" s="8">
        <v>2016</v>
      </c>
      <c r="E105" s="8"/>
      <c r="F105" s="26" t="str">
        <f>HYPERLINK("https://www.palyntec.com/www.cs/media/tech_reports/39_Explicit_Type_Instance_Relations.pdf")</f>
        <v>https://www.palyntec.com/www.cs/media/tech_reports/39_Explicit_Type_Instance_Relations.pdf</v>
      </c>
      <c r="G105" s="9"/>
      <c r="H105" s="19" t="str">
        <f t="shared" si="3"/>
        <v>NO</v>
      </c>
      <c r="I105" s="24" t="s">
        <v>22</v>
      </c>
      <c r="J105" s="12"/>
      <c r="K105" s="12"/>
      <c r="L105" s="13"/>
      <c r="M105" s="13"/>
      <c r="N105" s="13"/>
      <c r="O105" s="13"/>
      <c r="P105" s="14"/>
      <c r="Q105" s="14"/>
      <c r="R105" s="23" t="s">
        <v>22</v>
      </c>
      <c r="S105" s="15"/>
      <c r="T105" s="15"/>
      <c r="U105" s="16"/>
      <c r="V105" s="16"/>
      <c r="W105" s="16"/>
      <c r="X105" s="16"/>
      <c r="Y105" s="16"/>
      <c r="Z105" s="16"/>
      <c r="AA105" s="7"/>
    </row>
    <row r="106" spans="1:27" ht="14.25">
      <c r="A106" s="8"/>
      <c r="B106" s="8" t="s">
        <v>215</v>
      </c>
      <c r="C106" s="8" t="s">
        <v>216</v>
      </c>
      <c r="D106" s="8">
        <v>2016</v>
      </c>
      <c r="E106" s="8"/>
      <c r="F106" s="26" t="str">
        <f>HYPERLINK("http://ir.ua.edu/handle/123456789/2710")</f>
        <v>http://ir.ua.edu/handle/123456789/2710</v>
      </c>
      <c r="G106" s="9"/>
      <c r="H106" s="19" t="str">
        <f t="shared" si="3"/>
        <v>NO</v>
      </c>
      <c r="I106" s="24" t="s">
        <v>22</v>
      </c>
      <c r="J106" s="12"/>
      <c r="K106" s="12"/>
      <c r="L106" s="13"/>
      <c r="M106" s="13"/>
      <c r="N106" s="13"/>
      <c r="O106" s="13"/>
      <c r="P106" s="14"/>
      <c r="Q106" s="14"/>
      <c r="R106" s="24" t="s">
        <v>22</v>
      </c>
      <c r="S106" s="15"/>
      <c r="T106" s="15"/>
      <c r="U106" s="16"/>
      <c r="V106" s="16"/>
      <c r="W106" s="16"/>
      <c r="X106" s="16"/>
      <c r="Y106" s="16"/>
      <c r="Z106" s="16"/>
      <c r="AA106" s="7"/>
    </row>
    <row r="107" spans="1:27" ht="14.25">
      <c r="A107" s="8"/>
      <c r="B107" s="8" t="s">
        <v>217</v>
      </c>
      <c r="C107" s="8" t="s">
        <v>218</v>
      </c>
      <c r="D107" s="8">
        <v>2019</v>
      </c>
      <c r="E107" s="8"/>
      <c r="F107" s="26" t="str">
        <f>HYPERLINK("https://dl.acm.org/doi/abs/10.1145/3357766.3359537?casa_token=hyHrfURButAAAAAA:wqDvpuUJvF9rjT4B-1Rv_pN7gmJeVr-7Qj4r8G5TRPhp6SlsLTVlc3OvCmYA1ZCjYIuA3GCR42KEBB0")</f>
        <v>https://dl.acm.org/doi/abs/10.1145/3357766.3359537?casa_token=hyHrfURButAAAAAA:wqDvpuUJvF9rjT4B-1Rv_pN7gmJeVr-7Qj4r8G5TRPhp6SlsLTVlc3OvCmYA1ZCjYIuA3GCR42KEBB0</v>
      </c>
      <c r="G107" s="9"/>
      <c r="H107" s="19" t="str">
        <f t="shared" si="3"/>
        <v>NO</v>
      </c>
      <c r="I107" s="24" t="s">
        <v>22</v>
      </c>
      <c r="J107" s="12"/>
      <c r="K107" s="12"/>
      <c r="L107" s="13"/>
      <c r="M107" s="13"/>
      <c r="N107" s="13"/>
      <c r="O107" s="13"/>
      <c r="P107" s="14"/>
      <c r="Q107" s="14"/>
      <c r="R107" s="24" t="s">
        <v>22</v>
      </c>
      <c r="S107" s="15"/>
      <c r="T107" s="15"/>
      <c r="U107" s="16"/>
      <c r="V107" s="16"/>
      <c r="W107" s="16"/>
      <c r="X107" s="16"/>
      <c r="Y107" s="16"/>
      <c r="Z107" s="16"/>
      <c r="AA107" s="7"/>
    </row>
    <row r="108" spans="1:27" ht="14.25">
      <c r="A108" s="8"/>
      <c r="B108" s="8" t="s">
        <v>219</v>
      </c>
      <c r="C108" s="8" t="s">
        <v>220</v>
      </c>
      <c r="D108" s="8">
        <v>2019</v>
      </c>
      <c r="E108" s="8"/>
      <c r="F108" s="26" t="str">
        <f>HYPERLINK("https://idp.springer.com/authorize/casa?redirect_uri=https://link.springer.com/article/10.1007/s10270-018-0678-1&amp;casa_token=LohvrPribx4AAAAA:5qLRBLD7N_9ZFswnfhrHkoockqKy6aZziCXiLltsZ3H7myqhOXhasl313ZmV3Fa-lkZ3d_eayXHkN6dxDv8")</f>
        <v>https://idp.springer.com/authorize/casa?redirect_uri=https://link.springer.com/article/10.1007/s10270-018-0678-1&amp;casa_token=LohvrPribx4AAAAA:5qLRBLD7N_9ZFswnfhrHkoockqKy6aZziCXiLltsZ3H7myqhOXhasl313ZmV3Fa-lkZ3d_eayXHkN6dxDv8</v>
      </c>
      <c r="G108" s="9"/>
      <c r="H108" s="19" t="str">
        <f t="shared" si="3"/>
        <v>NO</v>
      </c>
      <c r="I108" s="24" t="s">
        <v>22</v>
      </c>
      <c r="J108" s="12"/>
      <c r="K108" s="12"/>
      <c r="L108" s="13"/>
      <c r="M108" s="13"/>
      <c r="N108" s="13"/>
      <c r="O108" s="13"/>
      <c r="P108" s="14"/>
      <c r="Q108" s="14"/>
      <c r="R108" s="24" t="s">
        <v>22</v>
      </c>
      <c r="S108" s="15"/>
      <c r="T108" s="15"/>
      <c r="U108" s="16"/>
      <c r="V108" s="16"/>
      <c r="W108" s="16"/>
      <c r="X108" s="16"/>
      <c r="Y108" s="16"/>
      <c r="Z108" s="16"/>
      <c r="AA108" s="7"/>
    </row>
    <row r="109" spans="1:27" ht="14.25">
      <c r="A109" s="8"/>
      <c r="B109" s="8" t="s">
        <v>221</v>
      </c>
      <c r="C109" s="8" t="s">
        <v>222</v>
      </c>
      <c r="D109" s="8">
        <v>2016</v>
      </c>
      <c r="E109" s="8"/>
      <c r="F109" s="26" t="str">
        <f>HYPERLINK("https://lightning.gforge.uni.lu/doc/TR-LASSY-17-01.pdf")</f>
        <v>https://lightning.gforge.uni.lu/doc/TR-LASSY-17-01.pdf</v>
      </c>
      <c r="G109" s="9"/>
      <c r="H109" s="19" t="str">
        <f t="shared" si="3"/>
        <v>NO</v>
      </c>
      <c r="I109" s="24" t="s">
        <v>22</v>
      </c>
      <c r="J109" s="12"/>
      <c r="K109" s="12"/>
      <c r="L109" s="13"/>
      <c r="M109" s="13"/>
      <c r="N109" s="13"/>
      <c r="O109" s="13"/>
      <c r="P109" s="14"/>
      <c r="Q109" s="14"/>
      <c r="R109" s="24" t="s">
        <v>22</v>
      </c>
      <c r="S109" s="15"/>
      <c r="T109" s="15"/>
      <c r="U109" s="16"/>
      <c r="V109" s="16"/>
      <c r="W109" s="16"/>
      <c r="X109" s="16"/>
      <c r="Y109" s="16"/>
      <c r="Z109" s="16"/>
      <c r="AA109" s="7"/>
    </row>
    <row r="110" spans="1:27" ht="14.25">
      <c r="A110" s="8"/>
      <c r="B110" s="8" t="s">
        <v>223</v>
      </c>
      <c r="C110" s="8" t="s">
        <v>224</v>
      </c>
      <c r="D110" s="8">
        <v>2020</v>
      </c>
      <c r="E110" s="8"/>
      <c r="F110" s="26" t="str">
        <f>HYPERLINK("https://smart-tux.de/files/publication/kollaborativeModellierung2020/Literaturubersicht_zur_kollaborativen_Modellierung.pdf")</f>
        <v>https://smart-tux.de/files/publication/kollaborativeModellierung2020/Literaturubersicht_zur_kollaborativen_Modellierung.pdf</v>
      </c>
      <c r="G110" s="9"/>
      <c r="H110" s="19" t="str">
        <f t="shared" si="3"/>
        <v>NO</v>
      </c>
      <c r="I110" s="24" t="s">
        <v>22</v>
      </c>
      <c r="J110" s="12"/>
      <c r="K110" s="12"/>
      <c r="L110" s="13"/>
      <c r="M110" s="13"/>
      <c r="N110" s="13"/>
      <c r="O110" s="13"/>
      <c r="P110" s="14"/>
      <c r="Q110" s="33" t="b">
        <v>0</v>
      </c>
      <c r="R110" s="24" t="s">
        <v>22</v>
      </c>
      <c r="S110" s="15"/>
      <c r="T110" s="15"/>
      <c r="U110" s="16"/>
      <c r="V110" s="16"/>
      <c r="W110" s="16"/>
      <c r="X110" s="16"/>
      <c r="Y110" s="16"/>
      <c r="Z110" s="16"/>
      <c r="AA110" s="7"/>
    </row>
    <row r="111" spans="1:27" ht="14.25">
      <c r="A111" s="8"/>
      <c r="B111" s="8" t="s">
        <v>225</v>
      </c>
      <c r="C111" s="8" t="s">
        <v>226</v>
      </c>
      <c r="D111" s="8"/>
      <c r="E111" s="8"/>
      <c r="F111" s="26" t="str">
        <f>HYPERLINK("https://www.se-rwth.de/phdtheses/Diss-Hoelldobler-MontiTrans-Agile-modellgetriebene-Entwicklung-von-und-mit-domaenenspezifischen-kompositionalen-Transformationssprachen.pdf")</f>
        <v>https://www.se-rwth.de/phdtheses/Diss-Hoelldobler-MontiTrans-Agile-modellgetriebene-Entwicklung-von-und-mit-domaenenspezifischen-kompositionalen-Transformationssprachen.pdf</v>
      </c>
      <c r="G111" s="9"/>
      <c r="H111" s="19" t="str">
        <f t="shared" si="3"/>
        <v>NO</v>
      </c>
      <c r="I111" s="24" t="s">
        <v>22</v>
      </c>
      <c r="J111" s="12"/>
      <c r="K111" s="12"/>
      <c r="L111" s="13"/>
      <c r="M111" s="13"/>
      <c r="N111" s="13"/>
      <c r="O111" s="13"/>
      <c r="P111" s="14"/>
      <c r="Q111" s="14"/>
      <c r="R111" s="24" t="s">
        <v>22</v>
      </c>
      <c r="S111" s="15"/>
      <c r="T111" s="15"/>
      <c r="U111" s="16"/>
      <c r="V111" s="16"/>
      <c r="W111" s="16"/>
      <c r="X111" s="16"/>
      <c r="Y111" s="16"/>
      <c r="Z111" s="16"/>
      <c r="AA111" s="7"/>
    </row>
    <row r="112" spans="1:27" ht="14.25">
      <c r="A112" s="8"/>
      <c r="B112" s="8" t="s">
        <v>227</v>
      </c>
      <c r="C112" s="8" t="s">
        <v>228</v>
      </c>
      <c r="D112" s="8"/>
      <c r="E112" s="8"/>
      <c r="F112" s="26" t="str">
        <f>HYPERLINK("http://msdl.cs.mcgill.ca/people/hv/teaching/MSBDesign/201516/projects/Joran.Dox/reports/FinalReportJoranDox.pdf")</f>
        <v>http://msdl.cs.mcgill.ca/people/hv/teaching/MSBDesign/201516/projects/Joran.Dox/reports/FinalReportJoranDox.pdf</v>
      </c>
      <c r="G112" s="9"/>
      <c r="H112" s="19" t="str">
        <f t="shared" si="3"/>
        <v>NO</v>
      </c>
      <c r="I112" s="24" t="s">
        <v>22</v>
      </c>
      <c r="J112" s="12"/>
      <c r="K112" s="12"/>
      <c r="L112" s="13"/>
      <c r="M112" s="13"/>
      <c r="N112" s="13"/>
      <c r="O112" s="13"/>
      <c r="P112" s="14"/>
      <c r="Q112" s="14"/>
      <c r="R112" s="24" t="s">
        <v>22</v>
      </c>
      <c r="S112" s="15"/>
      <c r="T112" s="15"/>
      <c r="U112" s="16"/>
      <c r="V112" s="16"/>
      <c r="W112" s="16"/>
      <c r="X112" s="16"/>
      <c r="Y112" s="16"/>
      <c r="Z112" s="16"/>
      <c r="AA112" s="7"/>
    </row>
    <row r="113" spans="1:27" ht="14.25">
      <c r="A113" s="8"/>
      <c r="B113" s="8" t="s">
        <v>229</v>
      </c>
      <c r="C113" s="8" t="s">
        <v>230</v>
      </c>
      <c r="D113" s="8"/>
      <c r="E113" s="8"/>
      <c r="F113" s="26" t="str">
        <f>HYPERLINK("http://applications.umons.ac.be/docnum/c7b423fd-d183-486c-9cec-966066b9b364/727C7F47-E931-4850-ABE1-70760B3E9B50/FoMHCI2015proceedings.pdf")</f>
        <v>http://applications.umons.ac.be/docnum/c7b423fd-d183-486c-9cec-966066b9b364/727C7F47-E931-4850-ABE1-70760B3E9B50/FoMHCI2015proceedings.pdf</v>
      </c>
      <c r="G113" s="9"/>
      <c r="H113" s="19" t="str">
        <f t="shared" si="3"/>
        <v>NO</v>
      </c>
      <c r="I113" s="24" t="s">
        <v>22</v>
      </c>
      <c r="J113" s="12"/>
      <c r="K113" s="12"/>
      <c r="L113" s="13"/>
      <c r="M113" s="13"/>
      <c r="N113" s="13"/>
      <c r="O113" s="13"/>
      <c r="P113" s="14"/>
      <c r="Q113" s="33" t="b">
        <v>0</v>
      </c>
      <c r="R113" s="24" t="s">
        <v>22</v>
      </c>
      <c r="S113" s="15"/>
      <c r="T113" s="15"/>
      <c r="U113" s="16"/>
      <c r="V113" s="16"/>
      <c r="W113" s="16"/>
      <c r="X113" s="16"/>
      <c r="Y113" s="16"/>
      <c r="Z113" s="16"/>
      <c r="AA113" s="7"/>
    </row>
    <row r="114" spans="1:27" ht="14.25">
      <c r="A114" s="8"/>
      <c r="B114" s="8" t="s">
        <v>231</v>
      </c>
      <c r="C114" s="8" t="s">
        <v>232</v>
      </c>
      <c r="D114" s="8"/>
      <c r="E114" s="8"/>
      <c r="F114" s="26" t="str">
        <f>HYPERLINK("http://msdl.cs.mcgill.ca/people/rafael/mde/RI2.pdf")</f>
        <v>http://msdl.cs.mcgill.ca/people/rafael/mde/RI2.pdf</v>
      </c>
      <c r="G114" s="9"/>
      <c r="H114" s="19" t="str">
        <f t="shared" si="3"/>
        <v>NO</v>
      </c>
      <c r="I114" s="23" t="s">
        <v>22</v>
      </c>
      <c r="J114" s="12"/>
      <c r="K114" s="12"/>
      <c r="L114" s="13"/>
      <c r="M114" s="13"/>
      <c r="N114" s="13"/>
      <c r="O114" s="13"/>
      <c r="P114" s="33" t="b">
        <v>0</v>
      </c>
      <c r="Q114" s="33" t="b">
        <v>1</v>
      </c>
      <c r="R114" s="23" t="s">
        <v>22</v>
      </c>
      <c r="S114" s="15"/>
      <c r="T114" s="15"/>
      <c r="U114" s="16"/>
      <c r="V114" s="16"/>
      <c r="W114" s="16"/>
      <c r="X114" s="16"/>
      <c r="Y114" s="16"/>
      <c r="Z114" s="25" t="b">
        <v>1</v>
      </c>
      <c r="AA114" s="7"/>
    </row>
    <row r="115" spans="1:27" ht="14.25">
      <c r="A115" s="8"/>
      <c r="B115" s="8" t="s">
        <v>233</v>
      </c>
      <c r="C115" s="8" t="s">
        <v>234</v>
      </c>
      <c r="D115" s="8">
        <v>2020</v>
      </c>
      <c r="E115" s="8"/>
      <c r="F115" s="26" t="str">
        <f>HYPERLINK("https://dl.acm.org/doi/abs/10.1145/3365438.3410959?casa_token=2fnrneGKqbMAAAAA:iBIBjG7gBhL2IgTxA2Keg88fkfJ1nNfNHHetIUKExAzY1iDmvoG3TZRWSF5hDy8N7eyDIxi4kj__lyQ")</f>
        <v>https://dl.acm.org/doi/abs/10.1145/3365438.3410959?casa_token=2fnrneGKqbMAAAAA:iBIBjG7gBhL2IgTxA2Keg88fkfJ1nNfNHHetIUKExAzY1iDmvoG3TZRWSF5hDy8N7eyDIxi4kj__lyQ</v>
      </c>
      <c r="G115" s="9"/>
      <c r="H115" s="19" t="str">
        <f t="shared" si="3"/>
        <v>NO</v>
      </c>
      <c r="I115" s="24" t="s">
        <v>22</v>
      </c>
      <c r="J115" s="12"/>
      <c r="K115" s="12"/>
      <c r="L115" s="13"/>
      <c r="M115" s="13"/>
      <c r="N115" s="13"/>
      <c r="O115" s="13"/>
      <c r="P115" s="14"/>
      <c r="Q115" s="14"/>
      <c r="R115" s="24" t="s">
        <v>22</v>
      </c>
      <c r="S115" s="15"/>
      <c r="T115" s="15"/>
      <c r="U115" s="16"/>
      <c r="V115" s="16"/>
      <c r="W115" s="16"/>
      <c r="X115" s="16"/>
      <c r="Y115" s="16"/>
      <c r="Z115" s="16"/>
      <c r="AA115" s="7"/>
    </row>
    <row r="116" spans="1:27" ht="14.25">
      <c r="A116" s="8"/>
      <c r="B116" s="8" t="s">
        <v>235</v>
      </c>
      <c r="C116" s="8" t="s">
        <v>236</v>
      </c>
      <c r="D116" s="8">
        <v>2019</v>
      </c>
      <c r="E116" s="8"/>
      <c r="F116" s="26" t="str">
        <f>HYPERLINK("https://ieeexplore.ieee.org/abstract/document/9004726/?casa_token=YFOjZXaIafEAAAAA:5NrCErIBjqiq08NSw9EhNVrVy2b49qEXwo9B9haSJ93EGWgnWs6zFpiD-IZJtWO6aGwgKpy1E-3R")</f>
        <v>https://ieeexplore.ieee.org/abstract/document/9004726/?casa_token=YFOjZXaIafEAAAAA:5NrCErIBjqiq08NSw9EhNVrVy2b49qEXwo9B9haSJ93EGWgnWs6zFpiD-IZJtWO6aGwgKpy1E-3R</v>
      </c>
      <c r="G116" s="9"/>
      <c r="H116" s="19" t="str">
        <f t="shared" si="3"/>
        <v>NO</v>
      </c>
      <c r="I116" s="24" t="s">
        <v>22</v>
      </c>
      <c r="J116" s="12"/>
      <c r="K116" s="12"/>
      <c r="L116" s="13"/>
      <c r="M116" s="13"/>
      <c r="N116" s="13"/>
      <c r="O116" s="13"/>
      <c r="P116" s="14"/>
      <c r="Q116" s="14"/>
      <c r="R116" s="24" t="s">
        <v>22</v>
      </c>
      <c r="S116" s="15"/>
      <c r="T116" s="15"/>
      <c r="U116" s="16"/>
      <c r="V116" s="16"/>
      <c r="W116" s="16"/>
      <c r="X116" s="16"/>
      <c r="Y116" s="16"/>
      <c r="Z116" s="16"/>
      <c r="AA116" s="7"/>
    </row>
    <row r="117" spans="1:27" ht="14.25">
      <c r="A117" s="8"/>
      <c r="B117" s="8" t="s">
        <v>237</v>
      </c>
      <c r="C117" s="8" t="s">
        <v>238</v>
      </c>
      <c r="D117" s="8">
        <v>2013</v>
      </c>
      <c r="E117" s="8"/>
      <c r="F117" s="26" t="str">
        <f>HYPERLINK("http://www.cs.bsu.edu/homepages/hergin/research/models2013.pdf")</f>
        <v>http://www.cs.bsu.edu/homepages/hergin/research/models2013.pdf</v>
      </c>
      <c r="G117" s="9"/>
      <c r="H117" s="19" t="str">
        <f t="shared" si="3"/>
        <v>NO</v>
      </c>
      <c r="I117" s="24" t="s">
        <v>22</v>
      </c>
      <c r="J117" s="12"/>
      <c r="K117" s="12"/>
      <c r="L117" s="13"/>
      <c r="M117" s="13"/>
      <c r="N117" s="13"/>
      <c r="O117" s="13"/>
      <c r="P117" s="14"/>
      <c r="Q117" s="14"/>
      <c r="R117" s="24" t="s">
        <v>22</v>
      </c>
      <c r="S117" s="15"/>
      <c r="T117" s="15"/>
      <c r="U117" s="16"/>
      <c r="V117" s="16"/>
      <c r="W117" s="16"/>
      <c r="X117" s="16"/>
      <c r="Y117" s="16"/>
      <c r="Z117" s="16"/>
      <c r="AA117" s="7"/>
    </row>
    <row r="118" spans="1:27" ht="14.25">
      <c r="A118" s="8"/>
      <c r="B118" s="8" t="s">
        <v>239</v>
      </c>
      <c r="C118" s="8" t="s">
        <v>240</v>
      </c>
      <c r="D118" s="8">
        <v>2018</v>
      </c>
      <c r="E118" s="8"/>
      <c r="F118" s="26" t="str">
        <f>HYPERLINK("http://ceur-ws.org/Vol-2245/commitmde_paper_2.pdf")</f>
        <v>http://ceur-ws.org/Vol-2245/commitmde_paper_2.pdf</v>
      </c>
      <c r="G118" s="9"/>
      <c r="H118" s="19" t="str">
        <f t="shared" si="3"/>
        <v>NO</v>
      </c>
      <c r="I118" s="24" t="s">
        <v>22</v>
      </c>
      <c r="J118" s="12"/>
      <c r="K118" s="12"/>
      <c r="L118" s="13"/>
      <c r="M118" s="13"/>
      <c r="N118" s="13"/>
      <c r="O118" s="13"/>
      <c r="P118" s="14"/>
      <c r="Q118" s="14"/>
      <c r="R118" s="24" t="s">
        <v>22</v>
      </c>
      <c r="S118" s="15"/>
      <c r="T118" s="15"/>
      <c r="U118" s="16"/>
      <c r="V118" s="16"/>
      <c r="W118" s="16"/>
      <c r="X118" s="16"/>
      <c r="Y118" s="16"/>
      <c r="Z118" s="16"/>
      <c r="AA118" s="7"/>
    </row>
    <row r="119" spans="1:27" ht="14.25">
      <c r="A119" s="8"/>
      <c r="B119" s="8" t="s">
        <v>148</v>
      </c>
      <c r="C119" s="8" t="s">
        <v>241</v>
      </c>
      <c r="D119" s="8">
        <v>2020</v>
      </c>
      <c r="E119" s="8"/>
      <c r="F119" s="26" t="str">
        <f>HYPERLINK("https://emisa-journal.org/emisa/article/view/148")</f>
        <v>https://emisa-journal.org/emisa/article/view/148</v>
      </c>
      <c r="G119" s="9"/>
      <c r="H119" s="19" t="str">
        <f t="shared" si="3"/>
        <v>NO</v>
      </c>
      <c r="I119" s="24" t="s">
        <v>22</v>
      </c>
      <c r="J119" s="12"/>
      <c r="K119" s="12"/>
      <c r="L119" s="13"/>
      <c r="M119" s="13"/>
      <c r="N119" s="13"/>
      <c r="O119" s="13"/>
      <c r="P119" s="14"/>
      <c r="Q119" s="14"/>
      <c r="R119" s="24" t="s">
        <v>22</v>
      </c>
      <c r="S119" s="15"/>
      <c r="T119" s="15"/>
      <c r="U119" s="16"/>
      <c r="V119" s="16"/>
      <c r="W119" s="16"/>
      <c r="X119" s="16"/>
      <c r="Y119" s="16"/>
      <c r="Z119" s="16"/>
      <c r="AA119" s="7"/>
    </row>
    <row r="120" spans="1:27" ht="14.25">
      <c r="A120" s="8"/>
      <c r="B120" s="8" t="s">
        <v>242</v>
      </c>
      <c r="C120" s="8" t="s">
        <v>243</v>
      </c>
      <c r="D120" s="8">
        <v>2019</v>
      </c>
      <c r="E120" s="8"/>
      <c r="F120" s="26" t="str">
        <f>HYPERLINK("https://www.diva-portal.org/smash/record.jsf?pid=diva2:1316044")</f>
        <v>https://www.diva-portal.org/smash/record.jsf?pid=diva2:1316044</v>
      </c>
      <c r="G120" s="9"/>
      <c r="H120" s="19" t="str">
        <f t="shared" si="3"/>
        <v>NO</v>
      </c>
      <c r="I120" s="22" t="s">
        <v>22</v>
      </c>
      <c r="J120" s="12"/>
      <c r="K120" s="12"/>
      <c r="L120" s="13"/>
      <c r="M120" s="13"/>
      <c r="N120" s="13"/>
      <c r="O120" s="13"/>
      <c r="P120" s="14"/>
      <c r="Q120" s="14"/>
      <c r="R120" s="24" t="s">
        <v>22</v>
      </c>
      <c r="S120" s="15"/>
      <c r="T120" s="15"/>
      <c r="U120" s="16"/>
      <c r="V120" s="16"/>
      <c r="W120" s="16"/>
      <c r="X120" s="16"/>
      <c r="Y120" s="16"/>
      <c r="Z120" s="16"/>
      <c r="AA120" s="7"/>
    </row>
    <row r="121" spans="1:27" ht="14.25">
      <c r="A121" s="8"/>
      <c r="B121" s="8" t="s">
        <v>244</v>
      </c>
      <c r="C121" s="8" t="s">
        <v>245</v>
      </c>
      <c r="D121" s="8">
        <v>2017</v>
      </c>
      <c r="E121" s="8"/>
      <c r="F121" s="26" t="str">
        <f>HYPERLINK("http://www.sable.mcgill.ca/~clump/theses/jukss-18-efficient-TH.pdf")</f>
        <v>http://www.sable.mcgill.ca/~clump/theses/jukss-18-efficient-TH.pdf</v>
      </c>
      <c r="G121" s="9"/>
      <c r="H121" s="19" t="str">
        <f t="shared" si="3"/>
        <v>NO</v>
      </c>
      <c r="I121" s="24" t="s">
        <v>22</v>
      </c>
      <c r="J121" s="12"/>
      <c r="K121" s="12"/>
      <c r="L121" s="13"/>
      <c r="M121" s="13"/>
      <c r="N121" s="13"/>
      <c r="O121" s="13"/>
      <c r="P121" s="14"/>
      <c r="Q121" s="14"/>
      <c r="R121" s="24" t="s">
        <v>22</v>
      </c>
      <c r="S121" s="15"/>
      <c r="T121" s="15"/>
      <c r="U121" s="16"/>
      <c r="V121" s="16"/>
      <c r="W121" s="16"/>
      <c r="X121" s="16"/>
      <c r="Y121" s="16"/>
      <c r="Z121" s="16"/>
      <c r="AA121" s="7"/>
    </row>
    <row r="122" spans="1:27" ht="14.25">
      <c r="A122" s="8"/>
      <c r="B122" s="8" t="s">
        <v>246</v>
      </c>
      <c r="C122" s="8" t="s">
        <v>247</v>
      </c>
      <c r="D122" s="8">
        <v>2018</v>
      </c>
      <c r="E122" s="8"/>
      <c r="F122" s="26" t="str">
        <f>HYPERLINK("http://msdl.cs.mcgill.ca/people/hv/teaching/MSBDesign/201718/projects/Bart.Cools/reports/final-report.pdf")</f>
        <v>http://msdl.cs.mcgill.ca/people/hv/teaching/MSBDesign/201718/projects/Bart.Cools/reports/final-report.pdf</v>
      </c>
      <c r="G122" s="9"/>
      <c r="H122" s="19" t="str">
        <f t="shared" si="3"/>
        <v>NO</v>
      </c>
      <c r="I122" s="24" t="s">
        <v>22</v>
      </c>
      <c r="J122" s="12"/>
      <c r="K122" s="12"/>
      <c r="L122" s="13"/>
      <c r="M122" s="13"/>
      <c r="N122" s="13"/>
      <c r="O122" s="13"/>
      <c r="P122" s="14"/>
      <c r="Q122" s="14"/>
      <c r="R122" s="24" t="s">
        <v>22</v>
      </c>
      <c r="S122" s="15"/>
      <c r="T122" s="15"/>
      <c r="U122" s="16"/>
      <c r="V122" s="16"/>
      <c r="W122" s="16"/>
      <c r="X122" s="16"/>
      <c r="Y122" s="16"/>
      <c r="Z122" s="16"/>
      <c r="AA122" s="7"/>
    </row>
    <row r="123" spans="1:27" ht="14.25">
      <c r="A123" s="8"/>
      <c r="B123" s="8" t="s">
        <v>248</v>
      </c>
      <c r="C123" s="8" t="s">
        <v>249</v>
      </c>
      <c r="D123" s="8">
        <v>2017</v>
      </c>
      <c r="E123" s="8"/>
      <c r="F123" s="26" t="str">
        <f>HYPERLINK("https://www.scitepress.org/Papers/2017/61309/61309.pdf")</f>
        <v>https://www.scitepress.org/Papers/2017/61309/61309.pdf</v>
      </c>
      <c r="G123" s="9"/>
      <c r="H123" s="19" t="str">
        <f t="shared" si="3"/>
        <v>NO</v>
      </c>
      <c r="I123" s="24" t="s">
        <v>22</v>
      </c>
      <c r="J123" s="12"/>
      <c r="K123" s="12"/>
      <c r="L123" s="13"/>
      <c r="M123" s="13"/>
      <c r="N123" s="13"/>
      <c r="O123" s="13"/>
      <c r="P123" s="14"/>
      <c r="Q123" s="14"/>
      <c r="R123" s="24" t="s">
        <v>22</v>
      </c>
      <c r="S123" s="15"/>
      <c r="T123" s="15"/>
      <c r="U123" s="16"/>
      <c r="V123" s="16"/>
      <c r="W123" s="16"/>
      <c r="X123" s="16"/>
      <c r="Y123" s="16"/>
      <c r="Z123" s="16"/>
      <c r="AA123" s="7"/>
    </row>
    <row r="124" spans="1:27" ht="14.25">
      <c r="A124" s="8"/>
      <c r="B124" s="8" t="s">
        <v>227</v>
      </c>
      <c r="C124" s="8" t="s">
        <v>250</v>
      </c>
      <c r="D124" s="8"/>
      <c r="E124" s="8"/>
      <c r="F124" s="26" t="str">
        <f>HYPERLINK("http://msdl.cs.mcgill.ca/people/hv/teaching/MSBDesign/201516/projects/Joran.Dox/reports/ReadingReportJoranDox.pdf")</f>
        <v>http://msdl.cs.mcgill.ca/people/hv/teaching/MSBDesign/201516/projects/Joran.Dox/reports/ReadingReportJoranDox.pdf</v>
      </c>
      <c r="G124" s="9"/>
      <c r="H124" s="19" t="str">
        <f t="shared" si="3"/>
        <v>NO</v>
      </c>
      <c r="I124" s="24" t="s">
        <v>22</v>
      </c>
      <c r="J124" s="12"/>
      <c r="K124" s="12"/>
      <c r="L124" s="13"/>
      <c r="M124" s="13"/>
      <c r="N124" s="13"/>
      <c r="O124" s="13"/>
      <c r="P124" s="14"/>
      <c r="Q124" s="14"/>
      <c r="R124" s="24" t="s">
        <v>22</v>
      </c>
      <c r="S124" s="15"/>
      <c r="T124" s="15"/>
      <c r="U124" s="16"/>
      <c r="V124" s="16"/>
      <c r="W124" s="16"/>
      <c r="X124" s="16"/>
      <c r="Y124" s="16"/>
      <c r="Z124" s="16"/>
      <c r="AA124" s="7"/>
    </row>
    <row r="125" spans="1:27" ht="14.25">
      <c r="A125" s="8"/>
      <c r="B125" s="8" t="s">
        <v>251</v>
      </c>
      <c r="C125" s="8" t="s">
        <v>252</v>
      </c>
      <c r="D125" s="8"/>
      <c r="E125" s="8"/>
      <c r="F125" s="26" t="str">
        <f>HYPERLINK("https://msdl.uantwerpen.be/git/hv/19.12.WinterSim.LanguageEngineeringTutorial/raw/55663afe41e0f3e28d9be48bdd1fa6f4f7c65a9d/proposal.pdf")</f>
        <v>https://msdl.uantwerpen.be/git/hv/19.12.WinterSim.LanguageEngineeringTutorial/raw/55663afe41e0f3e28d9be48bdd1fa6f4f7c65a9d/proposal.pdf</v>
      </c>
      <c r="G125" s="9"/>
      <c r="H125" s="19" t="str">
        <f t="shared" si="3"/>
        <v>NO</v>
      </c>
      <c r="I125" s="24" t="s">
        <v>22</v>
      </c>
      <c r="J125" s="12"/>
      <c r="K125" s="12"/>
      <c r="L125" s="13"/>
      <c r="M125" s="13"/>
      <c r="N125" s="13"/>
      <c r="O125" s="13"/>
      <c r="P125" s="14"/>
      <c r="Q125" s="14"/>
      <c r="R125" s="24" t="s">
        <v>22</v>
      </c>
      <c r="S125" s="15"/>
      <c r="T125" s="15"/>
      <c r="U125" s="16"/>
      <c r="V125" s="16"/>
      <c r="W125" s="16"/>
      <c r="X125" s="16"/>
      <c r="Y125" s="16"/>
      <c r="Z125" s="16"/>
      <c r="AA125" s="7"/>
    </row>
    <row r="126" spans="1:27" ht="14.25">
      <c r="A126" s="8"/>
      <c r="B126" s="8" t="s">
        <v>253</v>
      </c>
      <c r="C126" s="8" t="s">
        <v>254</v>
      </c>
      <c r="D126" s="8">
        <v>2016</v>
      </c>
      <c r="E126" s="8"/>
      <c r="F126" s="26" t="str">
        <f>HYPERLINK("https://hvlopen.brage.unit.no/hvlopen-xmlui/handle/11250/2482095")</f>
        <v>https://hvlopen.brage.unit.no/hvlopen-xmlui/handle/11250/2482095</v>
      </c>
      <c r="G126" s="9"/>
      <c r="H126" s="19" t="str">
        <f t="shared" si="3"/>
        <v>NO</v>
      </c>
      <c r="I126" s="24" t="s">
        <v>22</v>
      </c>
      <c r="J126" s="12"/>
      <c r="K126" s="12"/>
      <c r="L126" s="13"/>
      <c r="M126" s="13"/>
      <c r="N126" s="13"/>
      <c r="O126" s="13"/>
      <c r="P126" s="14"/>
      <c r="Q126" s="14"/>
      <c r="R126" s="24" t="s">
        <v>22</v>
      </c>
      <c r="S126" s="15"/>
      <c r="T126" s="15"/>
      <c r="U126" s="16"/>
      <c r="V126" s="16"/>
      <c r="W126" s="16"/>
      <c r="X126" s="16"/>
      <c r="Y126" s="16"/>
      <c r="Z126" s="16"/>
      <c r="AA126" s="7"/>
    </row>
    <row r="127" spans="1:27" ht="14.25">
      <c r="A127" s="8"/>
      <c r="B127" s="8" t="s">
        <v>255</v>
      </c>
      <c r="C127" s="8" t="s">
        <v>256</v>
      </c>
      <c r="D127" s="8">
        <v>2015</v>
      </c>
      <c r="E127" s="34"/>
      <c r="F127" s="26" t="str">
        <f>HYPERLINK("https://www.joerireyns.be/MDE%20Model%20Differencing/project/MDE_Model_Differencing.pdf")</f>
        <v>https://www.joerireyns.be/MDE%20Model%20Differencing/project/MDE_Model_Differencing.pdf</v>
      </c>
      <c r="G127" s="9"/>
      <c r="H127" s="19" t="str">
        <f t="shared" si="3"/>
        <v>NO</v>
      </c>
      <c r="I127" s="22" t="s">
        <v>22</v>
      </c>
      <c r="J127" s="12"/>
      <c r="K127" s="12"/>
      <c r="L127" s="13"/>
      <c r="M127" s="13"/>
      <c r="N127" s="13"/>
      <c r="O127" s="13"/>
      <c r="P127" s="14"/>
      <c r="Q127" s="14"/>
      <c r="R127" s="22" t="s">
        <v>22</v>
      </c>
      <c r="S127" s="15"/>
      <c r="T127" s="15"/>
      <c r="U127" s="16"/>
      <c r="V127" s="16"/>
      <c r="W127" s="16"/>
      <c r="X127" s="16"/>
      <c r="Y127" s="16"/>
      <c r="Z127" s="16"/>
      <c r="AA127" s="7"/>
    </row>
    <row r="128" spans="1:27" ht="14.25">
      <c r="A128" s="8"/>
      <c r="B128" s="8" t="s">
        <v>257</v>
      </c>
      <c r="C128" s="8" t="s">
        <v>258</v>
      </c>
      <c r="D128" s="8">
        <v>2015</v>
      </c>
      <c r="E128" s="8"/>
      <c r="F128" s="17" t="str">
        <f>HYPERLINK("https://dial.uclouvain.be/downloader/downloader.php?pid=boreal:162146&amp;datastream=PDF_02")</f>
        <v>https://dial.uclouvain.be/downloader/downloader.php?pid=boreal:162146&amp;datastream=PDF_02</v>
      </c>
      <c r="G128" s="9"/>
      <c r="H128" s="19" t="str">
        <f t="shared" si="3"/>
        <v>NO</v>
      </c>
      <c r="I128" s="23" t="s">
        <v>22</v>
      </c>
      <c r="J128" s="12"/>
      <c r="K128" s="12"/>
      <c r="L128" s="13"/>
      <c r="M128" s="13"/>
      <c r="N128" s="13"/>
      <c r="O128" s="13"/>
      <c r="P128" s="14"/>
      <c r="Q128" s="14"/>
      <c r="R128" s="22" t="s">
        <v>22</v>
      </c>
      <c r="S128" s="15"/>
      <c r="T128" s="15"/>
      <c r="U128" s="16"/>
      <c r="V128" s="16"/>
      <c r="W128" s="16"/>
      <c r="X128" s="16"/>
      <c r="Y128" s="16"/>
      <c r="Z128" s="16"/>
      <c r="AA128" s="7"/>
    </row>
    <row r="129" spans="1:27" ht="14.25">
      <c r="A129" s="8"/>
      <c r="B129" s="8" t="s">
        <v>259</v>
      </c>
      <c r="C129" s="8" t="s">
        <v>260</v>
      </c>
      <c r="D129" s="8"/>
      <c r="E129" s="8"/>
      <c r="F129" s="26" t="str">
        <f>HYPERLINK("http://msdl.cs.mcgill.ca/people/hv/teaching/MSBDesign/201516/projects/Joran.Dox/presentations/FinalPresentationJoranDox.pdf")</f>
        <v>http://msdl.cs.mcgill.ca/people/hv/teaching/MSBDesign/201516/projects/Joran.Dox/presentations/FinalPresentationJoranDox.pdf</v>
      </c>
      <c r="G129" s="9"/>
      <c r="H129" s="19" t="str">
        <f t="shared" si="3"/>
        <v>NO</v>
      </c>
      <c r="I129" s="24" t="s">
        <v>22</v>
      </c>
      <c r="J129" s="12"/>
      <c r="K129" s="12"/>
      <c r="L129" s="13"/>
      <c r="M129" s="13"/>
      <c r="N129" s="13"/>
      <c r="O129" s="13"/>
      <c r="P129" s="14"/>
      <c r="Q129" s="14"/>
      <c r="R129" s="24" t="s">
        <v>22</v>
      </c>
      <c r="S129" s="15"/>
      <c r="T129" s="15"/>
      <c r="U129" s="16"/>
      <c r="V129" s="16"/>
      <c r="W129" s="16"/>
      <c r="X129" s="16"/>
      <c r="Y129" s="16"/>
      <c r="Z129" s="16"/>
      <c r="AA129" s="7"/>
    </row>
    <row r="130" spans="1:27" ht="14.25">
      <c r="A130" s="8"/>
      <c r="B130" s="8" t="s">
        <v>261</v>
      </c>
      <c r="C130" s="8" t="s">
        <v>262</v>
      </c>
      <c r="D130" s="8">
        <v>2018</v>
      </c>
      <c r="E130" s="8"/>
      <c r="F130" s="26" t="str">
        <f>HYPERLINK("https://repository.uantwerpen.be/docman/irua/737cd9/155017.pdf")</f>
        <v>https://repository.uantwerpen.be/docman/irua/737cd9/155017.pdf</v>
      </c>
      <c r="G130" s="9"/>
      <c r="H130" s="19" t="str">
        <f t="shared" ref="H130:H161" si="4">IF(I130=R130,I130,IF(AND(I130="YES",R130="MAYBE"),"YES",IF(AND(I130="MAYBE",R130="YES"),"YES",IF(OR(AND(I130="NO",R130="YES"),AND(I130="YES",R130="NO")),"MAYBE","NO"))))</f>
        <v>NO</v>
      </c>
      <c r="I130" s="24" t="s">
        <v>22</v>
      </c>
      <c r="J130" s="12"/>
      <c r="K130" s="12"/>
      <c r="L130" s="13"/>
      <c r="M130" s="13"/>
      <c r="N130" s="13"/>
      <c r="O130" s="13"/>
      <c r="P130" s="14"/>
      <c r="Q130" s="14"/>
      <c r="R130" s="24" t="s">
        <v>22</v>
      </c>
      <c r="S130" s="15"/>
      <c r="T130" s="15"/>
      <c r="U130" s="16"/>
      <c r="V130" s="16"/>
      <c r="W130" s="16"/>
      <c r="X130" s="16"/>
      <c r="Y130" s="16"/>
      <c r="Z130" s="16"/>
      <c r="AA130" s="7"/>
    </row>
    <row r="131" spans="1:27" ht="14.25">
      <c r="A131" s="8"/>
      <c r="B131" s="8" t="s">
        <v>263</v>
      </c>
      <c r="C131" s="8" t="s">
        <v>264</v>
      </c>
      <c r="D131" s="8">
        <v>2016</v>
      </c>
      <c r="E131" s="8"/>
      <c r="F131" s="26" t="str">
        <f>HYPERLINK("https://search.proquest.com/openview/d678b09e570d574bc2c375ae4141c88f/1?pq-origsite=gscholar&amp;cbl=2044552")</f>
        <v>https://search.proquest.com/openview/d678b09e570d574bc2c375ae4141c88f/1?pq-origsite=gscholar&amp;cbl=2044552</v>
      </c>
      <c r="G131" s="9"/>
      <c r="H131" s="19" t="str">
        <f t="shared" si="4"/>
        <v>NO</v>
      </c>
      <c r="I131" s="24" t="s">
        <v>22</v>
      </c>
      <c r="J131" s="12"/>
      <c r="K131" s="12"/>
      <c r="L131" s="13"/>
      <c r="M131" s="13"/>
      <c r="N131" s="13"/>
      <c r="O131" s="13"/>
      <c r="P131" s="14"/>
      <c r="Q131" s="14"/>
      <c r="R131" s="24" t="s">
        <v>22</v>
      </c>
      <c r="S131" s="15"/>
      <c r="T131" s="15"/>
      <c r="U131" s="16"/>
      <c r="V131" s="16"/>
      <c r="W131" s="16"/>
      <c r="X131" s="16"/>
      <c r="Y131" s="16"/>
      <c r="Z131" s="16"/>
      <c r="AA131" s="7"/>
    </row>
    <row r="132" spans="1:27" ht="14.25">
      <c r="A132" s="8"/>
      <c r="B132" s="8" t="s">
        <v>265</v>
      </c>
      <c r="C132" s="8" t="s">
        <v>266</v>
      </c>
      <c r="D132" s="8">
        <v>2018</v>
      </c>
      <c r="E132" s="8"/>
      <c r="F132" s="26" t="str">
        <f>HYPERLINK("https://repository.up.ac.za/handle/2263/73419")</f>
        <v>https://repository.up.ac.za/handle/2263/73419</v>
      </c>
      <c r="G132" s="9"/>
      <c r="H132" s="19" t="str">
        <f t="shared" si="4"/>
        <v>NO</v>
      </c>
      <c r="I132" s="24" t="s">
        <v>22</v>
      </c>
      <c r="J132" s="12"/>
      <c r="K132" s="12"/>
      <c r="L132" s="13"/>
      <c r="M132" s="13"/>
      <c r="N132" s="13"/>
      <c r="O132" s="13"/>
      <c r="P132" s="14"/>
      <c r="Q132" s="14"/>
      <c r="R132" s="24" t="s">
        <v>22</v>
      </c>
      <c r="S132" s="15"/>
      <c r="T132" s="15"/>
      <c r="U132" s="16"/>
      <c r="V132" s="16"/>
      <c r="W132" s="16"/>
      <c r="X132" s="16"/>
      <c r="Y132" s="16"/>
      <c r="Z132" s="16"/>
      <c r="AA132" s="7"/>
    </row>
    <row r="133" spans="1:27" ht="14.25">
      <c r="A133" s="8"/>
      <c r="B133" s="8" t="s">
        <v>267</v>
      </c>
      <c r="C133" s="8" t="s">
        <v>268</v>
      </c>
      <c r="D133" s="8">
        <v>2020</v>
      </c>
      <c r="E133" s="8"/>
      <c r="F133" s="26" t="str">
        <f>HYPERLINK("https://dl.acm.org/doi/abs/10.1145/3417990.3420201?casa_token=0M-iEFqLxJ8AAAAA:9v1hT6tbqqTnIT1VR4RJEWicElz-4RXooZ-a4x0p5WBBQKnv2KoVNYBF7mse0Y0aLg7ve-QNtL8YfKc")</f>
        <v>https://dl.acm.org/doi/abs/10.1145/3417990.3420201?casa_token=0M-iEFqLxJ8AAAAA:9v1hT6tbqqTnIT1VR4RJEWicElz-4RXooZ-a4x0p5WBBQKnv2KoVNYBF7mse0Y0aLg7ve-QNtL8YfKc</v>
      </c>
      <c r="G133" s="9"/>
      <c r="H133" s="19" t="str">
        <f t="shared" si="4"/>
        <v>NO</v>
      </c>
      <c r="I133" s="24" t="s">
        <v>22</v>
      </c>
      <c r="J133" s="12"/>
      <c r="K133" s="12"/>
      <c r="L133" s="13"/>
      <c r="M133" s="13"/>
      <c r="N133" s="13"/>
      <c r="O133" s="13"/>
      <c r="P133" s="14"/>
      <c r="Q133" s="14"/>
      <c r="R133" s="24" t="s">
        <v>22</v>
      </c>
      <c r="S133" s="15"/>
      <c r="T133" s="15"/>
      <c r="U133" s="16"/>
      <c r="V133" s="16"/>
      <c r="W133" s="16"/>
      <c r="X133" s="16"/>
      <c r="Y133" s="16"/>
      <c r="Z133" s="16"/>
      <c r="AA133" s="7"/>
    </row>
    <row r="134" spans="1:27" ht="14.25">
      <c r="A134" s="8"/>
      <c r="B134" s="8" t="s">
        <v>269</v>
      </c>
      <c r="C134" s="8" t="s">
        <v>270</v>
      </c>
      <c r="D134" s="8"/>
      <c r="E134" s="8" t="s">
        <v>271</v>
      </c>
      <c r="F134" s="26" t="str">
        <f>HYPERLINK("https://pure.unamur.be/ws/portalfiles/portal/13345446/A_Distributed_Collaborative_Model.pdf")</f>
        <v>https://pure.unamur.be/ws/portalfiles/portal/13345446/A_Distributed_Collaborative_Model.pdf</v>
      </c>
      <c r="G134" s="9"/>
      <c r="H134" s="19" t="str">
        <f t="shared" si="4"/>
        <v>NO</v>
      </c>
      <c r="I134" s="24" t="s">
        <v>22</v>
      </c>
      <c r="J134" s="12"/>
      <c r="K134" s="12"/>
      <c r="L134" s="13"/>
      <c r="M134" s="13"/>
      <c r="N134" s="13"/>
      <c r="O134" s="13"/>
      <c r="P134" s="33" t="b">
        <v>1</v>
      </c>
      <c r="Q134" s="14"/>
      <c r="R134" s="24" t="s">
        <v>22</v>
      </c>
      <c r="S134" s="15"/>
      <c r="T134" s="15"/>
      <c r="U134" s="16"/>
      <c r="V134" s="16"/>
      <c r="W134" s="16"/>
      <c r="X134" s="16"/>
      <c r="Y134" s="16"/>
      <c r="Z134" s="16"/>
      <c r="AA134" s="7"/>
    </row>
    <row r="135" spans="1:27" ht="14.25">
      <c r="A135" s="8"/>
      <c r="B135" s="8" t="s">
        <v>272</v>
      </c>
      <c r="C135" s="8" t="s">
        <v>273</v>
      </c>
      <c r="D135" s="8"/>
      <c r="E135" s="8"/>
      <c r="F135" s="26" t="str">
        <f>HYPERLINK("http://msdl.cs.mcgill.ca/people/hv/teaching/MSBDesign/201314/projects/Ali.Parsai/report/ReadingReport.pdf")</f>
        <v>http://msdl.cs.mcgill.ca/people/hv/teaching/MSBDesign/201314/projects/Ali.Parsai/report/ReadingReport.pdf</v>
      </c>
      <c r="G135" s="9"/>
      <c r="H135" s="19" t="str">
        <f t="shared" si="4"/>
        <v>NO</v>
      </c>
      <c r="I135" s="24" t="s">
        <v>22</v>
      </c>
      <c r="J135" s="12"/>
      <c r="K135" s="12"/>
      <c r="L135" s="13"/>
      <c r="M135" s="13"/>
      <c r="N135" s="13"/>
      <c r="O135" s="13"/>
      <c r="P135" s="14"/>
      <c r="Q135" s="14"/>
      <c r="R135" s="24" t="s">
        <v>22</v>
      </c>
      <c r="S135" s="15"/>
      <c r="T135" s="15"/>
      <c r="U135" s="16"/>
      <c r="V135" s="16"/>
      <c r="W135" s="16"/>
      <c r="X135" s="16"/>
      <c r="Y135" s="16"/>
      <c r="Z135" s="16"/>
      <c r="AA135" s="7"/>
    </row>
    <row r="136" spans="1:27" ht="14.25">
      <c r="A136" s="8"/>
      <c r="B136" s="8" t="s">
        <v>274</v>
      </c>
      <c r="C136" s="8" t="s">
        <v>275</v>
      </c>
      <c r="D136" s="8">
        <v>2016</v>
      </c>
      <c r="E136" s="8"/>
      <c r="F136" s="26" t="str">
        <f>HYPERLINK("http://ceur-ws.org/Vol-1693/VoltPaper1.pdf")</f>
        <v>http://ceur-ws.org/Vol-1693/VoltPaper1.pdf</v>
      </c>
      <c r="G136" s="9"/>
      <c r="H136" s="19" t="str">
        <f t="shared" si="4"/>
        <v>NO</v>
      </c>
      <c r="I136" s="24" t="s">
        <v>22</v>
      </c>
      <c r="J136" s="12"/>
      <c r="K136" s="12"/>
      <c r="L136" s="13"/>
      <c r="M136" s="13"/>
      <c r="N136" s="13"/>
      <c r="O136" s="13"/>
      <c r="P136" s="14"/>
      <c r="Q136" s="14"/>
      <c r="R136" s="24" t="s">
        <v>22</v>
      </c>
      <c r="S136" s="15"/>
      <c r="T136" s="15"/>
      <c r="U136" s="16"/>
      <c r="V136" s="16"/>
      <c r="W136" s="16"/>
      <c r="X136" s="16"/>
      <c r="Y136" s="16"/>
      <c r="Z136" s="16"/>
      <c r="AA136" s="7"/>
    </row>
    <row r="137" spans="1:27" ht="14.25">
      <c r="A137" s="8"/>
      <c r="B137" s="8" t="s">
        <v>276</v>
      </c>
      <c r="C137" s="8" t="s">
        <v>277</v>
      </c>
      <c r="D137" s="8">
        <v>2017</v>
      </c>
      <c r="E137" s="8"/>
      <c r="F137" s="26" t="str">
        <f>HYPERLINK("https://repositum.tuwien.at/handle/20.500.12708/5123")</f>
        <v>https://repositum.tuwien.at/handle/20.500.12708/5123</v>
      </c>
      <c r="G137" s="9"/>
      <c r="H137" s="19" t="str">
        <f t="shared" si="4"/>
        <v>NO</v>
      </c>
      <c r="I137" s="24" t="s">
        <v>22</v>
      </c>
      <c r="J137" s="12"/>
      <c r="K137" s="12"/>
      <c r="L137" s="13"/>
      <c r="M137" s="13"/>
      <c r="N137" s="13"/>
      <c r="O137" s="13"/>
      <c r="P137" s="14"/>
      <c r="Q137" s="14"/>
      <c r="R137" s="24" t="s">
        <v>22</v>
      </c>
      <c r="S137" s="15"/>
      <c r="T137" s="15"/>
      <c r="U137" s="16"/>
      <c r="V137" s="16"/>
      <c r="W137" s="16"/>
      <c r="X137" s="16"/>
      <c r="Y137" s="16"/>
      <c r="Z137" s="16"/>
      <c r="AA137" s="7"/>
    </row>
    <row r="138" spans="1:27" ht="14.25">
      <c r="A138" s="8"/>
      <c r="B138" s="8" t="s">
        <v>278</v>
      </c>
      <c r="C138" s="8" t="s">
        <v>279</v>
      </c>
      <c r="D138" s="8"/>
      <c r="E138" s="8"/>
      <c r="F138" s="26" t="str">
        <f>HYPERLINK("https://modeling-languages.com/opportunities-of-scalable-modeling-technologies-experience-report/")</f>
        <v>https://modeling-languages.com/opportunities-of-scalable-modeling-technologies-experience-report/</v>
      </c>
      <c r="G138" s="9"/>
      <c r="H138" s="19" t="str">
        <f t="shared" si="4"/>
        <v>NO</v>
      </c>
      <c r="I138" s="24" t="s">
        <v>22</v>
      </c>
      <c r="J138" s="12"/>
      <c r="K138" s="12"/>
      <c r="L138" s="13"/>
      <c r="M138" s="13"/>
      <c r="N138" s="13"/>
      <c r="O138" s="13"/>
      <c r="P138" s="14"/>
      <c r="Q138" s="14"/>
      <c r="R138" s="24" t="s">
        <v>22</v>
      </c>
      <c r="S138" s="15"/>
      <c r="T138" s="15"/>
      <c r="U138" s="16"/>
      <c r="V138" s="16"/>
      <c r="W138" s="16"/>
      <c r="X138" s="16"/>
      <c r="Y138" s="16"/>
      <c r="Z138" s="16"/>
      <c r="AA138" s="7"/>
    </row>
    <row r="139" spans="1:27" ht="14.25">
      <c r="A139" s="8"/>
      <c r="B139" s="8" t="s">
        <v>280</v>
      </c>
      <c r="C139" s="8" t="s">
        <v>281</v>
      </c>
      <c r="D139" s="8">
        <v>2018</v>
      </c>
      <c r="E139" s="8"/>
      <c r="F139" s="26" t="str">
        <f>HYPERLINK("https://ieeexplore.ieee.org/abstract/document/8441087/?casa_token=DB_o0F5ef8YAAAAA:kjL232StUsycEy1XWAsZlK3Md08JDrZNZ1Bw5QnMM-e5fSOcgZbImd6KwF0IDTtF1vjMNCjbaMYH")</f>
        <v>https://ieeexplore.ieee.org/abstract/document/8441087/?casa_token=DB_o0F5ef8YAAAAA:kjL232StUsycEy1XWAsZlK3Md08JDrZNZ1Bw5QnMM-e5fSOcgZbImd6KwF0IDTtF1vjMNCjbaMYH</v>
      </c>
      <c r="G139" s="9"/>
      <c r="H139" s="19" t="str">
        <f t="shared" si="4"/>
        <v>NO</v>
      </c>
      <c r="I139" s="22" t="s">
        <v>22</v>
      </c>
      <c r="J139" s="12"/>
      <c r="K139" s="12"/>
      <c r="L139" s="13"/>
      <c r="M139" s="13"/>
      <c r="N139" s="13"/>
      <c r="O139" s="13"/>
      <c r="P139" s="14"/>
      <c r="Q139" s="14"/>
      <c r="R139" s="22" t="s">
        <v>22</v>
      </c>
      <c r="S139" s="15"/>
      <c r="T139" s="15"/>
      <c r="U139" s="16"/>
      <c r="V139" s="16"/>
      <c r="W139" s="16"/>
      <c r="X139" s="16"/>
      <c r="Y139" s="16"/>
      <c r="Z139" s="16"/>
      <c r="AA139" s="7"/>
    </row>
    <row r="140" spans="1:27" ht="14.25">
      <c r="A140" s="8"/>
      <c r="B140" s="8" t="s">
        <v>282</v>
      </c>
      <c r="C140" s="8" t="s">
        <v>283</v>
      </c>
      <c r="D140" s="8">
        <v>2014</v>
      </c>
      <c r="E140" s="34"/>
      <c r="F140" s="26" t="str">
        <f>HYPERLINK("https://run.unl.pt/handle/10362/14383")</f>
        <v>https://run.unl.pt/handle/10362/14383</v>
      </c>
      <c r="G140" s="9"/>
      <c r="H140" s="19" t="str">
        <f t="shared" si="4"/>
        <v>NO</v>
      </c>
      <c r="I140" s="24" t="s">
        <v>22</v>
      </c>
      <c r="J140" s="12"/>
      <c r="K140" s="12"/>
      <c r="L140" s="13"/>
      <c r="M140" s="13"/>
      <c r="N140" s="13"/>
      <c r="O140" s="13"/>
      <c r="P140" s="14"/>
      <c r="Q140" s="14"/>
      <c r="R140" s="24" t="s">
        <v>22</v>
      </c>
      <c r="S140" s="15"/>
      <c r="T140" s="15"/>
      <c r="U140" s="16"/>
      <c r="V140" s="16"/>
      <c r="W140" s="16"/>
      <c r="X140" s="16"/>
      <c r="Y140" s="16"/>
      <c r="Z140" s="16"/>
      <c r="AA140" s="7"/>
    </row>
    <row r="141" spans="1:27" ht="14.25">
      <c r="A141" s="8"/>
      <c r="B141" s="8" t="s">
        <v>284</v>
      </c>
      <c r="C141" s="8" t="s">
        <v>285</v>
      </c>
      <c r="D141" s="8">
        <v>2016</v>
      </c>
      <c r="E141" s="8"/>
      <c r="F141" s="26" t="str">
        <f>HYPERLINK("http://msdl.cs.mcgill.ca/people/thomas/Thesis.pdf")</f>
        <v>http://msdl.cs.mcgill.ca/people/thomas/Thesis.pdf</v>
      </c>
      <c r="G141" s="9"/>
      <c r="H141" s="19" t="str">
        <f t="shared" si="4"/>
        <v>NO</v>
      </c>
      <c r="I141" s="24" t="s">
        <v>22</v>
      </c>
      <c r="J141" s="12"/>
      <c r="K141" s="12"/>
      <c r="L141" s="13"/>
      <c r="M141" s="13"/>
      <c r="N141" s="13"/>
      <c r="O141" s="13"/>
      <c r="P141" s="14"/>
      <c r="Q141" s="14"/>
      <c r="R141" s="24" t="s">
        <v>22</v>
      </c>
      <c r="S141" s="15"/>
      <c r="T141" s="15"/>
      <c r="U141" s="16"/>
      <c r="V141" s="16"/>
      <c r="W141" s="16"/>
      <c r="X141" s="16"/>
      <c r="Y141" s="16"/>
      <c r="Z141" s="16"/>
      <c r="AA141" s="7"/>
    </row>
    <row r="142" spans="1:27" ht="14.25">
      <c r="A142" s="8"/>
      <c r="B142" s="8" t="s">
        <v>286</v>
      </c>
      <c r="C142" s="8" t="s">
        <v>287</v>
      </c>
      <c r="D142" s="8"/>
      <c r="E142" s="34"/>
      <c r="F142" s="26" t="str">
        <f>HYPERLINK("https://www.scientificbulletin.upb.ro/rev_docs_arhiva/rezc17_763752.pdf")</f>
        <v>https://www.scientificbulletin.upb.ro/rev_docs_arhiva/rezc17_763752.pdf</v>
      </c>
      <c r="G142" s="9"/>
      <c r="H142" s="19" t="str">
        <f t="shared" si="4"/>
        <v>NO</v>
      </c>
      <c r="I142" s="22" t="s">
        <v>22</v>
      </c>
      <c r="J142" s="12"/>
      <c r="K142" s="12"/>
      <c r="L142" s="13"/>
      <c r="M142" s="13"/>
      <c r="N142" s="13"/>
      <c r="O142" s="13"/>
      <c r="P142" s="14"/>
      <c r="Q142" s="14"/>
      <c r="R142" s="22" t="s">
        <v>22</v>
      </c>
      <c r="S142" s="15"/>
      <c r="T142" s="15"/>
      <c r="U142" s="16"/>
      <c r="V142" s="16"/>
      <c r="W142" s="16"/>
      <c r="X142" s="16"/>
      <c r="Y142" s="16"/>
      <c r="Z142" s="16"/>
      <c r="AA142" s="7"/>
    </row>
    <row r="143" spans="1:27" ht="14.25">
      <c r="A143" s="8"/>
      <c r="B143" s="8" t="s">
        <v>288</v>
      </c>
      <c r="C143" s="8" t="s">
        <v>289</v>
      </c>
      <c r="D143" s="8">
        <v>2020</v>
      </c>
      <c r="E143" s="34"/>
      <c r="F143" s="26" t="str">
        <f>HYPERLINK("https://dl.acm.org/doi/abs/10.1145/3417990.3421998?casa_token=Bc1ePPfXT0YAAAAA:uafKsQQvi-KCOlZbnEMfAMQN7LIoher2wX1yyzLOtQJ6S2nsckVLNBl6C0aQynK0QZe346QToCErp50")</f>
        <v>https://dl.acm.org/doi/abs/10.1145/3417990.3421998?casa_token=Bc1ePPfXT0YAAAAA:uafKsQQvi-KCOlZbnEMfAMQN7LIoher2wX1yyzLOtQJ6S2nsckVLNBl6C0aQynK0QZe346QToCErp50</v>
      </c>
      <c r="G143" s="9"/>
      <c r="H143" s="19" t="str">
        <f t="shared" si="4"/>
        <v>NO</v>
      </c>
      <c r="I143" s="24" t="s">
        <v>22</v>
      </c>
      <c r="J143" s="12"/>
      <c r="K143" s="12"/>
      <c r="L143" s="13"/>
      <c r="M143" s="13"/>
      <c r="N143" s="13"/>
      <c r="O143" s="13"/>
      <c r="P143" s="14"/>
      <c r="Q143" s="14"/>
      <c r="R143" s="24" t="s">
        <v>22</v>
      </c>
      <c r="S143" s="15"/>
      <c r="T143" s="15"/>
      <c r="U143" s="16"/>
      <c r="V143" s="16"/>
      <c r="W143" s="16"/>
      <c r="X143" s="16"/>
      <c r="Y143" s="16"/>
      <c r="Z143" s="16"/>
      <c r="AA143" s="7"/>
    </row>
    <row r="144" spans="1:27" ht="14.25">
      <c r="A144" s="8"/>
      <c r="B144" s="8" t="s">
        <v>290</v>
      </c>
      <c r="C144" s="8" t="s">
        <v>291</v>
      </c>
      <c r="D144" s="8">
        <v>2018</v>
      </c>
      <c r="E144" s="8"/>
      <c r="F144" s="26" t="str">
        <f>HYPERLINK("http://repositorio.uchile.cl/handle/2250/151892")</f>
        <v>http://repositorio.uchile.cl/handle/2250/151892</v>
      </c>
      <c r="G144" s="9"/>
      <c r="H144" s="19" t="str">
        <f t="shared" si="4"/>
        <v>NO</v>
      </c>
      <c r="I144" s="24" t="s">
        <v>22</v>
      </c>
      <c r="J144" s="12"/>
      <c r="K144" s="12"/>
      <c r="L144" s="13"/>
      <c r="M144" s="13"/>
      <c r="N144" s="13"/>
      <c r="O144" s="13"/>
      <c r="P144" s="14"/>
      <c r="Q144" s="14"/>
      <c r="R144" s="24" t="s">
        <v>22</v>
      </c>
      <c r="S144" s="15"/>
      <c r="T144" s="15"/>
      <c r="U144" s="16"/>
      <c r="V144" s="16"/>
      <c r="W144" s="16"/>
      <c r="X144" s="16"/>
      <c r="Y144" s="16"/>
      <c r="Z144" s="16"/>
      <c r="AA144" s="7"/>
    </row>
    <row r="145" spans="1:27" ht="14.25">
      <c r="A145" s="8"/>
      <c r="B145" s="8" t="s">
        <v>292</v>
      </c>
      <c r="C145" s="8" t="s">
        <v>293</v>
      </c>
      <c r="D145" s="8">
        <v>2019</v>
      </c>
      <c r="E145" s="8" t="s">
        <v>294</v>
      </c>
      <c r="F145" s="26" t="str">
        <f>HYPERLINK("https://search.proquest.com/openview/678c2bc9da317e3e5fd1f5f13be40590/1?pq-origsite=gscholar&amp;cbl=44156")</f>
        <v>https://search.proquest.com/openview/678c2bc9da317e3e5fd1f5f13be40590/1?pq-origsite=gscholar&amp;cbl=44156</v>
      </c>
      <c r="G145" s="9"/>
      <c r="H145" s="19" t="str">
        <f t="shared" si="4"/>
        <v>NO</v>
      </c>
      <c r="I145" s="24" t="s">
        <v>22</v>
      </c>
      <c r="J145" s="12"/>
      <c r="K145" s="12"/>
      <c r="L145" s="13"/>
      <c r="M145" s="13"/>
      <c r="N145" s="13"/>
      <c r="O145" s="13"/>
      <c r="P145" s="33" t="b">
        <v>1</v>
      </c>
      <c r="Q145" s="14"/>
      <c r="R145" s="24" t="s">
        <v>22</v>
      </c>
      <c r="S145" s="15"/>
      <c r="T145" s="15"/>
      <c r="U145" s="16"/>
      <c r="V145" s="16"/>
      <c r="W145" s="16"/>
      <c r="X145" s="16"/>
      <c r="Y145" s="16"/>
      <c r="Z145" s="16"/>
      <c r="AA145" s="7"/>
    </row>
    <row r="146" spans="1:27" ht="14.25">
      <c r="A146" s="8"/>
      <c r="B146" s="8" t="s">
        <v>295</v>
      </c>
      <c r="C146" s="8" t="s">
        <v>296</v>
      </c>
      <c r="D146" s="8">
        <v>2015</v>
      </c>
      <c r="E146" s="8"/>
      <c r="F146" s="26" t="str">
        <f>HYPERLINK("https://repozitorium.omikk.bme.hu/bitstream/handle/10890/1365/tezis_eng.pdf?sequence=3&amp;isAllowed=y")</f>
        <v>https://repozitorium.omikk.bme.hu/bitstream/handle/10890/1365/tezis_eng.pdf?sequence=3&amp;isAllowed=y</v>
      </c>
      <c r="G146" s="9"/>
      <c r="H146" s="19" t="str">
        <f t="shared" si="4"/>
        <v>NO</v>
      </c>
      <c r="I146" s="24" t="s">
        <v>22</v>
      </c>
      <c r="J146" s="12"/>
      <c r="K146" s="12"/>
      <c r="L146" s="13"/>
      <c r="M146" s="13"/>
      <c r="N146" s="13"/>
      <c r="O146" s="13"/>
      <c r="P146" s="14"/>
      <c r="Q146" s="14"/>
      <c r="R146" s="24" t="s">
        <v>22</v>
      </c>
      <c r="S146" s="15"/>
      <c r="T146" s="15"/>
      <c r="U146" s="16"/>
      <c r="V146" s="25" t="b">
        <v>1</v>
      </c>
      <c r="W146" s="16"/>
      <c r="X146" s="16"/>
      <c r="Y146" s="16"/>
      <c r="Z146" s="16"/>
      <c r="AA146" s="7"/>
    </row>
    <row r="147" spans="1:27" ht="14.25">
      <c r="A147" s="8"/>
      <c r="B147" s="8" t="s">
        <v>297</v>
      </c>
      <c r="C147" s="8" t="s">
        <v>298</v>
      </c>
      <c r="D147" s="8">
        <v>2016</v>
      </c>
      <c r="E147" s="8"/>
      <c r="F147" s="26" t="str">
        <f>HYPERLINK("https://repositorio.unican.es/xmlui/bitstream/handle/10902/20560/MDDE_Una_concepci%C3%B3n_gen%C3%A9rica.pdf?sequence=3")</f>
        <v>https://repositorio.unican.es/xmlui/bitstream/handle/10902/20560/MDDE_Una_concepci%C3%B3n_gen%C3%A9rica.pdf?sequence=3</v>
      </c>
      <c r="G147" s="9"/>
      <c r="H147" s="19" t="str">
        <f t="shared" si="4"/>
        <v>NO</v>
      </c>
      <c r="I147" s="24" t="s">
        <v>22</v>
      </c>
      <c r="J147" s="12"/>
      <c r="K147" s="12"/>
      <c r="L147" s="13"/>
      <c r="M147" s="13"/>
      <c r="N147" s="13"/>
      <c r="O147" s="13"/>
      <c r="P147" s="14"/>
      <c r="Q147" s="14"/>
      <c r="R147" s="24" t="s">
        <v>22</v>
      </c>
      <c r="S147" s="15"/>
      <c r="T147" s="15"/>
      <c r="U147" s="16"/>
      <c r="V147" s="25" t="b">
        <v>1</v>
      </c>
      <c r="W147" s="16"/>
      <c r="X147" s="16"/>
      <c r="Y147" s="16"/>
      <c r="Z147" s="16"/>
      <c r="AA147" s="7"/>
    </row>
    <row r="148" spans="1:27" ht="14.25">
      <c r="A148" s="8"/>
      <c r="B148" s="8" t="s">
        <v>299</v>
      </c>
      <c r="C148" s="8" t="s">
        <v>298</v>
      </c>
      <c r="D148" s="8">
        <v>2011</v>
      </c>
      <c r="E148" s="8"/>
      <c r="F148" s="26" t="str">
        <f>HYPERLINK("https://books.google.de/books?hl=de&amp;lr=&amp;id=MAv0DwAAQBAJ&amp;oi=fnd&amp;pg=PA241&amp;ots=lm_ug45nJL&amp;sig=LqXb6fqFzMUqOgK0wCOhuhQhyrY")</f>
        <v>https://books.google.de/books?hl=de&amp;lr=&amp;id=MAv0DwAAQBAJ&amp;oi=fnd&amp;pg=PA241&amp;ots=lm_ug45nJL&amp;sig=LqXb6fqFzMUqOgK0wCOhuhQhyrY</v>
      </c>
      <c r="G148" s="9"/>
      <c r="H148" s="19" t="str">
        <f t="shared" si="4"/>
        <v>NO</v>
      </c>
      <c r="I148" s="24" t="s">
        <v>22</v>
      </c>
      <c r="J148" s="12"/>
      <c r="K148" s="12"/>
      <c r="L148" s="13"/>
      <c r="M148" s="13"/>
      <c r="N148" s="13"/>
      <c r="O148" s="13"/>
      <c r="P148" s="14"/>
      <c r="Q148" s="14"/>
      <c r="R148" s="24" t="s">
        <v>22</v>
      </c>
      <c r="S148" s="15"/>
      <c r="T148" s="15"/>
      <c r="U148" s="16"/>
      <c r="V148" s="25" t="b">
        <v>1</v>
      </c>
      <c r="W148" s="16"/>
      <c r="X148" s="16"/>
      <c r="Y148" s="16"/>
      <c r="Z148" s="16"/>
      <c r="AA148" s="7"/>
    </row>
    <row r="149" spans="1:27" ht="12.75">
      <c r="A149" s="8"/>
      <c r="B149" s="8"/>
      <c r="C149" s="8"/>
      <c r="D149" s="8"/>
      <c r="E149" s="8"/>
      <c r="F149" s="9"/>
      <c r="G149" s="9"/>
      <c r="H149" s="9"/>
      <c r="I149" s="11"/>
      <c r="J149" s="12"/>
      <c r="K149" s="12"/>
      <c r="L149" s="13"/>
      <c r="M149" s="13"/>
      <c r="N149" s="13"/>
      <c r="O149" s="13"/>
      <c r="P149" s="14"/>
      <c r="Q149" s="14"/>
      <c r="R149" s="11"/>
      <c r="S149" s="15"/>
      <c r="T149" s="15"/>
      <c r="U149" s="16"/>
      <c r="V149" s="16"/>
      <c r="W149" s="16"/>
      <c r="X149" s="16"/>
      <c r="Y149" s="16"/>
      <c r="Z149" s="16"/>
      <c r="AA149" s="7"/>
    </row>
    <row r="150" spans="1:27" ht="12.75">
      <c r="A150" s="8"/>
      <c r="B150" s="8"/>
      <c r="C150" s="8"/>
      <c r="D150" s="8"/>
      <c r="E150" s="8"/>
      <c r="F150" s="9"/>
      <c r="G150" s="9"/>
      <c r="H150" s="9"/>
      <c r="I150" s="11"/>
      <c r="J150" s="12"/>
      <c r="K150" s="12"/>
      <c r="L150" s="13"/>
      <c r="M150" s="13"/>
      <c r="N150" s="13"/>
      <c r="O150" s="13"/>
      <c r="P150" s="14"/>
      <c r="Q150" s="14"/>
      <c r="R150" s="11"/>
      <c r="S150" s="15"/>
      <c r="T150" s="15"/>
      <c r="U150" s="16"/>
      <c r="V150" s="16"/>
      <c r="W150" s="16"/>
      <c r="X150" s="16"/>
      <c r="Y150" s="16"/>
      <c r="Z150" s="16"/>
      <c r="AA150" s="7"/>
    </row>
    <row r="151" spans="1:27" ht="12.75">
      <c r="A151" s="8"/>
      <c r="B151" s="8" t="s">
        <v>300</v>
      </c>
      <c r="C151" s="8"/>
      <c r="D151" s="8"/>
      <c r="E151" s="8"/>
      <c r="F151" s="9"/>
      <c r="G151" s="9"/>
      <c r="H151" s="9"/>
      <c r="I151" s="22"/>
      <c r="J151" s="27"/>
      <c r="K151" s="27"/>
      <c r="L151" s="33"/>
      <c r="M151" s="33"/>
      <c r="N151" s="33"/>
      <c r="O151" s="33"/>
      <c r="P151" s="33"/>
      <c r="Q151" s="33"/>
      <c r="R151" s="23"/>
      <c r="S151" s="35"/>
      <c r="T151" s="35"/>
      <c r="U151" s="25"/>
      <c r="V151" s="25"/>
      <c r="W151" s="25"/>
      <c r="X151" s="25"/>
      <c r="Y151" s="25"/>
      <c r="Z151" s="25"/>
      <c r="AA151" s="7"/>
    </row>
    <row r="152" spans="1:27" ht="12.75">
      <c r="A152" s="8"/>
      <c r="B152" s="8"/>
      <c r="C152" s="8"/>
      <c r="D152" s="8"/>
      <c r="E152" s="8"/>
      <c r="F152" s="9"/>
      <c r="G152" s="9"/>
      <c r="H152" s="9"/>
      <c r="I152" s="24"/>
      <c r="J152" s="12"/>
      <c r="K152" s="12"/>
      <c r="L152" s="13"/>
      <c r="M152" s="13"/>
      <c r="N152" s="13"/>
      <c r="O152" s="13"/>
      <c r="P152" s="14"/>
      <c r="Q152" s="14"/>
      <c r="R152" s="24"/>
      <c r="S152" s="15"/>
      <c r="T152" s="15"/>
      <c r="U152" s="16"/>
      <c r="V152" s="16"/>
      <c r="W152" s="16"/>
      <c r="X152" s="16"/>
      <c r="Y152" s="16"/>
      <c r="Z152" s="16"/>
      <c r="AA152" s="7"/>
    </row>
    <row r="153" spans="1:27" ht="12.75">
      <c r="A153" s="8"/>
      <c r="B153" s="8"/>
      <c r="C153" s="8" t="s">
        <v>301</v>
      </c>
      <c r="D153" s="8"/>
      <c r="E153" s="8"/>
      <c r="F153" s="26" t="s">
        <v>302</v>
      </c>
      <c r="G153" s="9"/>
      <c r="H153" s="9" t="s">
        <v>22</v>
      </c>
      <c r="I153" s="24" t="s">
        <v>22</v>
      </c>
      <c r="J153" s="27" t="b">
        <v>0</v>
      </c>
      <c r="K153" s="27" t="b">
        <v>0</v>
      </c>
      <c r="L153" s="33" t="b">
        <v>0</v>
      </c>
      <c r="M153" s="33" t="b">
        <v>0</v>
      </c>
      <c r="N153" s="33" t="b">
        <v>0</v>
      </c>
      <c r="O153" s="33" t="b">
        <v>0</v>
      </c>
      <c r="P153" s="33" t="b">
        <v>0</v>
      </c>
      <c r="Q153" s="33" t="b">
        <v>0</v>
      </c>
      <c r="R153" s="24" t="s">
        <v>22</v>
      </c>
      <c r="S153" s="35" t="b">
        <v>0</v>
      </c>
      <c r="T153" s="35" t="b">
        <v>0</v>
      </c>
      <c r="U153" s="25" t="b">
        <v>0</v>
      </c>
      <c r="V153" s="25" t="b">
        <v>0</v>
      </c>
      <c r="W153" s="25" t="b">
        <v>0</v>
      </c>
      <c r="X153" s="25" t="b">
        <v>0</v>
      </c>
      <c r="Y153" s="25" t="b">
        <v>0</v>
      </c>
      <c r="Z153" s="25" t="b">
        <v>0</v>
      </c>
      <c r="AA153" s="7"/>
    </row>
    <row r="154" spans="1:27" ht="12.75">
      <c r="A154" s="8"/>
      <c r="B154" s="8" t="s">
        <v>303</v>
      </c>
      <c r="C154" s="8" t="s">
        <v>304</v>
      </c>
      <c r="D154" s="8">
        <v>2014</v>
      </c>
      <c r="E154" s="8"/>
      <c r="F154" s="26" t="s">
        <v>305</v>
      </c>
      <c r="G154" s="9" t="s">
        <v>306</v>
      </c>
      <c r="H154" s="9" t="s">
        <v>22</v>
      </c>
      <c r="I154" s="22" t="s">
        <v>22</v>
      </c>
      <c r="J154" s="27"/>
      <c r="K154" s="27"/>
      <c r="L154" s="33"/>
      <c r="M154" s="33"/>
      <c r="N154" s="33"/>
      <c r="O154" s="33"/>
      <c r="P154" s="33"/>
      <c r="Q154" s="33"/>
      <c r="R154" s="24" t="s">
        <v>22</v>
      </c>
      <c r="S154" s="35"/>
      <c r="T154" s="35"/>
      <c r="U154" s="25"/>
      <c r="V154" s="25"/>
      <c r="W154" s="25"/>
      <c r="X154" s="25"/>
      <c r="Y154" s="25"/>
      <c r="Z154" s="25"/>
      <c r="AA154" s="7"/>
    </row>
    <row r="155" spans="1:27" ht="12.75">
      <c r="A155" s="8"/>
      <c r="B155" s="8"/>
      <c r="C155" s="8" t="s">
        <v>307</v>
      </c>
      <c r="D155" s="8"/>
      <c r="E155" s="8"/>
      <c r="F155" s="26" t="s">
        <v>308</v>
      </c>
      <c r="G155" s="9"/>
      <c r="H155" s="9" t="s">
        <v>22</v>
      </c>
      <c r="I155" s="24" t="s">
        <v>22</v>
      </c>
      <c r="J155" s="27" t="b">
        <v>0</v>
      </c>
      <c r="K155" s="27" t="b">
        <v>0</v>
      </c>
      <c r="L155" s="33" t="b">
        <v>0</v>
      </c>
      <c r="M155" s="33" t="b">
        <v>0</v>
      </c>
      <c r="N155" s="33" t="b">
        <v>0</v>
      </c>
      <c r="O155" s="33" t="b">
        <v>0</v>
      </c>
      <c r="P155" s="33" t="b">
        <v>0</v>
      </c>
      <c r="Q155" s="33" t="b">
        <v>0</v>
      </c>
      <c r="R155" s="24" t="s">
        <v>22</v>
      </c>
      <c r="S155" s="35" t="b">
        <v>0</v>
      </c>
      <c r="T155" s="35" t="b">
        <v>0</v>
      </c>
      <c r="U155" s="25" t="b">
        <v>0</v>
      </c>
      <c r="V155" s="25" t="b">
        <v>0</v>
      </c>
      <c r="W155" s="25" t="b">
        <v>0</v>
      </c>
      <c r="X155" s="25" t="b">
        <v>0</v>
      </c>
      <c r="Y155" s="25" t="b">
        <v>0</v>
      </c>
      <c r="Z155" s="25" t="b">
        <v>0</v>
      </c>
      <c r="AA155" s="7"/>
    </row>
    <row r="156" spans="1:27" ht="12.75">
      <c r="A156" s="8"/>
      <c r="B156" s="8"/>
      <c r="C156" s="8" t="s">
        <v>309</v>
      </c>
      <c r="D156" s="8"/>
      <c r="E156" s="8"/>
      <c r="F156" s="26" t="s">
        <v>310</v>
      </c>
      <c r="G156" s="9"/>
      <c r="H156" s="9" t="s">
        <v>22</v>
      </c>
      <c r="I156" s="24" t="s">
        <v>22</v>
      </c>
      <c r="J156" s="27" t="b">
        <v>0</v>
      </c>
      <c r="K156" s="27" t="b">
        <v>0</v>
      </c>
      <c r="L156" s="33" t="b">
        <v>0</v>
      </c>
      <c r="M156" s="33" t="b">
        <v>0</v>
      </c>
      <c r="N156" s="33" t="b">
        <v>0</v>
      </c>
      <c r="O156" s="33" t="b">
        <v>0</v>
      </c>
      <c r="P156" s="33" t="b">
        <v>0</v>
      </c>
      <c r="Q156" s="33" t="b">
        <v>0</v>
      </c>
      <c r="R156" s="24" t="s">
        <v>22</v>
      </c>
      <c r="S156" s="35" t="b">
        <v>0</v>
      </c>
      <c r="T156" s="35" t="b">
        <v>0</v>
      </c>
      <c r="U156" s="25" t="b">
        <v>0</v>
      </c>
      <c r="V156" s="25" t="b">
        <v>0</v>
      </c>
      <c r="W156" s="25" t="b">
        <v>0</v>
      </c>
      <c r="X156" s="25" t="b">
        <v>0</v>
      </c>
      <c r="Y156" s="25" t="b">
        <v>0</v>
      </c>
      <c r="Z156" s="25" t="b">
        <v>0</v>
      </c>
      <c r="AA156" s="7"/>
    </row>
    <row r="157" spans="1:27" ht="12.75">
      <c r="A157" s="8"/>
      <c r="B157" s="8" t="s">
        <v>311</v>
      </c>
      <c r="C157" s="8" t="s">
        <v>312</v>
      </c>
      <c r="D157" s="8">
        <v>2017</v>
      </c>
      <c r="E157" s="8"/>
      <c r="F157" s="26" t="s">
        <v>313</v>
      </c>
      <c r="G157" s="9"/>
      <c r="H157" s="9" t="s">
        <v>45</v>
      </c>
      <c r="I157" s="24" t="s">
        <v>45</v>
      </c>
      <c r="J157" s="27" t="b">
        <v>1</v>
      </c>
      <c r="K157" s="27" t="b">
        <v>1</v>
      </c>
      <c r="L157" s="33" t="b">
        <v>0</v>
      </c>
      <c r="M157" s="33" t="b">
        <v>0</v>
      </c>
      <c r="N157" s="33" t="b">
        <v>0</v>
      </c>
      <c r="O157" s="33" t="b">
        <v>0</v>
      </c>
      <c r="P157" s="33" t="b">
        <v>0</v>
      </c>
      <c r="Q157" s="33" t="b">
        <v>0</v>
      </c>
      <c r="R157" s="24" t="s">
        <v>45</v>
      </c>
      <c r="S157" s="35" t="b">
        <v>1</v>
      </c>
      <c r="T157" s="35" t="b">
        <v>1</v>
      </c>
      <c r="U157" s="25" t="b">
        <v>0</v>
      </c>
      <c r="V157" s="25" t="b">
        <v>0</v>
      </c>
      <c r="W157" s="25" t="b">
        <v>0</v>
      </c>
      <c r="X157" s="25" t="b">
        <v>0</v>
      </c>
      <c r="Y157" s="25" t="b">
        <v>0</v>
      </c>
      <c r="Z157" s="25" t="b">
        <v>0</v>
      </c>
      <c r="AA157" s="7"/>
    </row>
    <row r="158" spans="1:27" ht="12.75">
      <c r="A158" s="8"/>
      <c r="B158" s="8"/>
      <c r="C158" s="8" t="s">
        <v>314</v>
      </c>
      <c r="D158" s="8"/>
      <c r="E158" s="8"/>
      <c r="F158" s="26" t="s">
        <v>315</v>
      </c>
      <c r="G158" s="9"/>
      <c r="H158" s="9" t="s">
        <v>22</v>
      </c>
      <c r="I158" s="23" t="s">
        <v>22</v>
      </c>
      <c r="J158" s="27" t="b">
        <v>0</v>
      </c>
      <c r="K158" s="27" t="b">
        <v>0</v>
      </c>
      <c r="L158" s="33" t="b">
        <v>0</v>
      </c>
      <c r="M158" s="33" t="b">
        <v>0</v>
      </c>
      <c r="N158" s="33" t="b">
        <v>0</v>
      </c>
      <c r="O158" s="33" t="b">
        <v>0</v>
      </c>
      <c r="P158" s="33" t="b">
        <v>0</v>
      </c>
      <c r="Q158" s="33" t="b">
        <v>0</v>
      </c>
      <c r="R158" s="24" t="s">
        <v>22</v>
      </c>
      <c r="S158" s="35" t="b">
        <v>0</v>
      </c>
      <c r="T158" s="35" t="b">
        <v>0</v>
      </c>
      <c r="U158" s="25" t="b">
        <v>0</v>
      </c>
      <c r="V158" s="25" t="b">
        <v>0</v>
      </c>
      <c r="W158" s="25" t="b">
        <v>0</v>
      </c>
      <c r="X158" s="25" t="b">
        <v>0</v>
      </c>
      <c r="Y158" s="25" t="b">
        <v>0</v>
      </c>
      <c r="Z158" s="25" t="b">
        <v>0</v>
      </c>
      <c r="AA158" s="7"/>
    </row>
    <row r="159" spans="1:27" ht="12.75">
      <c r="A159" s="8"/>
      <c r="B159" s="8"/>
      <c r="C159" s="8" t="s">
        <v>316</v>
      </c>
      <c r="D159" s="8"/>
      <c r="E159" s="8"/>
      <c r="F159" s="26" t="s">
        <v>317</v>
      </c>
      <c r="G159" s="9"/>
      <c r="H159" s="9" t="s">
        <v>22</v>
      </c>
      <c r="I159" s="24" t="s">
        <v>22</v>
      </c>
      <c r="J159" s="27" t="b">
        <v>0</v>
      </c>
      <c r="K159" s="27" t="b">
        <v>0</v>
      </c>
      <c r="L159" s="33" t="b">
        <v>0</v>
      </c>
      <c r="M159" s="33" t="b">
        <v>0</v>
      </c>
      <c r="N159" s="33" t="b">
        <v>0</v>
      </c>
      <c r="O159" s="33" t="b">
        <v>0</v>
      </c>
      <c r="P159" s="33" t="b">
        <v>0</v>
      </c>
      <c r="Q159" s="33" t="b">
        <v>0</v>
      </c>
      <c r="R159" s="36" t="s">
        <v>22</v>
      </c>
      <c r="S159" s="35" t="b">
        <v>0</v>
      </c>
      <c r="T159" s="35" t="b">
        <v>0</v>
      </c>
      <c r="U159" s="25" t="b">
        <v>0</v>
      </c>
      <c r="V159" s="25" t="b">
        <v>0</v>
      </c>
      <c r="W159" s="25" t="b">
        <v>0</v>
      </c>
      <c r="X159" s="25" t="b">
        <v>0</v>
      </c>
      <c r="Y159" s="25" t="b">
        <v>0</v>
      </c>
      <c r="Z159" s="25" t="b">
        <v>0</v>
      </c>
      <c r="AA159" s="7"/>
    </row>
    <row r="160" spans="1:27" ht="12.75">
      <c r="A160" s="8"/>
      <c r="B160" s="8" t="s">
        <v>318</v>
      </c>
      <c r="C160" s="8" t="s">
        <v>319</v>
      </c>
      <c r="D160" s="8">
        <v>2015</v>
      </c>
      <c r="E160" s="8"/>
      <c r="F160" s="26" t="s">
        <v>320</v>
      </c>
      <c r="G160" s="9"/>
      <c r="H160" s="9" t="s">
        <v>22</v>
      </c>
      <c r="I160" s="24" t="s">
        <v>22</v>
      </c>
      <c r="J160" s="27" t="b">
        <v>0</v>
      </c>
      <c r="K160" s="27" t="b">
        <v>0</v>
      </c>
      <c r="L160" s="33" t="b">
        <v>0</v>
      </c>
      <c r="M160" s="33" t="b">
        <v>0</v>
      </c>
      <c r="N160" s="33" t="b">
        <v>0</v>
      </c>
      <c r="O160" s="33" t="b">
        <v>0</v>
      </c>
      <c r="P160" s="33" t="b">
        <v>0</v>
      </c>
      <c r="Q160" s="33" t="b">
        <v>0</v>
      </c>
      <c r="R160" s="24" t="s">
        <v>145</v>
      </c>
      <c r="S160" s="35" t="b">
        <v>1</v>
      </c>
      <c r="T160" s="35" t="b">
        <v>1</v>
      </c>
      <c r="U160" s="25" t="b">
        <v>0</v>
      </c>
      <c r="V160" s="25" t="b">
        <v>0</v>
      </c>
      <c r="W160" s="25" t="b">
        <v>0</v>
      </c>
      <c r="X160" s="25" t="b">
        <v>0</v>
      </c>
      <c r="Y160" s="25" t="b">
        <v>0</v>
      </c>
      <c r="Z160" s="25" t="b">
        <v>0</v>
      </c>
      <c r="AA160" s="7"/>
    </row>
    <row r="161" spans="1:27" ht="12.75">
      <c r="A161" s="8"/>
      <c r="B161" s="8"/>
      <c r="C161" s="8" t="s">
        <v>321</v>
      </c>
      <c r="D161" s="8"/>
      <c r="E161" s="8"/>
      <c r="F161" s="26" t="s">
        <v>322</v>
      </c>
      <c r="G161" s="9"/>
      <c r="H161" s="9" t="s">
        <v>22</v>
      </c>
      <c r="I161" s="22" t="s">
        <v>22</v>
      </c>
      <c r="J161" s="27" t="b">
        <v>0</v>
      </c>
      <c r="K161" s="27" t="b">
        <v>0</v>
      </c>
      <c r="L161" s="33" t="b">
        <v>0</v>
      </c>
      <c r="M161" s="33" t="b">
        <v>0</v>
      </c>
      <c r="N161" s="33" t="b">
        <v>0</v>
      </c>
      <c r="O161" s="33" t="b">
        <v>0</v>
      </c>
      <c r="P161" s="33" t="b">
        <v>0</v>
      </c>
      <c r="Q161" s="33" t="b">
        <v>0</v>
      </c>
      <c r="R161" s="22" t="s">
        <v>22</v>
      </c>
      <c r="S161" s="35" t="b">
        <v>0</v>
      </c>
      <c r="T161" s="35" t="b">
        <v>0</v>
      </c>
      <c r="U161" s="25" t="b">
        <v>0</v>
      </c>
      <c r="V161" s="25" t="b">
        <v>0</v>
      </c>
      <c r="W161" s="25" t="b">
        <v>0</v>
      </c>
      <c r="X161" s="25" t="b">
        <v>0</v>
      </c>
      <c r="Y161" s="25" t="b">
        <v>0</v>
      </c>
      <c r="Z161" s="25" t="b">
        <v>0</v>
      </c>
      <c r="AA161" s="7"/>
    </row>
    <row r="162" spans="1:27" ht="12.75">
      <c r="A162" s="8"/>
      <c r="B162" s="8"/>
      <c r="C162" s="8" t="s">
        <v>323</v>
      </c>
      <c r="D162" s="8"/>
      <c r="E162" s="8"/>
      <c r="F162" s="26" t="s">
        <v>324</v>
      </c>
      <c r="G162" s="9"/>
      <c r="H162" s="9" t="s">
        <v>22</v>
      </c>
      <c r="I162" s="24" t="s">
        <v>22</v>
      </c>
      <c r="J162" s="27" t="b">
        <v>0</v>
      </c>
      <c r="K162" s="27" t="b">
        <v>0</v>
      </c>
      <c r="L162" s="33" t="b">
        <v>0</v>
      </c>
      <c r="M162" s="33" t="b">
        <v>0</v>
      </c>
      <c r="N162" s="33" t="b">
        <v>0</v>
      </c>
      <c r="O162" s="33" t="b">
        <v>0</v>
      </c>
      <c r="P162" s="33" t="b">
        <v>0</v>
      </c>
      <c r="Q162" s="33" t="b">
        <v>0</v>
      </c>
      <c r="R162" s="24" t="s">
        <v>22</v>
      </c>
      <c r="S162" s="35" t="b">
        <v>0</v>
      </c>
      <c r="T162" s="35" t="b">
        <v>0</v>
      </c>
      <c r="U162" s="25" t="b">
        <v>0</v>
      </c>
      <c r="V162" s="25" t="b">
        <v>0</v>
      </c>
      <c r="W162" s="25" t="b">
        <v>0</v>
      </c>
      <c r="X162" s="25" t="b">
        <v>0</v>
      </c>
      <c r="Y162" s="25" t="b">
        <v>0</v>
      </c>
      <c r="Z162" s="25" t="b">
        <v>0</v>
      </c>
      <c r="AA162" s="7"/>
    </row>
    <row r="163" spans="1:27" ht="12.75">
      <c r="A163" s="8"/>
      <c r="B163" s="8"/>
      <c r="C163" s="8" t="s">
        <v>325</v>
      </c>
      <c r="D163" s="8"/>
      <c r="E163" s="8"/>
      <c r="F163" s="26" t="s">
        <v>326</v>
      </c>
      <c r="G163" s="9"/>
      <c r="H163" s="9" t="s">
        <v>22</v>
      </c>
      <c r="I163" s="24" t="s">
        <v>22</v>
      </c>
      <c r="J163" s="27" t="b">
        <v>0</v>
      </c>
      <c r="K163" s="27" t="b">
        <v>0</v>
      </c>
      <c r="L163" s="33" t="b">
        <v>0</v>
      </c>
      <c r="M163" s="33" t="b">
        <v>0</v>
      </c>
      <c r="N163" s="33" t="b">
        <v>0</v>
      </c>
      <c r="O163" s="33" t="b">
        <v>0</v>
      </c>
      <c r="P163" s="33" t="b">
        <v>0</v>
      </c>
      <c r="Q163" s="33" t="b">
        <v>0</v>
      </c>
      <c r="R163" s="24" t="s">
        <v>22</v>
      </c>
      <c r="S163" s="35" t="b">
        <v>0</v>
      </c>
      <c r="T163" s="35" t="b">
        <v>0</v>
      </c>
      <c r="U163" s="25" t="b">
        <v>0</v>
      </c>
      <c r="V163" s="25" t="b">
        <v>0</v>
      </c>
      <c r="W163" s="25" t="b">
        <v>0</v>
      </c>
      <c r="X163" s="25" t="b">
        <v>0</v>
      </c>
      <c r="Y163" s="25" t="b">
        <v>0</v>
      </c>
      <c r="Z163" s="25" t="b">
        <v>1</v>
      </c>
      <c r="AA163" s="7"/>
    </row>
    <row r="164" spans="1:27" ht="12.75">
      <c r="A164" s="8"/>
      <c r="B164" s="8" t="s">
        <v>327</v>
      </c>
      <c r="C164" s="8" t="s">
        <v>328</v>
      </c>
      <c r="D164" s="8">
        <v>2018</v>
      </c>
      <c r="E164" s="8"/>
      <c r="F164" s="26" t="s">
        <v>329</v>
      </c>
      <c r="G164" s="9" t="s">
        <v>330</v>
      </c>
      <c r="H164" s="9" t="s">
        <v>22</v>
      </c>
      <c r="I164" s="24" t="s">
        <v>22</v>
      </c>
      <c r="J164" s="27" t="b">
        <v>0</v>
      </c>
      <c r="K164" s="27" t="b">
        <v>0</v>
      </c>
      <c r="L164" s="33" t="b">
        <v>0</v>
      </c>
      <c r="M164" s="33" t="b">
        <v>0</v>
      </c>
      <c r="N164" s="33" t="b">
        <v>0</v>
      </c>
      <c r="O164" s="33" t="b">
        <v>0</v>
      </c>
      <c r="P164" s="33" t="b">
        <v>0</v>
      </c>
      <c r="Q164" s="33" t="b">
        <v>0</v>
      </c>
      <c r="R164" s="24" t="s">
        <v>22</v>
      </c>
      <c r="S164" s="35" t="b">
        <v>0</v>
      </c>
      <c r="T164" s="35" t="b">
        <v>0</v>
      </c>
      <c r="U164" s="25" t="b">
        <v>0</v>
      </c>
      <c r="V164" s="25" t="b">
        <v>0</v>
      </c>
      <c r="W164" s="25" t="b">
        <v>0</v>
      </c>
      <c r="X164" s="25" t="b">
        <v>0</v>
      </c>
      <c r="Y164" s="25" t="b">
        <v>0</v>
      </c>
      <c r="Z164" s="25" t="b">
        <v>0</v>
      </c>
      <c r="AA164" s="7"/>
    </row>
    <row r="165" spans="1:27" ht="12.75">
      <c r="A165" s="8"/>
      <c r="B165" s="8" t="s">
        <v>331</v>
      </c>
      <c r="C165" s="8" t="s">
        <v>332</v>
      </c>
      <c r="D165" s="8"/>
      <c r="E165" s="8"/>
      <c r="F165" s="26" t="s">
        <v>333</v>
      </c>
      <c r="G165" s="9"/>
      <c r="H165" s="9" t="s">
        <v>145</v>
      </c>
      <c r="I165" s="24" t="s">
        <v>22</v>
      </c>
      <c r="J165" s="27" t="b">
        <v>0</v>
      </c>
      <c r="K165" s="27" t="b">
        <v>0</v>
      </c>
      <c r="L165" s="33" t="b">
        <v>0</v>
      </c>
      <c r="M165" s="33" t="b">
        <v>0</v>
      </c>
      <c r="N165" s="33" t="b">
        <v>0</v>
      </c>
      <c r="O165" s="33" t="b">
        <v>0</v>
      </c>
      <c r="P165" s="33" t="b">
        <v>0</v>
      </c>
      <c r="Q165" s="33" t="b">
        <v>0</v>
      </c>
      <c r="R165" s="24" t="s">
        <v>45</v>
      </c>
      <c r="S165" s="35" t="b">
        <v>0</v>
      </c>
      <c r="T165" s="35" t="b">
        <v>0</v>
      </c>
      <c r="U165" s="25" t="b">
        <v>0</v>
      </c>
      <c r="V165" s="25" t="b">
        <v>0</v>
      </c>
      <c r="W165" s="25" t="b">
        <v>0</v>
      </c>
      <c r="X165" s="25" t="b">
        <v>0</v>
      </c>
      <c r="Y165" s="25" t="b">
        <v>0</v>
      </c>
      <c r="Z165" s="25" t="b">
        <v>0</v>
      </c>
      <c r="AA165" s="7"/>
    </row>
    <row r="166" spans="1:27" ht="12.75">
      <c r="A166" s="8"/>
      <c r="B166" s="8" t="s">
        <v>334</v>
      </c>
      <c r="C166" s="8" t="s">
        <v>335</v>
      </c>
      <c r="D166" s="8">
        <v>2017</v>
      </c>
      <c r="E166" s="8"/>
      <c r="F166" s="26" t="s">
        <v>336</v>
      </c>
      <c r="G166" s="9" t="s">
        <v>337</v>
      </c>
      <c r="H166" s="9" t="s">
        <v>22</v>
      </c>
      <c r="I166" s="24" t="s">
        <v>22</v>
      </c>
      <c r="J166" s="27" t="b">
        <v>0</v>
      </c>
      <c r="K166" s="27" t="b">
        <v>0</v>
      </c>
      <c r="L166" s="33" t="b">
        <v>0</v>
      </c>
      <c r="M166" s="33" t="b">
        <v>0</v>
      </c>
      <c r="N166" s="33" t="b">
        <v>0</v>
      </c>
      <c r="O166" s="33" t="b">
        <v>0</v>
      </c>
      <c r="P166" s="33" t="b">
        <v>0</v>
      </c>
      <c r="Q166" s="33" t="b">
        <v>0</v>
      </c>
      <c r="R166" s="24" t="s">
        <v>22</v>
      </c>
      <c r="S166" s="35" t="b">
        <v>0</v>
      </c>
      <c r="T166" s="35" t="b">
        <v>0</v>
      </c>
      <c r="U166" s="25" t="b">
        <v>0</v>
      </c>
      <c r="V166" s="25" t="b">
        <v>0</v>
      </c>
      <c r="W166" s="25" t="b">
        <v>0</v>
      </c>
      <c r="X166" s="25" t="b">
        <v>0</v>
      </c>
      <c r="Y166" s="25" t="b">
        <v>0</v>
      </c>
      <c r="Z166" s="25" t="b">
        <v>0</v>
      </c>
      <c r="AA166" s="7"/>
    </row>
    <row r="167" spans="1:27" ht="12.75">
      <c r="A167" s="8"/>
      <c r="B167" s="8" t="s">
        <v>338</v>
      </c>
      <c r="C167" s="8" t="s">
        <v>339</v>
      </c>
      <c r="D167" s="8">
        <v>2018</v>
      </c>
      <c r="E167" s="8"/>
      <c r="F167" s="26" t="s">
        <v>340</v>
      </c>
      <c r="G167" s="9"/>
      <c r="H167" s="9" t="s">
        <v>22</v>
      </c>
      <c r="I167" s="24" t="s">
        <v>22</v>
      </c>
      <c r="J167" s="27" t="b">
        <v>0</v>
      </c>
      <c r="K167" s="27" t="b">
        <v>0</v>
      </c>
      <c r="L167" s="33" t="b">
        <v>0</v>
      </c>
      <c r="M167" s="33" t="b">
        <v>0</v>
      </c>
      <c r="N167" s="33" t="b">
        <v>0</v>
      </c>
      <c r="O167" s="33" t="b">
        <v>0</v>
      </c>
      <c r="P167" s="33" t="b">
        <v>0</v>
      </c>
      <c r="Q167" s="33" t="b">
        <v>0</v>
      </c>
      <c r="R167" s="24" t="s">
        <v>22</v>
      </c>
      <c r="S167" s="35" t="b">
        <v>0</v>
      </c>
      <c r="T167" s="35" t="b">
        <v>0</v>
      </c>
      <c r="U167" s="25" t="b">
        <v>0</v>
      </c>
      <c r="V167" s="25" t="b">
        <v>0</v>
      </c>
      <c r="W167" s="25" t="b">
        <v>0</v>
      </c>
      <c r="X167" s="25" t="b">
        <v>0</v>
      </c>
      <c r="Y167" s="25" t="b">
        <v>0</v>
      </c>
      <c r="Z167" s="25" t="b">
        <v>0</v>
      </c>
      <c r="AA167" s="7"/>
    </row>
    <row r="168" spans="1:27" ht="12.75">
      <c r="A168" s="8"/>
      <c r="B168" s="8" t="s">
        <v>341</v>
      </c>
      <c r="C168" s="8" t="s">
        <v>342</v>
      </c>
      <c r="D168" s="8">
        <v>2019</v>
      </c>
      <c r="E168" s="8"/>
      <c r="F168" s="26" t="s">
        <v>343</v>
      </c>
      <c r="G168" s="9"/>
      <c r="H168" s="9" t="s">
        <v>22</v>
      </c>
      <c r="I168" s="24" t="s">
        <v>22</v>
      </c>
      <c r="J168" s="27" t="b">
        <v>0</v>
      </c>
      <c r="K168" s="27" t="b">
        <v>0</v>
      </c>
      <c r="L168" s="33" t="b">
        <v>0</v>
      </c>
      <c r="M168" s="33" t="b">
        <v>0</v>
      </c>
      <c r="N168" s="33" t="b">
        <v>0</v>
      </c>
      <c r="O168" s="33" t="b">
        <v>0</v>
      </c>
      <c r="P168" s="33" t="b">
        <v>0</v>
      </c>
      <c r="Q168" s="33" t="b">
        <v>0</v>
      </c>
      <c r="R168" s="24" t="s">
        <v>22</v>
      </c>
      <c r="S168" s="35" t="b">
        <v>0</v>
      </c>
      <c r="T168" s="35" t="b">
        <v>0</v>
      </c>
      <c r="U168" s="25" t="b">
        <v>0</v>
      </c>
      <c r="V168" s="25" t="b">
        <v>0</v>
      </c>
      <c r="W168" s="25" t="b">
        <v>0</v>
      </c>
      <c r="X168" s="25" t="b">
        <v>0</v>
      </c>
      <c r="Y168" s="25" t="b">
        <v>0</v>
      </c>
      <c r="Z168" s="25" t="b">
        <v>1</v>
      </c>
      <c r="AA168" s="7"/>
    </row>
    <row r="169" spans="1:27" ht="12.75">
      <c r="A169" s="8"/>
      <c r="B169" s="8" t="s">
        <v>344</v>
      </c>
      <c r="C169" s="8" t="s">
        <v>345</v>
      </c>
      <c r="D169" s="8">
        <v>2019</v>
      </c>
      <c r="E169" s="8"/>
      <c r="F169" s="17" t="s">
        <v>346</v>
      </c>
      <c r="G169" s="9"/>
      <c r="H169" s="9" t="s">
        <v>22</v>
      </c>
      <c r="I169" s="22" t="s">
        <v>22</v>
      </c>
      <c r="J169" s="27" t="b">
        <v>0</v>
      </c>
      <c r="K169" s="27" t="b">
        <v>0</v>
      </c>
      <c r="L169" s="33" t="b">
        <v>0</v>
      </c>
      <c r="M169" s="33" t="b">
        <v>0</v>
      </c>
      <c r="N169" s="33" t="b">
        <v>0</v>
      </c>
      <c r="O169" s="33" t="b">
        <v>0</v>
      </c>
      <c r="P169" s="33" t="b">
        <v>0</v>
      </c>
      <c r="Q169" s="33" t="b">
        <v>0</v>
      </c>
      <c r="R169" s="23" t="s">
        <v>22</v>
      </c>
      <c r="S169" s="35" t="b">
        <v>0</v>
      </c>
      <c r="T169" s="35" t="b">
        <v>0</v>
      </c>
      <c r="U169" s="25" t="b">
        <v>0</v>
      </c>
      <c r="V169" s="25" t="b">
        <v>0</v>
      </c>
      <c r="W169" s="25" t="b">
        <v>0</v>
      </c>
      <c r="X169" s="25" t="b">
        <v>0</v>
      </c>
      <c r="Y169" s="25" t="b">
        <v>0</v>
      </c>
      <c r="Z169" s="25" t="b">
        <v>0</v>
      </c>
      <c r="AA169" s="7"/>
    </row>
    <row r="170" spans="1:27" ht="12.75">
      <c r="A170" s="8"/>
      <c r="B170" s="8" t="s">
        <v>347</v>
      </c>
      <c r="C170" s="8" t="s">
        <v>348</v>
      </c>
      <c r="D170" s="8">
        <v>2014</v>
      </c>
      <c r="E170" s="8"/>
      <c r="F170" s="26" t="s">
        <v>349</v>
      </c>
      <c r="G170" s="9"/>
      <c r="H170" s="9" t="s">
        <v>22</v>
      </c>
      <c r="I170" s="24" t="s">
        <v>22</v>
      </c>
      <c r="J170" s="27" t="b">
        <v>0</v>
      </c>
      <c r="K170" s="27" t="b">
        <v>0</v>
      </c>
      <c r="L170" s="33" t="b">
        <v>0</v>
      </c>
      <c r="M170" s="33" t="b">
        <v>0</v>
      </c>
      <c r="N170" s="33" t="b">
        <v>0</v>
      </c>
      <c r="O170" s="33" t="b">
        <v>0</v>
      </c>
      <c r="P170" s="33" t="b">
        <v>0</v>
      </c>
      <c r="Q170" s="33" t="b">
        <v>0</v>
      </c>
      <c r="R170" s="24" t="s">
        <v>22</v>
      </c>
      <c r="S170" s="35" t="b">
        <v>0</v>
      </c>
      <c r="T170" s="35" t="b">
        <v>0</v>
      </c>
      <c r="U170" s="25" t="b">
        <v>0</v>
      </c>
      <c r="V170" s="25" t="b">
        <v>0</v>
      </c>
      <c r="W170" s="25" t="b">
        <v>0</v>
      </c>
      <c r="X170" s="25" t="b">
        <v>0</v>
      </c>
      <c r="Y170" s="25" t="b">
        <v>0</v>
      </c>
      <c r="Z170" s="25" t="b">
        <v>0</v>
      </c>
      <c r="AA170" s="7"/>
    </row>
    <row r="171" spans="1:27" ht="12.75">
      <c r="A171" s="8"/>
      <c r="B171" s="8" t="s">
        <v>350</v>
      </c>
      <c r="C171" s="8" t="s">
        <v>351</v>
      </c>
      <c r="D171" s="8">
        <v>2016</v>
      </c>
      <c r="E171" s="8"/>
      <c r="F171" s="26" t="s">
        <v>352</v>
      </c>
      <c r="G171" s="9"/>
      <c r="H171" s="9" t="s">
        <v>22</v>
      </c>
      <c r="I171" s="24" t="s">
        <v>22</v>
      </c>
      <c r="J171" s="27" t="b">
        <v>0</v>
      </c>
      <c r="K171" s="27" t="b">
        <v>0</v>
      </c>
      <c r="L171" s="33" t="b">
        <v>0</v>
      </c>
      <c r="M171" s="33" t="b">
        <v>0</v>
      </c>
      <c r="N171" s="33" t="b">
        <v>0</v>
      </c>
      <c r="O171" s="33" t="b">
        <v>0</v>
      </c>
      <c r="P171" s="33" t="b">
        <v>0</v>
      </c>
      <c r="Q171" s="33" t="b">
        <v>0</v>
      </c>
      <c r="R171" s="24" t="s">
        <v>22</v>
      </c>
      <c r="S171" s="35" t="b">
        <v>0</v>
      </c>
      <c r="T171" s="35" t="b">
        <v>0</v>
      </c>
      <c r="U171" s="25" t="b">
        <v>0</v>
      </c>
      <c r="V171" s="25" t="b">
        <v>0</v>
      </c>
      <c r="W171" s="25" t="b">
        <v>0</v>
      </c>
      <c r="X171" s="25" t="b">
        <v>0</v>
      </c>
      <c r="Y171" s="25" t="b">
        <v>0</v>
      </c>
      <c r="Z171" s="25" t="b">
        <v>0</v>
      </c>
      <c r="AA171" s="7"/>
    </row>
    <row r="172" spans="1:27" ht="12.75">
      <c r="A172" s="8"/>
      <c r="B172" s="8" t="s">
        <v>353</v>
      </c>
      <c r="C172" s="8" t="s">
        <v>354</v>
      </c>
      <c r="D172" s="8">
        <v>2018</v>
      </c>
      <c r="E172" s="8"/>
      <c r="F172" s="26" t="s">
        <v>355</v>
      </c>
      <c r="G172" s="9" t="s">
        <v>356</v>
      </c>
      <c r="H172" s="9" t="s">
        <v>22</v>
      </c>
      <c r="I172" s="24" t="s">
        <v>22</v>
      </c>
      <c r="J172" s="27" t="b">
        <v>0</v>
      </c>
      <c r="K172" s="27" t="b">
        <v>0</v>
      </c>
      <c r="L172" s="33" t="b">
        <v>0</v>
      </c>
      <c r="M172" s="33" t="b">
        <v>0</v>
      </c>
      <c r="N172" s="33" t="b">
        <v>0</v>
      </c>
      <c r="O172" s="33" t="b">
        <v>0</v>
      </c>
      <c r="P172" s="33" t="b">
        <v>0</v>
      </c>
      <c r="Q172" s="33" t="b">
        <v>0</v>
      </c>
      <c r="R172" s="24" t="s">
        <v>22</v>
      </c>
      <c r="S172" s="35" t="b">
        <v>0</v>
      </c>
      <c r="T172" s="35" t="b">
        <v>0</v>
      </c>
      <c r="U172" s="25" t="b">
        <v>0</v>
      </c>
      <c r="V172" s="25" t="b">
        <v>0</v>
      </c>
      <c r="W172" s="25" t="b">
        <v>0</v>
      </c>
      <c r="X172" s="25" t="b">
        <v>0</v>
      </c>
      <c r="Y172" s="25" t="b">
        <v>0</v>
      </c>
      <c r="Z172" s="25" t="b">
        <v>0</v>
      </c>
      <c r="AA172" s="7"/>
    </row>
    <row r="173" spans="1:27" ht="12.75">
      <c r="A173" s="8"/>
      <c r="B173" s="8" t="s">
        <v>357</v>
      </c>
      <c r="C173" s="8" t="s">
        <v>358</v>
      </c>
      <c r="D173" s="8">
        <v>2018</v>
      </c>
      <c r="E173" s="8"/>
      <c r="F173" s="26" t="s">
        <v>359</v>
      </c>
      <c r="G173" s="9"/>
      <c r="H173" s="9" t="s">
        <v>22</v>
      </c>
      <c r="I173" s="24" t="s">
        <v>22</v>
      </c>
      <c r="J173" s="27" t="b">
        <v>0</v>
      </c>
      <c r="K173" s="27" t="b">
        <v>0</v>
      </c>
      <c r="L173" s="33" t="b">
        <v>0</v>
      </c>
      <c r="M173" s="33" t="b">
        <v>0</v>
      </c>
      <c r="N173" s="33" t="b">
        <v>0</v>
      </c>
      <c r="O173" s="33" t="b">
        <v>0</v>
      </c>
      <c r="P173" s="33" t="b">
        <v>0</v>
      </c>
      <c r="Q173" s="33" t="b">
        <v>0</v>
      </c>
      <c r="R173" s="24" t="s">
        <v>22</v>
      </c>
      <c r="S173" s="35" t="b">
        <v>0</v>
      </c>
      <c r="T173" s="35" t="b">
        <v>0</v>
      </c>
      <c r="U173" s="25" t="b">
        <v>0</v>
      </c>
      <c r="V173" s="25" t="b">
        <v>0</v>
      </c>
      <c r="W173" s="25" t="b">
        <v>0</v>
      </c>
      <c r="X173" s="25" t="b">
        <v>0</v>
      </c>
      <c r="Y173" s="25" t="b">
        <v>0</v>
      </c>
      <c r="Z173" s="25" t="b">
        <v>0</v>
      </c>
      <c r="AA173" s="7"/>
    </row>
    <row r="174" spans="1:27" ht="12.75">
      <c r="A174" s="8"/>
      <c r="B174" s="8" t="s">
        <v>360</v>
      </c>
      <c r="C174" s="8" t="s">
        <v>361</v>
      </c>
      <c r="D174" s="8">
        <v>2017</v>
      </c>
      <c r="E174" s="8"/>
      <c r="F174" s="17" t="s">
        <v>362</v>
      </c>
      <c r="G174" s="9"/>
      <c r="H174" s="9" t="s">
        <v>22</v>
      </c>
      <c r="I174" s="22" t="s">
        <v>22</v>
      </c>
      <c r="J174" s="27" t="b">
        <v>0</v>
      </c>
      <c r="K174" s="27" t="b">
        <v>0</v>
      </c>
      <c r="L174" s="33" t="b">
        <v>0</v>
      </c>
      <c r="M174" s="33" t="b">
        <v>0</v>
      </c>
      <c r="N174" s="33" t="b">
        <v>0</v>
      </c>
      <c r="O174" s="33" t="b">
        <v>0</v>
      </c>
      <c r="P174" s="33" t="b">
        <v>0</v>
      </c>
      <c r="Q174" s="33" t="b">
        <v>0</v>
      </c>
      <c r="R174" s="22" t="s">
        <v>22</v>
      </c>
      <c r="S174" s="35" t="b">
        <v>0</v>
      </c>
      <c r="T174" s="35" t="b">
        <v>0</v>
      </c>
      <c r="U174" s="25" t="b">
        <v>0</v>
      </c>
      <c r="V174" s="25" t="b">
        <v>0</v>
      </c>
      <c r="W174" s="25" t="b">
        <v>0</v>
      </c>
      <c r="X174" s="25" t="b">
        <v>0</v>
      </c>
      <c r="Y174" s="25" t="b">
        <v>0</v>
      </c>
      <c r="Z174" s="25" t="b">
        <v>0</v>
      </c>
      <c r="AA174" s="7"/>
    </row>
    <row r="175" spans="1:27" ht="12.75">
      <c r="A175" s="8"/>
      <c r="B175" s="8" t="s">
        <v>363</v>
      </c>
      <c r="C175" s="8" t="s">
        <v>364</v>
      </c>
      <c r="D175" s="8">
        <v>2018</v>
      </c>
      <c r="E175" s="8"/>
      <c r="F175" s="26" t="s">
        <v>365</v>
      </c>
      <c r="G175" s="9"/>
      <c r="H175" s="9" t="s">
        <v>22</v>
      </c>
      <c r="I175" s="24" t="s">
        <v>22</v>
      </c>
      <c r="J175" s="27" t="b">
        <v>0</v>
      </c>
      <c r="K175" s="27" t="b">
        <v>0</v>
      </c>
      <c r="L175" s="33" t="b">
        <v>0</v>
      </c>
      <c r="M175" s="33" t="b">
        <v>0</v>
      </c>
      <c r="N175" s="33" t="b">
        <v>0</v>
      </c>
      <c r="O175" s="33" t="b">
        <v>0</v>
      </c>
      <c r="P175" s="33" t="b">
        <v>0</v>
      </c>
      <c r="Q175" s="33" t="b">
        <v>0</v>
      </c>
      <c r="R175" s="24" t="s">
        <v>22</v>
      </c>
      <c r="S175" s="35" t="b">
        <v>0</v>
      </c>
      <c r="T175" s="35" t="b">
        <v>0</v>
      </c>
      <c r="U175" s="25" t="b">
        <v>0</v>
      </c>
      <c r="V175" s="25" t="b">
        <v>0</v>
      </c>
      <c r="W175" s="25" t="b">
        <v>0</v>
      </c>
      <c r="X175" s="25" t="b">
        <v>0</v>
      </c>
      <c r="Y175" s="25" t="b">
        <v>0</v>
      </c>
      <c r="Z175" s="25" t="b">
        <v>0</v>
      </c>
      <c r="AA175" s="7"/>
    </row>
    <row r="176" spans="1:27" ht="12.75">
      <c r="A176" s="8"/>
      <c r="B176" s="8" t="s">
        <v>366</v>
      </c>
      <c r="C176" s="8" t="s">
        <v>367</v>
      </c>
      <c r="D176" s="8">
        <v>2019</v>
      </c>
      <c r="E176" s="8"/>
      <c r="F176" s="26" t="s">
        <v>368</v>
      </c>
      <c r="G176" s="9"/>
      <c r="H176" s="9" t="s">
        <v>22</v>
      </c>
      <c r="I176" s="24" t="s">
        <v>22</v>
      </c>
      <c r="J176" s="27" t="b">
        <v>0</v>
      </c>
      <c r="K176" s="27" t="b">
        <v>0</v>
      </c>
      <c r="L176" s="33" t="b">
        <v>0</v>
      </c>
      <c r="M176" s="33" t="b">
        <v>0</v>
      </c>
      <c r="N176" s="33" t="b">
        <v>0</v>
      </c>
      <c r="O176" s="33" t="b">
        <v>0</v>
      </c>
      <c r="P176" s="33" t="b">
        <v>0</v>
      </c>
      <c r="Q176" s="33" t="b">
        <v>0</v>
      </c>
      <c r="R176" s="24" t="s">
        <v>22</v>
      </c>
      <c r="S176" s="35" t="b">
        <v>0</v>
      </c>
      <c r="T176" s="35" t="b">
        <v>0</v>
      </c>
      <c r="U176" s="25" t="b">
        <v>0</v>
      </c>
      <c r="V176" s="25" t="b">
        <v>0</v>
      </c>
      <c r="W176" s="25" t="b">
        <v>0</v>
      </c>
      <c r="X176" s="25" t="b">
        <v>0</v>
      </c>
      <c r="Y176" s="25" t="b">
        <v>0</v>
      </c>
      <c r="Z176" s="25" t="b">
        <v>0</v>
      </c>
      <c r="AA176" s="7"/>
    </row>
    <row r="177" spans="1:27" ht="12.75">
      <c r="A177" s="8"/>
      <c r="B177" s="8" t="s">
        <v>369</v>
      </c>
      <c r="C177" s="8" t="s">
        <v>370</v>
      </c>
      <c r="D177" s="8">
        <v>2019</v>
      </c>
      <c r="E177" s="8"/>
      <c r="F177" s="26" t="s">
        <v>371</v>
      </c>
      <c r="G177" s="9" t="s">
        <v>372</v>
      </c>
      <c r="H177" s="9" t="s">
        <v>22</v>
      </c>
      <c r="I177" s="23" t="s">
        <v>22</v>
      </c>
      <c r="J177" s="27"/>
      <c r="K177" s="27"/>
      <c r="L177" s="33"/>
      <c r="M177" s="33"/>
      <c r="N177" s="33"/>
      <c r="O177" s="33"/>
      <c r="P177" s="33"/>
      <c r="Q177" s="33"/>
      <c r="R177" s="24" t="s">
        <v>22</v>
      </c>
      <c r="S177" s="35"/>
      <c r="T177" s="35"/>
      <c r="U177" s="25"/>
      <c r="V177" s="25"/>
      <c r="W177" s="25"/>
      <c r="X177" s="25"/>
      <c r="Y177" s="25"/>
      <c r="Z177" s="25"/>
      <c r="AA177" s="7"/>
    </row>
    <row r="178" spans="1:27" ht="12.75">
      <c r="A178" s="8"/>
      <c r="B178" s="8" t="s">
        <v>360</v>
      </c>
      <c r="C178" s="8" t="s">
        <v>373</v>
      </c>
      <c r="D178" s="8">
        <v>2017</v>
      </c>
      <c r="E178" s="8" t="s">
        <v>374</v>
      </c>
      <c r="F178" s="26" t="s">
        <v>375</v>
      </c>
      <c r="G178" s="9"/>
      <c r="H178" s="9" t="s">
        <v>22</v>
      </c>
      <c r="I178" s="24" t="s">
        <v>22</v>
      </c>
      <c r="J178" s="27" t="b">
        <v>0</v>
      </c>
      <c r="K178" s="27" t="b">
        <v>0</v>
      </c>
      <c r="L178" s="33" t="b">
        <v>0</v>
      </c>
      <c r="M178" s="33" t="b">
        <v>0</v>
      </c>
      <c r="N178" s="33" t="b">
        <v>0</v>
      </c>
      <c r="O178" s="33" t="b">
        <v>0</v>
      </c>
      <c r="P178" s="33" t="b">
        <v>0</v>
      </c>
      <c r="Q178" s="33" t="b">
        <v>1</v>
      </c>
      <c r="R178" s="24" t="s">
        <v>22</v>
      </c>
      <c r="S178" s="35" t="b">
        <v>0</v>
      </c>
      <c r="T178" s="35" t="b">
        <v>0</v>
      </c>
      <c r="U178" s="25" t="b">
        <v>0</v>
      </c>
      <c r="V178" s="25" t="b">
        <v>0</v>
      </c>
      <c r="W178" s="25" t="b">
        <v>0</v>
      </c>
      <c r="X178" s="25" t="b">
        <v>0</v>
      </c>
      <c r="Y178" s="25" t="b">
        <v>0</v>
      </c>
      <c r="Z178" s="25" t="b">
        <v>0</v>
      </c>
      <c r="AA178" s="7"/>
    </row>
    <row r="179" spans="1:27" ht="12.75">
      <c r="A179" s="8"/>
      <c r="B179" s="8" t="s">
        <v>376</v>
      </c>
      <c r="C179" s="8" t="s">
        <v>377</v>
      </c>
      <c r="D179" s="8">
        <v>2018</v>
      </c>
      <c r="E179" s="8"/>
      <c r="F179" s="26" t="s">
        <v>378</v>
      </c>
      <c r="G179" s="9"/>
      <c r="H179" s="9" t="s">
        <v>22</v>
      </c>
      <c r="I179" s="24" t="s">
        <v>22</v>
      </c>
      <c r="J179" s="27" t="b">
        <v>0</v>
      </c>
      <c r="K179" s="27" t="b">
        <v>0</v>
      </c>
      <c r="L179" s="33" t="b">
        <v>0</v>
      </c>
      <c r="M179" s="33" t="b">
        <v>0</v>
      </c>
      <c r="N179" s="33" t="b">
        <v>0</v>
      </c>
      <c r="O179" s="33" t="b">
        <v>0</v>
      </c>
      <c r="P179" s="33" t="b">
        <v>0</v>
      </c>
      <c r="Q179" s="33" t="b">
        <v>1</v>
      </c>
      <c r="R179" s="23" t="s">
        <v>22</v>
      </c>
      <c r="S179" s="35" t="b">
        <v>0</v>
      </c>
      <c r="T179" s="35" t="b">
        <v>0</v>
      </c>
      <c r="U179" s="25" t="b">
        <v>0</v>
      </c>
      <c r="V179" s="25" t="b">
        <v>0</v>
      </c>
      <c r="W179" s="25" t="b">
        <v>0</v>
      </c>
      <c r="X179" s="25" t="b">
        <v>0</v>
      </c>
      <c r="Y179" s="25" t="b">
        <v>0</v>
      </c>
      <c r="Z179" s="25" t="b">
        <v>1</v>
      </c>
      <c r="AA179" s="7"/>
    </row>
    <row r="180" spans="1:27" ht="12.75">
      <c r="A180" s="8"/>
      <c r="B180" s="8" t="s">
        <v>379</v>
      </c>
      <c r="C180" s="8" t="s">
        <v>380</v>
      </c>
      <c r="D180" s="8">
        <v>2017</v>
      </c>
      <c r="E180" s="8"/>
      <c r="F180" s="26" t="s">
        <v>381</v>
      </c>
      <c r="G180" s="9"/>
      <c r="H180" s="9" t="s">
        <v>22</v>
      </c>
      <c r="I180" s="24" t="s">
        <v>22</v>
      </c>
      <c r="J180" s="27" t="b">
        <v>0</v>
      </c>
      <c r="K180" s="27" t="b">
        <v>0</v>
      </c>
      <c r="L180" s="33" t="b">
        <v>0</v>
      </c>
      <c r="M180" s="33" t="b">
        <v>0</v>
      </c>
      <c r="N180" s="33" t="b">
        <v>0</v>
      </c>
      <c r="O180" s="33" t="b">
        <v>0</v>
      </c>
      <c r="P180" s="33" t="b">
        <v>0</v>
      </c>
      <c r="Q180" s="33" t="b">
        <v>0</v>
      </c>
      <c r="R180" s="24" t="s">
        <v>22</v>
      </c>
      <c r="S180" s="35" t="b">
        <v>0</v>
      </c>
      <c r="T180" s="35" t="b">
        <v>0</v>
      </c>
      <c r="U180" s="25" t="b">
        <v>0</v>
      </c>
      <c r="V180" s="25" t="b">
        <v>0</v>
      </c>
      <c r="W180" s="25" t="b">
        <v>0</v>
      </c>
      <c r="X180" s="25" t="b">
        <v>0</v>
      </c>
      <c r="Y180" s="25" t="b">
        <v>0</v>
      </c>
      <c r="Z180" s="25" t="b">
        <v>0</v>
      </c>
      <c r="AA180" s="7"/>
    </row>
    <row r="181" spans="1:27" ht="12.75">
      <c r="A181" s="8"/>
      <c r="B181" s="8" t="s">
        <v>311</v>
      </c>
      <c r="C181" s="8" t="s">
        <v>312</v>
      </c>
      <c r="D181" s="8">
        <v>2017</v>
      </c>
      <c r="E181" s="8"/>
      <c r="F181" s="26" t="s">
        <v>313</v>
      </c>
      <c r="G181" s="9"/>
      <c r="H181" s="9" t="s">
        <v>45</v>
      </c>
      <c r="I181" s="22" t="s">
        <v>45</v>
      </c>
      <c r="J181" s="27" t="b">
        <v>1</v>
      </c>
      <c r="K181" s="27" t="b">
        <v>1</v>
      </c>
      <c r="L181" s="33" t="b">
        <v>0</v>
      </c>
      <c r="M181" s="33" t="b">
        <v>0</v>
      </c>
      <c r="N181" s="33" t="b">
        <v>0</v>
      </c>
      <c r="O181" s="33" t="b">
        <v>0</v>
      </c>
      <c r="P181" s="33" t="b">
        <v>0</v>
      </c>
      <c r="Q181" s="33" t="b">
        <v>0</v>
      </c>
      <c r="R181" s="23" t="s">
        <v>45</v>
      </c>
      <c r="S181" s="35" t="b">
        <v>1</v>
      </c>
      <c r="T181" s="35" t="b">
        <v>1</v>
      </c>
      <c r="U181" s="25" t="b">
        <v>0</v>
      </c>
      <c r="V181" s="25" t="b">
        <v>0</v>
      </c>
      <c r="W181" s="25" t="b">
        <v>0</v>
      </c>
      <c r="X181" s="25" t="b">
        <v>0</v>
      </c>
      <c r="Y181" s="25" t="b">
        <v>0</v>
      </c>
      <c r="Z181" s="25" t="b">
        <v>0</v>
      </c>
      <c r="AA181" s="7"/>
    </row>
    <row r="182" spans="1:27" ht="12.75">
      <c r="A182" s="8"/>
      <c r="B182" s="8" t="s">
        <v>382</v>
      </c>
      <c r="C182" s="8" t="s">
        <v>383</v>
      </c>
      <c r="D182" s="8">
        <v>2020</v>
      </c>
      <c r="E182" s="8"/>
      <c r="F182" s="26" t="s">
        <v>384</v>
      </c>
      <c r="G182" s="9"/>
      <c r="H182" s="9" t="s">
        <v>22</v>
      </c>
      <c r="I182" s="24" t="s">
        <v>22</v>
      </c>
      <c r="J182" s="27" t="b">
        <v>0</v>
      </c>
      <c r="K182" s="27" t="b">
        <v>0</v>
      </c>
      <c r="L182" s="33" t="b">
        <v>0</v>
      </c>
      <c r="M182" s="33" t="b">
        <v>0</v>
      </c>
      <c r="N182" s="33" t="b">
        <v>0</v>
      </c>
      <c r="O182" s="33" t="b">
        <v>0</v>
      </c>
      <c r="P182" s="33" t="b">
        <v>0</v>
      </c>
      <c r="Q182" s="33" t="b">
        <v>0</v>
      </c>
      <c r="R182" s="24" t="s">
        <v>22</v>
      </c>
      <c r="S182" s="35" t="b">
        <v>0</v>
      </c>
      <c r="T182" s="35" t="b">
        <v>0</v>
      </c>
      <c r="U182" s="25" t="b">
        <v>0</v>
      </c>
      <c r="V182" s="25" t="b">
        <v>0</v>
      </c>
      <c r="W182" s="25" t="b">
        <v>0</v>
      </c>
      <c r="X182" s="25" t="b">
        <v>0</v>
      </c>
      <c r="Y182" s="25" t="b">
        <v>0</v>
      </c>
      <c r="Z182" s="25" t="b">
        <v>0</v>
      </c>
      <c r="AA182" s="7"/>
    </row>
    <row r="183" spans="1:27" ht="12.75">
      <c r="A183" s="8"/>
      <c r="B183" s="8" t="s">
        <v>385</v>
      </c>
      <c r="C183" s="8" t="s">
        <v>386</v>
      </c>
      <c r="D183" s="8"/>
      <c r="E183" s="8"/>
      <c r="F183" s="26" t="s">
        <v>387</v>
      </c>
      <c r="G183" s="9"/>
      <c r="H183" s="9" t="s">
        <v>22</v>
      </c>
      <c r="I183" s="22" t="s">
        <v>22</v>
      </c>
      <c r="J183" s="27" t="b">
        <v>0</v>
      </c>
      <c r="K183" s="27" t="b">
        <v>0</v>
      </c>
      <c r="L183" s="33" t="b">
        <v>0</v>
      </c>
      <c r="M183" s="33" t="b">
        <v>0</v>
      </c>
      <c r="N183" s="33" t="b">
        <v>0</v>
      </c>
      <c r="O183" s="33" t="b">
        <v>0</v>
      </c>
      <c r="P183" s="33" t="b">
        <v>0</v>
      </c>
      <c r="Q183" s="33" t="b">
        <v>0</v>
      </c>
      <c r="R183" s="22" t="s">
        <v>22</v>
      </c>
      <c r="S183" s="35" t="b">
        <v>0</v>
      </c>
      <c r="T183" s="35" t="b">
        <v>0</v>
      </c>
      <c r="U183" s="25" t="b">
        <v>0</v>
      </c>
      <c r="V183" s="25" t="b">
        <v>0</v>
      </c>
      <c r="W183" s="25" t="b">
        <v>0</v>
      </c>
      <c r="X183" s="25" t="b">
        <v>0</v>
      </c>
      <c r="Y183" s="25" t="b">
        <v>0</v>
      </c>
      <c r="Z183" s="25" t="b">
        <v>0</v>
      </c>
      <c r="AA183" s="7"/>
    </row>
  </sheetData>
  <autoFilter ref="H1:H183"/>
  <conditionalFormatting sqref="H2:I183 R2:R183">
    <cfRule type="cellIs" dxfId="3" priority="1" operator="equal">
      <formula>"YES"</formula>
    </cfRule>
  </conditionalFormatting>
  <conditionalFormatting sqref="H2:I183 R2:R183">
    <cfRule type="cellIs" dxfId="2" priority="2" operator="equal">
      <formula>"MAYBE"</formula>
    </cfRule>
  </conditionalFormatting>
  <conditionalFormatting sqref="H2:I183 R2:R183">
    <cfRule type="cellIs" dxfId="1" priority="3" operator="equal">
      <formula>"NO"</formula>
    </cfRule>
  </conditionalFormatting>
  <conditionalFormatting sqref="I1:I183 R1:R183">
    <cfRule type="containsBlanks" dxfId="0" priority="5">
      <formula>LEN(TRIM(I1))=0</formula>
    </cfRule>
  </conditionalFormatting>
  <hyperlinks>
    <hyperlink ref="C2" r:id="rId1"/>
    <hyperlink ref="F11" r:id="rId2"/>
    <hyperlink ref="F14" r:id="rId3"/>
    <hyperlink ref="F19" r:id="rId4"/>
    <hyperlink ref="F20" r:id="rId5"/>
    <hyperlink ref="F21" r:id="rId6"/>
    <hyperlink ref="F22" r:id="rId7"/>
    <hyperlink ref="F23" r:id="rId8"/>
    <hyperlink ref="F24" r:id="rId9"/>
    <hyperlink ref="F25" r:id="rId10"/>
    <hyperlink ref="F26" r:id="rId11"/>
    <hyperlink ref="F153" r:id="rId12"/>
    <hyperlink ref="F154" r:id="rId13"/>
    <hyperlink ref="F155" r:id="rId14"/>
    <hyperlink ref="F156" r:id="rId15"/>
    <hyperlink ref="F157" r:id="rId16"/>
    <hyperlink ref="F158" r:id="rId17"/>
    <hyperlink ref="F159" r:id="rId18"/>
    <hyperlink ref="F160" r:id="rId19"/>
    <hyperlink ref="F161" r:id="rId20"/>
    <hyperlink ref="F162" r:id="rId21"/>
    <hyperlink ref="F163" r:id="rId22"/>
    <hyperlink ref="F164" r:id="rId23"/>
    <hyperlink ref="F165" r:id="rId24"/>
    <hyperlink ref="F166" r:id="rId25"/>
    <hyperlink ref="F167" r:id="rId26"/>
    <hyperlink ref="F168" r:id="rId27"/>
    <hyperlink ref="F169" r:id="rId28"/>
    <hyperlink ref="F170" r:id="rId29" location="page=140"/>
    <hyperlink ref="F171" r:id="rId30"/>
    <hyperlink ref="F172" r:id="rId31"/>
    <hyperlink ref="F173" r:id="rId32"/>
    <hyperlink ref="F174" r:id="rId33"/>
    <hyperlink ref="F175" r:id="rId34"/>
    <hyperlink ref="F176" r:id="rId35"/>
    <hyperlink ref="F177" r:id="rId36"/>
    <hyperlink ref="F178" r:id="rId37"/>
    <hyperlink ref="F179" r:id="rId38"/>
    <hyperlink ref="F180" r:id="rId39"/>
    <hyperlink ref="F181" r:id="rId40"/>
    <hyperlink ref="F182" r:id="rId41"/>
    <hyperlink ref="F183" r:id="rId42"/>
  </hyperlinks>
  <pageMargins left="0.7" right="0.7" top="0.78740157499999996" bottom="0.78740157499999996" header="0.3" footer="0.3"/>
  <tableParts count="1">
    <tablePart r:id="rId4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2021-08-15T12:43:42Z</dcterms:modified>
</cp:coreProperties>
</file>