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1" l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27" i="1"/>
  <c r="H26" i="1"/>
  <c r="H25" i="1"/>
  <c r="H24" i="1"/>
  <c r="F24" i="1"/>
  <c r="H23" i="1"/>
  <c r="F23" i="1"/>
  <c r="H22" i="1"/>
  <c r="F22" i="1"/>
  <c r="H21" i="1"/>
  <c r="H20" i="1"/>
  <c r="F20" i="1"/>
  <c r="H19" i="1"/>
  <c r="H18" i="1"/>
  <c r="F18" i="1"/>
  <c r="H17" i="1"/>
  <c r="H16" i="1"/>
  <c r="H15" i="1"/>
  <c r="H14" i="1"/>
  <c r="H13" i="1"/>
  <c r="F13" i="1"/>
  <c r="H12" i="1"/>
  <c r="H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<sst xmlns="http://schemas.openxmlformats.org/spreadsheetml/2006/main" count="372" uniqueCount="197">
  <si>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</si>
  <si>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</si>
  <si>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</si>
  <si>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</si>
  <si>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</si>
  <si>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</si>
  <si>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</si>
  <si>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</si>
  <si>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</si>
  <si>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</si>
  <si>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</si>
  <si>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</si>
  <si>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</si>
  <si>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</si>
  <si>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</si>
  <si>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</si>
  <si>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Textual Modelling Embedded into Graphical Modelling</t>
  </si>
  <si>
    <t>References TOTAL 26.</t>
  </si>
  <si>
    <t>References NEW 19:</t>
  </si>
  <si>
    <t>Joachim Fischer, Michael Piefel, Markus Scheidgen</t>
  </si>
  <si>
    <t>A Metamodel for SDL-2000 in the Context of Metamodelling ULF</t>
  </si>
  <si>
    <t>10.1007/978-3-540-31810-1_14</t>
  </si>
  <si>
    <t>NO</t>
  </si>
  <si>
    <t>Andreas Prinz, Markus Scheidgen, Merete S. Tveit</t>
  </si>
  <si>
    <t>A Model-Based Standard for SDL</t>
  </si>
  <si>
    <t>10.1007/978-3-540-74984-4_1</t>
  </si>
  <si>
    <t>Marcus Alanen, Ivan Porres</t>
  </si>
  <si>
    <t>A Relation Between Context-Free Grammars and Meta Object Facility Metamodels</t>
  </si>
  <si>
    <t>M. Soden, Hajo Eichler</t>
  </si>
  <si>
    <t>An Approach to use Executable Models for Testing</t>
  </si>
  <si>
    <t>M. Wimmer, G. Kramler</t>
  </si>
  <si>
    <t>Bridging Grammarware and Modelware</t>
  </si>
  <si>
    <t>10.1007/11663430_17</t>
  </si>
  <si>
    <t>Holub, A.</t>
  </si>
  <si>
    <t>Building user interfaces for object-oriented systems. JavaWorld (1999)</t>
  </si>
  <si>
    <t>Moher, T.G., Mak, D.C., Blumenthal, B., Leventhal, L.M.</t>
  </si>
  <si>
    <t>Comparing the Comprehensibility of Textual and Graphical Programs</t>
  </si>
  <si>
    <t>Budinsky, F., Steinberg, D., Merks, E., Ellersick, R., Grose, T.J.</t>
  </si>
  <si>
    <t>Eclipse Modeling Framework (The Eclipse Series). Addison-Wesley Professional, Reading (2003)</t>
  </si>
  <si>
    <t>book</t>
  </si>
  <si>
    <t>Homepage</t>
  </si>
  <si>
    <t>Graphical Modelling Framework, http</t>
  </si>
  <si>
    <t>Markus Scheidgen, Joachim Fischer</t>
  </si>
  <si>
    <t>Human Comprehensible and Machine Processable Specifications of Operational Semantics</t>
  </si>
  <si>
    <t>10.1007/978-3-540-72901-3_12</t>
  </si>
  <si>
    <t>M. Scheidgen</t>
  </si>
  <si>
    <t>Integrating Content Assist into Textual Modelling Editors</t>
  </si>
  <si>
    <t>Dimitrios S. Kolovos, Richard F. Paige, Fiona A. C. Polack</t>
  </si>
  <si>
    <t>Merging Models with the Epsilon Merging Language (EML)</t>
  </si>
  <si>
    <t>10.1007/11880240_16</t>
  </si>
  <si>
    <t>openArchitectureWare, http</t>
  </si>
  <si>
    <t>Alanna Zito, Zinovy Diskin, Juergen Dingel</t>
  </si>
  <si>
    <t>Package Merge in UML 2: Practice vs. Theory?</t>
  </si>
  <si>
    <t>10.1007/11880240_14</t>
  </si>
  <si>
    <t>Philippe Charles, Julian Dolby, Robert M. Fuhrer, Stanley M. Sutton, Mandana Vaziri</t>
  </si>
  <si>
    <t>SAFARI: a meta-tooling framework for generating language-specific IDE’s.</t>
  </si>
  <si>
    <t>10.1145/1176617.1176693</t>
  </si>
  <si>
    <t>Donald E. Knuth</t>
  </si>
  <si>
    <t>Semantics of context-free languages</t>
  </si>
  <si>
    <t>10.1007/bf01692511</t>
  </si>
  <si>
    <t>Itu-T</t>
  </si>
  <si>
    <t>Specification and Description Language (SDL)</t>
  </si>
  <si>
    <t>Textual Editing Framework, http</t>
  </si>
  <si>
    <t>Green, T.R.G., Petre, M.</t>
  </si>
  <si>
    <t>When Visual Programs are Harder to Read than Textual Programs</t>
  </si>
  <si>
    <t>References already KNOWN 7:</t>
  </si>
  <si>
    <t>Holger Krahn, Bernhard Rumpe, Steven Völkel</t>
  </si>
  <si>
    <t>Integrated Definition of Abstract and Concrete Syntax for Textual Languages</t>
  </si>
  <si>
    <t>https://doi.org/10.1007/978-3-540-75209-7_20</t>
  </si>
  <si>
    <t>10.1007/978-3-540-75209-7_20</t>
  </si>
  <si>
    <t>S. Dmitriev</t>
  </si>
  <si>
    <t>Language Oriented Programming: The Next Programming Paradigm</t>
  </si>
  <si>
    <t>Pierre-Alain Muller, Franck Fleurey, Frédéric Fondement, Michel Hassenforder, Rémi Schneckenburger, Sébastien Gérard, Jean-Marc Jézéquel</t>
  </si>
  <si>
    <t>Model-Driven Analysis and Synthesis of Concrete Syntax</t>
  </si>
  <si>
    <t>https://doi.org/10.1007/11880240_8</t>
  </si>
  <si>
    <t>10.1007/11880240_8</t>
  </si>
  <si>
    <t>Frédéric Jouault, Jean Bézivin, Ivan Kurtev</t>
  </si>
  <si>
    <t>TCS: A DSL for the Specification of Textual Concrete Syntaxes in Model Engineering</t>
  </si>
  <si>
    <t>https://doi.org/10.1145/1173706.1173744</t>
  </si>
  <si>
    <t>10.1145/1173706.1173744</t>
  </si>
  <si>
    <t>Charles Simonyi</t>
  </si>
  <si>
    <t>The Death of Computer Languages, The Birth of Intentional Programming</t>
  </si>
  <si>
    <t>Towards the generation of a text-based IDE from a language metamodel</t>
  </si>
  <si>
    <t>https://link.springer.com/chapter/10.1007/978-3-540-72901-3_9</t>
  </si>
  <si>
    <t>Marian Petre</t>
  </si>
  <si>
    <t>Why looking isn't always seeing</t>
  </si>
  <si>
    <t>https://doi.org/10.1145/203241.203251</t>
  </si>
  <si>
    <t>10.1145/203241.203251</t>
  </si>
  <si>
    <t>TOTAL 45</t>
  </si>
  <si>
    <t>NEW 30</t>
  </si>
  <si>
    <t>JM Vara,  E Marcos </t>
  </si>
  <si>
    <t>A framework for model-driven development of information systems: Technical decisions and lessons learned</t>
  </si>
  <si>
    <t>JLC Izquierdo,  JG Molina </t>
  </si>
  <si>
    <t>Extracting models from source code in software modernization</t>
  </si>
  <si>
    <t>A Rashid,  JC Royer,  A Rummler</t>
  </si>
  <si>
    <t>Aspect-oriented, model-driven software product lines: The AMPLE way</t>
  </si>
  <si>
    <t>JLC Izquierdo,  J Cabot </t>
  </si>
  <si>
    <t>Enabling the collaborative definition of DSMLs</t>
  </si>
  <si>
    <t>LM Rose,  RF Paige,  DS Kolovos… </t>
  </si>
  <si>
    <t>Constructing models with the human-usable textual notation</t>
  </si>
  <si>
    <t>DA Sadilek,  G Wachsmuth </t>
  </si>
  <si>
    <t>Using grammarware languages to define operational semantics of modelled languages</t>
  </si>
  <si>
    <t>Collaboro: a collaborative (meta) modeling tool</t>
  </si>
  <si>
    <t>YES</t>
  </si>
  <si>
    <t>F Heidenreich,  J Johannes,  S Karol,  M Seifert… </t>
  </si>
  <si>
    <t>Integrating OCL and textual modelling languages</t>
  </si>
  <si>
    <t>T Goldschmidt,  S Becker,  A Uhl </t>
  </si>
  <si>
    <t>Textual views in model driven engineering</t>
  </si>
  <si>
    <t>S Sulistyo,  A Prinz </t>
  </si>
  <si>
    <t>Recursive modeling for completed code generation</t>
  </si>
  <si>
    <t>D Foures</t>
  </si>
  <si>
    <t>Validation de modèles de simulation</t>
  </si>
  <si>
    <t>ASB Herrera,  ED Willink,  RF Paige </t>
  </si>
  <si>
    <t>A domain specific transformation language to bridge concrete and abstract syntax</t>
  </si>
  <si>
    <t>M Schmidt</t>
  </si>
  <si>
    <t>Einsatz modellgetriebener Entwicklung im Bereich der Experimentalphysik</t>
  </si>
  <si>
    <t>S Haschemi,  A Wider </t>
  </si>
  <si>
    <t>An Extensible Language for Service Dependency Management</t>
  </si>
  <si>
    <t>M Aksit,  E Kindler,  A McNeile,  E Roubtsova </t>
  </si>
  <si>
    <t>Behaviour modelling in model driven architecture</t>
  </si>
  <si>
    <t>CH Park,  D Park </t>
  </si>
  <si>
    <t>Increasing TLB reach with multiple pages size subblocks</t>
  </si>
  <si>
    <t>MS Tveit </t>
  </si>
  <si>
    <t>A Meta-Model-Based Approach for Specification of Graphical Representations</t>
  </si>
  <si>
    <t>M Soden</t>
  </si>
  <si>
    <t>Dynamische Modellanalyse von Metamodellen mit operationaler Semantik</t>
  </si>
  <si>
    <t>F Kühnlenz</t>
  </si>
  <si>
    <t>Design und Management von Experimentier-Workflows</t>
  </si>
  <si>
    <t>E Neuhardt </t>
  </si>
  <si>
    <t>Modelling Behaviour by Activity Diagrams and Complete Code Generation</t>
  </si>
  <si>
    <t>P Neubauer,  R Bill,  D Kolovos… </t>
  </si>
  <si>
    <t>Reusable textual styles for domain-specific modeling languages</t>
  </si>
  <si>
    <t>H Liu,  J Huang,  J Montgomery,  A Steele,  K Läufer</t>
  </si>
  <si>
    <t>A Template-Based Model Transformation Approach Using A Simplified Hierarchical Metamodel</t>
  </si>
  <si>
    <t>LCL Kats</t>
  </si>
  <si>
    <t>Building Blocks for Language Workbenches.</t>
  </si>
  <si>
    <t>FURCAS: View Based Textual Modelling</t>
  </si>
  <si>
    <t>CL Robinson-Mallett… </t>
  </si>
  <si>
    <t>Integrating graphical and natural language specifications to support analysis and testing</t>
  </si>
  <si>
    <t>F Angelillis </t>
  </si>
  <si>
    <t>Scaling Manufacturability Software to Thousands of Processors</t>
  </si>
  <si>
    <t>RM Hierons</t>
  </si>
  <si>
    <t>FA Kraemer,  P Herrmann </t>
  </si>
  <si>
    <t>Sixth International Workshop on Graph Transformation and Visual Modeling Techniques</t>
  </si>
  <si>
    <t>M Isabel,  G Mesa</t>
  </si>
  <si>
    <t>Graphical modelling framework development to identify the control system complexity associated with the continuous processes based on ISA-TR106. 00.01-2013 and …</t>
  </si>
  <si>
    <t>T Lukman</t>
  </si>
  <si>
    <t>Metodologija razvoja programske opreme za vodenje industrijskih procesov</t>
  </si>
  <si>
    <t>KNOWN 15</t>
  </si>
  <si>
    <t>Luc Engelen, M. Brand</t>
  </si>
  <si>
    <t>Integrating Textual and Graphical Modelling Languages</t>
  </si>
  <si>
    <t>https://doi.org/10.1016/j.entcs.2010.08.035</t>
  </si>
  <si>
    <t>10.1016/j.entcs.2010.08.035</t>
  </si>
  <si>
    <t>Oskar van Rest, Guido Wachsmuth, Jim R. H. Steel, Jörn Guy Süß, Eelco Visser</t>
  </si>
  <si>
    <t>Robust Real-Time Synchronization between Textual and Graphical Editors</t>
  </si>
  <si>
    <t>https://doi.org/10.1007/978-3-642-38883-5_11</t>
  </si>
  <si>
    <t>10.1007/978-3-642-38883-5_11</t>
  </si>
  <si>
    <t>MAYBE</t>
  </si>
  <si>
    <t>S Maro, JP Steghöfer, A Anjorin, M Tichy… </t>
  </si>
  <si>
    <t>On integrating graphical and textual editors for a UML profile based domain specific language: an industrial experience</t>
  </si>
  <si>
    <t>https://dl.acm.org/doi/abs/10.1145/2814251.2814253</t>
  </si>
  <si>
    <t>Harmonizing textual and graphical visualizations of domain specific models</t>
  </si>
  <si>
    <t>https://dl.acm.org/doi/abs/10.1145/2489820.2489823?casa_toke…maLhybX62a3rjLQeLQaIa-jvIcpwlch_BJ186uLPFVFIO2h0fqoxQincF1mA</t>
  </si>
  <si>
    <t>Deep, seamless, multi-format, multi-notation definition and use of domain-specific languages</t>
  </si>
  <si>
    <t>https://madoc.bib.uni-mannheim.de/42010/</t>
  </si>
  <si>
    <t>Lorenzo Addazi, Federico Ciccozzi, P. Langer, E. Posse</t>
  </si>
  <si>
    <t>Towards Seamless Hybrid Graphical-Textual Modelling for UML and Profiles</t>
  </si>
  <si>
    <t>https://doi.org/10.1007/978-3-319-61482-3_2</t>
  </si>
  <si>
    <t>10.1007/978-3-319-61482-3_2</t>
  </si>
  <si>
    <t>T. Clark</t>
  </si>
  <si>
    <t>A General Architecture for Heterogeneous Language Engineering and Projectional Editor Support</t>
  </si>
  <si>
    <t>Federico Ciccozzi, M. Tichy, Hans Vangheluwe, Danny Weyns</t>
  </si>
  <si>
    <t>Blended Modelling - What, Why and How</t>
  </si>
  <si>
    <t>https://doi.org/10.1109/models-c.2019.00068</t>
  </si>
  <si>
    <t>10.1109/models-c.2019.00068</t>
  </si>
  <si>
    <t>Vahdat Abdelzad, Daniel Amyot, Timothy Lethbridge</t>
  </si>
  <si>
    <t>Adding a Textual Syntax to an Existing Graphical Modeling Language: Experience Report with GRL</t>
  </si>
  <si>
    <t>https://doi.org/10.1007/978-3-319-24912-4_12</t>
  </si>
  <si>
    <t>10.1007/978-3-319-24912-4_12</t>
  </si>
  <si>
    <t>A Declarative Approach to Heterogeneous Multi-Mode Modelling Languages</t>
  </si>
  <si>
    <t>G Barbier, V Cucchi, F Pinet, DRC Hill</t>
  </si>
  <si>
    <t>CMF: a crop model factory to improve scientific models development process</t>
  </si>
  <si>
    <t>https://www.igi-global.com/chapter/cmf-crop-model-factory-improve/78212</t>
  </si>
  <si>
    <t>L Addazi, F Ciccozzi</t>
  </si>
  <si>
    <t>Blended graphical and textual modelling for UML profiles: A proof-of-concept implementation and experiment</t>
  </si>
  <si>
    <t>https://www.sciencedirect.com/science/article/pii/S0164121221000091</t>
  </si>
  <si>
    <t>S Maro</t>
  </si>
  <si>
    <t>Addressing Traceability Challenges in the Development of Embedded Systems</t>
  </si>
  <si>
    <t>https://gupea.ub.gu.se/handle/2077/52196</t>
  </si>
  <si>
    <t>P Neubauer</t>
  </si>
  <si>
    <t>A Framework for Modernizing Domain-Specific Languages</t>
  </si>
  <si>
    <t>https://publik.tuwien.ac.at/files/publik_289635.pdf</t>
  </si>
  <si>
    <t>FA Somogyi, M Asztalos </t>
  </si>
  <si>
    <t>A Survey on Text-based Modeling in Model Evolution and Management</t>
  </si>
  <si>
    <t>https://pp.bme.hu/eecs/article/view/12305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</si>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</sst>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9" fillId="0" borderId="0" xfId="0" applyFont="1" applyAlignment="1"/>
    <xf numFmtId="0" fontId="7" fillId="7" borderId="0" xfId="0" applyFont="1" applyFill="1" applyAlignment="1"/>
    <xf numFmtId="0" fontId="7" fillId="6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12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91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doi/abs/10.1145/2814251.2814253" TargetMode="External"/><Relationship Id="rId13" Type="http://schemas.openxmlformats.org/officeDocument/2006/relationships/hyperlink" Target="https://doi.org/10.1007/978-3-319-24912-4_12" TargetMode="External"/><Relationship Id="rId18" Type="http://schemas.openxmlformats.org/officeDocument/2006/relationships/hyperlink" Target="https://pp.bme.hu/eecs/article/view/12305" TargetMode="External"/><Relationship Id="rId3" Type="http://schemas.openxmlformats.org/officeDocument/2006/relationships/hyperlink" Target="https://doi.org/10.1145/1173706.1173744" TargetMode="External"/><Relationship Id="rId7" Type="http://schemas.openxmlformats.org/officeDocument/2006/relationships/hyperlink" Target="https://doi.org/10.1007/978-3-642-38883-5_11" TargetMode="External"/><Relationship Id="rId12" Type="http://schemas.openxmlformats.org/officeDocument/2006/relationships/hyperlink" Target="https://doi.org/10.1109/models-c.2019.00068" TargetMode="External"/><Relationship Id="rId17" Type="http://schemas.openxmlformats.org/officeDocument/2006/relationships/hyperlink" Target="https://publik.tuwien.ac.at/files/publik_289635.pdf" TargetMode="External"/><Relationship Id="rId2" Type="http://schemas.openxmlformats.org/officeDocument/2006/relationships/hyperlink" Target="https://doi.org/10.1007/11880240_8" TargetMode="External"/><Relationship Id="rId16" Type="http://schemas.openxmlformats.org/officeDocument/2006/relationships/hyperlink" Target="https://gupea.ub.gu.se/handle/2077/52196" TargetMode="External"/><Relationship Id="rId1" Type="http://schemas.openxmlformats.org/officeDocument/2006/relationships/hyperlink" Target="https://doi.org/10.1007/978-3-540-75209-7_20" TargetMode="External"/><Relationship Id="rId6" Type="http://schemas.openxmlformats.org/officeDocument/2006/relationships/hyperlink" Target="https://doi.org/10.1016/j.entcs.2010.08.035" TargetMode="External"/><Relationship Id="rId11" Type="http://schemas.openxmlformats.org/officeDocument/2006/relationships/hyperlink" Target="https://doi.org/10.1007/978-3-319-61482-3_2" TargetMode="External"/><Relationship Id="rId5" Type="http://schemas.openxmlformats.org/officeDocument/2006/relationships/hyperlink" Target="https://doi.org/10.1145/203241.203251" TargetMode="External"/><Relationship Id="rId15" Type="http://schemas.openxmlformats.org/officeDocument/2006/relationships/hyperlink" Target="https://www.sciencedirect.com/science/article/pii/S0164121221000091" TargetMode="External"/><Relationship Id="rId10" Type="http://schemas.openxmlformats.org/officeDocument/2006/relationships/hyperlink" Target="https://madoc.bib.uni-mannheim.de/42010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link.springer.com/chapter/10.1007/978-3-540-72901-3_9" TargetMode="External"/><Relationship Id="rId9" Type="http://schemas.openxmlformats.org/officeDocument/2006/relationships/hyperlink" Target="https://dl.acm.org/doi/abs/10.1145/2489820.2489823?casa_toke%E2%80%A6maLhybX62a3rjLQeLQaIa-jvIcpwlch_BJ186uLPFVFIO2h0fqoxQincF1mA" TargetMode="External"/><Relationship Id="rId14" Type="http://schemas.openxmlformats.org/officeDocument/2006/relationships/hyperlink" Target="https://www.igi-global.com/chapter/cmf-crop-model-factory-improve/78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1"/>
  <sheetViews>
    <sheetView tabSelected="1" workbookViewId="0">
      <pane xSplit="6" ySplit="1" topLeftCell="G62" activePane="bottomRight" state="frozen"/>
      <selection pane="topRight" activeCell="G1" sqref="G1"/>
      <selection pane="bottomLeft" activeCell="A2" sqref="A2"/>
      <selection pane="bottomRight" activeCell="A92" sqref="A92:XFD446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70.28515625" customWidth="1"/>
    <col min="4" max="4" width="5.42578125" customWidth="1"/>
    <col min="5" max="5" width="10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195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2" t="s">
        <v>196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HYPERLINK("https://doi.org/10.1007/978-3-540-69100-6_11")</f>
        <v>https://doi.org/10.1007/978-3-540-69100-6_11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2005</v>
      </c>
      <c r="E9" s="8"/>
      <c r="F9" s="22" t="str">
        <f>HYPERLINK("https://doi.org/10.1007/978-3-540-31810-1_14")</f>
        <v>https://doi.org/10.1007/978-3-540-31810-1_14</v>
      </c>
      <c r="G9" s="10" t="s">
        <v>21</v>
      </c>
      <c r="H9" s="19" t="str">
        <f t="shared" ref="H9:H27" si="0">IF(I9=R9,I9,IF(AND(I9="YES",R9="MAYBE"),"YES",IF(AND(I9="MAYBE",R9="YES"),"YES",IF(OR(AND(I9="NO",R9="YES"),AND(I9="YES",R9="NO")),"MAYBE","NO"))))</f>
        <v>NO</v>
      </c>
      <c r="I9" s="23" t="s">
        <v>22</v>
      </c>
      <c r="J9" s="12"/>
      <c r="K9" s="12"/>
      <c r="L9" s="13"/>
      <c r="M9" s="13"/>
      <c r="N9" s="13"/>
      <c r="O9" s="13"/>
      <c r="P9" s="14"/>
      <c r="Q9" s="14"/>
      <c r="R9" s="23" t="s">
        <v>22</v>
      </c>
      <c r="S9" s="15"/>
      <c r="T9" s="15"/>
      <c r="U9" s="16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/>
      <c r="E10" s="8"/>
      <c r="F10" s="22" t="str">
        <f>HYPERLINK("https://doi.org/10.1007/978-3-540-74984-4_1")</f>
        <v>https://doi.org/10.1007/978-3-540-74984-4_1</v>
      </c>
      <c r="G10" s="10" t="s">
        <v>25</v>
      </c>
      <c r="H10" s="19" t="str">
        <f t="shared" si="0"/>
        <v>NO</v>
      </c>
      <c r="I10" s="23" t="s">
        <v>22</v>
      </c>
      <c r="J10" s="12"/>
      <c r="K10" s="12"/>
      <c r="L10" s="13"/>
      <c r="M10" s="13"/>
      <c r="N10" s="13"/>
      <c r="O10" s="13"/>
      <c r="P10" s="14"/>
      <c r="Q10" s="14"/>
      <c r="R10" s="23" t="s">
        <v>22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26</v>
      </c>
      <c r="C11" s="8" t="s">
        <v>27</v>
      </c>
      <c r="D11" s="8">
        <v>2003</v>
      </c>
      <c r="E11" s="8"/>
      <c r="F11" s="10"/>
      <c r="G11" s="10"/>
      <c r="H11" s="19" t="str">
        <f t="shared" si="0"/>
        <v>NO</v>
      </c>
      <c r="I11" s="23" t="s">
        <v>22</v>
      </c>
      <c r="J11" s="12"/>
      <c r="K11" s="12"/>
      <c r="L11" s="13"/>
      <c r="M11" s="13"/>
      <c r="N11" s="13"/>
      <c r="O11" s="13"/>
      <c r="P11" s="14"/>
      <c r="Q11" s="14"/>
      <c r="R11" s="23" t="s">
        <v>22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28</v>
      </c>
      <c r="C12" s="8" t="s">
        <v>29</v>
      </c>
      <c r="D12" s="8">
        <v>2007</v>
      </c>
      <c r="E12" s="8"/>
      <c r="F12" s="10"/>
      <c r="G12" s="10"/>
      <c r="H12" s="19" t="str">
        <f t="shared" si="0"/>
        <v>NO</v>
      </c>
      <c r="I12" s="23" t="s">
        <v>22</v>
      </c>
      <c r="J12" s="12"/>
      <c r="K12" s="12"/>
      <c r="L12" s="13"/>
      <c r="M12" s="13"/>
      <c r="N12" s="13"/>
      <c r="O12" s="13"/>
      <c r="P12" s="14"/>
      <c r="Q12" s="14"/>
      <c r="R12" s="24" t="s">
        <v>22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30</v>
      </c>
      <c r="C13" s="8" t="s">
        <v>31</v>
      </c>
      <c r="D13" s="8">
        <v>2005</v>
      </c>
      <c r="E13" s="8"/>
      <c r="F13" s="22" t="str">
        <f>HYPERLINK("https://doi.org/10.1007/11663430_17")</f>
        <v>https://doi.org/10.1007/11663430_17</v>
      </c>
      <c r="G13" s="10" t="s">
        <v>32</v>
      </c>
      <c r="H13" s="19" t="str">
        <f t="shared" si="0"/>
        <v>NO</v>
      </c>
      <c r="I13" s="23" t="s">
        <v>22</v>
      </c>
      <c r="J13" s="12"/>
      <c r="K13" s="12"/>
      <c r="L13" s="13"/>
      <c r="M13" s="13"/>
      <c r="N13" s="13"/>
      <c r="O13" s="13"/>
      <c r="P13" s="14"/>
      <c r="Q13" s="14"/>
      <c r="R13" s="23" t="s">
        <v>22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33</v>
      </c>
      <c r="C14" s="8" t="s">
        <v>34</v>
      </c>
      <c r="D14" s="8"/>
      <c r="E14" s="8"/>
      <c r="F14" s="10"/>
      <c r="G14" s="10"/>
      <c r="H14" s="19" t="str">
        <f t="shared" si="0"/>
        <v>NO</v>
      </c>
      <c r="I14" s="23" t="s">
        <v>22</v>
      </c>
      <c r="J14" s="12"/>
      <c r="K14" s="12"/>
      <c r="L14" s="13"/>
      <c r="M14" s="13"/>
      <c r="N14" s="13"/>
      <c r="O14" s="13"/>
      <c r="P14" s="14"/>
      <c r="Q14" s="14"/>
      <c r="R14" s="23" t="s">
        <v>22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35</v>
      </c>
      <c r="C15" s="8" t="s">
        <v>36</v>
      </c>
      <c r="D15" s="8"/>
      <c r="E15" s="8"/>
      <c r="F15" s="10"/>
      <c r="G15" s="10"/>
      <c r="H15" s="19" t="str">
        <f t="shared" si="0"/>
        <v>NO</v>
      </c>
      <c r="I15" s="23" t="s">
        <v>22</v>
      </c>
      <c r="J15" s="12"/>
      <c r="K15" s="12"/>
      <c r="L15" s="13"/>
      <c r="M15" s="13"/>
      <c r="N15" s="13"/>
      <c r="O15" s="13"/>
      <c r="P15" s="14"/>
      <c r="Q15" s="14"/>
      <c r="R15" s="23" t="s">
        <v>22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37</v>
      </c>
      <c r="C16" s="8" t="s">
        <v>38</v>
      </c>
      <c r="D16" s="8"/>
      <c r="E16" s="8" t="s">
        <v>39</v>
      </c>
      <c r="F16" s="9"/>
      <c r="G16" s="10"/>
      <c r="H16" s="19" t="str">
        <f t="shared" si="0"/>
        <v>NO</v>
      </c>
      <c r="I16" s="23" t="s">
        <v>22</v>
      </c>
      <c r="J16" s="12"/>
      <c r="K16" s="12"/>
      <c r="L16" s="13"/>
      <c r="M16" s="13"/>
      <c r="N16" s="13"/>
      <c r="O16" s="13"/>
      <c r="P16" s="14"/>
      <c r="Q16" s="14"/>
      <c r="R16" s="24" t="s">
        <v>22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40</v>
      </c>
      <c r="C17" s="8" t="s">
        <v>41</v>
      </c>
      <c r="D17" s="8"/>
      <c r="E17" s="8"/>
      <c r="F17" s="10"/>
      <c r="G17" s="10"/>
      <c r="H17" s="19" t="str">
        <f t="shared" si="0"/>
        <v>NO</v>
      </c>
      <c r="I17" s="23" t="s">
        <v>22</v>
      </c>
      <c r="J17" s="12"/>
      <c r="K17" s="12"/>
      <c r="L17" s="13"/>
      <c r="M17" s="13"/>
      <c r="N17" s="13"/>
      <c r="O17" s="13"/>
      <c r="P17" s="14"/>
      <c r="Q17" s="14"/>
      <c r="R17" s="23" t="s">
        <v>22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42</v>
      </c>
      <c r="C18" s="8" t="s">
        <v>43</v>
      </c>
      <c r="D18" s="8"/>
      <c r="E18" s="8"/>
      <c r="F18" s="22" t="str">
        <f>HYPERLINK("https://doi.org/10.1007/978-3-540-72901-3_12")</f>
        <v>https://doi.org/10.1007/978-3-540-72901-3_12</v>
      </c>
      <c r="G18" s="10" t="s">
        <v>44</v>
      </c>
      <c r="H18" s="19" t="str">
        <f t="shared" si="0"/>
        <v>NO</v>
      </c>
      <c r="I18" s="23" t="s">
        <v>22</v>
      </c>
      <c r="J18" s="12"/>
      <c r="K18" s="12"/>
      <c r="L18" s="13"/>
      <c r="M18" s="13"/>
      <c r="N18" s="13"/>
      <c r="O18" s="13"/>
      <c r="P18" s="14"/>
      <c r="Q18" s="14"/>
      <c r="R18" s="23" t="s">
        <v>22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45</v>
      </c>
      <c r="C19" s="8" t="s">
        <v>46</v>
      </c>
      <c r="D19" s="8">
        <v>2008</v>
      </c>
      <c r="E19" s="8"/>
      <c r="F19" s="10"/>
      <c r="G19" s="10"/>
      <c r="H19" s="19" t="str">
        <f t="shared" si="0"/>
        <v>NO</v>
      </c>
      <c r="I19" s="23" t="s">
        <v>22</v>
      </c>
      <c r="J19" s="12"/>
      <c r="K19" s="12"/>
      <c r="L19" s="13"/>
      <c r="M19" s="13"/>
      <c r="N19" s="13"/>
      <c r="O19" s="13"/>
      <c r="P19" s="14"/>
      <c r="Q19" s="14"/>
      <c r="R19" s="23" t="s">
        <v>22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47</v>
      </c>
      <c r="C20" s="8" t="s">
        <v>48</v>
      </c>
      <c r="D20" s="8">
        <v>2006</v>
      </c>
      <c r="E20" s="8"/>
      <c r="F20" s="17" t="str">
        <f>HYPERLINK("https://doi.org/10.1007/11880240_16")</f>
        <v>https://doi.org/10.1007/11880240_16</v>
      </c>
      <c r="G20" s="10" t="s">
        <v>49</v>
      </c>
      <c r="H20" s="19" t="str">
        <f t="shared" si="0"/>
        <v>NO</v>
      </c>
      <c r="I20" s="23" t="s">
        <v>22</v>
      </c>
      <c r="J20" s="12"/>
      <c r="K20" s="12"/>
      <c r="L20" s="13"/>
      <c r="M20" s="13"/>
      <c r="N20" s="13"/>
      <c r="O20" s="13"/>
      <c r="P20" s="14"/>
      <c r="Q20" s="14"/>
      <c r="R20" s="23" t="s">
        <v>22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40</v>
      </c>
      <c r="C21" s="8" t="s">
        <v>50</v>
      </c>
      <c r="D21" s="8"/>
      <c r="E21" s="8"/>
      <c r="F21" s="10"/>
      <c r="G21" s="10"/>
      <c r="H21" s="19" t="str">
        <f t="shared" si="0"/>
        <v>NO</v>
      </c>
      <c r="I21" s="23" t="s">
        <v>22</v>
      </c>
      <c r="J21" s="12"/>
      <c r="K21" s="12"/>
      <c r="L21" s="13"/>
      <c r="M21" s="13"/>
      <c r="N21" s="13"/>
      <c r="O21" s="13"/>
      <c r="P21" s="14"/>
      <c r="Q21" s="14"/>
      <c r="R21" s="23" t="s">
        <v>22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51</v>
      </c>
      <c r="C22" s="8" t="s">
        <v>52</v>
      </c>
      <c r="D22" s="8">
        <v>2006</v>
      </c>
      <c r="E22" s="8"/>
      <c r="F22" s="22" t="str">
        <f>HYPERLINK("https://doi.org/10.1007/11880240_14")</f>
        <v>https://doi.org/10.1007/11880240_14</v>
      </c>
      <c r="G22" s="10" t="s">
        <v>53</v>
      </c>
      <c r="H22" s="19" t="str">
        <f t="shared" si="0"/>
        <v>NO</v>
      </c>
      <c r="I22" s="23" t="s">
        <v>22</v>
      </c>
      <c r="J22" s="12"/>
      <c r="K22" s="12"/>
      <c r="L22" s="13"/>
      <c r="M22" s="13"/>
      <c r="N22" s="13"/>
      <c r="O22" s="13"/>
      <c r="P22" s="14"/>
      <c r="Q22" s="14"/>
      <c r="R22" s="25" t="s">
        <v>22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54</v>
      </c>
      <c r="C23" s="8" t="s">
        <v>55</v>
      </c>
      <c r="D23" s="8">
        <v>2006</v>
      </c>
      <c r="E23" s="8"/>
      <c r="F23" s="22" t="str">
        <f>HYPERLINK("https://doi.org/10.1145/1176617.1176693")</f>
        <v>https://doi.org/10.1145/1176617.1176693</v>
      </c>
      <c r="G23" s="10" t="s">
        <v>56</v>
      </c>
      <c r="H23" s="19" t="str">
        <f t="shared" si="0"/>
        <v>NO</v>
      </c>
      <c r="I23" s="23" t="s">
        <v>22</v>
      </c>
      <c r="J23" s="12"/>
      <c r="K23" s="12"/>
      <c r="L23" s="13"/>
      <c r="M23" s="13"/>
      <c r="N23" s="13"/>
      <c r="O23" s="13"/>
      <c r="P23" s="14"/>
      <c r="Q23" s="14"/>
      <c r="R23" s="23" t="s">
        <v>22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57</v>
      </c>
      <c r="C24" s="8" t="s">
        <v>58</v>
      </c>
      <c r="D24" s="8">
        <v>1968</v>
      </c>
      <c r="E24" s="8"/>
      <c r="F24" s="22" t="str">
        <f>HYPERLINK("https://doi.org/10.1007/bf01692511")</f>
        <v>https://doi.org/10.1007/bf01692511</v>
      </c>
      <c r="G24" s="10" t="s">
        <v>59</v>
      </c>
      <c r="H24" s="19" t="str">
        <f t="shared" si="0"/>
        <v>NO</v>
      </c>
      <c r="I24" s="23" t="s">
        <v>22</v>
      </c>
      <c r="J24" s="12"/>
      <c r="K24" s="12"/>
      <c r="L24" s="13"/>
      <c r="M24" s="13"/>
      <c r="N24" s="13"/>
      <c r="O24" s="13"/>
      <c r="P24" s="14"/>
      <c r="Q24" s="14"/>
      <c r="R24" s="23" t="s">
        <v>22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60</v>
      </c>
      <c r="C25" s="8" t="s">
        <v>61</v>
      </c>
      <c r="D25" s="8">
        <v>1999</v>
      </c>
      <c r="E25" s="8"/>
      <c r="F25" s="10"/>
      <c r="G25" s="10"/>
      <c r="H25" s="19" t="str">
        <f t="shared" si="0"/>
        <v>NO</v>
      </c>
      <c r="I25" s="23" t="s">
        <v>22</v>
      </c>
      <c r="J25" s="12"/>
      <c r="K25" s="12"/>
      <c r="L25" s="13"/>
      <c r="M25" s="13"/>
      <c r="N25" s="13"/>
      <c r="O25" s="13"/>
      <c r="P25" s="14"/>
      <c r="Q25" s="14"/>
      <c r="R25" s="23" t="s">
        <v>22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40</v>
      </c>
      <c r="C26" s="8" t="s">
        <v>62</v>
      </c>
      <c r="D26" s="8"/>
      <c r="E26" s="8"/>
      <c r="F26" s="10"/>
      <c r="G26" s="10"/>
      <c r="H26" s="19" t="str">
        <f t="shared" si="0"/>
        <v>NO</v>
      </c>
      <c r="I26" s="23" t="s">
        <v>22</v>
      </c>
      <c r="J26" s="12"/>
      <c r="K26" s="12"/>
      <c r="L26" s="13"/>
      <c r="M26" s="13"/>
      <c r="N26" s="13"/>
      <c r="O26" s="13"/>
      <c r="P26" s="14"/>
      <c r="Q26" s="14"/>
      <c r="R26" s="23" t="s">
        <v>22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63</v>
      </c>
      <c r="C27" s="8" t="s">
        <v>64</v>
      </c>
      <c r="D27" s="8"/>
      <c r="E27" s="8"/>
      <c r="F27" s="10"/>
      <c r="G27" s="10"/>
      <c r="H27" s="19" t="str">
        <f t="shared" si="0"/>
        <v>NO</v>
      </c>
      <c r="I27" s="23" t="s">
        <v>22</v>
      </c>
      <c r="J27" s="12"/>
      <c r="K27" s="12"/>
      <c r="L27" s="13"/>
      <c r="M27" s="13"/>
      <c r="N27" s="13"/>
      <c r="O27" s="13"/>
      <c r="P27" s="14"/>
      <c r="Q27" s="14"/>
      <c r="R27" s="23" t="s">
        <v>22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/>
      <c r="C28" s="8"/>
      <c r="D28" s="8"/>
      <c r="E28" s="8"/>
      <c r="F28" s="10"/>
      <c r="G28" s="10"/>
      <c r="H28" s="19"/>
      <c r="I28" s="11"/>
      <c r="J28" s="12"/>
      <c r="K28" s="12"/>
      <c r="L28" s="13"/>
      <c r="M28" s="13"/>
      <c r="N28" s="13"/>
      <c r="O28" s="13"/>
      <c r="P28" s="14"/>
      <c r="Q28" s="14"/>
      <c r="R28" s="11"/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65</v>
      </c>
      <c r="C29" s="8"/>
      <c r="D29" s="8"/>
      <c r="E29" s="8"/>
      <c r="F29" s="10"/>
      <c r="G29" s="10"/>
      <c r="H29" s="19"/>
      <c r="I29" s="11"/>
      <c r="J29" s="12"/>
      <c r="K29" s="12"/>
      <c r="L29" s="13"/>
      <c r="M29" s="13"/>
      <c r="N29" s="13"/>
      <c r="O29" s="13"/>
      <c r="P29" s="14"/>
      <c r="Q29" s="14"/>
      <c r="R29" s="11"/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/>
      <c r="C30" s="8"/>
      <c r="D30" s="8"/>
      <c r="E30" s="8"/>
      <c r="F30" s="10"/>
      <c r="G30" s="10"/>
      <c r="H30" s="19"/>
      <c r="I30" s="11"/>
      <c r="J30" s="12"/>
      <c r="K30" s="12"/>
      <c r="L30" s="13"/>
      <c r="M30" s="13"/>
      <c r="N30" s="13"/>
      <c r="O30" s="13"/>
      <c r="P30" s="14"/>
      <c r="Q30" s="14"/>
      <c r="R30" s="11"/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66</v>
      </c>
      <c r="C31" s="8" t="s">
        <v>67</v>
      </c>
      <c r="D31" s="8"/>
      <c r="E31" s="8"/>
      <c r="F31" s="22" t="s">
        <v>68</v>
      </c>
      <c r="G31" s="10" t="s">
        <v>69</v>
      </c>
      <c r="H31" s="26" t="s">
        <v>22</v>
      </c>
      <c r="I31" s="23" t="s">
        <v>22</v>
      </c>
      <c r="J31" s="12"/>
      <c r="K31" s="12"/>
      <c r="L31" s="13"/>
      <c r="M31" s="13"/>
      <c r="N31" s="13"/>
      <c r="O31" s="13"/>
      <c r="P31" s="14"/>
      <c r="Q31" s="14"/>
      <c r="R31" s="23" t="s">
        <v>22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70</v>
      </c>
      <c r="C32" s="8" t="s">
        <v>71</v>
      </c>
      <c r="D32" s="8">
        <v>2004</v>
      </c>
      <c r="E32" s="8"/>
      <c r="F32" s="10"/>
      <c r="G32" s="10"/>
      <c r="H32" s="26" t="s">
        <v>22</v>
      </c>
      <c r="I32" s="23" t="s">
        <v>22</v>
      </c>
      <c r="J32" s="12"/>
      <c r="K32" s="12"/>
      <c r="L32" s="13"/>
      <c r="M32" s="13"/>
      <c r="N32" s="13"/>
      <c r="O32" s="13"/>
      <c r="P32" s="14"/>
      <c r="Q32" s="14"/>
      <c r="R32" s="23" t="s">
        <v>22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72</v>
      </c>
      <c r="C33" s="8" t="s">
        <v>73</v>
      </c>
      <c r="D33" s="8">
        <v>2006</v>
      </c>
      <c r="E33" s="8"/>
      <c r="F33" s="17" t="s">
        <v>74</v>
      </c>
      <c r="G33" s="10" t="s">
        <v>75</v>
      </c>
      <c r="H33" s="26" t="s">
        <v>22</v>
      </c>
      <c r="I33" s="25" t="s">
        <v>22</v>
      </c>
      <c r="J33" s="12"/>
      <c r="K33" s="12"/>
      <c r="L33" s="13"/>
      <c r="M33" s="13"/>
      <c r="N33" s="13"/>
      <c r="O33" s="13"/>
      <c r="P33" s="14"/>
      <c r="Q33" s="14"/>
      <c r="R33" s="24" t="s">
        <v>22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76</v>
      </c>
      <c r="C34" s="8" t="s">
        <v>77</v>
      </c>
      <c r="D34" s="8">
        <v>2006</v>
      </c>
      <c r="E34" s="8"/>
      <c r="F34" s="22" t="s">
        <v>78</v>
      </c>
      <c r="G34" s="10" t="s">
        <v>79</v>
      </c>
      <c r="H34" s="26" t="s">
        <v>22</v>
      </c>
      <c r="I34" s="23" t="s">
        <v>22</v>
      </c>
      <c r="J34" s="12"/>
      <c r="K34" s="12"/>
      <c r="L34" s="13"/>
      <c r="M34" s="13"/>
      <c r="N34" s="13"/>
      <c r="O34" s="13"/>
      <c r="P34" s="14"/>
      <c r="Q34" s="14"/>
      <c r="R34" s="23" t="s">
        <v>22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80</v>
      </c>
      <c r="C35" s="8" t="s">
        <v>81</v>
      </c>
      <c r="D35" s="8">
        <v>1995</v>
      </c>
      <c r="E35" s="8"/>
      <c r="F35" s="17"/>
      <c r="G35" s="10"/>
      <c r="H35" s="26" t="s">
        <v>22</v>
      </c>
      <c r="I35" s="25" t="s">
        <v>22</v>
      </c>
      <c r="J35" s="12"/>
      <c r="K35" s="12"/>
      <c r="L35" s="27" t="b">
        <v>1</v>
      </c>
      <c r="M35" s="13"/>
      <c r="N35" s="13"/>
      <c r="O35" s="13"/>
      <c r="P35" s="27" t="b">
        <v>0</v>
      </c>
      <c r="Q35" s="27" t="b">
        <v>1</v>
      </c>
      <c r="R35" s="25" t="s">
        <v>22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/>
      <c r="C36" s="8" t="s">
        <v>82</v>
      </c>
      <c r="D36" s="8"/>
      <c r="E36" s="8"/>
      <c r="F36" s="22" t="s">
        <v>83</v>
      </c>
      <c r="G36" s="10"/>
      <c r="H36" s="26" t="s">
        <v>22</v>
      </c>
      <c r="I36" s="23" t="s">
        <v>22</v>
      </c>
      <c r="J36" s="28" t="b">
        <v>0</v>
      </c>
      <c r="K36" s="28" t="b">
        <v>0</v>
      </c>
      <c r="L36" s="27" t="b">
        <v>0</v>
      </c>
      <c r="M36" s="27" t="b">
        <v>0</v>
      </c>
      <c r="N36" s="27" t="b">
        <v>0</v>
      </c>
      <c r="O36" s="27" t="b">
        <v>0</v>
      </c>
      <c r="P36" s="27" t="b">
        <v>0</v>
      </c>
      <c r="Q36" s="27" t="b">
        <v>0</v>
      </c>
      <c r="R36" s="23" t="s">
        <v>22</v>
      </c>
      <c r="S36" s="29" t="b">
        <v>0</v>
      </c>
      <c r="T36" s="29" t="b">
        <v>0</v>
      </c>
      <c r="U36" s="30" t="b">
        <v>0</v>
      </c>
      <c r="V36" s="30" t="b">
        <v>0</v>
      </c>
      <c r="W36" s="30" t="b">
        <v>0</v>
      </c>
      <c r="X36" s="30" t="b">
        <v>0</v>
      </c>
      <c r="Y36" s="30" t="b">
        <v>0</v>
      </c>
      <c r="Z36" s="30" t="b">
        <v>0</v>
      </c>
      <c r="AA36" s="7"/>
    </row>
    <row r="37" spans="1:27" ht="15.75" customHeight="1" x14ac:dyDescent="0.2">
      <c r="A37" s="8"/>
      <c r="B37" s="8" t="s">
        <v>84</v>
      </c>
      <c r="C37" s="8" t="s">
        <v>85</v>
      </c>
      <c r="D37" s="8">
        <v>1995</v>
      </c>
      <c r="E37" s="8"/>
      <c r="F37" s="22" t="s">
        <v>86</v>
      </c>
      <c r="G37" s="10" t="s">
        <v>87</v>
      </c>
      <c r="H37" s="26" t="s">
        <v>22</v>
      </c>
      <c r="I37" s="23" t="s">
        <v>22</v>
      </c>
      <c r="J37" s="28" t="b">
        <v>0</v>
      </c>
      <c r="K37" s="28" t="b">
        <v>0</v>
      </c>
      <c r="L37" s="27" t="b">
        <v>0</v>
      </c>
      <c r="M37" s="27" t="b">
        <v>0</v>
      </c>
      <c r="N37" s="27" t="b">
        <v>0</v>
      </c>
      <c r="O37" s="27" t="b">
        <v>0</v>
      </c>
      <c r="P37" s="27" t="b">
        <v>0</v>
      </c>
      <c r="Q37" s="27" t="b">
        <v>1</v>
      </c>
      <c r="R37" s="23" t="s">
        <v>22</v>
      </c>
      <c r="S37" s="29" t="b">
        <v>0</v>
      </c>
      <c r="T37" s="29" t="b">
        <v>0</v>
      </c>
      <c r="U37" s="30" t="b">
        <v>0</v>
      </c>
      <c r="V37" s="30" t="b">
        <v>0</v>
      </c>
      <c r="W37" s="30" t="b">
        <v>0</v>
      </c>
      <c r="X37" s="30" t="b">
        <v>0</v>
      </c>
      <c r="Y37" s="30" t="b">
        <v>0</v>
      </c>
      <c r="Z37" s="30" t="b">
        <v>0</v>
      </c>
      <c r="AA37" s="7"/>
    </row>
    <row r="38" spans="1:27" ht="15.75" customHeight="1" x14ac:dyDescent="0.2">
      <c r="A38" s="8"/>
      <c r="B38" s="8"/>
      <c r="C38" s="8"/>
      <c r="D38" s="8"/>
      <c r="E38" s="8"/>
      <c r="F38" s="10"/>
      <c r="G38" s="10"/>
      <c r="H38" s="19"/>
      <c r="I38" s="11"/>
      <c r="J38" s="12"/>
      <c r="K38" s="12"/>
      <c r="L38" s="13"/>
      <c r="M38" s="13"/>
      <c r="N38" s="13"/>
      <c r="O38" s="13"/>
      <c r="P38" s="14"/>
      <c r="Q38" s="14"/>
      <c r="R38" s="11"/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88</v>
      </c>
      <c r="C39" s="8"/>
      <c r="D39" s="8"/>
      <c r="E39" s="8"/>
      <c r="F39" s="10"/>
      <c r="G39" s="10"/>
      <c r="H39" s="19"/>
      <c r="I39" s="11"/>
      <c r="J39" s="12"/>
      <c r="K39" s="12"/>
      <c r="L39" s="13"/>
      <c r="M39" s="13"/>
      <c r="N39" s="13"/>
      <c r="O39" s="13"/>
      <c r="P39" s="14"/>
      <c r="Q39" s="14"/>
      <c r="R39" s="11"/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/>
      <c r="C40" s="8"/>
      <c r="D40" s="8"/>
      <c r="E40" s="8"/>
      <c r="F40" s="10"/>
      <c r="G40" s="10"/>
      <c r="H40" s="19"/>
      <c r="I40" s="11"/>
      <c r="J40" s="12"/>
      <c r="K40" s="12"/>
      <c r="L40" s="13"/>
      <c r="M40" s="13"/>
      <c r="N40" s="13"/>
      <c r="O40" s="13"/>
      <c r="P40" s="14"/>
      <c r="Q40" s="14"/>
      <c r="R40" s="11"/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89</v>
      </c>
      <c r="C41" s="8"/>
      <c r="D41" s="8"/>
      <c r="E41" s="8"/>
      <c r="F41" s="10"/>
      <c r="G41" s="10"/>
      <c r="H41" s="19"/>
      <c r="I41" s="11"/>
      <c r="J41" s="12"/>
      <c r="K41" s="12"/>
      <c r="L41" s="13"/>
      <c r="M41" s="13"/>
      <c r="N41" s="13"/>
      <c r="O41" s="13"/>
      <c r="P41" s="14"/>
      <c r="Q41" s="14"/>
      <c r="R41" s="11"/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/>
      <c r="C42" s="8"/>
      <c r="D42" s="8"/>
      <c r="E42" s="8"/>
      <c r="F42" s="10"/>
      <c r="G42" s="10"/>
      <c r="H42" s="19"/>
      <c r="I42" s="11"/>
      <c r="J42" s="12"/>
      <c r="K42" s="12"/>
      <c r="L42" s="13"/>
      <c r="M42" s="13"/>
      <c r="N42" s="13"/>
      <c r="O42" s="13"/>
      <c r="P42" s="14"/>
      <c r="Q42" s="14"/>
      <c r="R42" s="11"/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90</v>
      </c>
      <c r="C43" s="8" t="s">
        <v>91</v>
      </c>
      <c r="D43" s="8">
        <v>2012</v>
      </c>
      <c r="E43" s="8"/>
      <c r="F43" s="22" t="str">
        <f>HYPERLINK("https://www.sciencedirect.com/science/article/pii/S0164121212001367")</f>
        <v>https://www.sciencedirect.com/science/article/pii/S0164121212001367</v>
      </c>
      <c r="G43" s="10"/>
      <c r="H43" s="19" t="str">
        <f t="shared" ref="H43:H72" si="1">IF(I43=R43,I43,IF(AND(I43="YES",R43="MAYBE"),"YES",IF(AND(I43="MAYBE",R43="YES"),"YES",IF(OR(AND(I43="NO",R43="YES"),AND(I43="YES",R43="NO")),"MAYBE","NO"))))</f>
        <v>NO</v>
      </c>
      <c r="I43" s="23" t="s">
        <v>22</v>
      </c>
      <c r="J43" s="12"/>
      <c r="K43" s="12"/>
      <c r="L43" s="13"/>
      <c r="M43" s="13"/>
      <c r="N43" s="13"/>
      <c r="O43" s="13"/>
      <c r="P43" s="14"/>
      <c r="Q43" s="14"/>
      <c r="R43" s="23" t="s">
        <v>22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 t="s">
        <v>92</v>
      </c>
      <c r="C44" s="8" t="s">
        <v>93</v>
      </c>
      <c r="D44" s="8">
        <v>2014</v>
      </c>
      <c r="E44" s="8"/>
      <c r="F44" s="22" t="str">
        <f>HYPERLINK("https://link.springer.com/content/pdf/10.1007/s10270-012-0270-z.pdf")</f>
        <v>https://link.springer.com/content/pdf/10.1007/s10270-012-0270-z.pdf</v>
      </c>
      <c r="G44" s="10"/>
      <c r="H44" s="19" t="str">
        <f t="shared" si="1"/>
        <v>NO</v>
      </c>
      <c r="I44" s="23" t="s">
        <v>22</v>
      </c>
      <c r="J44" s="12"/>
      <c r="K44" s="12"/>
      <c r="L44" s="13"/>
      <c r="M44" s="13"/>
      <c r="N44" s="13"/>
      <c r="O44" s="13"/>
      <c r="P44" s="14"/>
      <c r="Q44" s="14"/>
      <c r="R44" s="23" t="s">
        <v>22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 t="s">
        <v>94</v>
      </c>
      <c r="C45" s="8" t="s">
        <v>95</v>
      </c>
      <c r="D45" s="8">
        <v>2011</v>
      </c>
      <c r="E45" s="8"/>
      <c r="F45" s="22" t="str">
        <f>HYPERLINK("https://books.google.de/books?hl=de&amp;lr=&amp;id=p5lgVeg7wsMC&amp;oi=fnd&amp;pg=PP5&amp;ots=mJKpmGxmM6&amp;sig=qRSPugaDImKkqM3Bf5jQYF67Xs4")</f>
        <v>https://books.google.de/books?hl=de&amp;lr=&amp;id=p5lgVeg7wsMC&amp;oi=fnd&amp;pg=PP5&amp;ots=mJKpmGxmM6&amp;sig=qRSPugaDImKkqM3Bf5jQYF67Xs4</v>
      </c>
      <c r="G45" s="10"/>
      <c r="H45" s="19" t="str">
        <f t="shared" si="1"/>
        <v>NO</v>
      </c>
      <c r="I45" s="23" t="s">
        <v>22</v>
      </c>
      <c r="J45" s="12"/>
      <c r="K45" s="12"/>
      <c r="L45" s="13"/>
      <c r="M45" s="13"/>
      <c r="N45" s="13"/>
      <c r="O45" s="13"/>
      <c r="P45" s="14"/>
      <c r="Q45" s="14"/>
      <c r="R45" s="23" t="s">
        <v>22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96</v>
      </c>
      <c r="C46" s="8" t="s">
        <v>97</v>
      </c>
      <c r="D46" s="8">
        <v>2013</v>
      </c>
      <c r="E46" s="8"/>
      <c r="F46" s="22" t="str">
        <f>HYPERLINK("https://link.springer.com/chapter/10.1007/978-3-642-38709-8_18")</f>
        <v>https://link.springer.com/chapter/10.1007/978-3-642-38709-8_18</v>
      </c>
      <c r="G46" s="10"/>
      <c r="H46" s="19" t="str">
        <f t="shared" si="1"/>
        <v>NO</v>
      </c>
      <c r="I46" s="23" t="s">
        <v>22</v>
      </c>
      <c r="J46" s="12"/>
      <c r="K46" s="12"/>
      <c r="L46" s="13"/>
      <c r="M46" s="13"/>
      <c r="N46" s="13"/>
      <c r="O46" s="13"/>
      <c r="P46" s="14"/>
      <c r="Q46" s="14"/>
      <c r="R46" s="23" t="s">
        <v>22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 t="s">
        <v>98</v>
      </c>
      <c r="C47" s="8" t="s">
        <v>99</v>
      </c>
      <c r="D47" s="8">
        <v>2008</v>
      </c>
      <c r="E47" s="8"/>
      <c r="F47" s="22" t="str">
        <f>HYPERLINK("https://link.springer.com/chapter/10.1007/978-3-540-87875-9_18")</f>
        <v>https://link.springer.com/chapter/10.1007/978-3-540-87875-9_18</v>
      </c>
      <c r="G47" s="10"/>
      <c r="H47" s="19" t="str">
        <f t="shared" si="1"/>
        <v>NO</v>
      </c>
      <c r="I47" s="23" t="s">
        <v>22</v>
      </c>
      <c r="J47" s="12"/>
      <c r="K47" s="12"/>
      <c r="L47" s="13"/>
      <c r="M47" s="13"/>
      <c r="N47" s="13"/>
      <c r="O47" s="13"/>
      <c r="P47" s="14"/>
      <c r="Q47" s="14"/>
      <c r="R47" s="23" t="s">
        <v>22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100</v>
      </c>
      <c r="C48" s="8" t="s">
        <v>101</v>
      </c>
      <c r="D48" s="8">
        <v>2009</v>
      </c>
      <c r="E48" s="8"/>
      <c r="F48" s="22" t="str">
        <f>HYPERLINK("https://link.springer.com/chapter/10.1007/978-3-642-02571-6_20")</f>
        <v>https://link.springer.com/chapter/10.1007/978-3-642-02571-6_20</v>
      </c>
      <c r="G48" s="10"/>
      <c r="H48" s="19" t="str">
        <f t="shared" si="1"/>
        <v>NO</v>
      </c>
      <c r="I48" s="23" t="s">
        <v>22</v>
      </c>
      <c r="J48" s="12"/>
      <c r="K48" s="12"/>
      <c r="L48" s="13"/>
      <c r="M48" s="13"/>
      <c r="N48" s="13"/>
      <c r="O48" s="13"/>
      <c r="P48" s="14"/>
      <c r="Q48" s="14"/>
      <c r="R48" s="23" t="s">
        <v>22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96</v>
      </c>
      <c r="C49" s="8" t="s">
        <v>102</v>
      </c>
      <c r="D49" s="8">
        <v>2016</v>
      </c>
      <c r="E49" s="8"/>
      <c r="F49" s="22" t="str">
        <f>HYPERLINK("https://peerj.com/articles/cs-84/")</f>
        <v>https://peerj.com/articles/cs-84/</v>
      </c>
      <c r="G49" s="10"/>
      <c r="H49" s="19" t="str">
        <f t="shared" si="1"/>
        <v>YES</v>
      </c>
      <c r="I49" s="23" t="s">
        <v>103</v>
      </c>
      <c r="J49" s="28" t="b">
        <v>1</v>
      </c>
      <c r="K49" s="28" t="b">
        <v>1</v>
      </c>
      <c r="L49" s="13"/>
      <c r="M49" s="13"/>
      <c r="N49" s="13"/>
      <c r="O49" s="13"/>
      <c r="P49" s="14"/>
      <c r="Q49" s="14"/>
      <c r="R49" s="23" t="s">
        <v>103</v>
      </c>
      <c r="S49" s="29" t="b">
        <v>1</v>
      </c>
      <c r="T49" s="29" t="b">
        <v>1</v>
      </c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 t="s">
        <v>104</v>
      </c>
      <c r="C50" s="8" t="s">
        <v>105</v>
      </c>
      <c r="D50" s="8">
        <v>2010</v>
      </c>
      <c r="E50" s="8"/>
      <c r="F50" s="22" t="str">
        <f>HYPERLINK("https://link.springer.com/chapter/10.1007/978-3-642-21210-9_34")</f>
        <v>https://link.springer.com/chapter/10.1007/978-3-642-21210-9_34</v>
      </c>
      <c r="G50" s="10"/>
      <c r="H50" s="19" t="str">
        <f t="shared" si="1"/>
        <v>NO</v>
      </c>
      <c r="I50" s="23" t="s">
        <v>22</v>
      </c>
      <c r="J50" s="12"/>
      <c r="K50" s="12"/>
      <c r="L50" s="13"/>
      <c r="M50" s="13"/>
      <c r="N50" s="13"/>
      <c r="O50" s="13"/>
      <c r="P50" s="14"/>
      <c r="Q50" s="14"/>
      <c r="R50" s="23" t="s">
        <v>22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106</v>
      </c>
      <c r="C51" s="8" t="s">
        <v>107</v>
      </c>
      <c r="D51" s="8">
        <v>2009</v>
      </c>
      <c r="E51" s="8"/>
      <c r="F51" s="22" t="str">
        <f>HYPERLINK("https://ieeexplore.ieee.org/abstract/document/5349863/")</f>
        <v>https://ieeexplore.ieee.org/abstract/document/5349863/</v>
      </c>
      <c r="G51" s="10"/>
      <c r="H51" s="19" t="str">
        <f t="shared" si="1"/>
        <v>NO</v>
      </c>
      <c r="I51" s="23" t="s">
        <v>22</v>
      </c>
      <c r="J51" s="12"/>
      <c r="K51" s="12"/>
      <c r="L51" s="13"/>
      <c r="M51" s="13"/>
      <c r="N51" s="13"/>
      <c r="O51" s="13"/>
      <c r="P51" s="14"/>
      <c r="Q51" s="14"/>
      <c r="R51" s="23" t="s">
        <v>22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 t="s">
        <v>108</v>
      </c>
      <c r="C52" s="8" t="s">
        <v>109</v>
      </c>
      <c r="D52" s="8">
        <v>2009</v>
      </c>
      <c r="E52" s="8"/>
      <c r="F52" s="22" t="str">
        <f>HYPERLINK("https://dl.acm.org/doi/abs/10.1145/1555852.1555858")</f>
        <v>https://dl.acm.org/doi/abs/10.1145/1555852.1555858</v>
      </c>
      <c r="G52" s="10"/>
      <c r="H52" s="19" t="str">
        <f t="shared" si="1"/>
        <v>NO</v>
      </c>
      <c r="I52" s="23" t="s">
        <v>22</v>
      </c>
      <c r="J52" s="12"/>
      <c r="K52" s="12"/>
      <c r="L52" s="13"/>
      <c r="M52" s="13"/>
      <c r="N52" s="13"/>
      <c r="O52" s="13"/>
      <c r="P52" s="14"/>
      <c r="Q52" s="14"/>
      <c r="R52" s="23" t="s">
        <v>22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 t="s">
        <v>110</v>
      </c>
      <c r="C53" s="8" t="s">
        <v>111</v>
      </c>
      <c r="D53" s="8">
        <v>2015</v>
      </c>
      <c r="E53" s="8"/>
      <c r="F53" s="22" t="str">
        <f>HYPERLINK("http://thesesups.ups-tlse.fr/2770/")</f>
        <v>http://thesesups.ups-tlse.fr/2770/</v>
      </c>
      <c r="G53" s="10"/>
      <c r="H53" s="19" t="str">
        <f t="shared" si="1"/>
        <v>NO</v>
      </c>
      <c r="I53" s="23" t="s">
        <v>22</v>
      </c>
      <c r="J53" s="12"/>
      <c r="K53" s="12"/>
      <c r="L53" s="13"/>
      <c r="M53" s="13"/>
      <c r="N53" s="13"/>
      <c r="O53" s="13"/>
      <c r="P53" s="14"/>
      <c r="Q53" s="14"/>
      <c r="R53" s="23" t="s">
        <v>22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112</v>
      </c>
      <c r="C54" s="8" t="s">
        <v>113</v>
      </c>
      <c r="D54" s="8">
        <v>2016</v>
      </c>
      <c r="E54" s="8"/>
      <c r="F54" s="22" t="str">
        <f>HYPERLINK("https://link.springer.com/chapter/10.1007/978-3-319-42064-6_1")</f>
        <v>https://link.springer.com/chapter/10.1007/978-3-319-42064-6_1</v>
      </c>
      <c r="G54" s="10"/>
      <c r="H54" s="19" t="str">
        <f t="shared" si="1"/>
        <v>NO</v>
      </c>
      <c r="I54" s="23" t="s">
        <v>22</v>
      </c>
      <c r="J54" s="12"/>
      <c r="K54" s="12"/>
      <c r="L54" s="13"/>
      <c r="M54" s="13"/>
      <c r="N54" s="13"/>
      <c r="O54" s="13"/>
      <c r="P54" s="14"/>
      <c r="Q54" s="14"/>
      <c r="R54" s="23" t="s">
        <v>22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 t="s">
        <v>114</v>
      </c>
      <c r="C55" s="8" t="s">
        <v>115</v>
      </c>
      <c r="D55" s="8">
        <v>2011</v>
      </c>
      <c r="E55" s="8"/>
      <c r="F55" s="17" t="str">
        <f>HYPERLINK("https://www.researchgate.net/profile/Martin_Schmidt15/publication/278379453_Einsatz_modellgetriebener_Entwicklung_im_Bereich_der_Experimentalphysik/links/557fde0908aeb61eae262a40/Einsatz-modellgetriebener-Entwicklung-im-Bereich-der-Experimentalphysik.pdf")</f>
        <v>https://www.researchgate.net/profile/Martin_Schmidt15/publication/278379453_Einsatz_modellgetriebener_Entwicklung_im_Bereich_der_Experimentalphysik/links/557fde0908aeb61eae262a40/Einsatz-modellgetriebener-Entwicklung-im-Bereich-der-Experimentalphysik.pdf</v>
      </c>
      <c r="G55" s="10"/>
      <c r="H55" s="19" t="str">
        <f t="shared" si="1"/>
        <v>NO</v>
      </c>
      <c r="I55" s="23" t="s">
        <v>22</v>
      </c>
      <c r="J55" s="12"/>
      <c r="K55" s="12"/>
      <c r="L55" s="13"/>
      <c r="M55" s="13"/>
      <c r="N55" s="13"/>
      <c r="O55" s="13"/>
      <c r="P55" s="14"/>
      <c r="Q55" s="14"/>
      <c r="R55" s="24" t="s">
        <v>22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116</v>
      </c>
      <c r="C56" s="8" t="s">
        <v>117</v>
      </c>
      <c r="D56" s="8">
        <v>2009</v>
      </c>
      <c r="E56" s="8"/>
      <c r="F56" s="22" t="str">
        <f>HYPERLINK("https://ieeexplore.ieee.org/abstract/document/5350025/")</f>
        <v>https://ieeexplore.ieee.org/abstract/document/5350025/</v>
      </c>
      <c r="G56" s="10"/>
      <c r="H56" s="19" t="str">
        <f t="shared" si="1"/>
        <v>NO</v>
      </c>
      <c r="I56" s="23" t="s">
        <v>22</v>
      </c>
      <c r="J56" s="12"/>
      <c r="K56" s="12"/>
      <c r="L56" s="13"/>
      <c r="M56" s="13"/>
      <c r="N56" s="13"/>
      <c r="O56" s="13"/>
      <c r="P56" s="14"/>
      <c r="Q56" s="14"/>
      <c r="R56" s="23" t="s">
        <v>22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 t="s">
        <v>118</v>
      </c>
      <c r="C57" s="8" t="s">
        <v>119</v>
      </c>
      <c r="D57" s="8">
        <v>2009</v>
      </c>
      <c r="E57" s="8"/>
      <c r="F57" s="22" t="str">
        <f>HYPERLINK("https://citeseerx.ist.psu.edu/viewdoc/download?doi=10.1.1.211.3543&amp;rep=rep1&amp;type=pdf")</f>
        <v>https://citeseerx.ist.psu.edu/viewdoc/download?doi=10.1.1.211.3543&amp;rep=rep1&amp;type=pdf</v>
      </c>
      <c r="G57" s="10"/>
      <c r="H57" s="19" t="str">
        <f t="shared" si="1"/>
        <v>NO</v>
      </c>
      <c r="I57" s="23" t="s">
        <v>22</v>
      </c>
      <c r="J57" s="12"/>
      <c r="K57" s="12"/>
      <c r="L57" s="13"/>
      <c r="M57" s="13"/>
      <c r="N57" s="13"/>
      <c r="O57" s="13"/>
      <c r="P57" s="14"/>
      <c r="Q57" s="14"/>
      <c r="R57" s="23" t="s">
        <v>22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 t="s">
        <v>120</v>
      </c>
      <c r="C58" s="8" t="s">
        <v>121</v>
      </c>
      <c r="D58" s="8">
        <v>2002</v>
      </c>
      <c r="E58" s="8"/>
      <c r="F58" s="22" t="str">
        <f>HYPERLINK("https://ieeexplore.ieee.org/abstract/document/995143/")</f>
        <v>https://ieeexplore.ieee.org/abstract/document/995143/</v>
      </c>
      <c r="G58" s="10"/>
      <c r="H58" s="19" t="str">
        <f t="shared" si="1"/>
        <v>NO</v>
      </c>
      <c r="I58" s="23" t="s">
        <v>22</v>
      </c>
      <c r="J58" s="12"/>
      <c r="K58" s="12"/>
      <c r="L58" s="13"/>
      <c r="M58" s="13"/>
      <c r="N58" s="13"/>
      <c r="O58" s="13"/>
      <c r="P58" s="14"/>
      <c r="Q58" s="14"/>
      <c r="R58" s="23" t="s">
        <v>22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122</v>
      </c>
      <c r="C59" s="8" t="s">
        <v>123</v>
      </c>
      <c r="D59" s="8">
        <v>2009</v>
      </c>
      <c r="E59" s="8"/>
      <c r="F59" s="22" t="str">
        <f>HYPERLINK("http://ubsrvweb09.ub.tu-berlin.de/eceasst/article/view/272")</f>
        <v>http://ubsrvweb09.ub.tu-berlin.de/eceasst/article/view/272</v>
      </c>
      <c r="G59" s="10"/>
      <c r="H59" s="19" t="str">
        <f t="shared" si="1"/>
        <v>NO</v>
      </c>
      <c r="I59" s="23" t="s">
        <v>22</v>
      </c>
      <c r="J59" s="12"/>
      <c r="K59" s="12"/>
      <c r="L59" s="13"/>
      <c r="M59" s="13"/>
      <c r="N59" s="13"/>
      <c r="O59" s="13"/>
      <c r="P59" s="14"/>
      <c r="Q59" s="14"/>
      <c r="R59" s="25" t="s">
        <v>22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 t="s">
        <v>124</v>
      </c>
      <c r="C60" s="8" t="s">
        <v>125</v>
      </c>
      <c r="D60" s="8">
        <v>2015</v>
      </c>
      <c r="E60" s="8"/>
      <c r="F60" s="22" t="str">
        <f>HYPERLINK("https://edoc.hu-berlin.de/handle/18452/17820")</f>
        <v>https://edoc.hu-berlin.de/handle/18452/17820</v>
      </c>
      <c r="G60" s="10"/>
      <c r="H60" s="19" t="str">
        <f t="shared" si="1"/>
        <v>NO</v>
      </c>
      <c r="I60" s="23" t="s">
        <v>22</v>
      </c>
      <c r="J60" s="12"/>
      <c r="K60" s="12"/>
      <c r="L60" s="13"/>
      <c r="M60" s="13"/>
      <c r="N60" s="13"/>
      <c r="O60" s="13"/>
      <c r="P60" s="14"/>
      <c r="Q60" s="14"/>
      <c r="R60" s="23" t="s">
        <v>22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126</v>
      </c>
      <c r="C61" s="8" t="s">
        <v>127</v>
      </c>
      <c r="D61" s="8">
        <v>2014</v>
      </c>
      <c r="E61" s="8"/>
      <c r="F61" s="22" t="str">
        <f>HYPERLINK("https://edoc.hu-berlin.de/handle/18452/17723")</f>
        <v>https://edoc.hu-berlin.de/handle/18452/17723</v>
      </c>
      <c r="G61" s="10"/>
      <c r="H61" s="19" t="str">
        <f t="shared" si="1"/>
        <v>NO</v>
      </c>
      <c r="I61" s="23" t="s">
        <v>22</v>
      </c>
      <c r="J61" s="12"/>
      <c r="K61" s="12"/>
      <c r="L61" s="13"/>
      <c r="M61" s="13"/>
      <c r="N61" s="13"/>
      <c r="O61" s="13"/>
      <c r="P61" s="14"/>
      <c r="Q61" s="14"/>
      <c r="R61" s="23" t="s">
        <v>22</v>
      </c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 t="s">
        <v>128</v>
      </c>
      <c r="C62" s="8" t="s">
        <v>129</v>
      </c>
      <c r="D62" s="8">
        <v>2008</v>
      </c>
      <c r="E62" s="8"/>
      <c r="F62" s="22" t="str">
        <f>HYPERLINK("https://www.academia.edu/download/47408641/Model_Driven_Software_Engineering_-_Tran20160721-21371-1g97h1h.pdf#page=114")</f>
        <v>https://www.academia.edu/download/47408641/Model_Driven_Software_Engineering_-_Tran20160721-21371-1g97h1h.pdf#page=114</v>
      </c>
      <c r="G62" s="10"/>
      <c r="H62" s="19" t="str">
        <f t="shared" si="1"/>
        <v>NO</v>
      </c>
      <c r="I62" s="23" t="s">
        <v>22</v>
      </c>
      <c r="J62" s="12"/>
      <c r="K62" s="12"/>
      <c r="L62" s="13"/>
      <c r="M62" s="13"/>
      <c r="N62" s="13"/>
      <c r="O62" s="13"/>
      <c r="P62" s="14"/>
      <c r="Q62" s="14"/>
      <c r="R62" s="23" t="s">
        <v>22</v>
      </c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 x14ac:dyDescent="0.2">
      <c r="A63" s="8"/>
      <c r="B63" s="8" t="s">
        <v>130</v>
      </c>
      <c r="C63" s="8" t="s">
        <v>131</v>
      </c>
      <c r="D63" s="8">
        <v>2019</v>
      </c>
      <c r="E63" s="8"/>
      <c r="F63" s="22" t="str">
        <f>HYPERLINK("http://eprints.whiterose.ac.uk/162654/")</f>
        <v>http://eprints.whiterose.ac.uk/162654/</v>
      </c>
      <c r="G63" s="10"/>
      <c r="H63" s="19" t="str">
        <f t="shared" si="1"/>
        <v>NO</v>
      </c>
      <c r="I63" s="23" t="s">
        <v>22</v>
      </c>
      <c r="J63" s="12"/>
      <c r="K63" s="12"/>
      <c r="L63" s="13"/>
      <c r="M63" s="13"/>
      <c r="N63" s="13"/>
      <c r="O63" s="13"/>
      <c r="P63" s="14"/>
      <c r="Q63" s="14"/>
      <c r="R63" s="23" t="s">
        <v>22</v>
      </c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 x14ac:dyDescent="0.2">
      <c r="A64" s="8"/>
      <c r="B64" s="8" t="s">
        <v>132</v>
      </c>
      <c r="C64" s="8" t="s">
        <v>133</v>
      </c>
      <c r="D64" s="8">
        <v>2010</v>
      </c>
      <c r="E64" s="8"/>
      <c r="F64" s="22" t="str">
        <f>HYPERLINK("http://se.cs.depaul.edu/ise/zoom/projects/transformation/dissertation_hongmingliu.pdf")</f>
        <v>http://se.cs.depaul.edu/ise/zoom/projects/transformation/dissertation_hongmingliu.pdf</v>
      </c>
      <c r="G64" s="10"/>
      <c r="H64" s="19" t="str">
        <f t="shared" si="1"/>
        <v>NO</v>
      </c>
      <c r="I64" s="23" t="s">
        <v>22</v>
      </c>
      <c r="J64" s="12"/>
      <c r="K64" s="12"/>
      <c r="L64" s="13"/>
      <c r="M64" s="13"/>
      <c r="N64" s="13"/>
      <c r="O64" s="13"/>
      <c r="P64" s="14"/>
      <c r="Q64" s="14"/>
      <c r="R64" s="23" t="s">
        <v>22</v>
      </c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4.25" x14ac:dyDescent="0.2">
      <c r="A65" s="8"/>
      <c r="B65" s="8" t="s">
        <v>134</v>
      </c>
      <c r="C65" s="8" t="s">
        <v>135</v>
      </c>
      <c r="D65" s="8">
        <v>2011</v>
      </c>
      <c r="E65" s="8"/>
      <c r="F65" s="22" t="str">
        <f>HYPERLINK("http://citeseerx.ist.psu.edu/viewdoc/download?doi=10.1.1.415.8298&amp;rep=rep1&amp;type=pdf")</f>
        <v>http://citeseerx.ist.psu.edu/viewdoc/download?doi=10.1.1.415.8298&amp;rep=rep1&amp;type=pdf</v>
      </c>
      <c r="G65" s="10"/>
      <c r="H65" s="19" t="str">
        <f t="shared" si="1"/>
        <v>NO</v>
      </c>
      <c r="I65" s="23" t="s">
        <v>22</v>
      </c>
      <c r="J65" s="12"/>
      <c r="K65" s="12"/>
      <c r="L65" s="13"/>
      <c r="M65" s="13"/>
      <c r="N65" s="13"/>
      <c r="O65" s="13"/>
      <c r="P65" s="14"/>
      <c r="Q65" s="14"/>
      <c r="R65" s="23" t="s">
        <v>22</v>
      </c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4.25" x14ac:dyDescent="0.2">
      <c r="A66" s="8"/>
      <c r="B66" s="8" t="s">
        <v>106</v>
      </c>
      <c r="C66" s="8" t="s">
        <v>136</v>
      </c>
      <c r="D66" s="8">
        <v>2009</v>
      </c>
      <c r="E66" s="8"/>
      <c r="F66" s="22" t="str">
        <f>HYPERLINK("http://citeseerx.ist.psu.edu/viewdoc/download?doi=10.1.1.158.9504&amp;rep=rep1&amp;type=pdf#page=106")</f>
        <v>http://citeseerx.ist.psu.edu/viewdoc/download?doi=10.1.1.158.9504&amp;rep=rep1&amp;type=pdf#page=106</v>
      </c>
      <c r="G66" s="10"/>
      <c r="H66" s="19" t="str">
        <f t="shared" si="1"/>
        <v>NO</v>
      </c>
      <c r="I66" s="23" t="s">
        <v>22</v>
      </c>
      <c r="J66" s="12"/>
      <c r="K66" s="12"/>
      <c r="L66" s="13"/>
      <c r="M66" s="13"/>
      <c r="N66" s="13"/>
      <c r="O66" s="13"/>
      <c r="P66" s="14"/>
      <c r="Q66" s="14"/>
      <c r="R66" s="23" t="s">
        <v>22</v>
      </c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4.25" x14ac:dyDescent="0.2">
      <c r="A67" s="8"/>
      <c r="B67" s="8" t="s">
        <v>137</v>
      </c>
      <c r="C67" s="8" t="s">
        <v>138</v>
      </c>
      <c r="D67" s="8">
        <v>2017</v>
      </c>
      <c r="E67" s="31"/>
      <c r="F67" s="17" t="str">
        <f>HYPERLINK("https://ieeexplore.ieee.org/abstract/document/8054874/")</f>
        <v>https://ieeexplore.ieee.org/abstract/document/8054874/</v>
      </c>
      <c r="G67" s="10"/>
      <c r="H67" s="19" t="str">
        <f t="shared" si="1"/>
        <v>NO</v>
      </c>
      <c r="I67" s="23" t="s">
        <v>22</v>
      </c>
      <c r="J67" s="12"/>
      <c r="K67" s="12"/>
      <c r="L67" s="13"/>
      <c r="M67" s="13"/>
      <c r="N67" s="13"/>
      <c r="O67" s="13"/>
      <c r="P67" s="14"/>
      <c r="Q67" s="14"/>
      <c r="R67" s="25" t="s">
        <v>22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4.25" x14ac:dyDescent="0.2">
      <c r="A68" s="8"/>
      <c r="B68" s="8" t="s">
        <v>139</v>
      </c>
      <c r="C68" s="8" t="s">
        <v>140</v>
      </c>
      <c r="D68" s="8">
        <v>2006</v>
      </c>
      <c r="E68" s="8"/>
      <c r="F68" s="22" t="str">
        <f>HYPERLINK("https://www.computer.org/csdl/proceedings-article/iccd/2006/04380785/12OmNz3bdFB")</f>
        <v>https://www.computer.org/csdl/proceedings-article/iccd/2006/04380785/12OmNz3bdFB</v>
      </c>
      <c r="G68" s="10"/>
      <c r="H68" s="19" t="str">
        <f t="shared" si="1"/>
        <v>NO</v>
      </c>
      <c r="I68" s="23" t="s">
        <v>22</v>
      </c>
      <c r="J68" s="12"/>
      <c r="K68" s="12"/>
      <c r="L68" s="13"/>
      <c r="M68" s="13"/>
      <c r="N68" s="13"/>
      <c r="O68" s="13"/>
      <c r="P68" s="14"/>
      <c r="Q68" s="14"/>
      <c r="R68" s="24" t="s">
        <v>22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4.25" x14ac:dyDescent="0.2">
      <c r="A69" s="8"/>
      <c r="B69" s="8" t="s">
        <v>141</v>
      </c>
      <c r="C69" s="8" t="s">
        <v>138</v>
      </c>
      <c r="D69" s="8">
        <v>2017</v>
      </c>
      <c r="E69" s="8"/>
      <c r="F69" s="22" t="str">
        <f>HYPERLINK("https://bura.brunel.ac.uk/handle/2438/15650")</f>
        <v>https://bura.brunel.ac.uk/handle/2438/15650</v>
      </c>
      <c r="G69" s="10"/>
      <c r="H69" s="19" t="str">
        <f t="shared" si="1"/>
        <v>NO</v>
      </c>
      <c r="I69" s="23" t="s">
        <v>22</v>
      </c>
      <c r="J69" s="12"/>
      <c r="K69" s="12"/>
      <c r="L69" s="13"/>
      <c r="M69" s="13"/>
      <c r="N69" s="13"/>
      <c r="O69" s="13"/>
      <c r="P69" s="14"/>
      <c r="Q69" s="14"/>
      <c r="R69" s="23" t="s">
        <v>22</v>
      </c>
      <c r="S69" s="15"/>
      <c r="T69" s="15"/>
      <c r="U69" s="16"/>
      <c r="V69" s="16"/>
      <c r="W69" s="16"/>
      <c r="X69" s="16"/>
      <c r="Y69" s="16"/>
      <c r="Z69" s="16"/>
      <c r="AA69" s="7"/>
    </row>
    <row r="70" spans="1:27" ht="14.25" x14ac:dyDescent="0.2">
      <c r="A70" s="8"/>
      <c r="B70" s="8" t="s">
        <v>142</v>
      </c>
      <c r="C70" s="8" t="s">
        <v>143</v>
      </c>
      <c r="D70" s="8">
        <v>2007</v>
      </c>
      <c r="E70" s="8"/>
      <c r="F70" s="22" t="str">
        <f>HYPERLINK("https://www.academia.edu/download/31761278/kraemer-2007-gtvmt.pdf")</f>
        <v>https://www.academia.edu/download/31761278/kraemer-2007-gtvmt.pdf</v>
      </c>
      <c r="G70" s="10"/>
      <c r="H70" s="19" t="str">
        <f t="shared" si="1"/>
        <v>NO</v>
      </c>
      <c r="I70" s="23" t="s">
        <v>22</v>
      </c>
      <c r="J70" s="12"/>
      <c r="K70" s="12"/>
      <c r="L70" s="13"/>
      <c r="M70" s="13"/>
      <c r="N70" s="13"/>
      <c r="O70" s="13"/>
      <c r="P70" s="14"/>
      <c r="Q70" s="14"/>
      <c r="R70" s="23" t="s">
        <v>22</v>
      </c>
      <c r="S70" s="29"/>
      <c r="T70" s="29"/>
      <c r="U70" s="16"/>
      <c r="V70" s="16"/>
      <c r="W70" s="16"/>
      <c r="X70" s="16"/>
      <c r="Y70" s="16"/>
      <c r="Z70" s="16"/>
      <c r="AA70" s="7"/>
    </row>
    <row r="71" spans="1:27" ht="14.25" x14ac:dyDescent="0.2">
      <c r="A71" s="8"/>
      <c r="B71" s="8" t="s">
        <v>144</v>
      </c>
      <c r="C71" s="8" t="s">
        <v>145</v>
      </c>
      <c r="D71" s="8">
        <v>2019</v>
      </c>
      <c r="E71" s="8"/>
      <c r="F71" s="22" t="str">
        <f>HYPERLINK("http://repositorio.unicauca.edu.co:8080/handle/123456789/1708")</f>
        <v>http://repositorio.unicauca.edu.co:8080/handle/123456789/1708</v>
      </c>
      <c r="G71" s="10"/>
      <c r="H71" s="19" t="str">
        <f t="shared" si="1"/>
        <v>NO</v>
      </c>
      <c r="I71" s="23" t="s">
        <v>22</v>
      </c>
      <c r="J71" s="12"/>
      <c r="K71" s="12"/>
      <c r="L71" s="13"/>
      <c r="M71" s="13"/>
      <c r="N71" s="13"/>
      <c r="O71" s="13"/>
      <c r="P71" s="14"/>
      <c r="Q71" s="27" t="b">
        <v>1</v>
      </c>
      <c r="R71" s="23" t="s">
        <v>22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4.25" x14ac:dyDescent="0.2">
      <c r="A72" s="8"/>
      <c r="B72" s="8" t="s">
        <v>146</v>
      </c>
      <c r="C72" s="8" t="s">
        <v>147</v>
      </c>
      <c r="D72" s="8">
        <v>2012</v>
      </c>
      <c r="E72" s="8"/>
      <c r="F72" s="22" t="str">
        <f>HYPERLINK("https://search.proquest.com/openview/a2f3ad6eb8c030c7601cccb449bd8975/1?pq-origsite=gscholar&amp;cbl=2026366&amp;diss=y")</f>
        <v>https://search.proquest.com/openview/a2f3ad6eb8c030c7601cccb449bd8975/1?pq-origsite=gscholar&amp;cbl=2026366&amp;diss=y</v>
      </c>
      <c r="G72" s="10"/>
      <c r="H72" s="19" t="str">
        <f t="shared" si="1"/>
        <v>NO</v>
      </c>
      <c r="I72" s="23" t="s">
        <v>22</v>
      </c>
      <c r="J72" s="28"/>
      <c r="K72" s="28"/>
      <c r="L72" s="27"/>
      <c r="M72" s="27"/>
      <c r="N72" s="27"/>
      <c r="O72" s="27"/>
      <c r="P72" s="27"/>
      <c r="Q72" s="27"/>
      <c r="R72" s="23" t="s">
        <v>22</v>
      </c>
      <c r="S72" s="29"/>
      <c r="T72" s="29"/>
      <c r="U72" s="30"/>
      <c r="V72" s="30"/>
      <c r="W72" s="30"/>
      <c r="X72" s="30"/>
      <c r="Y72" s="30"/>
      <c r="Z72" s="30"/>
      <c r="AA72" s="7"/>
    </row>
    <row r="73" spans="1:27" ht="14.25" x14ac:dyDescent="0.2">
      <c r="A73" s="8"/>
      <c r="B73" s="8"/>
      <c r="C73" s="8"/>
      <c r="D73" s="8"/>
      <c r="E73" s="8"/>
      <c r="F73" s="10"/>
      <c r="G73" s="10"/>
      <c r="H73" s="26"/>
      <c r="I73" s="23"/>
      <c r="J73" s="12"/>
      <c r="K73" s="12"/>
      <c r="L73" s="13"/>
      <c r="M73" s="13"/>
      <c r="N73" s="13"/>
      <c r="O73" s="13"/>
      <c r="P73" s="14"/>
      <c r="Q73" s="14"/>
      <c r="R73" s="23"/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2.75" x14ac:dyDescent="0.2">
      <c r="A74" s="8"/>
      <c r="B74" s="8"/>
      <c r="C74" s="8"/>
      <c r="D74" s="8"/>
      <c r="E74" s="8"/>
      <c r="F74" s="10"/>
      <c r="G74" s="10"/>
      <c r="H74" s="10"/>
      <c r="I74" s="23"/>
      <c r="J74" s="28"/>
      <c r="K74" s="28"/>
      <c r="L74" s="27"/>
      <c r="M74" s="27"/>
      <c r="N74" s="27"/>
      <c r="O74" s="27"/>
      <c r="P74" s="27"/>
      <c r="Q74" s="27"/>
      <c r="R74" s="23"/>
      <c r="S74" s="29"/>
      <c r="T74" s="29"/>
      <c r="U74" s="30"/>
      <c r="V74" s="30"/>
      <c r="W74" s="30"/>
      <c r="X74" s="30"/>
      <c r="Y74" s="30"/>
      <c r="Z74" s="30"/>
      <c r="AA74" s="7"/>
    </row>
    <row r="75" spans="1:27" ht="12.75" x14ac:dyDescent="0.2">
      <c r="A75" s="8"/>
      <c r="B75" s="8" t="s">
        <v>148</v>
      </c>
      <c r="C75" s="8"/>
      <c r="D75" s="8"/>
      <c r="E75" s="8"/>
      <c r="F75" s="10"/>
      <c r="G75" s="10"/>
      <c r="H75" s="10"/>
      <c r="I75" s="23"/>
      <c r="J75" s="28"/>
      <c r="K75" s="28"/>
      <c r="L75" s="27"/>
      <c r="M75" s="27"/>
      <c r="N75" s="27"/>
      <c r="O75" s="27"/>
      <c r="P75" s="27"/>
      <c r="Q75" s="27"/>
      <c r="R75" s="23"/>
      <c r="S75" s="29"/>
      <c r="T75" s="29"/>
      <c r="U75" s="30"/>
      <c r="V75" s="30"/>
      <c r="W75" s="30"/>
      <c r="X75" s="30"/>
      <c r="Y75" s="30"/>
      <c r="Z75" s="30"/>
      <c r="AA75" s="7"/>
    </row>
    <row r="76" spans="1:27" ht="12.75" x14ac:dyDescent="0.2">
      <c r="A76" s="8"/>
      <c r="B76" s="8"/>
      <c r="C76" s="8"/>
      <c r="D76" s="8"/>
      <c r="E76" s="8"/>
      <c r="F76" s="10"/>
      <c r="G76" s="10"/>
      <c r="H76" s="10"/>
      <c r="I76" s="23"/>
      <c r="J76" s="12"/>
      <c r="K76" s="12"/>
      <c r="L76" s="13"/>
      <c r="M76" s="13"/>
      <c r="N76" s="13"/>
      <c r="O76" s="13"/>
      <c r="P76" s="14"/>
      <c r="Q76" s="14"/>
      <c r="R76" s="24"/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2.75" x14ac:dyDescent="0.2">
      <c r="A77" s="8"/>
      <c r="B77" s="8" t="s">
        <v>149</v>
      </c>
      <c r="C77" s="8" t="s">
        <v>150</v>
      </c>
      <c r="D77" s="8">
        <v>2010</v>
      </c>
      <c r="E77" s="8"/>
      <c r="F77" s="22" t="s">
        <v>151</v>
      </c>
      <c r="G77" s="10" t="s">
        <v>152</v>
      </c>
      <c r="H77" s="10" t="s">
        <v>22</v>
      </c>
      <c r="I77" s="23" t="s">
        <v>22</v>
      </c>
      <c r="J77" s="28"/>
      <c r="K77" s="28"/>
      <c r="L77" s="27"/>
      <c r="M77" s="27"/>
      <c r="N77" s="27"/>
      <c r="O77" s="27"/>
      <c r="P77" s="27"/>
      <c r="Q77" s="27"/>
      <c r="R77" s="23" t="s">
        <v>22</v>
      </c>
      <c r="S77" s="29"/>
      <c r="T77" s="29"/>
      <c r="U77" s="30"/>
      <c r="V77" s="30"/>
      <c r="W77" s="30"/>
      <c r="X77" s="30"/>
      <c r="Y77" s="30"/>
      <c r="Z77" s="30"/>
      <c r="AA77" s="7"/>
    </row>
    <row r="78" spans="1:27" ht="12.75" x14ac:dyDescent="0.2">
      <c r="A78" s="8"/>
      <c r="B78" s="8" t="s">
        <v>153</v>
      </c>
      <c r="C78" s="8" t="s">
        <v>154</v>
      </c>
      <c r="D78" s="8">
        <v>2013</v>
      </c>
      <c r="E78" s="8"/>
      <c r="F78" s="22" t="s">
        <v>155</v>
      </c>
      <c r="G78" s="10" t="s">
        <v>156</v>
      </c>
      <c r="H78" s="10" t="s">
        <v>157</v>
      </c>
      <c r="I78" s="24" t="s">
        <v>157</v>
      </c>
      <c r="J78" s="12"/>
      <c r="K78" s="12"/>
      <c r="L78" s="13"/>
      <c r="M78" s="13"/>
      <c r="N78" s="13"/>
      <c r="O78" s="13"/>
      <c r="P78" s="14"/>
      <c r="Q78" s="14"/>
      <c r="R78" s="24" t="s">
        <v>157</v>
      </c>
      <c r="S78" s="29" t="b">
        <v>1</v>
      </c>
      <c r="T78" s="29" t="b">
        <v>1</v>
      </c>
      <c r="U78" s="16"/>
      <c r="V78" s="16"/>
      <c r="W78" s="16"/>
      <c r="X78" s="16"/>
      <c r="Y78" s="16"/>
      <c r="Z78" s="16"/>
      <c r="AA78" s="7"/>
    </row>
    <row r="79" spans="1:27" ht="12.75" x14ac:dyDescent="0.2">
      <c r="A79" s="8"/>
      <c r="B79" s="8" t="s">
        <v>158</v>
      </c>
      <c r="C79" s="8" t="s">
        <v>159</v>
      </c>
      <c r="D79" s="8">
        <v>2015</v>
      </c>
      <c r="E79" s="8"/>
      <c r="F79" s="22" t="s">
        <v>160</v>
      </c>
      <c r="G79" s="10"/>
      <c r="H79" s="10" t="s">
        <v>157</v>
      </c>
      <c r="I79" s="23" t="s">
        <v>103</v>
      </c>
      <c r="J79" s="28" t="b">
        <v>1</v>
      </c>
      <c r="K79" s="28" t="b">
        <v>1</v>
      </c>
      <c r="L79" s="13"/>
      <c r="M79" s="13"/>
      <c r="N79" s="13"/>
      <c r="O79" s="13"/>
      <c r="P79" s="14"/>
      <c r="Q79" s="14"/>
      <c r="R79" s="23" t="s">
        <v>22</v>
      </c>
      <c r="S79" s="29" t="b">
        <v>1</v>
      </c>
      <c r="T79" s="29" t="b">
        <v>1</v>
      </c>
      <c r="U79" s="16"/>
      <c r="V79" s="16"/>
      <c r="W79" s="16"/>
      <c r="X79" s="16"/>
      <c r="Y79" s="16"/>
      <c r="Z79" s="16"/>
      <c r="AA79" s="7"/>
    </row>
    <row r="80" spans="1:27" ht="12.75" x14ac:dyDescent="0.2">
      <c r="A80" s="8"/>
      <c r="B80" s="8"/>
      <c r="C80" s="8" t="s">
        <v>161</v>
      </c>
      <c r="D80" s="8"/>
      <c r="E80" s="8"/>
      <c r="F80" s="22" t="s">
        <v>162</v>
      </c>
      <c r="G80" s="10"/>
      <c r="H80" s="10" t="s">
        <v>103</v>
      </c>
      <c r="I80" s="23" t="s">
        <v>157</v>
      </c>
      <c r="J80" s="28" t="b">
        <v>0</v>
      </c>
      <c r="K80" s="28" t="b">
        <v>0</v>
      </c>
      <c r="L80" s="27" t="b">
        <v>0</v>
      </c>
      <c r="M80" s="27" t="b">
        <v>0</v>
      </c>
      <c r="N80" s="27" t="b">
        <v>0</v>
      </c>
      <c r="O80" s="27" t="b">
        <v>0</v>
      </c>
      <c r="P80" s="27" t="b">
        <v>0</v>
      </c>
      <c r="Q80" s="27" t="b">
        <v>0</v>
      </c>
      <c r="R80" s="23" t="s">
        <v>103</v>
      </c>
      <c r="S80" s="29" t="b">
        <v>1</v>
      </c>
      <c r="T80" s="29" t="b">
        <v>1</v>
      </c>
      <c r="U80" s="30" t="b">
        <v>0</v>
      </c>
      <c r="V80" s="30" t="b">
        <v>0</v>
      </c>
      <c r="W80" s="30" t="b">
        <v>0</v>
      </c>
      <c r="X80" s="30" t="b">
        <v>0</v>
      </c>
      <c r="Y80" s="30" t="b">
        <v>0</v>
      </c>
      <c r="Z80" s="30" t="b">
        <v>0</v>
      </c>
      <c r="AA80" s="7"/>
    </row>
    <row r="81" spans="1:27" ht="12.75" x14ac:dyDescent="0.2">
      <c r="A81" s="8"/>
      <c r="B81" s="8"/>
      <c r="C81" s="8" t="s">
        <v>163</v>
      </c>
      <c r="D81" s="8"/>
      <c r="E81" s="8"/>
      <c r="F81" s="22" t="s">
        <v>164</v>
      </c>
      <c r="G81" s="10"/>
      <c r="H81" s="10" t="s">
        <v>22</v>
      </c>
      <c r="I81" s="23" t="s">
        <v>22</v>
      </c>
      <c r="J81" s="28" t="b">
        <v>0</v>
      </c>
      <c r="K81" s="28" t="b">
        <v>0</v>
      </c>
      <c r="L81" s="27" t="b">
        <v>0</v>
      </c>
      <c r="M81" s="27" t="b">
        <v>0</v>
      </c>
      <c r="N81" s="27" t="b">
        <v>0</v>
      </c>
      <c r="O81" s="27" t="b">
        <v>0</v>
      </c>
      <c r="P81" s="27" t="b">
        <v>0</v>
      </c>
      <c r="Q81" s="27" t="b">
        <v>0</v>
      </c>
      <c r="R81" s="23" t="s">
        <v>22</v>
      </c>
      <c r="S81" s="29" t="b">
        <v>0</v>
      </c>
      <c r="T81" s="29" t="b">
        <v>0</v>
      </c>
      <c r="U81" s="30" t="b">
        <v>0</v>
      </c>
      <c r="V81" s="30" t="b">
        <v>0</v>
      </c>
      <c r="W81" s="30" t="b">
        <v>0</v>
      </c>
      <c r="X81" s="30" t="b">
        <v>0</v>
      </c>
      <c r="Y81" s="30" t="b">
        <v>0</v>
      </c>
      <c r="Z81" s="30" t="b">
        <v>1</v>
      </c>
      <c r="AA81" s="7"/>
    </row>
    <row r="82" spans="1:27" ht="12.75" x14ac:dyDescent="0.2">
      <c r="A82" s="8"/>
      <c r="B82" s="8" t="s">
        <v>165</v>
      </c>
      <c r="C82" s="8" t="s">
        <v>166</v>
      </c>
      <c r="D82" s="8">
        <v>2017</v>
      </c>
      <c r="E82" s="8"/>
      <c r="F82" s="22" t="s">
        <v>167</v>
      </c>
      <c r="G82" s="10" t="s">
        <v>168</v>
      </c>
      <c r="H82" s="10" t="s">
        <v>103</v>
      </c>
      <c r="I82" s="25" t="s">
        <v>103</v>
      </c>
      <c r="J82" s="28" t="b">
        <v>1</v>
      </c>
      <c r="K82" s="28" t="b">
        <v>1</v>
      </c>
      <c r="L82" s="13"/>
      <c r="M82" s="13"/>
      <c r="N82" s="13"/>
      <c r="O82" s="13"/>
      <c r="P82" s="14"/>
      <c r="Q82" s="14"/>
      <c r="R82" s="24" t="s">
        <v>103</v>
      </c>
      <c r="S82" s="29" t="b">
        <v>1</v>
      </c>
      <c r="T82" s="29" t="b">
        <v>1</v>
      </c>
      <c r="U82" s="16"/>
      <c r="V82" s="16"/>
      <c r="W82" s="16"/>
      <c r="X82" s="16"/>
      <c r="Y82" s="16"/>
      <c r="Z82" s="16"/>
      <c r="AA82" s="7"/>
    </row>
    <row r="83" spans="1:27" ht="12.75" x14ac:dyDescent="0.2">
      <c r="A83" s="8"/>
      <c r="B83" s="8" t="s">
        <v>169</v>
      </c>
      <c r="C83" s="8" t="s">
        <v>170</v>
      </c>
      <c r="D83" s="8">
        <v>2015</v>
      </c>
      <c r="E83" s="8"/>
      <c r="F83" s="10"/>
      <c r="G83" s="10"/>
      <c r="H83" s="10" t="s">
        <v>22</v>
      </c>
      <c r="I83" s="23" t="s">
        <v>22</v>
      </c>
      <c r="J83" s="12"/>
      <c r="K83" s="12"/>
      <c r="L83" s="13"/>
      <c r="M83" s="13"/>
      <c r="N83" s="13"/>
      <c r="O83" s="13"/>
      <c r="P83" s="14"/>
      <c r="Q83" s="14"/>
      <c r="R83" s="23" t="s">
        <v>22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2.75" x14ac:dyDescent="0.2">
      <c r="A84" s="8"/>
      <c r="B84" s="8" t="s">
        <v>171</v>
      </c>
      <c r="C84" s="8" t="s">
        <v>172</v>
      </c>
      <c r="D84" s="8">
        <v>2019</v>
      </c>
      <c r="E84" s="8"/>
      <c r="F84" s="22" t="s">
        <v>173</v>
      </c>
      <c r="G84" s="10" t="s">
        <v>174</v>
      </c>
      <c r="H84" s="10" t="s">
        <v>22</v>
      </c>
      <c r="I84" s="23" t="s">
        <v>22</v>
      </c>
      <c r="J84" s="12"/>
      <c r="K84" s="12"/>
      <c r="L84" s="13"/>
      <c r="M84" s="13"/>
      <c r="N84" s="13"/>
      <c r="O84" s="13"/>
      <c r="P84" s="14"/>
      <c r="Q84" s="14"/>
      <c r="R84" s="23" t="s">
        <v>22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2.75" x14ac:dyDescent="0.2">
      <c r="A85" s="8"/>
      <c r="B85" s="8" t="s">
        <v>175</v>
      </c>
      <c r="C85" s="8" t="s">
        <v>176</v>
      </c>
      <c r="D85" s="8">
        <v>2015</v>
      </c>
      <c r="E85" s="8"/>
      <c r="F85" s="22" t="s">
        <v>177</v>
      </c>
      <c r="G85" s="10" t="s">
        <v>178</v>
      </c>
      <c r="H85" s="10" t="s">
        <v>157</v>
      </c>
      <c r="I85" s="23" t="s">
        <v>22</v>
      </c>
      <c r="J85" s="12"/>
      <c r="K85" s="12"/>
      <c r="L85" s="13"/>
      <c r="M85" s="13"/>
      <c r="N85" s="13"/>
      <c r="O85" s="13"/>
      <c r="P85" s="14"/>
      <c r="Q85" s="14"/>
      <c r="R85" s="23" t="s">
        <v>103</v>
      </c>
      <c r="S85" s="29" t="b">
        <v>1</v>
      </c>
      <c r="T85" s="29" t="b">
        <v>1</v>
      </c>
      <c r="U85" s="16"/>
      <c r="V85" s="16"/>
      <c r="W85" s="16"/>
      <c r="X85" s="16"/>
      <c r="Y85" s="16"/>
      <c r="Z85" s="16"/>
      <c r="AA85" s="7"/>
    </row>
    <row r="86" spans="1:27" ht="12.75" x14ac:dyDescent="0.2">
      <c r="A86" s="8"/>
      <c r="B86" s="8" t="s">
        <v>169</v>
      </c>
      <c r="C86" s="8" t="s">
        <v>179</v>
      </c>
      <c r="D86" s="8">
        <v>2014</v>
      </c>
      <c r="E86" s="8"/>
      <c r="F86" s="10"/>
      <c r="G86" s="10"/>
      <c r="H86" s="10" t="s">
        <v>22</v>
      </c>
      <c r="I86" s="23" t="s">
        <v>22</v>
      </c>
      <c r="J86" s="12"/>
      <c r="K86" s="12"/>
      <c r="L86" s="13"/>
      <c r="M86" s="13"/>
      <c r="N86" s="13"/>
      <c r="O86" s="13"/>
      <c r="P86" s="14"/>
      <c r="Q86" s="14"/>
      <c r="R86" s="23" t="s">
        <v>22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2.75" x14ac:dyDescent="0.2">
      <c r="A87" s="8"/>
      <c r="B87" s="8" t="s">
        <v>180</v>
      </c>
      <c r="C87" s="8" t="s">
        <v>181</v>
      </c>
      <c r="D87" s="8">
        <v>2013</v>
      </c>
      <c r="E87" s="8"/>
      <c r="F87" s="22" t="s">
        <v>182</v>
      </c>
      <c r="G87" s="10"/>
      <c r="H87" s="10" t="s">
        <v>22</v>
      </c>
      <c r="I87" s="23" t="s">
        <v>22</v>
      </c>
      <c r="J87" s="28" t="b">
        <v>0</v>
      </c>
      <c r="K87" s="28" t="b">
        <v>0</v>
      </c>
      <c r="L87" s="27" t="b">
        <v>0</v>
      </c>
      <c r="M87" s="27" t="b">
        <v>0</v>
      </c>
      <c r="N87" s="27" t="b">
        <v>0</v>
      </c>
      <c r="O87" s="27" t="b">
        <v>0</v>
      </c>
      <c r="P87" s="27" t="b">
        <v>0</v>
      </c>
      <c r="Q87" s="27" t="b">
        <v>0</v>
      </c>
      <c r="R87" s="23" t="s">
        <v>22</v>
      </c>
      <c r="S87" s="29" t="b">
        <v>0</v>
      </c>
      <c r="T87" s="29" t="b">
        <v>0</v>
      </c>
      <c r="U87" s="30" t="b">
        <v>0</v>
      </c>
      <c r="V87" s="30" t="b">
        <v>0</v>
      </c>
      <c r="W87" s="30" t="b">
        <v>0</v>
      </c>
      <c r="X87" s="30" t="b">
        <v>0</v>
      </c>
      <c r="Y87" s="30" t="b">
        <v>0</v>
      </c>
      <c r="Z87" s="30" t="b">
        <v>0</v>
      </c>
      <c r="AA87" s="7"/>
    </row>
    <row r="88" spans="1:27" ht="12.75" x14ac:dyDescent="0.2">
      <c r="A88" s="8"/>
      <c r="B88" s="8" t="s">
        <v>183</v>
      </c>
      <c r="C88" s="8" t="s">
        <v>184</v>
      </c>
      <c r="D88" s="8">
        <v>2021</v>
      </c>
      <c r="E88" s="8"/>
      <c r="F88" s="22" t="s">
        <v>185</v>
      </c>
      <c r="G88" s="10"/>
      <c r="H88" s="10" t="s">
        <v>103</v>
      </c>
      <c r="I88" s="25" t="s">
        <v>157</v>
      </c>
      <c r="J88" s="28" t="b">
        <v>1</v>
      </c>
      <c r="K88" s="28" t="b">
        <v>1</v>
      </c>
      <c r="L88" s="27" t="b">
        <v>0</v>
      </c>
      <c r="M88" s="27" t="b">
        <v>0</v>
      </c>
      <c r="N88" s="27" t="b">
        <v>0</v>
      </c>
      <c r="O88" s="27" t="b">
        <v>0</v>
      </c>
      <c r="P88" s="27" t="b">
        <v>0</v>
      </c>
      <c r="Q88" s="27" t="b">
        <v>0</v>
      </c>
      <c r="R88" s="23" t="s">
        <v>103</v>
      </c>
      <c r="S88" s="29" t="b">
        <v>1</v>
      </c>
      <c r="T88" s="29" t="b">
        <v>1</v>
      </c>
      <c r="U88" s="30" t="b">
        <v>0</v>
      </c>
      <c r="V88" s="30" t="b">
        <v>0</v>
      </c>
      <c r="W88" s="30" t="b">
        <v>0</v>
      </c>
      <c r="X88" s="30" t="b">
        <v>0</v>
      </c>
      <c r="Y88" s="30" t="b">
        <v>0</v>
      </c>
      <c r="Z88" s="30" t="b">
        <v>0</v>
      </c>
      <c r="AA88" s="7"/>
    </row>
    <row r="89" spans="1:27" ht="12.75" x14ac:dyDescent="0.2">
      <c r="A89" s="8"/>
      <c r="B89" s="8" t="s">
        <v>186</v>
      </c>
      <c r="C89" s="8" t="s">
        <v>187</v>
      </c>
      <c r="D89" s="8">
        <v>2017</v>
      </c>
      <c r="E89" s="8"/>
      <c r="F89" s="22" t="s">
        <v>188</v>
      </c>
      <c r="G89" s="10"/>
      <c r="H89" s="10" t="s">
        <v>22</v>
      </c>
      <c r="I89" s="23" t="s">
        <v>22</v>
      </c>
      <c r="J89" s="12"/>
      <c r="K89" s="12"/>
      <c r="L89" s="13"/>
      <c r="M89" s="13"/>
      <c r="N89" s="13"/>
      <c r="O89" s="13"/>
      <c r="P89" s="14"/>
      <c r="Q89" s="27" t="b">
        <v>1</v>
      </c>
      <c r="R89" s="23" t="s">
        <v>22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2.75" x14ac:dyDescent="0.2">
      <c r="A90" s="8"/>
      <c r="B90" s="8" t="s">
        <v>189</v>
      </c>
      <c r="C90" s="8" t="s">
        <v>190</v>
      </c>
      <c r="D90" s="8">
        <v>2020</v>
      </c>
      <c r="E90" s="8"/>
      <c r="F90" s="22" t="s">
        <v>191</v>
      </c>
      <c r="G90" s="10"/>
      <c r="H90" s="10" t="s">
        <v>22</v>
      </c>
      <c r="I90" s="23" t="s">
        <v>22</v>
      </c>
      <c r="J90" s="12"/>
      <c r="K90" s="12"/>
      <c r="L90" s="13"/>
      <c r="M90" s="13"/>
      <c r="N90" s="13"/>
      <c r="O90" s="13"/>
      <c r="P90" s="14"/>
      <c r="Q90" s="14"/>
      <c r="R90" s="23" t="s">
        <v>22</v>
      </c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2.75" x14ac:dyDescent="0.2">
      <c r="A91" s="8"/>
      <c r="B91" s="8" t="s">
        <v>192</v>
      </c>
      <c r="C91" s="8" t="s">
        <v>193</v>
      </c>
      <c r="D91" s="8">
        <v>2019</v>
      </c>
      <c r="E91" s="8"/>
      <c r="F91" s="22" t="s">
        <v>194</v>
      </c>
      <c r="G91" s="10"/>
      <c r="H91" s="10" t="s">
        <v>22</v>
      </c>
      <c r="I91" s="23" t="s">
        <v>22</v>
      </c>
      <c r="J91" s="28" t="b">
        <v>0</v>
      </c>
      <c r="K91" s="28" t="b">
        <v>0</v>
      </c>
      <c r="L91" s="27" t="b">
        <v>0</v>
      </c>
      <c r="M91" s="27" t="b">
        <v>0</v>
      </c>
      <c r="N91" s="27" t="b">
        <v>0</v>
      </c>
      <c r="O91" s="27" t="b">
        <v>0</v>
      </c>
      <c r="P91" s="27" t="b">
        <v>0</v>
      </c>
      <c r="Q91" s="27" t="b">
        <v>0</v>
      </c>
      <c r="R91" s="23" t="s">
        <v>22</v>
      </c>
      <c r="S91" s="29" t="b">
        <v>0</v>
      </c>
      <c r="T91" s="29" t="b">
        <v>0</v>
      </c>
      <c r="U91" s="30" t="b">
        <v>0</v>
      </c>
      <c r="V91" s="30" t="b">
        <v>0</v>
      </c>
      <c r="W91" s="30" t="b">
        <v>0</v>
      </c>
      <c r="X91" s="30" t="b">
        <v>0</v>
      </c>
      <c r="Y91" s="30" t="b">
        <v>0</v>
      </c>
      <c r="Z91" s="30" t="b">
        <v>0</v>
      </c>
      <c r="AA91" s="7"/>
    </row>
  </sheetData>
  <autoFilter ref="H1:H91"/>
  <conditionalFormatting sqref="H2:I91 R2:R91">
    <cfRule type="cellIs" dxfId="3" priority="1" operator="equal">
      <formula>"YES"</formula>
    </cfRule>
  </conditionalFormatting>
  <conditionalFormatting sqref="H2:I91 R2:R91">
    <cfRule type="cellIs" dxfId="2" priority="2" operator="equal">
      <formula>"MAYBE"</formula>
    </cfRule>
  </conditionalFormatting>
  <conditionalFormatting sqref="H2:I91 R2:R91">
    <cfRule type="cellIs" dxfId="1" priority="3" operator="equal">
      <formula>"NO"</formula>
    </cfRule>
  </conditionalFormatting>
  <conditionalFormatting sqref="I1:I91 R1:R91">
    <cfRule type="containsBlanks" dxfId="0" priority="5">
      <formula>LEN(TRIM(I1))=0</formula>
    </cfRule>
  </conditionalFormatting>
  <hyperlinks>
    <hyperlink ref="F31" r:id="rId1"/>
    <hyperlink ref="F33" r:id="rId2"/>
    <hyperlink ref="F34" r:id="rId3"/>
    <hyperlink ref="F36" r:id="rId4"/>
    <hyperlink ref="F37" r:id="rId5"/>
    <hyperlink ref="F77" r:id="rId6"/>
    <hyperlink ref="F78" r:id="rId7"/>
    <hyperlink ref="F79" r:id="rId8"/>
    <hyperlink ref="F80" r:id="rId9"/>
    <hyperlink ref="F81" r:id="rId10"/>
    <hyperlink ref="F82" r:id="rId11"/>
    <hyperlink ref="F84" r:id="rId12"/>
    <hyperlink ref="F85" r:id="rId13"/>
    <hyperlink ref="F87" r:id="rId14"/>
    <hyperlink ref="F88" r:id="rId15"/>
    <hyperlink ref="F89" r:id="rId16"/>
    <hyperlink ref="F90" r:id="rId17"/>
    <hyperlink ref="F91" r:id="rId18"/>
  </hyperlinks>
  <pageMargins left="0.7" right="0.7" top="0.78740157499999996" bottom="0.78740157499999996" header="0.3" footer="0.3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2021-08-15T12:43:47Z</dcterms:modified>
</cp:coreProperties>
</file>