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480" windowWidth="38640" windowHeight="21240"/>
  </bookViews>
  <sheets>
    <sheet name="publications-merged" sheetId="1" r:id="rId1"/>
  </sheets>
  <definedNames>
    <definedName name="_xlnm._FilterDatabase" localSheetId="0" hidden="1">'publications-merged'!$H$1:$H$107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7" i="1" l="1"/>
  <c r="F97" i="1"/>
  <c r="H96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H86" i="1"/>
  <c r="F86" i="1"/>
  <c r="H85" i="1"/>
  <c r="F85" i="1"/>
  <c r="H84" i="1"/>
  <c r="F84" i="1"/>
  <c r="H83" i="1"/>
  <c r="F83" i="1"/>
  <c r="H82" i="1"/>
  <c r="F82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H50" i="1"/>
  <c r="F50" i="1"/>
  <c r="H49" i="1"/>
  <c r="F49" i="1"/>
  <c r="H48" i="1"/>
  <c r="F48" i="1"/>
  <c r="H47" i="1"/>
  <c r="F47" i="1"/>
  <c r="H46" i="1"/>
  <c r="F46" i="1"/>
  <c r="H45" i="1"/>
  <c r="F45" i="1"/>
  <c r="H44" i="1"/>
  <c r="F44" i="1"/>
  <c r="H43" i="1"/>
  <c r="H42" i="1"/>
  <c r="F42" i="1"/>
  <c r="H41" i="1"/>
  <c r="F41" i="1"/>
  <c r="H40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H12" i="1"/>
  <c r="F12" i="1"/>
  <c r="H11" i="1"/>
  <c r="F11" i="1"/>
  <c r="H10" i="1"/>
  <c r="H9" i="1"/>
  <c r="F9" i="1"/>
  <c r="C2" i="1"/>
</calcChain>
</file>

<file path=xl/sharedStrings.xml><?xml version="1.0" encoding="utf-8"?>
<sst xmlns="http://schemas.openxmlformats.org/spreadsheetml/2006/main" count="466" uniqueCount="264">
  <si>
    <t>ID</t>
  </si>
  <si>
    <t>Authors</t>
  </si>
  <si>
    <t>Title</t>
  </si>
  <si>
    <t>Year</t>
  </si>
  <si>
    <t>Publisher</t>
  </si>
  <si>
    <t>Link</t>
  </si>
  <si>
    <t>DOI</t>
  </si>
  <si>
    <t>Included</t>
  </si>
  <si>
    <t>GEN-I1</t>
  </si>
  <si>
    <t>GEN-I2</t>
  </si>
  <si>
    <t>GEN-E1</t>
  </si>
  <si>
    <t>GEN-E2</t>
  </si>
  <si>
    <t>GEN-E3</t>
  </si>
  <si>
    <t>GEN-E4</t>
  </si>
  <si>
    <t>AC-E1</t>
  </si>
  <si>
    <t>AC-E2</t>
  </si>
  <si>
    <t>PEoPL: Projectional Editing of Product Lines</t>
  </si>
  <si>
    <t>References TOTAL 65.</t>
  </si>
  <si>
    <t>References NEW 51:</t>
  </si>
  <si>
    <t>Duc Le, Eric Walkingshaw, M. Erwig</t>
  </si>
  <si>
    <t>#ifdef confirmed harmful: Promoting understandable software variation</t>
  </si>
  <si>
    <t>10.1109/vlhcc.2011.6070391</t>
  </si>
  <si>
    <t>NO</t>
  </si>
  <si>
    <t>H. Spencer, G. Collyer</t>
  </si>
  <si>
    <t>#ifdef Considered Harmful, or Portability Experience with C News</t>
  </si>
  <si>
    <t>Eric Walkingshaw, M. Erwig</t>
  </si>
  <si>
    <t>A calculus for modeling and implementing variation</t>
  </si>
  <si>
    <t>10.1145/2371401.2371421</t>
  </si>
  <si>
    <t>C. Kaestner, S. Apel, D. Batory</t>
  </si>
  <si>
    <t>A Case Study Implementing Features Using AspectJ</t>
  </si>
  <si>
    <t>10.1109/spline.2007.12</t>
  </si>
  <si>
    <t>E. Dijkstra</t>
  </si>
  <si>
    <t>A Discipline of Programming</t>
  </si>
  <si>
    <t>B. Westfechtel, B.P. Munch, R. Conradi</t>
  </si>
  <si>
    <t>A layered architecture for uniform version management</t>
  </si>
  <si>
    <t>10.1109/32.988710</t>
  </si>
  <si>
    <t>C. Kaestner, S. Apel, Martin Kuhlemann</t>
  </si>
  <si>
    <t>A model of refactoring physically and virtually separated features</t>
  </si>
  <si>
    <t>10.1145/1621607.1621632</t>
  </si>
  <si>
    <t>R. Lopez-Herrejon, D. Batory</t>
  </si>
  <si>
    <t>A Standard Problem for Evaluating Product-Line Methodologies</t>
  </si>
  <si>
    <t>10.1007/3-540-44800-4_2</t>
  </si>
  <si>
    <t>Jörg Liebig, S. Apel, C. Lengauer, C. Kaestner, Michael Schulze</t>
  </si>
  <si>
    <t>An analysis of the variability in forty preprocessor-based software product lines</t>
  </si>
  <si>
    <t>10.1145/1806799.1806819</t>
  </si>
  <si>
    <t>Jörg Liebig, C. Kaestner, S. Apel</t>
  </si>
  <si>
    <t>Analyzing the discipline of preprocessor annotations in 30 million lines of C code</t>
  </si>
  <si>
    <t>10.1145/1960275.1960299</t>
  </si>
  <si>
    <t>S. Apel, Thomas Leich, G. Saake</t>
  </si>
  <si>
    <t>Aspectual Feature Modules</t>
  </si>
  <si>
    <t>10.1109/tse.2007.70770</t>
  </si>
  <si>
    <t>N. Singh, C. Berg, Y. Coady</t>
  </si>
  <si>
    <t>C-CLR: a tool for navigating highly configurable system software</t>
  </si>
  <si>
    <t>10.1145/1233901.1233910</t>
  </si>
  <si>
    <t>S. Schulze, S. Apel, C. Kaestner</t>
  </si>
  <si>
    <t>Code clones in feature-oriented software product lines</t>
  </si>
  <si>
    <t>10.1145/1868294.1868310</t>
  </si>
  <si>
    <t>J. Siegmund, C. Kaestner, Jörg Liebig, S. Apel</t>
  </si>
  <si>
    <t>Comparing program comprehension of physically and virtually separated concerns</t>
  </si>
  <si>
    <t>10.1145/2377816.2377819</t>
  </si>
  <si>
    <t>I. Schaefer, L. Bettini, V. Bono, F. Damiani, Nico Tanzarella</t>
  </si>
  <si>
    <t>Delta-Oriented Programming of Software Product Lines</t>
  </si>
  <si>
    <t>10.1007/978-3-642-15579-6_6</t>
  </si>
  <si>
    <t>J. Koscielny, Sönke Holthusen, I. Schaefer, S. Schulze, L. Bettini, F. Damiani</t>
  </si>
  <si>
    <t>DeltaJ 1.5: delta-oriented programming for Java 1.5</t>
  </si>
  <si>
    <t>10.1145/2647508.2647512</t>
  </si>
  <si>
    <t>D. Parnas</t>
  </si>
  <si>
    <t>Designing Software for Ease of Extension and Contraction</t>
  </si>
  <si>
    <t>10.1109/tse.1979.234169</t>
  </si>
  <si>
    <t>K. Friesen</t>
  </si>
  <si>
    <t>Entwicklung einer Werkzeugunterstützung für DeltaJava und Evaluierung der Sprache anhand einer Fallstudie (German)</t>
  </si>
  <si>
    <t>Márcio Ribeiro, Paulo Borba, C. Kaestner</t>
  </si>
  <si>
    <t>Feature maintenance with emergent interfaces</t>
  </si>
  <si>
    <t>10.1145/2568225.2568289</t>
  </si>
  <si>
    <t>R. Schröter, N. Siegmund, T. Thüm, G. Saake</t>
  </si>
  <si>
    <t>Feature-context interfaces: tailored programming interfaces for software product lines</t>
  </si>
  <si>
    <t>10.1145/2648511.2648522</t>
  </si>
  <si>
    <t>C. Prehofer</t>
  </si>
  <si>
    <t>Feature-Oriented Programming: A Fresh Look at Objects</t>
  </si>
  <si>
    <t>10.1007/bfb0053389</t>
  </si>
  <si>
    <t>S. Apel, D. Batory, C. Kaestner, G. Saake</t>
  </si>
  <si>
    <t>Feature-Oriented Software Product Lines</t>
  </si>
  <si>
    <t>10.1007/978-3-642-37521-7</t>
  </si>
  <si>
    <t>S. Apel, Thomas Leich, M. Rosenmüller, G. Saake</t>
  </si>
  <si>
    <t>FeatureC++: on the symbiosis of feature-oriented and aspect-oriented programming</t>
  </si>
  <si>
    <t>10.1007/11561347_10</t>
  </si>
  <si>
    <t>D. Batory, P. Höfner, B. Möller, Andreas Zelend</t>
  </si>
  <si>
    <t>Features, modularity, and variation points</t>
  </si>
  <si>
    <t>10.1145/2528265.2528269</t>
  </si>
  <si>
    <t>B. Kullbach, Volker Riediger</t>
  </si>
  <si>
    <t>Folding: an approach to enable program understanding of preprocessed languages</t>
  </si>
  <si>
    <t>10.1109/wcre.2001.957805</t>
  </si>
  <si>
    <t>Granularity in software product lines</t>
  </si>
  <si>
    <t>10.1145/1368088.1368131</t>
  </si>
  <si>
    <t>C. Kaestner, S. Apel, S. Trujillo, Martin Kuhlemann, D. Batory</t>
  </si>
  <si>
    <t>Guaranteeing Syntactic Correctness for All Product Line Variants: A Language-Independent Approach</t>
  </si>
  <si>
    <t>10.1007/978-3-642-02571-6_11</t>
  </si>
  <si>
    <t>Jean Melo, Claus Brabrand, A. Wasowski</t>
  </si>
  <si>
    <t>How Does the Degree of Variability Affect Bug Finding?</t>
  </si>
  <si>
    <t>10.1145/2884781.2884831</t>
  </si>
  <si>
    <t>B. Behringer, Moritz Fey</t>
  </si>
  <si>
    <t>Implementing delta-oriented SPLs using PEoPL: an example scenario and case study</t>
  </si>
  <si>
    <t>10.1145/3001867.3001871</t>
  </si>
  <si>
    <t>M. Völter</t>
  </si>
  <si>
    <t>Implementing feature variability for models and code with projectional language workbenches</t>
  </si>
  <si>
    <t>10.1145/1868688.1868695</t>
  </si>
  <si>
    <t>A. Baddeley</t>
  </si>
  <si>
    <t>Is working memory still working?</t>
  </si>
  <si>
    <t>10.1027//1016-9040.7.2.85</t>
  </si>
  <si>
    <t>Jest: Elasticsearch Java Rest Client</t>
  </si>
  <si>
    <t>S. Apel, C. Kaestner, C. Lengauer</t>
  </si>
  <si>
    <t>Language-Independent and Automated Software Composition: The FeatureHouse Experience</t>
  </si>
  <si>
    <t>10.1109/tse.2011.120</t>
  </si>
  <si>
    <t>M. Völter, D. Ratiu, B. Schätz, B. Kolb</t>
  </si>
  <si>
    <t>mbeddr: an extensible C-based programming language and IDE for embedded systems</t>
  </si>
  <si>
    <t>10.1145/2384716.2384767</t>
  </si>
  <si>
    <t>A. Rashid, G. Blair, C. Adrian</t>
  </si>
  <si>
    <t>On the Separation of Concerns in Program Families</t>
  </si>
  <si>
    <t>P. Clements, C. Krueger</t>
  </si>
  <si>
    <t>Point - Counterpoint: Being Proactive Pays Off - Eliminating the Adoption</t>
  </si>
  <si>
    <t>10.1109/ms.2002.1020283</t>
  </si>
  <si>
    <t>J. Favre</t>
  </si>
  <si>
    <t>Preprocessors from an abstract point of view</t>
  </si>
  <si>
    <t>10.1109/icsm.1996.565036</t>
  </si>
  <si>
    <t>M. Völter, E. Visser</t>
  </si>
  <si>
    <t>Product Line Engineering Using Domain-Specific Languages</t>
  </si>
  <si>
    <t>10.1109/splc.2011.25</t>
  </si>
  <si>
    <t>Doug Janzen, K. D. Volder</t>
  </si>
  <si>
    <t>Programming with Crosscutting Effective Views</t>
  </si>
  <si>
    <t>10.1007/978-3-540-24851-4_9</t>
  </si>
  <si>
    <t>Eric Walkingshaw, Klaus Ostermann</t>
  </si>
  <si>
    <t>Projectional editing of variational software</t>
  </si>
  <si>
    <t>10.1145/2658761.2658766</t>
  </si>
  <si>
    <t>I. Schaefer, F. Damiani</t>
  </si>
  <si>
    <t>Pure delta-oriented programming</t>
  </si>
  <si>
    <t>10.1145/1868688.1868696</t>
  </si>
  <si>
    <t>D. Batory, J.N. Sarvela, A. Rauschmayer</t>
  </si>
  <si>
    <t>Scaling step-wise refinement</t>
  </si>
  <si>
    <t>10.1109/tse.2004.23</t>
  </si>
  <si>
    <t>Laurent Kirsch, J. Botev, S. Rothkugel</t>
  </si>
  <si>
    <t>Snippets and Component-Based Authoring Tools for Reusing and Connecting Documents</t>
  </si>
  <si>
    <t>D. Batory, P. Höfner, D. Köppl, B. Möller, Andreas Zelend</t>
  </si>
  <si>
    <t>Structured Document Algebra in Action</t>
  </si>
  <si>
    <t>10.1007/978-3-319-15545-6_19</t>
  </si>
  <si>
    <t>M. Erwig, Eric Walkingshaw</t>
  </si>
  <si>
    <t>The Choice Calculus: A Representation for Software Variation</t>
  </si>
  <si>
    <t>10.1145/2063239.2063245</t>
  </si>
  <si>
    <t>Flávio Medeiros, C. Kaestner, Márcio Ribeiro, S. Nadi, Rohit Gheyi</t>
  </si>
  <si>
    <t>The Love/Hate Relationship with the C Preprocessor: An Interview Study</t>
  </si>
  <si>
    <t>10.4230/lipics.ecoop.2015.495</t>
  </si>
  <si>
    <t>C. Kaestner, S. Apel, K. Ostermann</t>
  </si>
  <si>
    <t>The road to feature modularity?</t>
  </si>
  <si>
    <t>10.1145/2019136.2019142</t>
  </si>
  <si>
    <t>The Snippet Platform Architecture: Dynamic and Interactive Compound Documents</t>
  </si>
  <si>
    <t>10.7763/ijfcc.2014.v3.288</t>
  </si>
  <si>
    <t>David L. Atkins, T. Ball, T. Graves, A. Mockus</t>
  </si>
  <si>
    <t>Using Version Control Data to Evaluate the Impact of Software Tools: A Case Study of the Version Editor</t>
  </si>
  <si>
    <t>10.1109/tse.2002.1019478</t>
  </si>
  <si>
    <t>S. Nadi, T. Berger, C. Kaestner, K. Czarnecki</t>
  </si>
  <si>
    <t>Where Do Configuration Constraints Stem From? An Extraction Approach and an Empirical Study</t>
  </si>
  <si>
    <t>10.1109/tse.2015.2415793</t>
  </si>
  <si>
    <t>S. Jarzabek, P. Bassett, H. Zhang, W. Zhang</t>
  </si>
  <si>
    <t>XVCL: XML-based variant configuration language</t>
  </si>
  <si>
    <t>10.1109/icse.2003.1201298</t>
  </si>
  <si>
    <t>References already KNOWN 14:</t>
  </si>
  <si>
    <t>T Berger, E Walkingshaw, A Wasowski</t>
  </si>
  <si>
    <t>Concepts, Operations, and Feasibility of a Projection-Based Variation Control System</t>
  </si>
  <si>
    <t>https://web.engr.oregonstate.edu/~walkiner/papers/icsme16-variation-control-system.pdf</t>
  </si>
  <si>
    <t>T Berger, M Völter, HP Jensen, T Dangprasert… </t>
  </si>
  <si>
    <t>Efficiency of projectional editing: A controlled experiment</t>
  </si>
  <si>
    <t>https://dl.acm.org/doi/abs/10.1145/2950290.2950315</t>
  </si>
  <si>
    <t>M Voelter, T Szabó, S Lisson, B Kolb… </t>
  </si>
  <si>
    <t>Efficient development of consistent projectional editors using grammar cells</t>
  </si>
  <si>
    <t>https://dl.acm.org/doi/abs/10.1145/2997364.2997365</t>
  </si>
  <si>
    <t>Thomas Thüm, Christian Kästner, Fabian Benduhn, Jens Meinicke, Gunter Saake, Thomas Leich</t>
  </si>
  <si>
    <t>FeatureIDE: An extensible framework for feature-oriented software development</t>
  </si>
  <si>
    <t>https://doi.org/10.1016/j.scico.2012.06.002</t>
  </si>
  <si>
    <t>10.1016/j.scico.2012.06.002</t>
  </si>
  <si>
    <t>B Behringer </t>
  </si>
  <si>
    <t>Integrating approaches for feature implementation</t>
  </si>
  <si>
    <t>https://dl.acm.org/doi/abs/10.1145/2635868.2666605</t>
  </si>
  <si>
    <t>C. K ̈astner and S. Apel</t>
  </si>
  <si>
    <t>Integrating compositional and annotative approaches for product line engineering</t>
  </si>
  <si>
    <t>B Behringer, S Rothkugel </t>
  </si>
  <si>
    <t>Integrating feature-based implementation approaches using a common graph-based representation</t>
  </si>
  <si>
    <t>https://dl.acm.org/doi/abs/10.1145/2851613.2851791</t>
  </si>
  <si>
    <t>Jet Brains</t>
  </si>
  <si>
    <t>Jet Brains MPS</t>
  </si>
  <si>
    <t>webpage</t>
  </si>
  <si>
    <t>http://www.jetbrains.com/mps/</t>
  </si>
  <si>
    <t>Parnas, D.L.</t>
  </si>
  <si>
    <t>On the Criteria To Be Used in Decomposing Systems into Modules</t>
  </si>
  <si>
    <t>Online Appendix,</t>
  </si>
  <si>
    <t>http://gsd.uwaterloo.ca/projectional-workbenches</t>
  </si>
  <si>
    <t>Klaus Pohl, Günter Böckle, Frank van der Linden</t>
  </si>
  <si>
    <t>Software Product Line Engineering</t>
  </si>
  <si>
    <t>https://doi.org/10.1007/3-540-28901-1</t>
  </si>
  <si>
    <t>10.1007/3-540-28901-1</t>
  </si>
  <si>
    <t>Paul Clements, Linda Northrop</t>
  </si>
  <si>
    <t>Software product lines - practices and patterns</t>
  </si>
  <si>
    <t>Markus Voelter, Janet Siegmund, Thorsten Berger, Bernd Kolb</t>
  </si>
  <si>
    <t>Towards User-Friendly Projectional Editors</t>
  </si>
  <si>
    <t>https://doi.org/10.1007/978-3-319-11245-9_3</t>
  </si>
  <si>
    <t>10.1007/978-3-319-11245-9_3</t>
  </si>
  <si>
    <t>YES</t>
  </si>
  <si>
    <t>Thorsten Berger, Daniela Lettner, Julia Rubin, Paul Grünbacher, Adeline Silva, Martin Becker, Marsha Chechik, Krzysztof Czarnecki</t>
  </si>
  <si>
    <t>What is a feature?</t>
  </si>
  <si>
    <t>https://doi.org/10.1145/2791060.2791108</t>
  </si>
  <si>
    <t>10.1145/2791060.2791108</t>
  </si>
  <si>
    <t>TOTAL 22</t>
  </si>
  <si>
    <t>NEW 16</t>
  </si>
  <si>
    <t>L Linsbauer,  T Berger,  P Grünbacher </t>
  </si>
  <si>
    <t>A classification of variation control systems</t>
  </si>
  <si>
    <t>L Passos,  R Queiroz,  M Mukelabai… </t>
  </si>
  <si>
    <t>A study of feature scattering in the linux kernel</t>
  </si>
  <si>
    <t>T Berger,  JP Steghöfer,  T Ziadi,  J Robin… </t>
  </si>
  <si>
    <t>The state of adoption and the challenges of systematic variability management in industry</t>
  </si>
  <si>
    <t>M Mukelabai,  B Behringer,  M Fey,  J Palz… </t>
  </si>
  <si>
    <t>Multi-view editing of software product lines with peopl</t>
  </si>
  <si>
    <t>J Krüger,  T Berger </t>
  </si>
  <si>
    <t>Activities and costs of re-engineering cloned variants into an integrated platform</t>
  </si>
  <si>
    <t>F Schwägerl,  B Westfechtel </t>
  </si>
  <si>
    <t>Integrated revision and variation control for evolving model-driven software product lines</t>
  </si>
  <si>
    <t>F Schwägerl</t>
  </si>
  <si>
    <t>Version control and product lines in model-driven software engineering</t>
  </si>
  <si>
    <t>S Entekhabi,  A Solback,  JP Steghöfer… </t>
  </si>
  <si>
    <t>Visualization of feature locations with the tool featuredashboard</t>
  </si>
  <si>
    <t>L Linsbauer,  F Schwägerl,  T Berger… </t>
  </si>
  <si>
    <t>Concepts of variation control systems</t>
  </si>
  <si>
    <t>K Ludwig,  J Krüger,  T Leich </t>
  </si>
  <si>
    <t>Covert and phantom features in annotations: Do they impact variability analysis?</t>
  </si>
  <si>
    <t>D Strüber,  A Anjorin,  T Berger </t>
  </si>
  <si>
    <t>Variability representations in class models: an empirical assessment</t>
  </si>
  <si>
    <t>D Reuling,  C Pietsch,  U Kelter,  T Kehrer </t>
  </si>
  <si>
    <t>Towards projectional editing for model-based SPLs</t>
  </si>
  <si>
    <t>D Baum,  C Sixtus,  L Vogelsberg… </t>
  </si>
  <si>
    <t>Understanding conditional compilation through integrated representation of variability and source code</t>
  </si>
  <si>
    <t>M Mukelabai</t>
  </si>
  <si>
    <t>Understanding Variability-Aware Analysis in Low-Maturity Variant-Rich Systems</t>
  </si>
  <si>
    <t>B Behringer,  J Palz,  T Berger </t>
  </si>
  <si>
    <t>Projectional Editing of Product Lines</t>
  </si>
  <si>
    <t>FeatureCoPP: unfolding preprocessor variability</t>
  </si>
  <si>
    <t>KNOWN 6</t>
  </si>
  <si>
    <t>M Lillack, S Stanciulescu, W Hedman… </t>
  </si>
  <si>
    <t>Intention-based integration of software variants</t>
  </si>
  <si>
    <t>https://ieeexplore.ieee.org/abstract/document/8811913/</t>
  </si>
  <si>
    <t>D Strüber, M Mukelabai, J Krüger, S Fischer… </t>
  </si>
  <si>
    <t>Facing the truth: Benchmarking the techniques for the evolution of variant-rich systems</t>
  </si>
  <si>
    <t>https://dl.acm.org/doi/abs/10.1145/3336294.3336302</t>
  </si>
  <si>
    <t>M Famelis, J Rubin, K Czarnecki… </t>
  </si>
  <si>
    <t>Software product lines with design choices: reasoning about variability and design uncertainty</t>
  </si>
  <si>
    <t>https://ieeexplore.ieee.org/abstract/document/8101253/</t>
  </si>
  <si>
    <t>B Behringer</t>
  </si>
  <si>
    <t>Projectional editing of software product lines–The PEoPL approach</t>
  </si>
  <si>
    <t>https://orbilu.uni.lu/bitstream/10993/31982/1/DissertationBehringerOnePage.pdf</t>
  </si>
  <si>
    <t>J Schröpfer, T Buchmann, B Westfechtel </t>
  </si>
  <si>
    <t>A Generic Projectional Editor for EMF Models.</t>
  </si>
  <si>
    <t>https://www.researchgate.net/profile/Johannes_Schroepfer/publication/339906901_A_Generic_Projectional_Editor_for_EMF_Models/links/5fae7c3c299bf18c5b70930d/A-Generic-Projectional-Editor-for-EMF-Models.pdf</t>
  </si>
  <si>
    <t>MAYBE</t>
  </si>
  <si>
    <t>W Hedman</t>
  </si>
  <si>
    <t>Empirical Assessment of a Language for Variant Integration</t>
  </si>
  <si>
    <t>https://odr.chalmers.se/handle/20.500.12380/250518</t>
  </si>
  <si>
    <t>Suggested inclusion1</t>
  </si>
  <si>
    <t>Suggested inclusion2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</si>
</sst>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7E3794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F3265"/>
        <bgColor rgb="FFEF3265"/>
      </patternFill>
    </fill>
    <fill>
      <patternFill patternType="solid">
        <fgColor rgb="FFB3F29D"/>
        <bgColor rgb="FFB3F29D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4" fillId="5" borderId="0" xfId="0" applyFont="1" applyFill="1" applyAlignment="1"/>
    <xf numFmtId="0" fontId="7" fillId="6" borderId="0" xfId="0" applyFont="1" applyFill="1"/>
    <xf numFmtId="0" fontId="7" fillId="7" borderId="0" xfId="0" applyFont="1" applyFill="1"/>
    <xf numFmtId="0" fontId="7" fillId="7" borderId="0" xfId="0" applyFont="1" applyFill="1"/>
    <xf numFmtId="0" fontId="5" fillId="6" borderId="0" xfId="0" applyFont="1" applyFill="1"/>
    <xf numFmtId="0" fontId="5" fillId="7" borderId="0" xfId="0" applyFont="1" applyFill="1"/>
    <xf numFmtId="0" fontId="8" fillId="0" borderId="0" xfId="0" applyFont="1" applyAlignment="1"/>
    <xf numFmtId="0" fontId="4" fillId="3" borderId="0" xfId="0" applyFont="1" applyFill="1" applyAlignment="1"/>
    <xf numFmtId="0" fontId="9" fillId="0" borderId="0" xfId="0" applyFont="1"/>
    <xf numFmtId="0" fontId="10" fillId="0" borderId="0" xfId="0" applyFont="1" applyAlignment="1"/>
    <xf numFmtId="0" fontId="4" fillId="8" borderId="0" xfId="0" applyFont="1" applyFill="1" applyAlignment="1"/>
    <xf numFmtId="0" fontId="11" fillId="0" borderId="0" xfId="0" applyFont="1" applyAlignment="1"/>
    <xf numFmtId="0" fontId="4" fillId="5" borderId="0" xfId="0" applyFont="1" applyFill="1" applyAlignment="1"/>
    <xf numFmtId="0" fontId="4" fillId="3" borderId="0" xfId="0" applyFont="1" applyFill="1" applyAlignment="1"/>
    <xf numFmtId="0" fontId="7" fillId="7" borderId="0" xfId="0" applyFont="1" applyFill="1" applyAlignment="1"/>
    <xf numFmtId="0" fontId="7" fillId="6" borderId="0" xfId="0" applyFont="1" applyFill="1" applyAlignment="1"/>
    <xf numFmtId="0" fontId="5" fillId="6" borderId="0" xfId="0" applyFont="1" applyFill="1" applyAlignment="1"/>
    <xf numFmtId="0" fontId="5" fillId="7" borderId="0" xfId="0" applyFont="1" applyFill="1" applyAlignment="1"/>
    <xf numFmtId="0" fontId="12" fillId="0" borderId="0" xfId="0" applyFont="1" applyAlignment="1"/>
    <xf numFmtId="0" fontId="4" fillId="8" borderId="0" xfId="0" applyFont="1" applyFill="1" applyAlignment="1"/>
    <xf numFmtId="0" fontId="4" fillId="5" borderId="0" xfId="0" applyFont="1" applyFill="1" applyAlignme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7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EF3265"/>
          <bgColor rgb="FFEF3265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publications-merged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107">
  <tableColumns count="5">
    <tableColumn id="1" name="ID"/>
    <tableColumn id="2" name="Authors"/>
    <tableColumn id="3" name="Title"/>
    <tableColumn id="4" name="Year"/>
    <tableColumn id="5" name="Publisher"/>
  </tableColumns>
  <tableStyleInfo name="publications-merged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sd.uwaterloo.ca/projectional-workbenches" TargetMode="External"/><Relationship Id="rId13" Type="http://schemas.openxmlformats.org/officeDocument/2006/relationships/hyperlink" Target="https://dl.acm.org/doi/abs/10.1145/3336294.3336302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dl.acm.org/doi/abs/10.1145/2997364.2997365" TargetMode="External"/><Relationship Id="rId7" Type="http://schemas.openxmlformats.org/officeDocument/2006/relationships/hyperlink" Target="http://www.jetbrains.com/mps/" TargetMode="External"/><Relationship Id="rId12" Type="http://schemas.openxmlformats.org/officeDocument/2006/relationships/hyperlink" Target="https://ieeexplore.ieee.org/abstract/document/8811913/" TargetMode="External"/><Relationship Id="rId17" Type="http://schemas.openxmlformats.org/officeDocument/2006/relationships/hyperlink" Target="https://odr.chalmers.se/handle/20.500.12380/250518" TargetMode="External"/><Relationship Id="rId2" Type="http://schemas.openxmlformats.org/officeDocument/2006/relationships/hyperlink" Target="https://dl.acm.org/doi/abs/10.1145/2950290.2950315" TargetMode="External"/><Relationship Id="rId16" Type="http://schemas.openxmlformats.org/officeDocument/2006/relationships/hyperlink" Target="https://www.researchgate.net/profile/Johannes_Schroepfer/publication/339906901_A_Generic_Projectional_Editor_for_EMF_Models/links/5fae7c3c299bf18c5b70930d/A-Generic-Projectional-Editor-for-EMF-Models.pdf" TargetMode="External"/><Relationship Id="rId1" Type="http://schemas.openxmlformats.org/officeDocument/2006/relationships/hyperlink" Target="https://web.engr.oregonstate.edu/~walkiner/papers/icsme16-variation-control-system.pdf" TargetMode="External"/><Relationship Id="rId6" Type="http://schemas.openxmlformats.org/officeDocument/2006/relationships/hyperlink" Target="https://dl.acm.org/doi/abs/10.1145/2851613.2851791" TargetMode="External"/><Relationship Id="rId11" Type="http://schemas.openxmlformats.org/officeDocument/2006/relationships/hyperlink" Target="https://doi.org/10.1145/2791060.2791108" TargetMode="External"/><Relationship Id="rId5" Type="http://schemas.openxmlformats.org/officeDocument/2006/relationships/hyperlink" Target="https://dl.acm.org/doi/abs/10.1145/2635868.2666605" TargetMode="External"/><Relationship Id="rId15" Type="http://schemas.openxmlformats.org/officeDocument/2006/relationships/hyperlink" Target="https://orbilu.uni.lu/bitstream/10993/31982/1/DissertationBehringerOnePage.pdf" TargetMode="External"/><Relationship Id="rId10" Type="http://schemas.openxmlformats.org/officeDocument/2006/relationships/hyperlink" Target="https://doi.org/10.1007/978-3-319-11245-9_3" TargetMode="External"/><Relationship Id="rId4" Type="http://schemas.openxmlformats.org/officeDocument/2006/relationships/hyperlink" Target="https://doi.org/10.1016/j.scico.2012.06.002" TargetMode="External"/><Relationship Id="rId9" Type="http://schemas.openxmlformats.org/officeDocument/2006/relationships/hyperlink" Target="https://doi.org/10.1007/3-540-28901-1" TargetMode="External"/><Relationship Id="rId14" Type="http://schemas.openxmlformats.org/officeDocument/2006/relationships/hyperlink" Target="https://ieeexplore.ieee.org/abstract/document/81012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7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ColWidth="14.42578125" defaultRowHeight="15.75" customHeight="1" x14ac:dyDescent="0.2"/>
  <cols>
    <col min="1" max="1" width="5.5703125" customWidth="1"/>
    <col min="2" max="2" width="43.85546875" customWidth="1"/>
    <col min="3" max="3" width="66.5703125" customWidth="1"/>
    <col min="4" max="4" width="5.42578125" customWidth="1"/>
    <col min="5" max="5" width="11" customWidth="1"/>
    <col min="6" max="6" width="24.5703125" customWidth="1"/>
    <col min="7" max="7" width="25.85546875" customWidth="1"/>
    <col min="8" max="8" width="9" customWidth="1"/>
    <col min="9" max="9" width="19.7109375" customWidth="1"/>
    <col min="10" max="17" width="10.28515625" customWidth="1"/>
    <col min="18" max="18" width="19.7109375" customWidth="1"/>
    <col min="19" max="26" width="10.285156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262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32" t="s">
        <v>263</v>
      </c>
      <c r="S1" s="6" t="s">
        <v>8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15</v>
      </c>
      <c r="AA1" s="7"/>
    </row>
    <row r="2" spans="1:27" ht="15.75" customHeight="1" x14ac:dyDescent="0.2">
      <c r="A2" s="8"/>
      <c r="B2" s="8" t="s">
        <v>16</v>
      </c>
      <c r="C2" s="20" t="str">
        <f>HYPERLINK("https://doi.org/10.1109/icse.2017.58")</f>
        <v>https://doi.org/10.1109/icse.2017.58</v>
      </c>
      <c r="D2" s="8"/>
      <c r="E2" s="8"/>
      <c r="F2" s="17"/>
      <c r="G2" s="10"/>
      <c r="H2" s="19"/>
      <c r="I2" s="21"/>
      <c r="J2" s="12"/>
      <c r="K2" s="12"/>
      <c r="L2" s="13"/>
      <c r="M2" s="13"/>
      <c r="N2" s="13"/>
      <c r="O2" s="13"/>
      <c r="P2" s="14"/>
      <c r="Q2" s="14"/>
      <c r="R2" s="18"/>
      <c r="S2" s="15"/>
      <c r="T2" s="15"/>
      <c r="U2" s="16"/>
      <c r="V2" s="16"/>
      <c r="W2" s="16"/>
      <c r="X2" s="16"/>
      <c r="Y2" s="16"/>
      <c r="Z2" s="16"/>
      <c r="AA2" s="7"/>
    </row>
    <row r="3" spans="1:27" ht="15.75" customHeight="1" x14ac:dyDescent="0.2">
      <c r="A3" s="8"/>
      <c r="B3" s="8"/>
      <c r="C3" s="8"/>
      <c r="D3" s="8"/>
      <c r="E3" s="8"/>
      <c r="F3" s="10"/>
      <c r="G3" s="10"/>
      <c r="H3" s="19"/>
      <c r="I3" s="11"/>
      <c r="J3" s="12"/>
      <c r="K3" s="12"/>
      <c r="L3" s="13"/>
      <c r="M3" s="13"/>
      <c r="N3" s="13"/>
      <c r="O3" s="13"/>
      <c r="P3" s="14"/>
      <c r="Q3" s="14"/>
      <c r="R3" s="11"/>
      <c r="S3" s="15"/>
      <c r="T3" s="15"/>
      <c r="U3" s="16"/>
      <c r="V3" s="16"/>
      <c r="W3" s="16"/>
      <c r="X3" s="16"/>
      <c r="Y3" s="16"/>
      <c r="Z3" s="16"/>
      <c r="AA3" s="7"/>
    </row>
    <row r="4" spans="1:27" ht="15.75" customHeight="1" x14ac:dyDescent="0.2">
      <c r="A4" s="8"/>
      <c r="B4" s="8" t="s">
        <v>17</v>
      </c>
      <c r="C4" s="8"/>
      <c r="D4" s="8"/>
      <c r="E4" s="8"/>
      <c r="F4" s="10"/>
      <c r="G4" s="10"/>
      <c r="H4" s="19"/>
      <c r="I4" s="11"/>
      <c r="J4" s="12"/>
      <c r="K4" s="12"/>
      <c r="L4" s="13"/>
      <c r="M4" s="13"/>
      <c r="N4" s="13"/>
      <c r="O4" s="13"/>
      <c r="P4" s="14"/>
      <c r="Q4" s="14"/>
      <c r="R4" s="11"/>
      <c r="S4" s="15"/>
      <c r="T4" s="15"/>
      <c r="U4" s="16"/>
      <c r="V4" s="16"/>
      <c r="W4" s="16"/>
      <c r="X4" s="16"/>
      <c r="Y4" s="16"/>
      <c r="Z4" s="16"/>
      <c r="AA4" s="7"/>
    </row>
    <row r="5" spans="1:27" ht="15.75" customHeight="1" x14ac:dyDescent="0.2">
      <c r="A5" s="8"/>
      <c r="B5" s="8"/>
      <c r="C5" s="8"/>
      <c r="D5" s="8"/>
      <c r="E5" s="8"/>
      <c r="F5" s="10"/>
      <c r="G5" s="10"/>
      <c r="H5" s="19"/>
      <c r="I5" s="11"/>
      <c r="J5" s="12"/>
      <c r="K5" s="12"/>
      <c r="L5" s="13"/>
      <c r="M5" s="13"/>
      <c r="N5" s="13"/>
      <c r="O5" s="13"/>
      <c r="P5" s="14"/>
      <c r="Q5" s="14"/>
      <c r="R5" s="11"/>
      <c r="S5" s="15"/>
      <c r="T5" s="15"/>
      <c r="U5" s="16"/>
      <c r="V5" s="16"/>
      <c r="W5" s="16"/>
      <c r="X5" s="16"/>
      <c r="Y5" s="16"/>
      <c r="Z5" s="16"/>
      <c r="AA5" s="7"/>
    </row>
    <row r="6" spans="1:27" ht="15.75" customHeight="1" x14ac:dyDescent="0.2">
      <c r="A6" s="8"/>
      <c r="B6" s="8"/>
      <c r="C6" s="8"/>
      <c r="D6" s="8"/>
      <c r="E6" s="8"/>
      <c r="F6" s="10"/>
      <c r="G6" s="10"/>
      <c r="H6" s="19"/>
      <c r="I6" s="11"/>
      <c r="J6" s="12"/>
      <c r="K6" s="12"/>
      <c r="L6" s="13"/>
      <c r="M6" s="13"/>
      <c r="N6" s="13"/>
      <c r="O6" s="13"/>
      <c r="P6" s="14"/>
      <c r="Q6" s="14"/>
      <c r="R6" s="11"/>
      <c r="S6" s="15"/>
      <c r="T6" s="15"/>
      <c r="U6" s="16"/>
      <c r="V6" s="16"/>
      <c r="W6" s="16"/>
      <c r="X6" s="16"/>
      <c r="Y6" s="16"/>
      <c r="Z6" s="16"/>
      <c r="AA6" s="7"/>
    </row>
    <row r="7" spans="1:27" ht="15.75" customHeight="1" x14ac:dyDescent="0.2">
      <c r="A7" s="8"/>
      <c r="B7" s="8" t="s">
        <v>18</v>
      </c>
      <c r="C7" s="8"/>
      <c r="D7" s="8"/>
      <c r="E7" s="8"/>
      <c r="F7" s="10"/>
      <c r="G7" s="10"/>
      <c r="H7" s="19"/>
      <c r="I7" s="11"/>
      <c r="J7" s="12"/>
      <c r="K7" s="12"/>
      <c r="L7" s="13"/>
      <c r="M7" s="13"/>
      <c r="N7" s="13"/>
      <c r="O7" s="13"/>
      <c r="P7" s="14"/>
      <c r="Q7" s="14"/>
      <c r="R7" s="11"/>
      <c r="S7" s="15"/>
      <c r="T7" s="15"/>
      <c r="U7" s="16"/>
      <c r="V7" s="16"/>
      <c r="W7" s="16"/>
      <c r="X7" s="16"/>
      <c r="Y7" s="16"/>
      <c r="Z7" s="16"/>
      <c r="AA7" s="7"/>
    </row>
    <row r="8" spans="1:27" ht="15.75" customHeight="1" x14ac:dyDescent="0.2">
      <c r="A8" s="8"/>
      <c r="B8" s="8"/>
      <c r="C8" s="8"/>
      <c r="D8" s="8"/>
      <c r="E8" s="8"/>
      <c r="F8" s="17"/>
      <c r="G8" s="10"/>
      <c r="H8" s="19"/>
      <c r="I8" s="21"/>
      <c r="J8" s="12"/>
      <c r="K8" s="12"/>
      <c r="L8" s="13"/>
      <c r="M8" s="13"/>
      <c r="N8" s="13"/>
      <c r="O8" s="13"/>
      <c r="P8" s="14"/>
      <c r="Q8" s="14"/>
      <c r="R8" s="18"/>
      <c r="S8" s="15"/>
      <c r="T8" s="15"/>
      <c r="U8" s="16"/>
      <c r="V8" s="16"/>
      <c r="W8" s="16"/>
      <c r="X8" s="16"/>
      <c r="Y8" s="16"/>
      <c r="Z8" s="16"/>
      <c r="AA8" s="7"/>
    </row>
    <row r="9" spans="1:27" ht="15.75" customHeight="1" x14ac:dyDescent="0.2">
      <c r="A9" s="8"/>
      <c r="B9" s="8" t="s">
        <v>19</v>
      </c>
      <c r="C9" s="8" t="s">
        <v>20</v>
      </c>
      <c r="D9" s="8">
        <v>2011</v>
      </c>
      <c r="E9" s="8"/>
      <c r="F9" s="22" t="str">
        <f>HYPERLINK("https://doi.org/10.1109/vlhcc.2011.6070391")</f>
        <v>https://doi.org/10.1109/vlhcc.2011.6070391</v>
      </c>
      <c r="G9" s="10" t="s">
        <v>21</v>
      </c>
      <c r="H9" s="19" t="str">
        <f t="shared" ref="H9:H40" si="0">IF(I9=R9,I9,IF(AND(I9="YES",R9="MAYBE"),"YES",IF(AND(I9="MAYBE",R9="YES"),"YES",IF(OR(AND(I9="NO",R9="YES"),AND(I9="YES",R9="NO")),"MAYBE","NO"))))</f>
        <v>NO</v>
      </c>
      <c r="I9" s="23" t="s">
        <v>22</v>
      </c>
      <c r="J9" s="12"/>
      <c r="K9" s="12"/>
      <c r="L9" s="13"/>
      <c r="M9" s="13"/>
      <c r="N9" s="13"/>
      <c r="O9" s="13"/>
      <c r="P9" s="14"/>
      <c r="Q9" s="14"/>
      <c r="R9" s="23" t="s">
        <v>22</v>
      </c>
      <c r="S9" s="15"/>
      <c r="T9" s="15"/>
      <c r="U9" s="16"/>
      <c r="V9" s="16"/>
      <c r="W9" s="16"/>
      <c r="X9" s="16"/>
      <c r="Y9" s="16"/>
      <c r="Z9" s="16"/>
      <c r="AA9" s="7"/>
    </row>
    <row r="10" spans="1:27" ht="15.75" customHeight="1" x14ac:dyDescent="0.2">
      <c r="A10" s="8"/>
      <c r="B10" s="8" t="s">
        <v>23</v>
      </c>
      <c r="C10" s="8" t="s">
        <v>24</v>
      </c>
      <c r="D10" s="8">
        <v>1992</v>
      </c>
      <c r="E10" s="8"/>
      <c r="F10" s="10"/>
      <c r="G10" s="10"/>
      <c r="H10" s="19" t="str">
        <f t="shared" si="0"/>
        <v>NO</v>
      </c>
      <c r="I10" s="23" t="s">
        <v>22</v>
      </c>
      <c r="J10" s="12"/>
      <c r="K10" s="12"/>
      <c r="L10" s="13"/>
      <c r="M10" s="13"/>
      <c r="N10" s="13"/>
      <c r="O10" s="13"/>
      <c r="P10" s="14"/>
      <c r="Q10" s="14"/>
      <c r="R10" s="23" t="s">
        <v>22</v>
      </c>
      <c r="S10" s="15"/>
      <c r="T10" s="15"/>
      <c r="U10" s="16"/>
      <c r="V10" s="16"/>
      <c r="W10" s="16"/>
      <c r="X10" s="16"/>
      <c r="Y10" s="16"/>
      <c r="Z10" s="16"/>
      <c r="AA10" s="7"/>
    </row>
    <row r="11" spans="1:27" ht="15.75" customHeight="1" x14ac:dyDescent="0.2">
      <c r="A11" s="8"/>
      <c r="B11" s="8" t="s">
        <v>25</v>
      </c>
      <c r="C11" s="8" t="s">
        <v>26</v>
      </c>
      <c r="D11" s="8">
        <v>2012</v>
      </c>
      <c r="E11" s="8"/>
      <c r="F11" s="22" t="str">
        <f>HYPERLINK("https://doi.org/10.1145/2371401.2371421")</f>
        <v>https://doi.org/10.1145/2371401.2371421</v>
      </c>
      <c r="G11" s="10" t="s">
        <v>27</v>
      </c>
      <c r="H11" s="19" t="str">
        <f t="shared" si="0"/>
        <v>NO</v>
      </c>
      <c r="I11" s="23" t="s">
        <v>22</v>
      </c>
      <c r="J11" s="12"/>
      <c r="K11" s="12"/>
      <c r="L11" s="13"/>
      <c r="M11" s="13"/>
      <c r="N11" s="13"/>
      <c r="O11" s="13"/>
      <c r="P11" s="14"/>
      <c r="Q11" s="14"/>
      <c r="R11" s="24" t="s">
        <v>22</v>
      </c>
      <c r="S11" s="15"/>
      <c r="T11" s="15"/>
      <c r="U11" s="16"/>
      <c r="V11" s="16"/>
      <c r="W11" s="16"/>
      <c r="X11" s="16"/>
      <c r="Y11" s="16"/>
      <c r="Z11" s="16"/>
      <c r="AA11" s="7"/>
    </row>
    <row r="12" spans="1:27" ht="15.75" customHeight="1" x14ac:dyDescent="0.2">
      <c r="A12" s="8"/>
      <c r="B12" s="8" t="s">
        <v>28</v>
      </c>
      <c r="C12" s="8" t="s">
        <v>29</v>
      </c>
      <c r="D12" s="8">
        <v>2007</v>
      </c>
      <c r="E12" s="8"/>
      <c r="F12" s="22" t="str">
        <f>HYPERLINK("https://doi.org/10.1109/spline.2007.12")</f>
        <v>https://doi.org/10.1109/spline.2007.12</v>
      </c>
      <c r="G12" s="10" t="s">
        <v>30</v>
      </c>
      <c r="H12" s="19" t="str">
        <f t="shared" si="0"/>
        <v>NO</v>
      </c>
      <c r="I12" s="23" t="s">
        <v>22</v>
      </c>
      <c r="J12" s="12"/>
      <c r="K12" s="12"/>
      <c r="L12" s="13"/>
      <c r="M12" s="13"/>
      <c r="N12" s="13"/>
      <c r="O12" s="13"/>
      <c r="P12" s="14"/>
      <c r="Q12" s="14"/>
      <c r="R12" s="23" t="s">
        <v>22</v>
      </c>
      <c r="S12" s="15"/>
      <c r="T12" s="15"/>
      <c r="U12" s="16"/>
      <c r="V12" s="16"/>
      <c r="W12" s="16"/>
      <c r="X12" s="16"/>
      <c r="Y12" s="16"/>
      <c r="Z12" s="16"/>
      <c r="AA12" s="7"/>
    </row>
    <row r="13" spans="1:27" ht="15.75" customHeight="1" x14ac:dyDescent="0.2">
      <c r="A13" s="8"/>
      <c r="B13" s="8" t="s">
        <v>31</v>
      </c>
      <c r="C13" s="8" t="s">
        <v>32</v>
      </c>
      <c r="D13" s="8">
        <v>1976</v>
      </c>
      <c r="E13" s="8"/>
      <c r="F13" s="10"/>
      <c r="G13" s="10"/>
      <c r="H13" s="19" t="str">
        <f t="shared" si="0"/>
        <v>NO</v>
      </c>
      <c r="I13" s="23" t="s">
        <v>22</v>
      </c>
      <c r="J13" s="12"/>
      <c r="K13" s="12"/>
      <c r="L13" s="13"/>
      <c r="M13" s="13"/>
      <c r="N13" s="13"/>
      <c r="O13" s="13"/>
      <c r="P13" s="14"/>
      <c r="Q13" s="14"/>
      <c r="R13" s="23" t="s">
        <v>22</v>
      </c>
      <c r="S13" s="15"/>
      <c r="T13" s="15"/>
      <c r="U13" s="16"/>
      <c r="V13" s="16"/>
      <c r="W13" s="16"/>
      <c r="X13" s="16"/>
      <c r="Y13" s="16"/>
      <c r="Z13" s="16"/>
      <c r="AA13" s="7"/>
    </row>
    <row r="14" spans="1:27" ht="15.75" customHeight="1" x14ac:dyDescent="0.2">
      <c r="A14" s="8"/>
      <c r="B14" s="8" t="s">
        <v>33</v>
      </c>
      <c r="C14" s="8" t="s">
        <v>34</v>
      </c>
      <c r="D14" s="8">
        <v>2001</v>
      </c>
      <c r="E14" s="8"/>
      <c r="F14" s="9" t="str">
        <f>HYPERLINK("https://doi.org/10.1109/32.988710")</f>
        <v>https://doi.org/10.1109/32.988710</v>
      </c>
      <c r="G14" s="10" t="s">
        <v>35</v>
      </c>
      <c r="H14" s="19" t="str">
        <f t="shared" si="0"/>
        <v>NO</v>
      </c>
      <c r="I14" s="23" t="s">
        <v>22</v>
      </c>
      <c r="J14" s="12"/>
      <c r="K14" s="12"/>
      <c r="L14" s="13"/>
      <c r="M14" s="13"/>
      <c r="N14" s="13"/>
      <c r="O14" s="13"/>
      <c r="P14" s="14"/>
      <c r="Q14" s="14"/>
      <c r="R14" s="24" t="s">
        <v>22</v>
      </c>
      <c r="S14" s="15"/>
      <c r="T14" s="15"/>
      <c r="U14" s="16"/>
      <c r="V14" s="16"/>
      <c r="W14" s="16"/>
      <c r="X14" s="16"/>
      <c r="Y14" s="16"/>
      <c r="Z14" s="16"/>
      <c r="AA14" s="7"/>
    </row>
    <row r="15" spans="1:27" ht="15.75" customHeight="1" x14ac:dyDescent="0.2">
      <c r="A15" s="8"/>
      <c r="B15" s="8" t="s">
        <v>36</v>
      </c>
      <c r="C15" s="8" t="s">
        <v>37</v>
      </c>
      <c r="D15" s="8">
        <v>2009</v>
      </c>
      <c r="E15" s="8"/>
      <c r="F15" s="22" t="str">
        <f>HYPERLINK("https://doi.org/10.1145/1621607.1621632")</f>
        <v>https://doi.org/10.1145/1621607.1621632</v>
      </c>
      <c r="G15" s="10" t="s">
        <v>38</v>
      </c>
      <c r="H15" s="19" t="str">
        <f t="shared" si="0"/>
        <v>NO</v>
      </c>
      <c r="I15" s="23" t="s">
        <v>22</v>
      </c>
      <c r="J15" s="12"/>
      <c r="K15" s="12"/>
      <c r="L15" s="13"/>
      <c r="M15" s="13"/>
      <c r="N15" s="13"/>
      <c r="O15" s="13"/>
      <c r="P15" s="14"/>
      <c r="Q15" s="14"/>
      <c r="R15" s="23" t="s">
        <v>22</v>
      </c>
      <c r="S15" s="15"/>
      <c r="T15" s="15"/>
      <c r="U15" s="16"/>
      <c r="V15" s="16"/>
      <c r="W15" s="16"/>
      <c r="X15" s="16"/>
      <c r="Y15" s="16"/>
      <c r="Z15" s="16"/>
      <c r="AA15" s="7"/>
    </row>
    <row r="16" spans="1:27" ht="15.75" customHeight="1" x14ac:dyDescent="0.2">
      <c r="A16" s="8"/>
      <c r="B16" s="8" t="s">
        <v>39</v>
      </c>
      <c r="C16" s="8" t="s">
        <v>40</v>
      </c>
      <c r="D16" s="8">
        <v>2001</v>
      </c>
      <c r="E16" s="8"/>
      <c r="F16" s="22" t="str">
        <f>HYPERLINK("https://doi.org/10.1007/3-540-44800-4_2")</f>
        <v>https://doi.org/10.1007/3-540-44800-4_2</v>
      </c>
      <c r="G16" s="10" t="s">
        <v>41</v>
      </c>
      <c r="H16" s="19" t="str">
        <f t="shared" si="0"/>
        <v>NO</v>
      </c>
      <c r="I16" s="23" t="s">
        <v>22</v>
      </c>
      <c r="J16" s="12"/>
      <c r="K16" s="12"/>
      <c r="L16" s="13"/>
      <c r="M16" s="13"/>
      <c r="N16" s="13"/>
      <c r="O16" s="13"/>
      <c r="P16" s="14"/>
      <c r="Q16" s="14"/>
      <c r="R16" s="23" t="s">
        <v>22</v>
      </c>
      <c r="S16" s="15"/>
      <c r="T16" s="15"/>
      <c r="U16" s="16"/>
      <c r="V16" s="16"/>
      <c r="W16" s="16"/>
      <c r="X16" s="16"/>
      <c r="Y16" s="16"/>
      <c r="Z16" s="16"/>
      <c r="AA16" s="7"/>
    </row>
    <row r="17" spans="1:27" ht="15.75" customHeight="1" x14ac:dyDescent="0.2">
      <c r="A17" s="8"/>
      <c r="B17" s="8" t="s">
        <v>42</v>
      </c>
      <c r="C17" s="8" t="s">
        <v>43</v>
      </c>
      <c r="D17" s="8">
        <v>2010</v>
      </c>
      <c r="E17" s="8"/>
      <c r="F17" s="17" t="str">
        <f>HYPERLINK("https://doi.org/10.1145/1806799.1806819")</f>
        <v>https://doi.org/10.1145/1806799.1806819</v>
      </c>
      <c r="G17" s="10" t="s">
        <v>44</v>
      </c>
      <c r="H17" s="19" t="str">
        <f t="shared" si="0"/>
        <v>NO</v>
      </c>
      <c r="I17" s="23" t="s">
        <v>22</v>
      </c>
      <c r="J17" s="12"/>
      <c r="K17" s="12"/>
      <c r="L17" s="13"/>
      <c r="M17" s="13"/>
      <c r="N17" s="13"/>
      <c r="O17" s="13"/>
      <c r="P17" s="14"/>
      <c r="Q17" s="14"/>
      <c r="R17" s="23" t="s">
        <v>22</v>
      </c>
      <c r="S17" s="15"/>
      <c r="T17" s="15"/>
      <c r="U17" s="16"/>
      <c r="V17" s="16"/>
      <c r="W17" s="16"/>
      <c r="X17" s="16"/>
      <c r="Y17" s="16"/>
      <c r="Z17" s="16"/>
      <c r="AA17" s="7"/>
    </row>
    <row r="18" spans="1:27" ht="15.75" customHeight="1" x14ac:dyDescent="0.2">
      <c r="A18" s="8"/>
      <c r="B18" s="8" t="s">
        <v>45</v>
      </c>
      <c r="C18" s="8" t="s">
        <v>46</v>
      </c>
      <c r="D18" s="8">
        <v>2011</v>
      </c>
      <c r="E18" s="8"/>
      <c r="F18" s="22" t="str">
        <f>HYPERLINK("https://doi.org/10.1145/1960275.1960299")</f>
        <v>https://doi.org/10.1145/1960275.1960299</v>
      </c>
      <c r="G18" s="10" t="s">
        <v>47</v>
      </c>
      <c r="H18" s="19" t="str">
        <f t="shared" si="0"/>
        <v>NO</v>
      </c>
      <c r="I18" s="23" t="s">
        <v>22</v>
      </c>
      <c r="J18" s="12"/>
      <c r="K18" s="12"/>
      <c r="L18" s="13"/>
      <c r="M18" s="13"/>
      <c r="N18" s="13"/>
      <c r="O18" s="13"/>
      <c r="P18" s="14"/>
      <c r="Q18" s="14"/>
      <c r="R18" s="23" t="s">
        <v>22</v>
      </c>
      <c r="S18" s="15"/>
      <c r="T18" s="15"/>
      <c r="U18" s="16"/>
      <c r="V18" s="16"/>
      <c r="W18" s="16"/>
      <c r="X18" s="16"/>
      <c r="Y18" s="16"/>
      <c r="Z18" s="16"/>
      <c r="AA18" s="7"/>
    </row>
    <row r="19" spans="1:27" ht="15.75" customHeight="1" x14ac:dyDescent="0.2">
      <c r="A19" s="8"/>
      <c r="B19" s="8" t="s">
        <v>48</v>
      </c>
      <c r="C19" s="8" t="s">
        <v>49</v>
      </c>
      <c r="D19" s="8">
        <v>2008</v>
      </c>
      <c r="E19" s="8"/>
      <c r="F19" s="22" t="str">
        <f>HYPERLINK("https://doi.org/10.1109/tse.2007.70770")</f>
        <v>https://doi.org/10.1109/tse.2007.70770</v>
      </c>
      <c r="G19" s="10" t="s">
        <v>50</v>
      </c>
      <c r="H19" s="19" t="str">
        <f t="shared" si="0"/>
        <v>NO</v>
      </c>
      <c r="I19" s="23" t="s">
        <v>22</v>
      </c>
      <c r="J19" s="12"/>
      <c r="K19" s="12"/>
      <c r="L19" s="13"/>
      <c r="M19" s="13"/>
      <c r="N19" s="13"/>
      <c r="O19" s="13"/>
      <c r="P19" s="14"/>
      <c r="Q19" s="14"/>
      <c r="R19" s="23" t="s">
        <v>22</v>
      </c>
      <c r="S19" s="15"/>
      <c r="T19" s="15"/>
      <c r="U19" s="16"/>
      <c r="V19" s="16"/>
      <c r="W19" s="16"/>
      <c r="X19" s="16"/>
      <c r="Y19" s="16"/>
      <c r="Z19" s="16"/>
      <c r="AA19" s="7"/>
    </row>
    <row r="20" spans="1:27" ht="15.75" customHeight="1" x14ac:dyDescent="0.2">
      <c r="A20" s="8"/>
      <c r="B20" s="8" t="s">
        <v>51</v>
      </c>
      <c r="C20" s="8" t="s">
        <v>52</v>
      </c>
      <c r="D20" s="8">
        <v>2007</v>
      </c>
      <c r="E20" s="8"/>
      <c r="F20" s="22" t="str">
        <f>HYPERLINK("https://doi.org/10.1145/1233901.1233910")</f>
        <v>https://doi.org/10.1145/1233901.1233910</v>
      </c>
      <c r="G20" s="10" t="s">
        <v>53</v>
      </c>
      <c r="H20" s="19" t="str">
        <f t="shared" si="0"/>
        <v>NO</v>
      </c>
      <c r="I20" s="23" t="s">
        <v>22</v>
      </c>
      <c r="J20" s="12"/>
      <c r="K20" s="12"/>
      <c r="L20" s="13"/>
      <c r="M20" s="13"/>
      <c r="N20" s="13"/>
      <c r="O20" s="13"/>
      <c r="P20" s="14"/>
      <c r="Q20" s="14"/>
      <c r="R20" s="23" t="s">
        <v>22</v>
      </c>
      <c r="S20" s="15"/>
      <c r="T20" s="15"/>
      <c r="U20" s="16"/>
      <c r="V20" s="16"/>
      <c r="W20" s="16"/>
      <c r="X20" s="16"/>
      <c r="Y20" s="16"/>
      <c r="Z20" s="16"/>
      <c r="AA20" s="7"/>
    </row>
    <row r="21" spans="1:27" ht="15.75" customHeight="1" x14ac:dyDescent="0.2">
      <c r="A21" s="8"/>
      <c r="B21" s="8" t="s">
        <v>54</v>
      </c>
      <c r="C21" s="8" t="s">
        <v>55</v>
      </c>
      <c r="D21" s="8">
        <v>2010</v>
      </c>
      <c r="E21" s="8"/>
      <c r="F21" s="22" t="str">
        <f>HYPERLINK("https://doi.org/10.1145/1868294.1868310")</f>
        <v>https://doi.org/10.1145/1868294.1868310</v>
      </c>
      <c r="G21" s="10" t="s">
        <v>56</v>
      </c>
      <c r="H21" s="19" t="str">
        <f t="shared" si="0"/>
        <v>NO</v>
      </c>
      <c r="I21" s="23" t="s">
        <v>22</v>
      </c>
      <c r="J21" s="12"/>
      <c r="K21" s="12"/>
      <c r="L21" s="13"/>
      <c r="M21" s="13"/>
      <c r="N21" s="13"/>
      <c r="O21" s="13"/>
      <c r="P21" s="14"/>
      <c r="Q21" s="14"/>
      <c r="R21" s="24" t="s">
        <v>22</v>
      </c>
      <c r="S21" s="15"/>
      <c r="T21" s="15"/>
      <c r="U21" s="16"/>
      <c r="V21" s="16"/>
      <c r="W21" s="16"/>
      <c r="X21" s="16"/>
      <c r="Y21" s="16"/>
      <c r="Z21" s="16"/>
      <c r="AA21" s="7"/>
    </row>
    <row r="22" spans="1:27" ht="15.75" customHeight="1" x14ac:dyDescent="0.2">
      <c r="A22" s="8"/>
      <c r="B22" s="8" t="s">
        <v>57</v>
      </c>
      <c r="C22" s="8" t="s">
        <v>58</v>
      </c>
      <c r="D22" s="8">
        <v>2012</v>
      </c>
      <c r="E22" s="8"/>
      <c r="F22" s="22" t="str">
        <f>HYPERLINK("https://doi.org/10.1145/2377816.2377819")</f>
        <v>https://doi.org/10.1145/2377816.2377819</v>
      </c>
      <c r="G22" s="10" t="s">
        <v>59</v>
      </c>
      <c r="H22" s="19" t="str">
        <f t="shared" si="0"/>
        <v>NO</v>
      </c>
      <c r="I22" s="23" t="s">
        <v>22</v>
      </c>
      <c r="J22" s="12"/>
      <c r="K22" s="12"/>
      <c r="L22" s="13"/>
      <c r="M22" s="13"/>
      <c r="N22" s="13"/>
      <c r="O22" s="13"/>
      <c r="P22" s="14"/>
      <c r="Q22" s="14"/>
      <c r="R22" s="23" t="s">
        <v>22</v>
      </c>
      <c r="S22" s="15"/>
      <c r="T22" s="15"/>
      <c r="U22" s="16"/>
      <c r="V22" s="16"/>
      <c r="W22" s="16"/>
      <c r="X22" s="16"/>
      <c r="Y22" s="16"/>
      <c r="Z22" s="16"/>
      <c r="AA22" s="7"/>
    </row>
    <row r="23" spans="1:27" ht="15.75" customHeight="1" x14ac:dyDescent="0.2">
      <c r="A23" s="8"/>
      <c r="B23" s="8" t="s">
        <v>60</v>
      </c>
      <c r="C23" s="8" t="s">
        <v>61</v>
      </c>
      <c r="D23" s="8">
        <v>2010</v>
      </c>
      <c r="E23" s="8"/>
      <c r="F23" s="22" t="str">
        <f>HYPERLINK("https://doi.org/10.1007/978-3-642-15579-6_6")</f>
        <v>https://doi.org/10.1007/978-3-642-15579-6_6</v>
      </c>
      <c r="G23" s="10" t="s">
        <v>62</v>
      </c>
      <c r="H23" s="19" t="str">
        <f t="shared" si="0"/>
        <v>NO</v>
      </c>
      <c r="I23" s="23" t="s">
        <v>22</v>
      </c>
      <c r="J23" s="12"/>
      <c r="K23" s="12"/>
      <c r="L23" s="13"/>
      <c r="M23" s="13"/>
      <c r="N23" s="13"/>
      <c r="O23" s="13"/>
      <c r="P23" s="14"/>
      <c r="Q23" s="14"/>
      <c r="R23" s="23" t="s">
        <v>22</v>
      </c>
      <c r="S23" s="15"/>
      <c r="T23" s="15"/>
      <c r="U23" s="16"/>
      <c r="V23" s="16"/>
      <c r="W23" s="16"/>
      <c r="X23" s="16"/>
      <c r="Y23" s="16"/>
      <c r="Z23" s="16"/>
      <c r="AA23" s="7"/>
    </row>
    <row r="24" spans="1:27" ht="15.75" customHeight="1" x14ac:dyDescent="0.2">
      <c r="A24" s="8"/>
      <c r="B24" s="8" t="s">
        <v>63</v>
      </c>
      <c r="C24" s="8" t="s">
        <v>64</v>
      </c>
      <c r="D24" s="8">
        <v>2014</v>
      </c>
      <c r="E24" s="8"/>
      <c r="F24" s="22" t="str">
        <f>HYPERLINK("https://doi.org/10.1145/2647508.2647512")</f>
        <v>https://doi.org/10.1145/2647508.2647512</v>
      </c>
      <c r="G24" s="10" t="s">
        <v>65</v>
      </c>
      <c r="H24" s="19" t="str">
        <f t="shared" si="0"/>
        <v>NO</v>
      </c>
      <c r="I24" s="23" t="s">
        <v>22</v>
      </c>
      <c r="J24" s="12"/>
      <c r="K24" s="12"/>
      <c r="L24" s="13"/>
      <c r="M24" s="13"/>
      <c r="N24" s="13"/>
      <c r="O24" s="13"/>
      <c r="P24" s="14"/>
      <c r="Q24" s="14"/>
      <c r="R24" s="23" t="s">
        <v>22</v>
      </c>
      <c r="S24" s="15"/>
      <c r="T24" s="15"/>
      <c r="U24" s="16"/>
      <c r="V24" s="16"/>
      <c r="W24" s="16"/>
      <c r="X24" s="16"/>
      <c r="Y24" s="16"/>
      <c r="Z24" s="16"/>
      <c r="AA24" s="7"/>
    </row>
    <row r="25" spans="1:27" ht="15.75" customHeight="1" x14ac:dyDescent="0.2">
      <c r="A25" s="8"/>
      <c r="B25" s="8" t="s">
        <v>66</v>
      </c>
      <c r="C25" s="8" t="s">
        <v>67</v>
      </c>
      <c r="D25" s="8">
        <v>1979</v>
      </c>
      <c r="E25" s="8"/>
      <c r="F25" s="17" t="str">
        <f>HYPERLINK("https://doi.org/10.1109/tse.1979.234169")</f>
        <v>https://doi.org/10.1109/tse.1979.234169</v>
      </c>
      <c r="G25" s="10" t="s">
        <v>68</v>
      </c>
      <c r="H25" s="19" t="str">
        <f t="shared" si="0"/>
        <v>NO</v>
      </c>
      <c r="I25" s="23" t="s">
        <v>22</v>
      </c>
      <c r="J25" s="12"/>
      <c r="K25" s="12"/>
      <c r="L25" s="13"/>
      <c r="M25" s="13"/>
      <c r="N25" s="13"/>
      <c r="O25" s="13"/>
      <c r="P25" s="14"/>
      <c r="Q25" s="14"/>
      <c r="R25" s="24" t="s">
        <v>22</v>
      </c>
      <c r="S25" s="15"/>
      <c r="T25" s="15"/>
      <c r="U25" s="16"/>
      <c r="V25" s="16"/>
      <c r="W25" s="16"/>
      <c r="X25" s="16"/>
      <c r="Y25" s="16"/>
      <c r="Z25" s="16"/>
      <c r="AA25" s="7"/>
    </row>
    <row r="26" spans="1:27" ht="15.75" customHeight="1" x14ac:dyDescent="0.2">
      <c r="A26" s="8"/>
      <c r="B26" s="8" t="s">
        <v>69</v>
      </c>
      <c r="C26" s="8" t="s">
        <v>70</v>
      </c>
      <c r="D26" s="8"/>
      <c r="E26" s="8"/>
      <c r="F26" s="10"/>
      <c r="G26" s="10"/>
      <c r="H26" s="19" t="str">
        <f t="shared" si="0"/>
        <v>NO</v>
      </c>
      <c r="I26" s="23" t="s">
        <v>22</v>
      </c>
      <c r="J26" s="12"/>
      <c r="K26" s="12"/>
      <c r="L26" s="13"/>
      <c r="M26" s="13"/>
      <c r="N26" s="13"/>
      <c r="O26" s="13"/>
      <c r="P26" s="14"/>
      <c r="Q26" s="14"/>
      <c r="R26" s="23" t="s">
        <v>22</v>
      </c>
      <c r="S26" s="15"/>
      <c r="T26" s="15"/>
      <c r="U26" s="16"/>
      <c r="V26" s="16"/>
      <c r="W26" s="16"/>
      <c r="X26" s="16"/>
      <c r="Y26" s="16"/>
      <c r="Z26" s="16"/>
      <c r="AA26" s="7"/>
    </row>
    <row r="27" spans="1:27" ht="15.75" customHeight="1" x14ac:dyDescent="0.2">
      <c r="A27" s="8"/>
      <c r="B27" s="8" t="s">
        <v>71</v>
      </c>
      <c r="C27" s="8" t="s">
        <v>72</v>
      </c>
      <c r="D27" s="8">
        <v>2014</v>
      </c>
      <c r="E27" s="8"/>
      <c r="F27" s="22" t="str">
        <f>HYPERLINK("https://doi.org/10.1145/2568225.2568289")</f>
        <v>https://doi.org/10.1145/2568225.2568289</v>
      </c>
      <c r="G27" s="10" t="s">
        <v>73</v>
      </c>
      <c r="H27" s="19" t="str">
        <f t="shared" si="0"/>
        <v>NO</v>
      </c>
      <c r="I27" s="23" t="s">
        <v>22</v>
      </c>
      <c r="J27" s="12"/>
      <c r="K27" s="12"/>
      <c r="L27" s="13"/>
      <c r="M27" s="13"/>
      <c r="N27" s="13"/>
      <c r="O27" s="13"/>
      <c r="P27" s="14"/>
      <c r="Q27" s="14"/>
      <c r="R27" s="23" t="s">
        <v>22</v>
      </c>
      <c r="S27" s="15"/>
      <c r="T27" s="15"/>
      <c r="U27" s="16"/>
      <c r="V27" s="16"/>
      <c r="W27" s="16"/>
      <c r="X27" s="16"/>
      <c r="Y27" s="16"/>
      <c r="Z27" s="16"/>
      <c r="AA27" s="7"/>
    </row>
    <row r="28" spans="1:27" ht="15.75" customHeight="1" x14ac:dyDescent="0.2">
      <c r="A28" s="8"/>
      <c r="B28" s="8" t="s">
        <v>74</v>
      </c>
      <c r="C28" s="8" t="s">
        <v>75</v>
      </c>
      <c r="D28" s="8">
        <v>2014</v>
      </c>
      <c r="E28" s="8"/>
      <c r="F28" s="22" t="str">
        <f>HYPERLINK("https://doi.org/10.1145/2648511.2648522")</f>
        <v>https://doi.org/10.1145/2648511.2648522</v>
      </c>
      <c r="G28" s="10" t="s">
        <v>76</v>
      </c>
      <c r="H28" s="19" t="str">
        <f t="shared" si="0"/>
        <v>NO</v>
      </c>
      <c r="I28" s="23" t="s">
        <v>22</v>
      </c>
      <c r="J28" s="12"/>
      <c r="K28" s="12"/>
      <c r="L28" s="13"/>
      <c r="M28" s="13"/>
      <c r="N28" s="13"/>
      <c r="O28" s="13"/>
      <c r="P28" s="14"/>
      <c r="Q28" s="14"/>
      <c r="R28" s="23" t="s">
        <v>22</v>
      </c>
      <c r="S28" s="15"/>
      <c r="T28" s="15"/>
      <c r="U28" s="16"/>
      <c r="V28" s="16"/>
      <c r="W28" s="16"/>
      <c r="X28" s="16"/>
      <c r="Y28" s="16"/>
      <c r="Z28" s="16"/>
      <c r="AA28" s="7"/>
    </row>
    <row r="29" spans="1:27" ht="15.75" customHeight="1" x14ac:dyDescent="0.2">
      <c r="A29" s="8"/>
      <c r="B29" s="8" t="s">
        <v>77</v>
      </c>
      <c r="C29" s="8" t="s">
        <v>78</v>
      </c>
      <c r="D29" s="8">
        <v>1997</v>
      </c>
      <c r="E29" s="8"/>
      <c r="F29" s="22" t="str">
        <f>HYPERLINK("https://doi.org/10.1007/bfb0053389")</f>
        <v>https://doi.org/10.1007/bfb0053389</v>
      </c>
      <c r="G29" s="10" t="s">
        <v>79</v>
      </c>
      <c r="H29" s="19" t="str">
        <f t="shared" si="0"/>
        <v>NO</v>
      </c>
      <c r="I29" s="23" t="s">
        <v>22</v>
      </c>
      <c r="J29" s="12"/>
      <c r="K29" s="12"/>
      <c r="L29" s="13"/>
      <c r="M29" s="13"/>
      <c r="N29" s="13"/>
      <c r="O29" s="13"/>
      <c r="P29" s="14"/>
      <c r="Q29" s="14"/>
      <c r="R29" s="23" t="s">
        <v>22</v>
      </c>
      <c r="S29" s="15"/>
      <c r="T29" s="15"/>
      <c r="U29" s="16"/>
      <c r="V29" s="16"/>
      <c r="W29" s="16"/>
      <c r="X29" s="16"/>
      <c r="Y29" s="16"/>
      <c r="Z29" s="16"/>
      <c r="AA29" s="7"/>
    </row>
    <row r="30" spans="1:27" ht="15.75" customHeight="1" x14ac:dyDescent="0.2">
      <c r="A30" s="8"/>
      <c r="B30" s="8" t="s">
        <v>80</v>
      </c>
      <c r="C30" s="8" t="s">
        <v>81</v>
      </c>
      <c r="D30" s="8">
        <v>2013</v>
      </c>
      <c r="E30" s="8"/>
      <c r="F30" s="22" t="str">
        <f>HYPERLINK("https://doi.org/10.1007/978-3-642-37521-7")</f>
        <v>https://doi.org/10.1007/978-3-642-37521-7</v>
      </c>
      <c r="G30" s="10" t="s">
        <v>82</v>
      </c>
      <c r="H30" s="19" t="str">
        <f t="shared" si="0"/>
        <v>NO</v>
      </c>
      <c r="I30" s="23" t="s">
        <v>22</v>
      </c>
      <c r="J30" s="12"/>
      <c r="K30" s="12"/>
      <c r="L30" s="13"/>
      <c r="M30" s="13"/>
      <c r="N30" s="13"/>
      <c r="O30" s="13"/>
      <c r="P30" s="14"/>
      <c r="Q30" s="14"/>
      <c r="R30" s="23" t="s">
        <v>22</v>
      </c>
      <c r="S30" s="15"/>
      <c r="T30" s="15"/>
      <c r="U30" s="16"/>
      <c r="V30" s="16"/>
      <c r="W30" s="16"/>
      <c r="X30" s="16"/>
      <c r="Y30" s="16"/>
      <c r="Z30" s="16"/>
      <c r="AA30" s="7"/>
    </row>
    <row r="31" spans="1:27" ht="15.75" customHeight="1" x14ac:dyDescent="0.2">
      <c r="A31" s="8"/>
      <c r="B31" s="8" t="s">
        <v>83</v>
      </c>
      <c r="C31" s="8" t="s">
        <v>84</v>
      </c>
      <c r="D31" s="8">
        <v>2005</v>
      </c>
      <c r="E31" s="8"/>
      <c r="F31" s="22" t="str">
        <f>HYPERLINK("https://doi.org/10.1007/11561347_10")</f>
        <v>https://doi.org/10.1007/11561347_10</v>
      </c>
      <c r="G31" s="10" t="s">
        <v>85</v>
      </c>
      <c r="H31" s="19" t="str">
        <f t="shared" si="0"/>
        <v>NO</v>
      </c>
      <c r="I31" s="23" t="s">
        <v>22</v>
      </c>
      <c r="J31" s="12"/>
      <c r="K31" s="12"/>
      <c r="L31" s="13"/>
      <c r="M31" s="13"/>
      <c r="N31" s="13"/>
      <c r="O31" s="13"/>
      <c r="P31" s="14"/>
      <c r="Q31" s="14"/>
      <c r="R31" s="23" t="s">
        <v>22</v>
      </c>
      <c r="S31" s="15"/>
      <c r="T31" s="15"/>
      <c r="U31" s="16"/>
      <c r="V31" s="16"/>
      <c r="W31" s="16"/>
      <c r="X31" s="16"/>
      <c r="Y31" s="16"/>
      <c r="Z31" s="16"/>
      <c r="AA31" s="7"/>
    </row>
    <row r="32" spans="1:27" ht="15.75" customHeight="1" x14ac:dyDescent="0.2">
      <c r="A32" s="8"/>
      <c r="B32" s="8" t="s">
        <v>86</v>
      </c>
      <c r="C32" s="8" t="s">
        <v>87</v>
      </c>
      <c r="D32" s="8">
        <v>2013</v>
      </c>
      <c r="E32" s="8"/>
      <c r="F32" s="22" t="str">
        <f>HYPERLINK("https://doi.org/10.1145/2528265.2528269")</f>
        <v>https://doi.org/10.1145/2528265.2528269</v>
      </c>
      <c r="G32" s="10" t="s">
        <v>88</v>
      </c>
      <c r="H32" s="19" t="str">
        <f t="shared" si="0"/>
        <v>NO</v>
      </c>
      <c r="I32" s="23" t="s">
        <v>22</v>
      </c>
      <c r="J32" s="12"/>
      <c r="K32" s="12"/>
      <c r="L32" s="13"/>
      <c r="M32" s="13"/>
      <c r="N32" s="13"/>
      <c r="O32" s="13"/>
      <c r="P32" s="14"/>
      <c r="Q32" s="14"/>
      <c r="R32" s="23" t="s">
        <v>22</v>
      </c>
      <c r="S32" s="15"/>
      <c r="T32" s="15"/>
      <c r="U32" s="16"/>
      <c r="V32" s="16"/>
      <c r="W32" s="16"/>
      <c r="X32" s="16"/>
      <c r="Y32" s="16"/>
      <c r="Z32" s="16"/>
      <c r="AA32" s="7"/>
    </row>
    <row r="33" spans="1:27" ht="15.75" customHeight="1" x14ac:dyDescent="0.2">
      <c r="A33" s="8"/>
      <c r="B33" s="8" t="s">
        <v>89</v>
      </c>
      <c r="C33" s="8" t="s">
        <v>90</v>
      </c>
      <c r="D33" s="8">
        <v>2001</v>
      </c>
      <c r="E33" s="8"/>
      <c r="F33" s="22" t="str">
        <f>HYPERLINK("https://doi.org/10.1109/wcre.2001.957805")</f>
        <v>https://doi.org/10.1109/wcre.2001.957805</v>
      </c>
      <c r="G33" s="10" t="s">
        <v>91</v>
      </c>
      <c r="H33" s="19" t="str">
        <f t="shared" si="0"/>
        <v>NO</v>
      </c>
      <c r="I33" s="23" t="s">
        <v>22</v>
      </c>
      <c r="J33" s="12"/>
      <c r="K33" s="12"/>
      <c r="L33" s="13"/>
      <c r="M33" s="13"/>
      <c r="N33" s="13"/>
      <c r="O33" s="13"/>
      <c r="P33" s="14"/>
      <c r="Q33" s="14"/>
      <c r="R33" s="23" t="s">
        <v>22</v>
      </c>
      <c r="S33" s="15"/>
      <c r="T33" s="15"/>
      <c r="U33" s="16"/>
      <c r="V33" s="16"/>
      <c r="W33" s="16"/>
      <c r="X33" s="16"/>
      <c r="Y33" s="16"/>
      <c r="Z33" s="16"/>
      <c r="AA33" s="7"/>
    </row>
    <row r="34" spans="1:27" ht="15.75" customHeight="1" x14ac:dyDescent="0.2">
      <c r="A34" s="8"/>
      <c r="B34" s="8" t="s">
        <v>36</v>
      </c>
      <c r="C34" s="8" t="s">
        <v>92</v>
      </c>
      <c r="D34" s="8">
        <v>2008</v>
      </c>
      <c r="E34" s="8"/>
      <c r="F34" s="22" t="str">
        <f>HYPERLINK("https://doi.org/10.1145/1368088.1368131")</f>
        <v>https://doi.org/10.1145/1368088.1368131</v>
      </c>
      <c r="G34" s="10" t="s">
        <v>93</v>
      </c>
      <c r="H34" s="19" t="str">
        <f t="shared" si="0"/>
        <v>NO</v>
      </c>
      <c r="I34" s="23" t="s">
        <v>22</v>
      </c>
      <c r="J34" s="12"/>
      <c r="K34" s="12"/>
      <c r="L34" s="13"/>
      <c r="M34" s="13"/>
      <c r="N34" s="13"/>
      <c r="O34" s="13"/>
      <c r="P34" s="14"/>
      <c r="Q34" s="14"/>
      <c r="R34" s="23" t="s">
        <v>22</v>
      </c>
      <c r="S34" s="15"/>
      <c r="T34" s="15"/>
      <c r="U34" s="16"/>
      <c r="V34" s="16"/>
      <c r="W34" s="16"/>
      <c r="X34" s="16"/>
      <c r="Y34" s="16"/>
      <c r="Z34" s="16"/>
      <c r="AA34" s="7"/>
    </row>
    <row r="35" spans="1:27" ht="15.75" customHeight="1" x14ac:dyDescent="0.2">
      <c r="A35" s="8"/>
      <c r="B35" s="8" t="s">
        <v>94</v>
      </c>
      <c r="C35" s="8" t="s">
        <v>95</v>
      </c>
      <c r="D35" s="8">
        <v>2009</v>
      </c>
      <c r="E35" s="8"/>
      <c r="F35" s="22" t="str">
        <f>HYPERLINK("https://doi.org/10.1007/978-3-642-02571-6_11")</f>
        <v>https://doi.org/10.1007/978-3-642-02571-6_11</v>
      </c>
      <c r="G35" s="10" t="s">
        <v>96</v>
      </c>
      <c r="H35" s="19" t="str">
        <f t="shared" si="0"/>
        <v>NO</v>
      </c>
      <c r="I35" s="23" t="s">
        <v>22</v>
      </c>
      <c r="J35" s="12"/>
      <c r="K35" s="12"/>
      <c r="L35" s="13"/>
      <c r="M35" s="13"/>
      <c r="N35" s="13"/>
      <c r="O35" s="13"/>
      <c r="P35" s="14"/>
      <c r="Q35" s="14"/>
      <c r="R35" s="23" t="s">
        <v>22</v>
      </c>
      <c r="S35" s="15"/>
      <c r="T35" s="15"/>
      <c r="U35" s="16"/>
      <c r="V35" s="16"/>
      <c r="W35" s="16"/>
      <c r="X35" s="16"/>
      <c r="Y35" s="16"/>
      <c r="Z35" s="16"/>
      <c r="AA35" s="7"/>
    </row>
    <row r="36" spans="1:27" ht="15.75" customHeight="1" x14ac:dyDescent="0.2">
      <c r="A36" s="8"/>
      <c r="B36" s="8" t="s">
        <v>97</v>
      </c>
      <c r="C36" s="8" t="s">
        <v>98</v>
      </c>
      <c r="D36" s="8">
        <v>2016</v>
      </c>
      <c r="E36" s="8"/>
      <c r="F36" s="22" t="str">
        <f>HYPERLINK("https://doi.org/10.1145/2884781.2884831")</f>
        <v>https://doi.org/10.1145/2884781.2884831</v>
      </c>
      <c r="G36" s="10" t="s">
        <v>99</v>
      </c>
      <c r="H36" s="19" t="str">
        <f t="shared" si="0"/>
        <v>NO</v>
      </c>
      <c r="I36" s="23" t="s">
        <v>22</v>
      </c>
      <c r="J36" s="12"/>
      <c r="K36" s="12"/>
      <c r="L36" s="13"/>
      <c r="M36" s="13"/>
      <c r="N36" s="13"/>
      <c r="O36" s="13"/>
      <c r="P36" s="14"/>
      <c r="Q36" s="14"/>
      <c r="R36" s="23" t="s">
        <v>22</v>
      </c>
      <c r="S36" s="15"/>
      <c r="T36" s="15"/>
      <c r="U36" s="16"/>
      <c r="V36" s="16"/>
      <c r="W36" s="16"/>
      <c r="X36" s="16"/>
      <c r="Y36" s="16"/>
      <c r="Z36" s="16"/>
      <c r="AA36" s="7"/>
    </row>
    <row r="37" spans="1:27" ht="15.75" customHeight="1" x14ac:dyDescent="0.2">
      <c r="A37" s="8"/>
      <c r="B37" s="8" t="s">
        <v>100</v>
      </c>
      <c r="C37" s="8" t="s">
        <v>101</v>
      </c>
      <c r="D37" s="8">
        <v>2016</v>
      </c>
      <c r="E37" s="8"/>
      <c r="F37" s="22" t="str">
        <f>HYPERLINK("https://doi.org/10.1145/3001867.3001871")</f>
        <v>https://doi.org/10.1145/3001867.3001871</v>
      </c>
      <c r="G37" s="10" t="s">
        <v>102</v>
      </c>
      <c r="H37" s="19" t="str">
        <f t="shared" si="0"/>
        <v>NO</v>
      </c>
      <c r="I37" s="23" t="s">
        <v>22</v>
      </c>
      <c r="J37" s="12"/>
      <c r="K37" s="12"/>
      <c r="L37" s="13"/>
      <c r="M37" s="13"/>
      <c r="N37" s="13"/>
      <c r="O37" s="13"/>
      <c r="P37" s="14"/>
      <c r="Q37" s="14"/>
      <c r="R37" s="23" t="s">
        <v>22</v>
      </c>
      <c r="S37" s="15"/>
      <c r="T37" s="15"/>
      <c r="U37" s="16"/>
      <c r="V37" s="16"/>
      <c r="W37" s="16"/>
      <c r="X37" s="16"/>
      <c r="Y37" s="16"/>
      <c r="Z37" s="16"/>
      <c r="AA37" s="7"/>
    </row>
    <row r="38" spans="1:27" ht="15.75" customHeight="1" x14ac:dyDescent="0.2">
      <c r="A38" s="8"/>
      <c r="B38" s="8" t="s">
        <v>103</v>
      </c>
      <c r="C38" s="8" t="s">
        <v>104</v>
      </c>
      <c r="D38" s="8">
        <v>2010</v>
      </c>
      <c r="E38" s="8"/>
      <c r="F38" s="22" t="str">
        <f>HYPERLINK("https://doi.org/10.1145/1868688.1868695")</f>
        <v>https://doi.org/10.1145/1868688.1868695</v>
      </c>
      <c r="G38" s="10" t="s">
        <v>105</v>
      </c>
      <c r="H38" s="19" t="str">
        <f t="shared" si="0"/>
        <v>NO</v>
      </c>
      <c r="I38" s="23" t="s">
        <v>22</v>
      </c>
      <c r="J38" s="12"/>
      <c r="K38" s="12"/>
      <c r="L38" s="13"/>
      <c r="M38" s="13"/>
      <c r="N38" s="13"/>
      <c r="O38" s="13"/>
      <c r="P38" s="14"/>
      <c r="Q38" s="14"/>
      <c r="R38" s="23" t="s">
        <v>22</v>
      </c>
      <c r="S38" s="15"/>
      <c r="T38" s="15"/>
      <c r="U38" s="16"/>
      <c r="V38" s="16"/>
      <c r="W38" s="16"/>
      <c r="X38" s="16"/>
      <c r="Y38" s="16"/>
      <c r="Z38" s="16"/>
      <c r="AA38" s="7"/>
    </row>
    <row r="39" spans="1:27" ht="15.75" customHeight="1" x14ac:dyDescent="0.2">
      <c r="A39" s="8"/>
      <c r="B39" s="8" t="s">
        <v>106</v>
      </c>
      <c r="C39" s="8" t="s">
        <v>107</v>
      </c>
      <c r="D39" s="8">
        <v>2001</v>
      </c>
      <c r="E39" s="8"/>
      <c r="F39" s="22" t="str">
        <f>HYPERLINK("https://doi.org/10.1027//1016-9040.7.2.85")</f>
        <v>https://doi.org/10.1027//1016-9040.7.2.85</v>
      </c>
      <c r="G39" s="10" t="s">
        <v>108</v>
      </c>
      <c r="H39" s="19" t="str">
        <f t="shared" si="0"/>
        <v>NO</v>
      </c>
      <c r="I39" s="23" t="s">
        <v>22</v>
      </c>
      <c r="J39" s="12"/>
      <c r="K39" s="12"/>
      <c r="L39" s="13"/>
      <c r="M39" s="13"/>
      <c r="N39" s="13"/>
      <c r="O39" s="13"/>
      <c r="P39" s="14"/>
      <c r="Q39" s="14"/>
      <c r="R39" s="23" t="s">
        <v>22</v>
      </c>
      <c r="S39" s="15"/>
      <c r="T39" s="15"/>
      <c r="U39" s="16"/>
      <c r="V39" s="16"/>
      <c r="W39" s="16"/>
      <c r="X39" s="16"/>
      <c r="Y39" s="16"/>
      <c r="Z39" s="16"/>
      <c r="AA39" s="7"/>
    </row>
    <row r="40" spans="1:27" ht="15.75" customHeight="1" x14ac:dyDescent="0.2">
      <c r="A40" s="8"/>
      <c r="B40" s="8"/>
      <c r="C40" s="8" t="s">
        <v>109</v>
      </c>
      <c r="D40" s="8"/>
      <c r="E40" s="8"/>
      <c r="F40" s="10"/>
      <c r="G40" s="10"/>
      <c r="H40" s="19" t="str">
        <f t="shared" si="0"/>
        <v>NO</v>
      </c>
      <c r="I40" s="23" t="s">
        <v>22</v>
      </c>
      <c r="J40" s="12"/>
      <c r="K40" s="12"/>
      <c r="L40" s="13"/>
      <c r="M40" s="13"/>
      <c r="N40" s="13"/>
      <c r="O40" s="13"/>
      <c r="P40" s="14"/>
      <c r="Q40" s="14"/>
      <c r="R40" s="23" t="s">
        <v>22</v>
      </c>
      <c r="S40" s="15"/>
      <c r="T40" s="15"/>
      <c r="U40" s="16"/>
      <c r="V40" s="16"/>
      <c r="W40" s="16"/>
      <c r="X40" s="16"/>
      <c r="Y40" s="16"/>
      <c r="Z40" s="16"/>
      <c r="AA40" s="7"/>
    </row>
    <row r="41" spans="1:27" ht="15.75" customHeight="1" x14ac:dyDescent="0.2">
      <c r="A41" s="8"/>
      <c r="B41" s="8" t="s">
        <v>110</v>
      </c>
      <c r="C41" s="8" t="s">
        <v>111</v>
      </c>
      <c r="D41" s="8">
        <v>2013</v>
      </c>
      <c r="E41" s="8"/>
      <c r="F41" s="22" t="str">
        <f>HYPERLINK("https://doi.org/10.1109/tse.2011.120")</f>
        <v>https://doi.org/10.1109/tse.2011.120</v>
      </c>
      <c r="G41" s="10" t="s">
        <v>112</v>
      </c>
      <c r="H41" s="19" t="str">
        <f t="shared" ref="H41:H72" si="1">IF(I41=R41,I41,IF(AND(I41="YES",R41="MAYBE"),"YES",IF(AND(I41="MAYBE",R41="YES"),"YES",IF(OR(AND(I41="NO",R41="YES"),AND(I41="YES",R41="NO")),"MAYBE","NO"))))</f>
        <v>NO</v>
      </c>
      <c r="I41" s="23" t="s">
        <v>22</v>
      </c>
      <c r="J41" s="12"/>
      <c r="K41" s="12"/>
      <c r="L41" s="13"/>
      <c r="M41" s="13"/>
      <c r="N41" s="13"/>
      <c r="O41" s="13"/>
      <c r="P41" s="14"/>
      <c r="Q41" s="14"/>
      <c r="R41" s="23" t="s">
        <v>22</v>
      </c>
      <c r="S41" s="15"/>
      <c r="T41" s="15"/>
      <c r="U41" s="16"/>
      <c r="V41" s="16"/>
      <c r="W41" s="16"/>
      <c r="X41" s="16"/>
      <c r="Y41" s="16"/>
      <c r="Z41" s="16"/>
      <c r="AA41" s="7"/>
    </row>
    <row r="42" spans="1:27" ht="15.75" customHeight="1" x14ac:dyDescent="0.2">
      <c r="A42" s="8"/>
      <c r="B42" s="8" t="s">
        <v>113</v>
      </c>
      <c r="C42" s="8" t="s">
        <v>114</v>
      </c>
      <c r="D42" s="8">
        <v>2012</v>
      </c>
      <c r="E42" s="8"/>
      <c r="F42" s="22" t="str">
        <f>HYPERLINK("https://doi.org/10.1145/2384716.2384767")</f>
        <v>https://doi.org/10.1145/2384716.2384767</v>
      </c>
      <c r="G42" s="10" t="s">
        <v>115</v>
      </c>
      <c r="H42" s="19" t="str">
        <f t="shared" si="1"/>
        <v>NO</v>
      </c>
      <c r="I42" s="23" t="s">
        <v>22</v>
      </c>
      <c r="J42" s="12"/>
      <c r="K42" s="12"/>
      <c r="L42" s="13"/>
      <c r="M42" s="13"/>
      <c r="N42" s="13"/>
      <c r="O42" s="13"/>
      <c r="P42" s="14"/>
      <c r="Q42" s="14"/>
      <c r="R42" s="23" t="s">
        <v>22</v>
      </c>
      <c r="S42" s="15"/>
      <c r="T42" s="15"/>
      <c r="U42" s="16"/>
      <c r="V42" s="16"/>
      <c r="W42" s="16"/>
      <c r="X42" s="16"/>
      <c r="Y42" s="16"/>
      <c r="Z42" s="16"/>
      <c r="AA42" s="7"/>
    </row>
    <row r="43" spans="1:27" ht="15.75" customHeight="1" x14ac:dyDescent="0.2">
      <c r="A43" s="8"/>
      <c r="B43" s="8" t="s">
        <v>116</v>
      </c>
      <c r="C43" s="8" t="s">
        <v>117</v>
      </c>
      <c r="D43" s="8">
        <v>2004</v>
      </c>
      <c r="E43" s="8"/>
      <c r="F43" s="10"/>
      <c r="G43" s="10"/>
      <c r="H43" s="19" t="str">
        <f t="shared" si="1"/>
        <v>NO</v>
      </c>
      <c r="I43" s="23" t="s">
        <v>22</v>
      </c>
      <c r="J43" s="12"/>
      <c r="K43" s="12"/>
      <c r="L43" s="13"/>
      <c r="M43" s="13"/>
      <c r="N43" s="13"/>
      <c r="O43" s="13"/>
      <c r="P43" s="14"/>
      <c r="Q43" s="14"/>
      <c r="R43" s="24" t="s">
        <v>22</v>
      </c>
      <c r="S43" s="15"/>
      <c r="T43" s="15"/>
      <c r="U43" s="16"/>
      <c r="V43" s="16"/>
      <c r="W43" s="16"/>
      <c r="X43" s="16"/>
      <c r="Y43" s="16"/>
      <c r="Z43" s="16"/>
      <c r="AA43" s="7"/>
    </row>
    <row r="44" spans="1:27" ht="15.75" customHeight="1" x14ac:dyDescent="0.2">
      <c r="A44" s="8"/>
      <c r="B44" s="8" t="s">
        <v>118</v>
      </c>
      <c r="C44" s="8" t="s">
        <v>119</v>
      </c>
      <c r="D44" s="8">
        <v>2002</v>
      </c>
      <c r="E44" s="8"/>
      <c r="F44" s="22" t="str">
        <f>HYPERLINK("https://doi.org/10.1109/ms.2002.1020283")</f>
        <v>https://doi.org/10.1109/ms.2002.1020283</v>
      </c>
      <c r="G44" s="10" t="s">
        <v>120</v>
      </c>
      <c r="H44" s="19" t="str">
        <f t="shared" si="1"/>
        <v>NO</v>
      </c>
      <c r="I44" s="23" t="s">
        <v>22</v>
      </c>
      <c r="J44" s="12"/>
      <c r="K44" s="12"/>
      <c r="L44" s="13"/>
      <c r="M44" s="13"/>
      <c r="N44" s="13"/>
      <c r="O44" s="13"/>
      <c r="P44" s="14"/>
      <c r="Q44" s="14"/>
      <c r="R44" s="23" t="s">
        <v>22</v>
      </c>
      <c r="S44" s="15"/>
      <c r="T44" s="15"/>
      <c r="U44" s="16"/>
      <c r="V44" s="16"/>
      <c r="W44" s="16"/>
      <c r="X44" s="16"/>
      <c r="Y44" s="16"/>
      <c r="Z44" s="16"/>
      <c r="AA44" s="7"/>
    </row>
    <row r="45" spans="1:27" ht="15.75" customHeight="1" x14ac:dyDescent="0.2">
      <c r="A45" s="8"/>
      <c r="B45" s="8" t="s">
        <v>121</v>
      </c>
      <c r="C45" s="8" t="s">
        <v>122</v>
      </c>
      <c r="D45" s="8">
        <v>1996</v>
      </c>
      <c r="E45" s="8"/>
      <c r="F45" s="22" t="str">
        <f>HYPERLINK("https://doi.org/10.1109/icsm.1996.565036")</f>
        <v>https://doi.org/10.1109/icsm.1996.565036</v>
      </c>
      <c r="G45" s="10" t="s">
        <v>123</v>
      </c>
      <c r="H45" s="19" t="str">
        <f t="shared" si="1"/>
        <v>NO</v>
      </c>
      <c r="I45" s="23" t="s">
        <v>22</v>
      </c>
      <c r="J45" s="12"/>
      <c r="K45" s="12"/>
      <c r="L45" s="13"/>
      <c r="M45" s="13"/>
      <c r="N45" s="13"/>
      <c r="O45" s="13"/>
      <c r="P45" s="14"/>
      <c r="Q45" s="14"/>
      <c r="R45" s="23" t="s">
        <v>22</v>
      </c>
      <c r="S45" s="15"/>
      <c r="T45" s="15"/>
      <c r="U45" s="16"/>
      <c r="V45" s="16"/>
      <c r="W45" s="16"/>
      <c r="X45" s="16"/>
      <c r="Y45" s="16"/>
      <c r="Z45" s="16"/>
      <c r="AA45" s="7"/>
    </row>
    <row r="46" spans="1:27" ht="14.25" x14ac:dyDescent="0.2">
      <c r="A46" s="8"/>
      <c r="B46" s="8" t="s">
        <v>124</v>
      </c>
      <c r="C46" s="8" t="s">
        <v>125</v>
      </c>
      <c r="D46" s="8">
        <v>2011</v>
      </c>
      <c r="E46" s="8"/>
      <c r="F46" s="22" t="str">
        <f>HYPERLINK("https://doi.org/10.1109/splc.2011.25")</f>
        <v>https://doi.org/10.1109/splc.2011.25</v>
      </c>
      <c r="G46" s="10" t="s">
        <v>126</v>
      </c>
      <c r="H46" s="19" t="str">
        <f t="shared" si="1"/>
        <v>NO</v>
      </c>
      <c r="I46" s="23" t="s">
        <v>22</v>
      </c>
      <c r="J46" s="12"/>
      <c r="K46" s="12"/>
      <c r="L46" s="13"/>
      <c r="M46" s="13"/>
      <c r="N46" s="13"/>
      <c r="O46" s="13"/>
      <c r="P46" s="14"/>
      <c r="Q46" s="14"/>
      <c r="R46" s="23" t="s">
        <v>22</v>
      </c>
      <c r="S46" s="15"/>
      <c r="T46" s="15"/>
      <c r="U46" s="16"/>
      <c r="V46" s="16"/>
      <c r="W46" s="16"/>
      <c r="X46" s="16"/>
      <c r="Y46" s="16"/>
      <c r="Z46" s="16"/>
      <c r="AA46" s="7"/>
    </row>
    <row r="47" spans="1:27" ht="14.25" x14ac:dyDescent="0.2">
      <c r="A47" s="8"/>
      <c r="B47" s="8" t="s">
        <v>127</v>
      </c>
      <c r="C47" s="8" t="s">
        <v>128</v>
      </c>
      <c r="D47" s="8">
        <v>2004</v>
      </c>
      <c r="E47" s="8"/>
      <c r="F47" s="22" t="str">
        <f>HYPERLINK("https://doi.org/10.1007/978-3-540-24851-4_9")</f>
        <v>https://doi.org/10.1007/978-3-540-24851-4_9</v>
      </c>
      <c r="G47" s="10" t="s">
        <v>129</v>
      </c>
      <c r="H47" s="19" t="str">
        <f t="shared" si="1"/>
        <v>NO</v>
      </c>
      <c r="I47" s="23" t="s">
        <v>22</v>
      </c>
      <c r="J47" s="12"/>
      <c r="K47" s="12"/>
      <c r="L47" s="13"/>
      <c r="M47" s="13"/>
      <c r="N47" s="13"/>
      <c r="O47" s="13"/>
      <c r="P47" s="14"/>
      <c r="Q47" s="14"/>
      <c r="R47" s="24" t="s">
        <v>22</v>
      </c>
      <c r="S47" s="15"/>
      <c r="T47" s="15"/>
      <c r="U47" s="16"/>
      <c r="V47" s="16"/>
      <c r="W47" s="16"/>
      <c r="X47" s="16"/>
      <c r="Y47" s="16"/>
      <c r="Z47" s="16"/>
      <c r="AA47" s="7"/>
    </row>
    <row r="48" spans="1:27" ht="14.25" x14ac:dyDescent="0.2">
      <c r="A48" s="8"/>
      <c r="B48" s="8" t="s">
        <v>130</v>
      </c>
      <c r="C48" s="8" t="s">
        <v>131</v>
      </c>
      <c r="D48" s="8">
        <v>2014</v>
      </c>
      <c r="E48" s="8"/>
      <c r="F48" s="22" t="str">
        <f>HYPERLINK("https://doi.org/10.1145/2658761.2658766")</f>
        <v>https://doi.org/10.1145/2658761.2658766</v>
      </c>
      <c r="G48" s="10" t="s">
        <v>132</v>
      </c>
      <c r="H48" s="19" t="str">
        <f t="shared" si="1"/>
        <v>NO</v>
      </c>
      <c r="I48" s="23" t="s">
        <v>22</v>
      </c>
      <c r="J48" s="12"/>
      <c r="K48" s="12"/>
      <c r="L48" s="13"/>
      <c r="M48" s="13"/>
      <c r="N48" s="13"/>
      <c r="O48" s="13"/>
      <c r="P48" s="14"/>
      <c r="Q48" s="14"/>
      <c r="R48" s="23" t="s">
        <v>22</v>
      </c>
      <c r="S48" s="15"/>
      <c r="T48" s="15"/>
      <c r="U48" s="16"/>
      <c r="V48" s="16"/>
      <c r="W48" s="16"/>
      <c r="X48" s="16"/>
      <c r="Y48" s="16"/>
      <c r="Z48" s="16"/>
      <c r="AA48" s="7"/>
    </row>
    <row r="49" spans="1:27" ht="14.25" x14ac:dyDescent="0.2">
      <c r="A49" s="8"/>
      <c r="B49" s="8" t="s">
        <v>133</v>
      </c>
      <c r="C49" s="8" t="s">
        <v>134</v>
      </c>
      <c r="D49" s="8">
        <v>2010</v>
      </c>
      <c r="E49" s="8"/>
      <c r="F49" s="22" t="str">
        <f>HYPERLINK("https://doi.org/10.1145/1868688.1868696")</f>
        <v>https://doi.org/10.1145/1868688.1868696</v>
      </c>
      <c r="G49" s="10" t="s">
        <v>135</v>
      </c>
      <c r="H49" s="19" t="str">
        <f t="shared" si="1"/>
        <v>NO</v>
      </c>
      <c r="I49" s="23" t="s">
        <v>22</v>
      </c>
      <c r="J49" s="12"/>
      <c r="K49" s="12"/>
      <c r="L49" s="13"/>
      <c r="M49" s="13"/>
      <c r="N49" s="13"/>
      <c r="O49" s="13"/>
      <c r="P49" s="14"/>
      <c r="Q49" s="14"/>
      <c r="R49" s="23" t="s">
        <v>22</v>
      </c>
      <c r="S49" s="15"/>
      <c r="T49" s="15"/>
      <c r="U49" s="16"/>
      <c r="V49" s="16"/>
      <c r="W49" s="16"/>
      <c r="X49" s="16"/>
      <c r="Y49" s="16"/>
      <c r="Z49" s="16"/>
      <c r="AA49" s="7"/>
    </row>
    <row r="50" spans="1:27" ht="14.25" x14ac:dyDescent="0.2">
      <c r="A50" s="8"/>
      <c r="B50" s="8" t="s">
        <v>136</v>
      </c>
      <c r="C50" s="8" t="s">
        <v>137</v>
      </c>
      <c r="D50" s="8">
        <v>2004</v>
      </c>
      <c r="E50" s="8"/>
      <c r="F50" s="22" t="str">
        <f>HYPERLINK("https://doi.org/10.1109/tse.2004.23")</f>
        <v>https://doi.org/10.1109/tse.2004.23</v>
      </c>
      <c r="G50" s="10" t="s">
        <v>138</v>
      </c>
      <c r="H50" s="19" t="str">
        <f t="shared" si="1"/>
        <v>NO</v>
      </c>
      <c r="I50" s="23" t="s">
        <v>22</v>
      </c>
      <c r="J50" s="12"/>
      <c r="K50" s="12"/>
      <c r="L50" s="13"/>
      <c r="M50" s="13"/>
      <c r="N50" s="13"/>
      <c r="O50" s="13"/>
      <c r="P50" s="14"/>
      <c r="Q50" s="14"/>
      <c r="R50" s="24" t="s">
        <v>22</v>
      </c>
      <c r="S50" s="15"/>
      <c r="T50" s="15"/>
      <c r="U50" s="16"/>
      <c r="V50" s="16"/>
      <c r="W50" s="16"/>
      <c r="X50" s="16"/>
      <c r="Y50" s="16"/>
      <c r="Z50" s="16"/>
      <c r="AA50" s="7"/>
    </row>
    <row r="51" spans="1:27" ht="14.25" x14ac:dyDescent="0.2">
      <c r="A51" s="8"/>
      <c r="B51" s="8" t="s">
        <v>139</v>
      </c>
      <c r="C51" s="8" t="s">
        <v>140</v>
      </c>
      <c r="D51" s="8">
        <v>2012</v>
      </c>
      <c r="E51" s="8"/>
      <c r="F51" s="10"/>
      <c r="G51" s="10"/>
      <c r="H51" s="19" t="str">
        <f t="shared" si="1"/>
        <v>NO</v>
      </c>
      <c r="I51" s="23" t="s">
        <v>22</v>
      </c>
      <c r="J51" s="12"/>
      <c r="K51" s="12"/>
      <c r="L51" s="13"/>
      <c r="M51" s="13"/>
      <c r="N51" s="13"/>
      <c r="O51" s="13"/>
      <c r="P51" s="14"/>
      <c r="Q51" s="14"/>
      <c r="R51" s="23" t="s">
        <v>22</v>
      </c>
      <c r="S51" s="15"/>
      <c r="T51" s="15"/>
      <c r="U51" s="16"/>
      <c r="V51" s="16"/>
      <c r="W51" s="16"/>
      <c r="X51" s="16"/>
      <c r="Y51" s="16"/>
      <c r="Z51" s="16"/>
      <c r="AA51" s="7"/>
    </row>
    <row r="52" spans="1:27" ht="14.25" x14ac:dyDescent="0.2">
      <c r="A52" s="8"/>
      <c r="B52" s="8" t="s">
        <v>141</v>
      </c>
      <c r="C52" s="8" t="s">
        <v>142</v>
      </c>
      <c r="D52" s="8">
        <v>2015</v>
      </c>
      <c r="E52" s="8"/>
      <c r="F52" s="22" t="str">
        <f>HYPERLINK("https://doi.org/10.1007/978-3-319-15545-6_19")</f>
        <v>https://doi.org/10.1007/978-3-319-15545-6_19</v>
      </c>
      <c r="G52" s="10" t="s">
        <v>143</v>
      </c>
      <c r="H52" s="19" t="str">
        <f t="shared" si="1"/>
        <v>NO</v>
      </c>
      <c r="I52" s="23" t="s">
        <v>22</v>
      </c>
      <c r="J52" s="12"/>
      <c r="K52" s="12"/>
      <c r="L52" s="13"/>
      <c r="M52" s="13"/>
      <c r="N52" s="13"/>
      <c r="O52" s="13"/>
      <c r="P52" s="14"/>
      <c r="Q52" s="14"/>
      <c r="R52" s="23" t="s">
        <v>22</v>
      </c>
      <c r="S52" s="15"/>
      <c r="T52" s="15"/>
      <c r="U52" s="16"/>
      <c r="V52" s="16"/>
      <c r="W52" s="16"/>
      <c r="X52" s="16"/>
      <c r="Y52" s="16"/>
      <c r="Z52" s="16"/>
      <c r="AA52" s="7"/>
    </row>
    <row r="53" spans="1:27" ht="14.25" x14ac:dyDescent="0.2">
      <c r="A53" s="8"/>
      <c r="B53" s="8" t="s">
        <v>144</v>
      </c>
      <c r="C53" s="8" t="s">
        <v>145</v>
      </c>
      <c r="D53" s="8">
        <v>2011</v>
      </c>
      <c r="E53" s="8"/>
      <c r="F53" s="22" t="str">
        <f>HYPERLINK("https://doi.org/10.1145/2063239.2063245")</f>
        <v>https://doi.org/10.1145/2063239.2063245</v>
      </c>
      <c r="G53" s="10" t="s">
        <v>146</v>
      </c>
      <c r="H53" s="19" t="str">
        <f t="shared" si="1"/>
        <v>NO</v>
      </c>
      <c r="I53" s="23" t="s">
        <v>22</v>
      </c>
      <c r="J53" s="12"/>
      <c r="K53" s="12"/>
      <c r="L53" s="13"/>
      <c r="M53" s="13"/>
      <c r="N53" s="13"/>
      <c r="O53" s="13"/>
      <c r="P53" s="14"/>
      <c r="Q53" s="14"/>
      <c r="R53" s="23" t="s">
        <v>22</v>
      </c>
      <c r="S53" s="15"/>
      <c r="T53" s="15"/>
      <c r="U53" s="16"/>
      <c r="V53" s="16"/>
      <c r="W53" s="16"/>
      <c r="X53" s="16"/>
      <c r="Y53" s="16"/>
      <c r="Z53" s="16"/>
      <c r="AA53" s="7"/>
    </row>
    <row r="54" spans="1:27" ht="14.25" x14ac:dyDescent="0.2">
      <c r="A54" s="8"/>
      <c r="B54" s="8" t="s">
        <v>147</v>
      </c>
      <c r="C54" s="8" t="s">
        <v>148</v>
      </c>
      <c r="D54" s="8">
        <v>2015</v>
      </c>
      <c r="E54" s="8"/>
      <c r="F54" s="22" t="str">
        <f>HYPERLINK("https://doi.org/10.4230/lipics.ecoop.2015.495")</f>
        <v>https://doi.org/10.4230/lipics.ecoop.2015.495</v>
      </c>
      <c r="G54" s="10" t="s">
        <v>149</v>
      </c>
      <c r="H54" s="19" t="str">
        <f t="shared" si="1"/>
        <v>NO</v>
      </c>
      <c r="I54" s="23" t="s">
        <v>22</v>
      </c>
      <c r="J54" s="12"/>
      <c r="K54" s="12"/>
      <c r="L54" s="13"/>
      <c r="M54" s="13"/>
      <c r="N54" s="13"/>
      <c r="O54" s="13"/>
      <c r="P54" s="14"/>
      <c r="Q54" s="14"/>
      <c r="R54" s="23" t="s">
        <v>22</v>
      </c>
      <c r="S54" s="15"/>
      <c r="T54" s="15"/>
      <c r="U54" s="16"/>
      <c r="V54" s="16"/>
      <c r="W54" s="16"/>
      <c r="X54" s="16"/>
      <c r="Y54" s="16"/>
      <c r="Z54" s="16"/>
      <c r="AA54" s="7"/>
    </row>
    <row r="55" spans="1:27" ht="14.25" x14ac:dyDescent="0.2">
      <c r="A55" s="8"/>
      <c r="B55" s="8" t="s">
        <v>150</v>
      </c>
      <c r="C55" s="8" t="s">
        <v>151</v>
      </c>
      <c r="D55" s="8">
        <v>2011</v>
      </c>
      <c r="E55" s="8"/>
      <c r="F55" s="22" t="str">
        <f>HYPERLINK("https://doi.org/10.1145/2019136.2019142")</f>
        <v>https://doi.org/10.1145/2019136.2019142</v>
      </c>
      <c r="G55" s="10" t="s">
        <v>152</v>
      </c>
      <c r="H55" s="19" t="str">
        <f t="shared" si="1"/>
        <v>NO</v>
      </c>
      <c r="I55" s="23" t="s">
        <v>22</v>
      </c>
      <c r="J55" s="12"/>
      <c r="K55" s="12"/>
      <c r="L55" s="13"/>
      <c r="M55" s="13"/>
      <c r="N55" s="13"/>
      <c r="O55" s="13"/>
      <c r="P55" s="14"/>
      <c r="Q55" s="14"/>
      <c r="R55" s="23" t="s">
        <v>22</v>
      </c>
      <c r="S55" s="15"/>
      <c r="T55" s="15"/>
      <c r="U55" s="16"/>
      <c r="V55" s="16"/>
      <c r="W55" s="16"/>
      <c r="X55" s="16"/>
      <c r="Y55" s="16"/>
      <c r="Z55" s="16"/>
      <c r="AA55" s="7"/>
    </row>
    <row r="56" spans="1:27" ht="14.25" x14ac:dyDescent="0.2">
      <c r="A56" s="8"/>
      <c r="B56" s="8" t="s">
        <v>139</v>
      </c>
      <c r="C56" s="8" t="s">
        <v>153</v>
      </c>
      <c r="D56" s="8">
        <v>2014</v>
      </c>
      <c r="E56" s="8"/>
      <c r="F56" s="22" t="str">
        <f>HYPERLINK("https://doi.org/10.7763/ijfcc.2014.v3.288")</f>
        <v>https://doi.org/10.7763/ijfcc.2014.v3.288</v>
      </c>
      <c r="G56" s="10" t="s">
        <v>154</v>
      </c>
      <c r="H56" s="19" t="str">
        <f t="shared" si="1"/>
        <v>NO</v>
      </c>
      <c r="I56" s="23" t="s">
        <v>22</v>
      </c>
      <c r="J56" s="12"/>
      <c r="K56" s="12"/>
      <c r="L56" s="13"/>
      <c r="M56" s="13"/>
      <c r="N56" s="13"/>
      <c r="O56" s="13"/>
      <c r="P56" s="14"/>
      <c r="Q56" s="14"/>
      <c r="R56" s="23" t="s">
        <v>22</v>
      </c>
      <c r="S56" s="15"/>
      <c r="T56" s="15"/>
      <c r="U56" s="16"/>
      <c r="V56" s="16"/>
      <c r="W56" s="16"/>
      <c r="X56" s="16"/>
      <c r="Y56" s="16"/>
      <c r="Z56" s="16"/>
      <c r="AA56" s="7"/>
    </row>
    <row r="57" spans="1:27" ht="14.25" x14ac:dyDescent="0.2">
      <c r="A57" s="8"/>
      <c r="B57" s="8" t="s">
        <v>155</v>
      </c>
      <c r="C57" s="8" t="s">
        <v>156</v>
      </c>
      <c r="D57" s="8">
        <v>2002</v>
      </c>
      <c r="E57" s="8"/>
      <c r="F57" s="22" t="str">
        <f>HYPERLINK("https://doi.org/10.1109/tse.2002.1019478")</f>
        <v>https://doi.org/10.1109/tse.2002.1019478</v>
      </c>
      <c r="G57" s="10" t="s">
        <v>157</v>
      </c>
      <c r="H57" s="19" t="str">
        <f t="shared" si="1"/>
        <v>NO</v>
      </c>
      <c r="I57" s="23" t="s">
        <v>22</v>
      </c>
      <c r="J57" s="12"/>
      <c r="K57" s="12"/>
      <c r="L57" s="13"/>
      <c r="M57" s="13"/>
      <c r="N57" s="13"/>
      <c r="O57" s="13"/>
      <c r="P57" s="14"/>
      <c r="Q57" s="14"/>
      <c r="R57" s="24" t="s">
        <v>22</v>
      </c>
      <c r="S57" s="15"/>
      <c r="T57" s="15"/>
      <c r="U57" s="16"/>
      <c r="V57" s="16"/>
      <c r="W57" s="16"/>
      <c r="X57" s="16"/>
      <c r="Y57" s="16"/>
      <c r="Z57" s="16"/>
      <c r="AA57" s="7"/>
    </row>
    <row r="58" spans="1:27" ht="14.25" x14ac:dyDescent="0.2">
      <c r="A58" s="8"/>
      <c r="B58" s="8" t="s">
        <v>158</v>
      </c>
      <c r="C58" s="8" t="s">
        <v>159</v>
      </c>
      <c r="D58" s="8">
        <v>2015</v>
      </c>
      <c r="E58" s="8"/>
      <c r="F58" s="22" t="str">
        <f>HYPERLINK("https://doi.org/10.1109/tse.2015.2415793")</f>
        <v>https://doi.org/10.1109/tse.2015.2415793</v>
      </c>
      <c r="G58" s="10" t="s">
        <v>160</v>
      </c>
      <c r="H58" s="19" t="str">
        <f t="shared" si="1"/>
        <v>NO</v>
      </c>
      <c r="I58" s="23" t="s">
        <v>22</v>
      </c>
      <c r="J58" s="12"/>
      <c r="K58" s="12"/>
      <c r="L58" s="13"/>
      <c r="M58" s="13"/>
      <c r="N58" s="13"/>
      <c r="O58" s="13"/>
      <c r="P58" s="14"/>
      <c r="Q58" s="14"/>
      <c r="R58" s="23" t="s">
        <v>22</v>
      </c>
      <c r="S58" s="15"/>
      <c r="T58" s="15"/>
      <c r="U58" s="16"/>
      <c r="V58" s="16"/>
      <c r="W58" s="16"/>
      <c r="X58" s="16"/>
      <c r="Y58" s="16"/>
      <c r="Z58" s="16"/>
      <c r="AA58" s="7"/>
    </row>
    <row r="59" spans="1:27" ht="14.25" x14ac:dyDescent="0.2">
      <c r="A59" s="8"/>
      <c r="B59" s="8" t="s">
        <v>161</v>
      </c>
      <c r="C59" s="8" t="s">
        <v>162</v>
      </c>
      <c r="D59" s="8">
        <v>2003</v>
      </c>
      <c r="E59" s="8"/>
      <c r="F59" s="22" t="str">
        <f>HYPERLINK("https://doi.org/10.1109/icse.2003.1201298")</f>
        <v>https://doi.org/10.1109/icse.2003.1201298</v>
      </c>
      <c r="G59" s="10" t="s">
        <v>163</v>
      </c>
      <c r="H59" s="19" t="str">
        <f t="shared" si="1"/>
        <v>NO</v>
      </c>
      <c r="I59" s="23" t="s">
        <v>22</v>
      </c>
      <c r="J59" s="12"/>
      <c r="K59" s="12"/>
      <c r="L59" s="13"/>
      <c r="M59" s="13"/>
      <c r="N59" s="13"/>
      <c r="O59" s="13"/>
      <c r="P59" s="14"/>
      <c r="Q59" s="14"/>
      <c r="R59" s="23" t="s">
        <v>22</v>
      </c>
      <c r="S59" s="15"/>
      <c r="T59" s="15"/>
      <c r="U59" s="16"/>
      <c r="V59" s="16"/>
      <c r="W59" s="16"/>
      <c r="X59" s="16"/>
      <c r="Y59" s="16"/>
      <c r="Z59" s="16"/>
      <c r="AA59" s="7"/>
    </row>
    <row r="60" spans="1:27" ht="12.75" x14ac:dyDescent="0.2">
      <c r="A60" s="8"/>
      <c r="B60" s="8"/>
      <c r="C60" s="8"/>
      <c r="D60" s="8"/>
      <c r="E60" s="8"/>
      <c r="F60" s="10"/>
      <c r="G60" s="10"/>
      <c r="H60" s="10"/>
      <c r="I60" s="11"/>
      <c r="J60" s="12"/>
      <c r="K60" s="12"/>
      <c r="L60" s="13"/>
      <c r="M60" s="13"/>
      <c r="N60" s="13"/>
      <c r="O60" s="13"/>
      <c r="P60" s="14"/>
      <c r="Q60" s="14"/>
      <c r="R60" s="11"/>
      <c r="S60" s="15"/>
      <c r="T60" s="15"/>
      <c r="U60" s="16"/>
      <c r="V60" s="16"/>
      <c r="W60" s="16"/>
      <c r="X60" s="16"/>
      <c r="Y60" s="16"/>
      <c r="Z60" s="16"/>
      <c r="AA60" s="7"/>
    </row>
    <row r="61" spans="1:27" ht="12.75" x14ac:dyDescent="0.2">
      <c r="A61" s="8"/>
      <c r="B61" s="8" t="s">
        <v>164</v>
      </c>
      <c r="C61" s="8"/>
      <c r="D61" s="8"/>
      <c r="E61" s="8"/>
      <c r="F61" s="10"/>
      <c r="G61" s="10"/>
      <c r="H61" s="10"/>
      <c r="I61" s="11"/>
      <c r="J61" s="12"/>
      <c r="K61" s="12"/>
      <c r="L61" s="13"/>
      <c r="M61" s="13"/>
      <c r="N61" s="13"/>
      <c r="O61" s="13"/>
      <c r="P61" s="14"/>
      <c r="Q61" s="14"/>
      <c r="R61" s="11"/>
      <c r="S61" s="15"/>
      <c r="T61" s="15"/>
      <c r="U61" s="16"/>
      <c r="V61" s="16"/>
      <c r="W61" s="16"/>
      <c r="X61" s="16"/>
      <c r="Y61" s="16"/>
      <c r="Z61" s="16"/>
      <c r="AA61" s="7"/>
    </row>
    <row r="62" spans="1:27" ht="12.75" x14ac:dyDescent="0.2">
      <c r="A62" s="8"/>
      <c r="B62" s="8"/>
      <c r="C62" s="8"/>
      <c r="D62" s="8"/>
      <c r="E62" s="8"/>
      <c r="F62" s="10"/>
      <c r="G62" s="10"/>
      <c r="H62" s="10"/>
      <c r="I62" s="11"/>
      <c r="J62" s="12"/>
      <c r="K62" s="12"/>
      <c r="L62" s="13"/>
      <c r="M62" s="13"/>
      <c r="N62" s="13"/>
      <c r="O62" s="13"/>
      <c r="P62" s="14"/>
      <c r="Q62" s="14"/>
      <c r="R62" s="11"/>
      <c r="S62" s="15"/>
      <c r="T62" s="15"/>
      <c r="U62" s="16"/>
      <c r="V62" s="16"/>
      <c r="W62" s="16"/>
      <c r="X62" s="16"/>
      <c r="Y62" s="16"/>
      <c r="Z62" s="16"/>
      <c r="AA62" s="7"/>
    </row>
    <row r="63" spans="1:27" ht="12.75" x14ac:dyDescent="0.2">
      <c r="A63" s="8"/>
      <c r="B63" s="8" t="s">
        <v>165</v>
      </c>
      <c r="C63" s="8" t="s">
        <v>166</v>
      </c>
      <c r="D63" s="8"/>
      <c r="E63" s="8"/>
      <c r="F63" s="22" t="s">
        <v>167</v>
      </c>
      <c r="G63" s="10"/>
      <c r="H63" s="10" t="s">
        <v>22</v>
      </c>
      <c r="I63" s="23" t="s">
        <v>22</v>
      </c>
      <c r="J63" s="12"/>
      <c r="K63" s="12"/>
      <c r="L63" s="13"/>
      <c r="M63" s="13"/>
      <c r="N63" s="13"/>
      <c r="O63" s="13"/>
      <c r="P63" s="14"/>
      <c r="Q63" s="14"/>
      <c r="R63" s="23" t="s">
        <v>22</v>
      </c>
      <c r="S63" s="15"/>
      <c r="T63" s="15"/>
      <c r="U63" s="16"/>
      <c r="V63" s="16"/>
      <c r="W63" s="16"/>
      <c r="X63" s="16"/>
      <c r="Y63" s="16"/>
      <c r="Z63" s="16"/>
      <c r="AA63" s="7"/>
    </row>
    <row r="64" spans="1:27" ht="12.75" x14ac:dyDescent="0.2">
      <c r="A64" s="8"/>
      <c r="B64" s="8" t="s">
        <v>168</v>
      </c>
      <c r="C64" s="8" t="s">
        <v>169</v>
      </c>
      <c r="D64" s="8">
        <v>2016</v>
      </c>
      <c r="E64" s="8"/>
      <c r="F64" s="22" t="s">
        <v>170</v>
      </c>
      <c r="G64" s="10"/>
      <c r="H64" s="10" t="s">
        <v>22</v>
      </c>
      <c r="I64" s="23" t="s">
        <v>22</v>
      </c>
      <c r="J64" s="12"/>
      <c r="K64" s="12"/>
      <c r="L64" s="13"/>
      <c r="M64" s="13"/>
      <c r="N64" s="13"/>
      <c r="O64" s="13"/>
      <c r="P64" s="14"/>
      <c r="Q64" s="14"/>
      <c r="R64" s="23" t="s">
        <v>22</v>
      </c>
      <c r="S64" s="15"/>
      <c r="T64" s="15"/>
      <c r="U64" s="16"/>
      <c r="V64" s="16"/>
      <c r="W64" s="16"/>
      <c r="X64" s="16"/>
      <c r="Y64" s="16"/>
      <c r="Z64" s="16"/>
      <c r="AA64" s="7"/>
    </row>
    <row r="65" spans="1:27" ht="12.75" x14ac:dyDescent="0.2">
      <c r="A65" s="8"/>
      <c r="B65" s="8" t="s">
        <v>171</v>
      </c>
      <c r="C65" s="8" t="s">
        <v>172</v>
      </c>
      <c r="D65" s="8">
        <v>2016</v>
      </c>
      <c r="E65" s="8"/>
      <c r="F65" s="22" t="s">
        <v>173</v>
      </c>
      <c r="G65" s="10"/>
      <c r="H65" s="10" t="s">
        <v>22</v>
      </c>
      <c r="I65" s="23" t="s">
        <v>22</v>
      </c>
      <c r="J65" s="12"/>
      <c r="K65" s="12"/>
      <c r="L65" s="13"/>
      <c r="M65" s="13"/>
      <c r="N65" s="13"/>
      <c r="O65" s="13"/>
      <c r="P65" s="14"/>
      <c r="Q65" s="14"/>
      <c r="R65" s="23" t="s">
        <v>22</v>
      </c>
      <c r="S65" s="15"/>
      <c r="T65" s="15"/>
      <c r="U65" s="16"/>
      <c r="V65" s="16"/>
      <c r="W65" s="16"/>
      <c r="X65" s="16"/>
      <c r="Y65" s="16"/>
      <c r="Z65" s="16"/>
      <c r="AA65" s="7"/>
    </row>
    <row r="66" spans="1:27" ht="12.75" x14ac:dyDescent="0.2">
      <c r="A66" s="8"/>
      <c r="B66" s="8" t="s">
        <v>174</v>
      </c>
      <c r="C66" s="8" t="s">
        <v>175</v>
      </c>
      <c r="D66" s="8">
        <v>2014</v>
      </c>
      <c r="E66" s="8"/>
      <c r="F66" s="22" t="s">
        <v>176</v>
      </c>
      <c r="G66" s="10" t="s">
        <v>177</v>
      </c>
      <c r="H66" s="10" t="s">
        <v>22</v>
      </c>
      <c r="I66" s="23" t="s">
        <v>22</v>
      </c>
      <c r="J66" s="12"/>
      <c r="K66" s="12"/>
      <c r="L66" s="13"/>
      <c r="M66" s="13"/>
      <c r="N66" s="13"/>
      <c r="O66" s="13"/>
      <c r="P66" s="14"/>
      <c r="Q66" s="14"/>
      <c r="R66" s="23" t="s">
        <v>22</v>
      </c>
      <c r="S66" s="15"/>
      <c r="T66" s="15"/>
      <c r="U66" s="16"/>
      <c r="V66" s="16"/>
      <c r="W66" s="16"/>
      <c r="X66" s="16"/>
      <c r="Y66" s="16"/>
      <c r="Z66" s="16"/>
      <c r="AA66" s="7"/>
    </row>
    <row r="67" spans="1:27" ht="12.75" x14ac:dyDescent="0.2">
      <c r="A67" s="8"/>
      <c r="B67" s="8" t="s">
        <v>178</v>
      </c>
      <c r="C67" s="8" t="s">
        <v>179</v>
      </c>
      <c r="D67" s="8">
        <v>2014</v>
      </c>
      <c r="E67" s="8"/>
      <c r="F67" s="22" t="s">
        <v>180</v>
      </c>
      <c r="G67" s="10"/>
      <c r="H67" s="10" t="s">
        <v>22</v>
      </c>
      <c r="I67" s="23" t="s">
        <v>22</v>
      </c>
      <c r="J67" s="12"/>
      <c r="K67" s="12"/>
      <c r="L67" s="25" t="b">
        <v>1</v>
      </c>
      <c r="M67" s="13"/>
      <c r="N67" s="13"/>
      <c r="O67" s="13"/>
      <c r="P67" s="14"/>
      <c r="Q67" s="14"/>
      <c r="R67" s="23" t="s">
        <v>22</v>
      </c>
      <c r="S67" s="15"/>
      <c r="T67" s="15"/>
      <c r="U67" s="16"/>
      <c r="V67" s="16"/>
      <c r="W67" s="16"/>
      <c r="X67" s="16"/>
      <c r="Y67" s="16"/>
      <c r="Z67" s="16"/>
      <c r="AA67" s="7"/>
    </row>
    <row r="68" spans="1:27" ht="12.75" x14ac:dyDescent="0.2">
      <c r="A68" s="8"/>
      <c r="B68" s="8" t="s">
        <v>181</v>
      </c>
      <c r="C68" s="8" t="s">
        <v>182</v>
      </c>
      <c r="D68" s="8"/>
      <c r="E68" s="8"/>
      <c r="F68" s="10"/>
      <c r="G68" s="10"/>
      <c r="H68" s="10" t="s">
        <v>22</v>
      </c>
      <c r="I68" s="23" t="s">
        <v>22</v>
      </c>
      <c r="J68" s="26" t="b">
        <v>0</v>
      </c>
      <c r="K68" s="26" t="b">
        <v>0</v>
      </c>
      <c r="L68" s="25" t="b">
        <v>0</v>
      </c>
      <c r="M68" s="25" t="b">
        <v>0</v>
      </c>
      <c r="N68" s="25" t="b">
        <v>0</v>
      </c>
      <c r="O68" s="25" t="b">
        <v>0</v>
      </c>
      <c r="P68" s="25" t="b">
        <v>0</v>
      </c>
      <c r="Q68" s="25" t="b">
        <v>0</v>
      </c>
      <c r="R68" s="23" t="s">
        <v>22</v>
      </c>
      <c r="S68" s="27" t="b">
        <v>0</v>
      </c>
      <c r="T68" s="27" t="b">
        <v>0</v>
      </c>
      <c r="U68" s="28" t="b">
        <v>0</v>
      </c>
      <c r="V68" s="28" t="b">
        <v>0</v>
      </c>
      <c r="W68" s="28" t="b">
        <v>0</v>
      </c>
      <c r="X68" s="28" t="b">
        <v>0</v>
      </c>
      <c r="Y68" s="28" t="b">
        <v>0</v>
      </c>
      <c r="Z68" s="28" t="b">
        <v>0</v>
      </c>
      <c r="AA68" s="7"/>
    </row>
    <row r="69" spans="1:27" ht="12.75" x14ac:dyDescent="0.2">
      <c r="A69" s="8"/>
      <c r="B69" s="8" t="s">
        <v>183</v>
      </c>
      <c r="C69" s="8" t="s">
        <v>184</v>
      </c>
      <c r="D69" s="8">
        <v>2016</v>
      </c>
      <c r="E69" s="29"/>
      <c r="F69" s="22" t="s">
        <v>185</v>
      </c>
      <c r="G69" s="10"/>
      <c r="H69" s="10" t="s">
        <v>22</v>
      </c>
      <c r="I69" s="30" t="s">
        <v>22</v>
      </c>
      <c r="J69" s="12"/>
      <c r="K69" s="12"/>
      <c r="L69" s="25" t="b">
        <v>1</v>
      </c>
      <c r="M69" s="13"/>
      <c r="N69" s="13"/>
      <c r="O69" s="13"/>
      <c r="P69" s="14"/>
      <c r="Q69" s="14"/>
      <c r="R69" s="30" t="s">
        <v>22</v>
      </c>
      <c r="S69" s="15"/>
      <c r="T69" s="15"/>
      <c r="U69" s="16"/>
      <c r="V69" s="16"/>
      <c r="W69" s="16"/>
      <c r="X69" s="16"/>
      <c r="Y69" s="16"/>
      <c r="Z69" s="16"/>
      <c r="AA69" s="7"/>
    </row>
    <row r="70" spans="1:27" ht="12.75" x14ac:dyDescent="0.2">
      <c r="A70" s="8"/>
      <c r="B70" s="8" t="s">
        <v>186</v>
      </c>
      <c r="C70" s="8" t="s">
        <v>187</v>
      </c>
      <c r="D70" s="8">
        <v>2013</v>
      </c>
      <c r="E70" s="8" t="s">
        <v>188</v>
      </c>
      <c r="F70" s="17" t="s">
        <v>189</v>
      </c>
      <c r="G70" s="10"/>
      <c r="H70" s="10" t="s">
        <v>22</v>
      </c>
      <c r="I70" s="24" t="s">
        <v>22</v>
      </c>
      <c r="J70" s="26" t="b">
        <v>0</v>
      </c>
      <c r="K70" s="26" t="b">
        <v>0</v>
      </c>
      <c r="L70" s="25" t="b">
        <v>0</v>
      </c>
      <c r="M70" s="25" t="b">
        <v>0</v>
      </c>
      <c r="N70" s="25" t="b">
        <v>0</v>
      </c>
      <c r="O70" s="25" t="b">
        <v>0</v>
      </c>
      <c r="P70" s="25" t="b">
        <v>0</v>
      </c>
      <c r="Q70" s="25" t="b">
        <v>0</v>
      </c>
      <c r="R70" s="30" t="s">
        <v>22</v>
      </c>
      <c r="S70" s="27" t="b">
        <v>0</v>
      </c>
      <c r="T70" s="27" t="b">
        <v>0</v>
      </c>
      <c r="U70" s="28" t="b">
        <v>0</v>
      </c>
      <c r="V70" s="28" t="b">
        <v>0</v>
      </c>
      <c r="W70" s="28" t="b">
        <v>0</v>
      </c>
      <c r="X70" s="28" t="b">
        <v>0</v>
      </c>
      <c r="Y70" s="28" t="b">
        <v>0</v>
      </c>
      <c r="Z70" s="28" t="b">
        <v>0</v>
      </c>
      <c r="AA70" s="7"/>
    </row>
    <row r="71" spans="1:27" ht="12.75" x14ac:dyDescent="0.2">
      <c r="A71" s="8"/>
      <c r="B71" s="8" t="s">
        <v>190</v>
      </c>
      <c r="C71" s="8" t="s">
        <v>191</v>
      </c>
      <c r="D71" s="8"/>
      <c r="E71" s="8"/>
      <c r="F71" s="10"/>
      <c r="G71" s="10"/>
      <c r="H71" s="10" t="s">
        <v>22</v>
      </c>
      <c r="I71" s="23" t="s">
        <v>22</v>
      </c>
      <c r="J71" s="26" t="b">
        <v>0</v>
      </c>
      <c r="K71" s="26" t="b">
        <v>0</v>
      </c>
      <c r="L71" s="25" t="b">
        <v>0</v>
      </c>
      <c r="M71" s="25" t="b">
        <v>0</v>
      </c>
      <c r="N71" s="25" t="b">
        <v>0</v>
      </c>
      <c r="O71" s="25" t="b">
        <v>0</v>
      </c>
      <c r="P71" s="25" t="b">
        <v>0</v>
      </c>
      <c r="Q71" s="25" t="b">
        <v>0</v>
      </c>
      <c r="R71" s="23" t="s">
        <v>22</v>
      </c>
      <c r="S71" s="27" t="b">
        <v>0</v>
      </c>
      <c r="T71" s="27" t="b">
        <v>0</v>
      </c>
      <c r="U71" s="28" t="b">
        <v>0</v>
      </c>
      <c r="V71" s="28" t="b">
        <v>0</v>
      </c>
      <c r="W71" s="28" t="b">
        <v>0</v>
      </c>
      <c r="X71" s="28" t="b">
        <v>0</v>
      </c>
      <c r="Y71" s="28" t="b">
        <v>0</v>
      </c>
      <c r="Z71" s="28" t="b">
        <v>0</v>
      </c>
      <c r="AA71" s="7"/>
    </row>
    <row r="72" spans="1:27" ht="12.75" x14ac:dyDescent="0.2">
      <c r="A72" s="8"/>
      <c r="B72" s="8"/>
      <c r="C72" s="8" t="s">
        <v>192</v>
      </c>
      <c r="D72" s="8"/>
      <c r="E72" s="8"/>
      <c r="F72" s="22" t="s">
        <v>193</v>
      </c>
      <c r="G72" s="10"/>
      <c r="H72" s="10" t="s">
        <v>22</v>
      </c>
      <c r="I72" s="23" t="s">
        <v>22</v>
      </c>
      <c r="J72" s="12"/>
      <c r="K72" s="12"/>
      <c r="L72" s="13"/>
      <c r="M72" s="13"/>
      <c r="N72" s="13"/>
      <c r="O72" s="13"/>
      <c r="P72" s="14"/>
      <c r="Q72" s="25" t="b">
        <v>1</v>
      </c>
      <c r="R72" s="23" t="s">
        <v>22</v>
      </c>
      <c r="S72" s="15"/>
      <c r="T72" s="15"/>
      <c r="U72" s="16"/>
      <c r="V72" s="16"/>
      <c r="W72" s="16"/>
      <c r="X72" s="16"/>
      <c r="Y72" s="16"/>
      <c r="Z72" s="16"/>
      <c r="AA72" s="7"/>
    </row>
    <row r="73" spans="1:27" ht="12.75" x14ac:dyDescent="0.2">
      <c r="A73" s="8"/>
      <c r="B73" s="8" t="s">
        <v>194</v>
      </c>
      <c r="C73" s="8" t="s">
        <v>195</v>
      </c>
      <c r="D73" s="8">
        <v>2005</v>
      </c>
      <c r="E73" s="8"/>
      <c r="F73" s="22" t="s">
        <v>196</v>
      </c>
      <c r="G73" s="10" t="s">
        <v>197</v>
      </c>
      <c r="H73" s="10" t="s">
        <v>22</v>
      </c>
      <c r="I73" s="23" t="s">
        <v>22</v>
      </c>
      <c r="J73" s="12"/>
      <c r="K73" s="12"/>
      <c r="L73" s="13"/>
      <c r="M73" s="13"/>
      <c r="N73" s="13"/>
      <c r="O73" s="13"/>
      <c r="P73" s="14"/>
      <c r="Q73" s="14"/>
      <c r="R73" s="23" t="s">
        <v>22</v>
      </c>
      <c r="S73" s="15"/>
      <c r="T73" s="15"/>
      <c r="U73" s="16"/>
      <c r="V73" s="16"/>
      <c r="W73" s="16"/>
      <c r="X73" s="16"/>
      <c r="Y73" s="16"/>
      <c r="Z73" s="16"/>
      <c r="AA73" s="7"/>
    </row>
    <row r="74" spans="1:27" ht="12.75" x14ac:dyDescent="0.2">
      <c r="A74" s="8"/>
      <c r="B74" s="8" t="s">
        <v>198</v>
      </c>
      <c r="C74" s="8" t="s">
        <v>199</v>
      </c>
      <c r="D74" s="8">
        <v>2002</v>
      </c>
      <c r="E74" s="8"/>
      <c r="F74" s="10"/>
      <c r="G74" s="10"/>
      <c r="H74" s="10" t="s">
        <v>22</v>
      </c>
      <c r="I74" s="23" t="s">
        <v>22</v>
      </c>
      <c r="J74" s="26" t="b">
        <v>0</v>
      </c>
      <c r="K74" s="26" t="b">
        <v>0</v>
      </c>
      <c r="L74" s="25" t="b">
        <v>0</v>
      </c>
      <c r="M74" s="25" t="b">
        <v>0</v>
      </c>
      <c r="N74" s="25" t="b">
        <v>0</v>
      </c>
      <c r="O74" s="25" t="b">
        <v>0</v>
      </c>
      <c r="P74" s="25" t="b">
        <v>0</v>
      </c>
      <c r="Q74" s="25" t="b">
        <v>0</v>
      </c>
      <c r="R74" s="23" t="s">
        <v>22</v>
      </c>
      <c r="S74" s="15"/>
      <c r="T74" s="15"/>
      <c r="U74" s="16"/>
      <c r="V74" s="16"/>
      <c r="W74" s="16"/>
      <c r="X74" s="16"/>
      <c r="Y74" s="16"/>
      <c r="Z74" s="16"/>
      <c r="AA74" s="7"/>
    </row>
    <row r="75" spans="1:27" ht="12.75" x14ac:dyDescent="0.2">
      <c r="A75" s="8"/>
      <c r="B75" s="8" t="s">
        <v>200</v>
      </c>
      <c r="C75" s="8" t="s">
        <v>201</v>
      </c>
      <c r="D75" s="8">
        <v>2014</v>
      </c>
      <c r="E75" s="8"/>
      <c r="F75" s="22" t="s">
        <v>202</v>
      </c>
      <c r="G75" s="10" t="s">
        <v>203</v>
      </c>
      <c r="H75" s="10" t="s">
        <v>204</v>
      </c>
      <c r="I75" s="23" t="s">
        <v>204</v>
      </c>
      <c r="J75" s="26" t="b">
        <v>1</v>
      </c>
      <c r="K75" s="26" t="b">
        <v>1</v>
      </c>
      <c r="L75" s="25" t="b">
        <v>0</v>
      </c>
      <c r="M75" s="25" t="b">
        <v>0</v>
      </c>
      <c r="N75" s="25" t="b">
        <v>0</v>
      </c>
      <c r="O75" s="25" t="b">
        <v>0</v>
      </c>
      <c r="P75" s="25" t="b">
        <v>0</v>
      </c>
      <c r="Q75" s="25" t="b">
        <v>0</v>
      </c>
      <c r="R75" s="23" t="s">
        <v>22</v>
      </c>
      <c r="S75" s="27" t="b">
        <v>0</v>
      </c>
      <c r="T75" s="27" t="b">
        <v>1</v>
      </c>
      <c r="U75" s="28" t="b">
        <v>0</v>
      </c>
      <c r="V75" s="28" t="b">
        <v>0</v>
      </c>
      <c r="W75" s="28" t="b">
        <v>0</v>
      </c>
      <c r="X75" s="28" t="b">
        <v>0</v>
      </c>
      <c r="Y75" s="28" t="b">
        <v>0</v>
      </c>
      <c r="Z75" s="28" t="b">
        <v>0</v>
      </c>
      <c r="AA75" s="7"/>
    </row>
    <row r="76" spans="1:27" ht="12.75" x14ac:dyDescent="0.2">
      <c r="A76" s="8"/>
      <c r="B76" s="8" t="s">
        <v>205</v>
      </c>
      <c r="C76" s="8" t="s">
        <v>206</v>
      </c>
      <c r="D76" s="8">
        <v>2015</v>
      </c>
      <c r="E76" s="8"/>
      <c r="F76" s="22" t="s">
        <v>207</v>
      </c>
      <c r="G76" s="10" t="s">
        <v>208</v>
      </c>
      <c r="H76" s="10" t="s">
        <v>22</v>
      </c>
      <c r="I76" s="23" t="s">
        <v>22</v>
      </c>
      <c r="J76" s="12"/>
      <c r="K76" s="12"/>
      <c r="L76" s="13"/>
      <c r="M76" s="13"/>
      <c r="N76" s="13"/>
      <c r="O76" s="13"/>
      <c r="P76" s="14"/>
      <c r="Q76" s="14"/>
      <c r="R76" s="23" t="s">
        <v>22</v>
      </c>
      <c r="S76" s="15"/>
      <c r="T76" s="15"/>
      <c r="U76" s="16"/>
      <c r="V76" s="16"/>
      <c r="W76" s="16"/>
      <c r="X76" s="16"/>
      <c r="Y76" s="16"/>
      <c r="Z76" s="16"/>
      <c r="AA76" s="7"/>
    </row>
    <row r="77" spans="1:27" ht="12.75" x14ac:dyDescent="0.2">
      <c r="A77" s="8"/>
      <c r="B77" s="8"/>
      <c r="C77" s="8"/>
      <c r="D77" s="8"/>
      <c r="E77" s="8"/>
      <c r="F77" s="10"/>
      <c r="G77" s="10"/>
      <c r="H77" s="10"/>
      <c r="I77" s="11"/>
      <c r="J77" s="12"/>
      <c r="K77" s="12"/>
      <c r="L77" s="13"/>
      <c r="M77" s="13"/>
      <c r="N77" s="13"/>
      <c r="O77" s="13"/>
      <c r="P77" s="14"/>
      <c r="Q77" s="14"/>
      <c r="R77" s="11"/>
      <c r="S77" s="15"/>
      <c r="T77" s="15"/>
      <c r="U77" s="16"/>
      <c r="V77" s="16"/>
      <c r="W77" s="16"/>
      <c r="X77" s="16"/>
      <c r="Y77" s="16"/>
      <c r="Z77" s="16"/>
      <c r="AA77" s="7"/>
    </row>
    <row r="78" spans="1:27" ht="12.75" x14ac:dyDescent="0.2">
      <c r="A78" s="8"/>
      <c r="B78" s="8" t="s">
        <v>209</v>
      </c>
      <c r="C78" s="8"/>
      <c r="D78" s="8"/>
      <c r="E78" s="8"/>
      <c r="F78" s="10"/>
      <c r="G78" s="10"/>
      <c r="H78" s="10"/>
      <c r="I78" s="21"/>
      <c r="J78" s="12"/>
      <c r="K78" s="12"/>
      <c r="L78" s="13"/>
      <c r="M78" s="13"/>
      <c r="N78" s="13"/>
      <c r="O78" s="13"/>
      <c r="P78" s="14"/>
      <c r="Q78" s="14"/>
      <c r="R78" s="21"/>
      <c r="S78" s="15"/>
      <c r="T78" s="15"/>
      <c r="U78" s="16"/>
      <c r="V78" s="16"/>
      <c r="W78" s="16"/>
      <c r="X78" s="16"/>
      <c r="Y78" s="16"/>
      <c r="Z78" s="16"/>
      <c r="AA78" s="7"/>
    </row>
    <row r="79" spans="1:27" ht="12.75" x14ac:dyDescent="0.2">
      <c r="A79" s="8"/>
      <c r="B79" s="8"/>
      <c r="C79" s="8"/>
      <c r="D79" s="8"/>
      <c r="E79" s="29"/>
      <c r="F79" s="10"/>
      <c r="G79" s="10"/>
      <c r="H79" s="10"/>
      <c r="I79" s="11"/>
      <c r="J79" s="12"/>
      <c r="K79" s="12"/>
      <c r="L79" s="13"/>
      <c r="M79" s="13"/>
      <c r="N79" s="13"/>
      <c r="O79" s="13"/>
      <c r="P79" s="14"/>
      <c r="Q79" s="14"/>
      <c r="R79" s="11"/>
      <c r="S79" s="15"/>
      <c r="T79" s="15"/>
      <c r="U79" s="16"/>
      <c r="V79" s="16"/>
      <c r="W79" s="16"/>
      <c r="X79" s="16"/>
      <c r="Y79" s="16"/>
      <c r="Z79" s="16"/>
      <c r="AA79" s="7"/>
    </row>
    <row r="80" spans="1:27" ht="12.75" x14ac:dyDescent="0.2">
      <c r="A80" s="8"/>
      <c r="B80" s="8" t="s">
        <v>210</v>
      </c>
      <c r="C80" s="8"/>
      <c r="D80" s="8"/>
      <c r="E80" s="8"/>
      <c r="F80" s="10"/>
      <c r="G80" s="10"/>
      <c r="H80" s="10"/>
      <c r="I80" s="11"/>
      <c r="J80" s="12"/>
      <c r="K80" s="12"/>
      <c r="L80" s="13"/>
      <c r="M80" s="13"/>
      <c r="N80" s="13"/>
      <c r="O80" s="13"/>
      <c r="P80" s="14"/>
      <c r="Q80" s="14"/>
      <c r="R80" s="11"/>
      <c r="S80" s="15"/>
      <c r="T80" s="15"/>
      <c r="U80" s="16"/>
      <c r="V80" s="16"/>
      <c r="W80" s="16"/>
      <c r="X80" s="16"/>
      <c r="Y80" s="16"/>
      <c r="Z80" s="16"/>
      <c r="AA80" s="7"/>
    </row>
    <row r="81" spans="1:27" ht="12.75" x14ac:dyDescent="0.2">
      <c r="A81" s="8"/>
      <c r="B81" s="8"/>
      <c r="C81" s="8"/>
      <c r="D81" s="8"/>
      <c r="E81" s="29"/>
      <c r="F81" s="10"/>
      <c r="G81" s="10"/>
      <c r="H81" s="10"/>
      <c r="I81" s="21"/>
      <c r="J81" s="12"/>
      <c r="K81" s="12"/>
      <c r="L81" s="13"/>
      <c r="M81" s="13"/>
      <c r="N81" s="13"/>
      <c r="O81" s="13"/>
      <c r="P81" s="14"/>
      <c r="Q81" s="14"/>
      <c r="R81" s="21"/>
      <c r="S81" s="15"/>
      <c r="T81" s="15"/>
      <c r="U81" s="16"/>
      <c r="V81" s="16"/>
      <c r="W81" s="16"/>
      <c r="X81" s="16"/>
      <c r="Y81" s="16"/>
      <c r="Z81" s="16"/>
      <c r="AA81" s="7"/>
    </row>
    <row r="82" spans="1:27" ht="14.25" x14ac:dyDescent="0.2">
      <c r="A82" s="8"/>
      <c r="B82" s="8" t="s">
        <v>211</v>
      </c>
      <c r="C82" s="8" t="s">
        <v>212</v>
      </c>
      <c r="D82" s="8">
        <v>2017</v>
      </c>
      <c r="E82" s="29"/>
      <c r="F82" s="22" t="str">
        <f>HYPERLINK("https://dl.acm.org/doi/abs/10.1145/3170492.3136054")</f>
        <v>https://dl.acm.org/doi/abs/10.1145/3170492.3136054</v>
      </c>
      <c r="G82" s="10"/>
      <c r="H82" s="19" t="str">
        <f t="shared" ref="H82:H97" si="2">IF(I82=R82,I82,IF(AND(I82="YES",R82="MAYBE"),"YES",IF(AND(I82="MAYBE",R82="YES"),"YES",IF(OR(AND(I82="NO",R82="YES"),AND(I82="YES",R82="NO")),"MAYBE","NO"))))</f>
        <v>NO</v>
      </c>
      <c r="I82" s="23" t="s">
        <v>22</v>
      </c>
      <c r="J82" s="12"/>
      <c r="K82" s="12"/>
      <c r="L82" s="13"/>
      <c r="M82" s="13"/>
      <c r="N82" s="13"/>
      <c r="O82" s="13"/>
      <c r="P82" s="14"/>
      <c r="Q82" s="14"/>
      <c r="R82" s="23" t="s">
        <v>22</v>
      </c>
      <c r="S82" s="15"/>
      <c r="T82" s="15"/>
      <c r="U82" s="16"/>
      <c r="V82" s="16"/>
      <c r="W82" s="16"/>
      <c r="X82" s="16"/>
      <c r="Y82" s="16"/>
      <c r="Z82" s="16"/>
      <c r="AA82" s="7"/>
    </row>
    <row r="83" spans="1:27" ht="14.25" x14ac:dyDescent="0.2">
      <c r="A83" s="8"/>
      <c r="B83" s="8" t="s">
        <v>213</v>
      </c>
      <c r="C83" s="8" t="s">
        <v>214</v>
      </c>
      <c r="D83" s="8">
        <v>2018</v>
      </c>
      <c r="E83" s="8"/>
      <c r="F83" s="22" t="str">
        <f>HYPERLINK("https://ieeexplore.ieee.org/abstract/document/8565973/")</f>
        <v>https://ieeexplore.ieee.org/abstract/document/8565973/</v>
      </c>
      <c r="G83" s="10"/>
      <c r="H83" s="19" t="str">
        <f t="shared" si="2"/>
        <v>NO</v>
      </c>
      <c r="I83" s="23" t="s">
        <v>22</v>
      </c>
      <c r="J83" s="12"/>
      <c r="K83" s="12"/>
      <c r="L83" s="13"/>
      <c r="M83" s="13"/>
      <c r="N83" s="13"/>
      <c r="O83" s="13"/>
      <c r="P83" s="14"/>
      <c r="Q83" s="14"/>
      <c r="R83" s="23" t="s">
        <v>22</v>
      </c>
      <c r="S83" s="15"/>
      <c r="T83" s="15"/>
      <c r="U83" s="16"/>
      <c r="V83" s="16"/>
      <c r="W83" s="16"/>
      <c r="X83" s="16"/>
      <c r="Y83" s="16"/>
      <c r="Z83" s="16"/>
      <c r="AA83" s="7"/>
    </row>
    <row r="84" spans="1:27" ht="14.25" x14ac:dyDescent="0.2">
      <c r="A84" s="8"/>
      <c r="B84" s="8" t="s">
        <v>215</v>
      </c>
      <c r="C84" s="8" t="s">
        <v>216</v>
      </c>
      <c r="D84" s="8">
        <v>2020</v>
      </c>
      <c r="E84" s="8"/>
      <c r="F84" s="22" t="str">
        <f>HYPERLINK("https://link.springer.com/article/10.1007/s10664-019-09787-6")</f>
        <v>https://link.springer.com/article/10.1007/s10664-019-09787-6</v>
      </c>
      <c r="G84" s="10"/>
      <c r="H84" s="19" t="str">
        <f t="shared" si="2"/>
        <v>NO</v>
      </c>
      <c r="I84" s="23" t="s">
        <v>22</v>
      </c>
      <c r="J84" s="12"/>
      <c r="K84" s="12"/>
      <c r="L84" s="13"/>
      <c r="M84" s="13"/>
      <c r="N84" s="13"/>
      <c r="O84" s="13"/>
      <c r="P84" s="14"/>
      <c r="Q84" s="14"/>
      <c r="R84" s="23" t="s">
        <v>22</v>
      </c>
      <c r="S84" s="15"/>
      <c r="T84" s="15"/>
      <c r="U84" s="16"/>
      <c r="V84" s="16"/>
      <c r="W84" s="16"/>
      <c r="X84" s="16"/>
      <c r="Y84" s="16"/>
      <c r="Z84" s="16"/>
      <c r="AA84" s="7"/>
    </row>
    <row r="85" spans="1:27" ht="14.25" x14ac:dyDescent="0.2">
      <c r="A85" s="8"/>
      <c r="B85" s="8" t="s">
        <v>217</v>
      </c>
      <c r="C85" s="8" t="s">
        <v>218</v>
      </c>
      <c r="D85" s="8">
        <v>2018</v>
      </c>
      <c r="E85" s="8"/>
      <c r="F85" s="22" t="str">
        <f>HYPERLINK("https://ieeexplore.ieee.org/abstract/document/8449450/")</f>
        <v>https://ieeexplore.ieee.org/abstract/document/8449450/</v>
      </c>
      <c r="G85" s="10"/>
      <c r="H85" s="19" t="str">
        <f t="shared" si="2"/>
        <v>NO</v>
      </c>
      <c r="I85" s="23" t="s">
        <v>22</v>
      </c>
      <c r="J85" s="12"/>
      <c r="K85" s="12"/>
      <c r="L85" s="13"/>
      <c r="M85" s="13"/>
      <c r="N85" s="13"/>
      <c r="O85" s="13"/>
      <c r="P85" s="14"/>
      <c r="Q85" s="14"/>
      <c r="R85" s="23" t="s">
        <v>22</v>
      </c>
      <c r="S85" s="15"/>
      <c r="T85" s="15"/>
      <c r="U85" s="16"/>
      <c r="V85" s="16"/>
      <c r="W85" s="16"/>
      <c r="X85" s="16"/>
      <c r="Y85" s="16"/>
      <c r="Z85" s="16"/>
      <c r="AA85" s="7"/>
    </row>
    <row r="86" spans="1:27" ht="14.25" x14ac:dyDescent="0.2">
      <c r="A86" s="8"/>
      <c r="B86" s="8" t="s">
        <v>219</v>
      </c>
      <c r="C86" s="8" t="s">
        <v>220</v>
      </c>
      <c r="D86" s="8">
        <v>2020</v>
      </c>
      <c r="E86" s="8"/>
      <c r="F86" s="22" t="str">
        <f>HYPERLINK("https://dl.acm.org/doi/abs/10.1145/3377024.3377044")</f>
        <v>https://dl.acm.org/doi/abs/10.1145/3377024.3377044</v>
      </c>
      <c r="G86" s="10"/>
      <c r="H86" s="19" t="str">
        <f t="shared" si="2"/>
        <v>NO</v>
      </c>
      <c r="I86" s="23" t="s">
        <v>22</v>
      </c>
      <c r="J86" s="12"/>
      <c r="K86" s="12"/>
      <c r="L86" s="13"/>
      <c r="M86" s="13"/>
      <c r="N86" s="13"/>
      <c r="O86" s="13"/>
      <c r="P86" s="14"/>
      <c r="Q86" s="14"/>
      <c r="R86" s="23" t="s">
        <v>22</v>
      </c>
      <c r="S86" s="15"/>
      <c r="T86" s="15"/>
      <c r="U86" s="16"/>
      <c r="V86" s="16"/>
      <c r="W86" s="16"/>
      <c r="X86" s="16"/>
      <c r="Y86" s="16"/>
      <c r="Z86" s="16"/>
      <c r="AA86" s="7"/>
    </row>
    <row r="87" spans="1:27" ht="14.25" x14ac:dyDescent="0.2">
      <c r="A87" s="8"/>
      <c r="B87" s="8" t="s">
        <v>221</v>
      </c>
      <c r="C87" s="8" t="s">
        <v>222</v>
      </c>
      <c r="D87" s="8">
        <v>2019</v>
      </c>
      <c r="E87" s="8"/>
      <c r="F87" s="22" t="str">
        <f>HYPERLINK("https://link.springer.com/article/10.1007/s10270-019-00722-3")</f>
        <v>https://link.springer.com/article/10.1007/s10270-019-00722-3</v>
      </c>
      <c r="G87" s="10"/>
      <c r="H87" s="19" t="str">
        <f t="shared" si="2"/>
        <v>NO</v>
      </c>
      <c r="I87" s="23" t="s">
        <v>22</v>
      </c>
      <c r="J87" s="12"/>
      <c r="K87" s="12"/>
      <c r="L87" s="13"/>
      <c r="M87" s="13"/>
      <c r="N87" s="13"/>
      <c r="O87" s="13"/>
      <c r="P87" s="14"/>
      <c r="Q87" s="14"/>
      <c r="R87" s="23" t="s">
        <v>22</v>
      </c>
      <c r="S87" s="15"/>
      <c r="T87" s="15"/>
      <c r="U87" s="16"/>
      <c r="V87" s="16"/>
      <c r="W87" s="16"/>
      <c r="X87" s="16"/>
      <c r="Y87" s="16"/>
      <c r="Z87" s="16"/>
      <c r="AA87" s="7"/>
    </row>
    <row r="88" spans="1:27" ht="14.25" x14ac:dyDescent="0.2">
      <c r="A88" s="8"/>
      <c r="B88" s="8" t="s">
        <v>223</v>
      </c>
      <c r="C88" s="8" t="s">
        <v>224</v>
      </c>
      <c r="D88" s="8">
        <v>2018</v>
      </c>
      <c r="E88" s="8"/>
      <c r="F88" s="22" t="str">
        <f>HYPERLINK("https://epub.uni-bayreuth.de/3554/")</f>
        <v>https://epub.uni-bayreuth.de/3554/</v>
      </c>
      <c r="G88" s="10"/>
      <c r="H88" s="19" t="str">
        <f t="shared" si="2"/>
        <v>NO</v>
      </c>
      <c r="I88" s="23" t="s">
        <v>22</v>
      </c>
      <c r="J88" s="12"/>
      <c r="K88" s="12"/>
      <c r="L88" s="13"/>
      <c r="M88" s="13"/>
      <c r="N88" s="13"/>
      <c r="O88" s="13"/>
      <c r="P88" s="14"/>
      <c r="Q88" s="14"/>
      <c r="R88" s="23" t="s">
        <v>22</v>
      </c>
      <c r="S88" s="15"/>
      <c r="T88" s="15"/>
      <c r="U88" s="16"/>
      <c r="V88" s="16"/>
      <c r="W88" s="16"/>
      <c r="X88" s="16"/>
      <c r="Y88" s="16"/>
      <c r="Z88" s="16"/>
      <c r="AA88" s="7"/>
    </row>
    <row r="89" spans="1:27" ht="14.25" x14ac:dyDescent="0.2">
      <c r="A89" s="8"/>
      <c r="B89" s="8" t="s">
        <v>225</v>
      </c>
      <c r="C89" s="8" t="s">
        <v>226</v>
      </c>
      <c r="D89" s="8">
        <v>2019</v>
      </c>
      <c r="E89" s="8"/>
      <c r="F89" s="22" t="str">
        <f>HYPERLINK("https://dl.acm.org/doi/abs/10.1145/3307630.3342392")</f>
        <v>https://dl.acm.org/doi/abs/10.1145/3307630.3342392</v>
      </c>
      <c r="G89" s="10"/>
      <c r="H89" s="19" t="str">
        <f t="shared" si="2"/>
        <v>NO</v>
      </c>
      <c r="I89" s="23" t="s">
        <v>22</v>
      </c>
      <c r="J89" s="12"/>
      <c r="K89" s="12"/>
      <c r="L89" s="13"/>
      <c r="M89" s="13"/>
      <c r="N89" s="13"/>
      <c r="O89" s="13"/>
      <c r="P89" s="14"/>
      <c r="Q89" s="14"/>
      <c r="R89" s="23" t="s">
        <v>22</v>
      </c>
      <c r="S89" s="15"/>
      <c r="T89" s="15"/>
      <c r="U89" s="16"/>
      <c r="V89" s="16"/>
      <c r="W89" s="16"/>
      <c r="X89" s="16"/>
      <c r="Y89" s="16"/>
      <c r="Z89" s="16"/>
      <c r="AA89" s="7"/>
    </row>
    <row r="90" spans="1:27" ht="14.25" x14ac:dyDescent="0.2">
      <c r="A90" s="8"/>
      <c r="B90" s="8" t="s">
        <v>227</v>
      </c>
      <c r="C90" s="8" t="s">
        <v>228</v>
      </c>
      <c r="D90" s="8">
        <v>2021</v>
      </c>
      <c r="E90" s="8"/>
      <c r="F90" s="22" t="str">
        <f>HYPERLINK("https://www.sciencedirect.com/science/article/pii/S0164121220302041")</f>
        <v>https://www.sciencedirect.com/science/article/pii/S0164121220302041</v>
      </c>
      <c r="G90" s="10"/>
      <c r="H90" s="19" t="str">
        <f t="shared" si="2"/>
        <v>NO</v>
      </c>
      <c r="I90" s="23" t="s">
        <v>22</v>
      </c>
      <c r="J90" s="12"/>
      <c r="K90" s="12"/>
      <c r="L90" s="13"/>
      <c r="M90" s="13"/>
      <c r="N90" s="13"/>
      <c r="O90" s="13"/>
      <c r="P90" s="14"/>
      <c r="Q90" s="14"/>
      <c r="R90" s="24" t="s">
        <v>22</v>
      </c>
      <c r="S90" s="15"/>
      <c r="T90" s="15"/>
      <c r="U90" s="16"/>
      <c r="V90" s="16"/>
      <c r="W90" s="16"/>
      <c r="X90" s="16"/>
      <c r="Y90" s="16"/>
      <c r="Z90" s="16"/>
      <c r="AA90" s="7"/>
    </row>
    <row r="91" spans="1:27" ht="14.25" x14ac:dyDescent="0.2">
      <c r="A91" s="8"/>
      <c r="B91" s="8" t="s">
        <v>229</v>
      </c>
      <c r="C91" s="8" t="s">
        <v>230</v>
      </c>
      <c r="D91" s="8">
        <v>2019</v>
      </c>
      <c r="E91" s="8"/>
      <c r="F91" s="22" t="str">
        <f>HYPERLINK("https://dl.acm.org/doi/abs/10.1145/3336294.3336296")</f>
        <v>https://dl.acm.org/doi/abs/10.1145/3336294.3336296</v>
      </c>
      <c r="G91" s="10"/>
      <c r="H91" s="19" t="str">
        <f t="shared" si="2"/>
        <v>NO</v>
      </c>
      <c r="I91" s="23" t="s">
        <v>22</v>
      </c>
      <c r="J91" s="12"/>
      <c r="K91" s="12"/>
      <c r="L91" s="13"/>
      <c r="M91" s="13"/>
      <c r="N91" s="13"/>
      <c r="O91" s="13"/>
      <c r="P91" s="14"/>
      <c r="Q91" s="14"/>
      <c r="R91" s="23" t="s">
        <v>22</v>
      </c>
      <c r="S91" s="15"/>
      <c r="T91" s="15"/>
      <c r="U91" s="16"/>
      <c r="V91" s="16"/>
      <c r="W91" s="16"/>
      <c r="X91" s="16"/>
      <c r="Y91" s="16"/>
      <c r="Z91" s="16"/>
      <c r="AA91" s="7"/>
    </row>
    <row r="92" spans="1:27" ht="14.25" x14ac:dyDescent="0.2">
      <c r="A92" s="8"/>
      <c r="B92" s="8" t="s">
        <v>231</v>
      </c>
      <c r="C92" s="8" t="s">
        <v>232</v>
      </c>
      <c r="D92" s="8">
        <v>2020</v>
      </c>
      <c r="E92" s="8"/>
      <c r="F92" s="22" t="str">
        <f>HYPERLINK("https://dl.acm.org/doi/abs/10.1145/3365438.3410935")</f>
        <v>https://dl.acm.org/doi/abs/10.1145/3365438.3410935</v>
      </c>
      <c r="G92" s="10"/>
      <c r="H92" s="19" t="str">
        <f t="shared" si="2"/>
        <v>NO</v>
      </c>
      <c r="I92" s="23" t="s">
        <v>22</v>
      </c>
      <c r="J92" s="12"/>
      <c r="K92" s="12"/>
      <c r="L92" s="13"/>
      <c r="M92" s="13"/>
      <c r="N92" s="13"/>
      <c r="O92" s="13"/>
      <c r="P92" s="14"/>
      <c r="Q92" s="14"/>
      <c r="R92" s="23" t="s">
        <v>22</v>
      </c>
      <c r="S92" s="15"/>
      <c r="T92" s="15"/>
      <c r="U92" s="16"/>
      <c r="V92" s="16"/>
      <c r="W92" s="16"/>
      <c r="X92" s="16"/>
      <c r="Y92" s="16"/>
      <c r="Z92" s="16"/>
      <c r="AA92" s="7"/>
    </row>
    <row r="93" spans="1:27" ht="14.25" x14ac:dyDescent="0.2">
      <c r="A93" s="8"/>
      <c r="B93" s="8" t="s">
        <v>233</v>
      </c>
      <c r="C93" s="8" t="s">
        <v>234</v>
      </c>
      <c r="D93" s="8">
        <v>2020</v>
      </c>
      <c r="E93" s="8"/>
      <c r="F93" s="22" t="str">
        <f>HYPERLINK("https://dl.acm.org/doi/abs/10.1145/3377024.3377030")</f>
        <v>https://dl.acm.org/doi/abs/10.1145/3377024.3377030</v>
      </c>
      <c r="G93" s="10"/>
      <c r="H93" s="19" t="str">
        <f t="shared" si="2"/>
        <v>NO</v>
      </c>
      <c r="I93" s="23" t="s">
        <v>22</v>
      </c>
      <c r="J93" s="12"/>
      <c r="K93" s="12"/>
      <c r="L93" s="13"/>
      <c r="M93" s="13"/>
      <c r="N93" s="13"/>
      <c r="O93" s="13"/>
      <c r="P93" s="14"/>
      <c r="Q93" s="14"/>
      <c r="R93" s="23" t="s">
        <v>22</v>
      </c>
      <c r="S93" s="15"/>
      <c r="T93" s="15"/>
      <c r="U93" s="16"/>
      <c r="V93" s="16"/>
      <c r="W93" s="16"/>
      <c r="X93" s="16"/>
      <c r="Y93" s="16"/>
      <c r="Z93" s="16"/>
      <c r="AA93" s="7"/>
    </row>
    <row r="94" spans="1:27" ht="14.25" x14ac:dyDescent="0.2">
      <c r="A94" s="8"/>
      <c r="B94" s="8" t="s">
        <v>235</v>
      </c>
      <c r="C94" s="8" t="s">
        <v>236</v>
      </c>
      <c r="D94" s="8">
        <v>2019</v>
      </c>
      <c r="E94" s="8"/>
      <c r="F94" s="22" t="str">
        <f>HYPERLINK("https://dl.acm.org/doi/abs/10.1145/3307630.3342387")</f>
        <v>https://dl.acm.org/doi/abs/10.1145/3307630.3342387</v>
      </c>
      <c r="G94" s="10"/>
      <c r="H94" s="19" t="str">
        <f t="shared" si="2"/>
        <v>NO</v>
      </c>
      <c r="I94" s="23" t="s">
        <v>22</v>
      </c>
      <c r="J94" s="12"/>
      <c r="K94" s="12"/>
      <c r="L94" s="13"/>
      <c r="M94" s="13"/>
      <c r="N94" s="13"/>
      <c r="O94" s="13"/>
      <c r="P94" s="14"/>
      <c r="Q94" s="14"/>
      <c r="R94" s="23" t="s">
        <v>22</v>
      </c>
      <c r="S94" s="15"/>
      <c r="T94" s="15"/>
      <c r="U94" s="16"/>
      <c r="V94" s="16"/>
      <c r="W94" s="16"/>
      <c r="X94" s="16"/>
      <c r="Y94" s="16"/>
      <c r="Z94" s="16"/>
      <c r="AA94" s="7"/>
    </row>
    <row r="95" spans="1:27" ht="14.25" x14ac:dyDescent="0.2">
      <c r="A95" s="8"/>
      <c r="B95" s="8" t="s">
        <v>237</v>
      </c>
      <c r="C95" s="8" t="s">
        <v>238</v>
      </c>
      <c r="D95" s="8">
        <v>2020</v>
      </c>
      <c r="E95" s="8"/>
      <c r="F95" s="22" t="str">
        <f>HYPERLINK("https://research.chalmers.se/en/publication/516825")</f>
        <v>https://research.chalmers.se/en/publication/516825</v>
      </c>
      <c r="G95" s="10"/>
      <c r="H95" s="19" t="str">
        <f t="shared" si="2"/>
        <v>NO</v>
      </c>
      <c r="I95" s="23" t="s">
        <v>22</v>
      </c>
      <c r="J95" s="12"/>
      <c r="K95" s="12"/>
      <c r="L95" s="13"/>
      <c r="M95" s="13"/>
      <c r="N95" s="13"/>
      <c r="O95" s="13"/>
      <c r="P95" s="14"/>
      <c r="Q95" s="14"/>
      <c r="R95" s="23" t="s">
        <v>22</v>
      </c>
      <c r="S95" s="15"/>
      <c r="T95" s="15"/>
      <c r="U95" s="16"/>
      <c r="V95" s="16"/>
      <c r="W95" s="16"/>
      <c r="X95" s="16"/>
      <c r="Y95" s="16"/>
      <c r="Z95" s="16"/>
      <c r="AA95" s="7"/>
    </row>
    <row r="96" spans="1:27" ht="14.25" x14ac:dyDescent="0.2">
      <c r="A96" s="8"/>
      <c r="B96" s="8" t="s">
        <v>239</v>
      </c>
      <c r="C96" s="8" t="s">
        <v>240</v>
      </c>
      <c r="D96" s="8">
        <v>2018</v>
      </c>
      <c r="E96" s="8"/>
      <c r="F96" s="22" t="str">
        <f>HYPERLINK("https://dl.gi.de/handle/20.500.12116/21145")</f>
        <v>https://dl.gi.de/handle/20.500.12116/21145</v>
      </c>
      <c r="G96" s="10"/>
      <c r="H96" s="19" t="str">
        <f t="shared" si="2"/>
        <v>NO</v>
      </c>
      <c r="I96" s="23" t="s">
        <v>22</v>
      </c>
      <c r="J96" s="12"/>
      <c r="K96" s="12"/>
      <c r="L96" s="13"/>
      <c r="M96" s="13"/>
      <c r="N96" s="13"/>
      <c r="O96" s="13"/>
      <c r="P96" s="14"/>
      <c r="Q96" s="14"/>
      <c r="R96" s="23" t="s">
        <v>22</v>
      </c>
      <c r="S96" s="15"/>
      <c r="T96" s="15"/>
      <c r="U96" s="16"/>
      <c r="V96" s="16"/>
      <c r="W96" s="16"/>
      <c r="X96" s="16"/>
      <c r="Y96" s="16"/>
      <c r="Z96" s="16"/>
      <c r="AA96" s="7"/>
    </row>
    <row r="97" spans="1:27" ht="14.25" x14ac:dyDescent="0.2">
      <c r="A97" s="8"/>
      <c r="B97" s="8" t="s">
        <v>229</v>
      </c>
      <c r="C97" s="8" t="s">
        <v>241</v>
      </c>
      <c r="D97" s="8">
        <v>2020</v>
      </c>
      <c r="E97" s="8"/>
      <c r="F97" s="22" t="str">
        <f>HYPERLINK("https://dl.acm.org/doi/abs/10.1145/3377024.3377039")</f>
        <v>https://dl.acm.org/doi/abs/10.1145/3377024.3377039</v>
      </c>
      <c r="G97" s="10"/>
      <c r="H97" s="19" t="str">
        <f t="shared" si="2"/>
        <v>NO</v>
      </c>
      <c r="I97" s="23" t="s">
        <v>22</v>
      </c>
      <c r="J97" s="12"/>
      <c r="K97" s="12"/>
      <c r="L97" s="13"/>
      <c r="M97" s="13"/>
      <c r="N97" s="13"/>
      <c r="O97" s="13"/>
      <c r="P97" s="14"/>
      <c r="Q97" s="14"/>
      <c r="R97" s="23" t="s">
        <v>22</v>
      </c>
      <c r="S97" s="15"/>
      <c r="T97" s="15"/>
      <c r="U97" s="16"/>
      <c r="V97" s="16"/>
      <c r="W97" s="16"/>
      <c r="X97" s="16"/>
      <c r="Y97" s="16"/>
      <c r="Z97" s="16"/>
      <c r="AA97" s="7"/>
    </row>
    <row r="98" spans="1:27" ht="12.75" x14ac:dyDescent="0.2">
      <c r="A98" s="8"/>
      <c r="B98" s="8"/>
      <c r="C98" s="8"/>
      <c r="D98" s="8"/>
      <c r="E98" s="8"/>
      <c r="F98" s="10"/>
      <c r="G98" s="10"/>
      <c r="H98" s="10"/>
      <c r="I98" s="11"/>
      <c r="J98" s="12"/>
      <c r="K98" s="12"/>
      <c r="L98" s="13"/>
      <c r="M98" s="13"/>
      <c r="N98" s="13"/>
      <c r="O98" s="13"/>
      <c r="P98" s="14"/>
      <c r="Q98" s="14"/>
      <c r="R98" s="31"/>
      <c r="S98" s="15"/>
      <c r="T98" s="15"/>
      <c r="U98" s="16"/>
      <c r="V98" s="16"/>
      <c r="W98" s="16"/>
      <c r="X98" s="16"/>
      <c r="Y98" s="16"/>
      <c r="Z98" s="16"/>
      <c r="AA98" s="7"/>
    </row>
    <row r="99" spans="1:27" ht="12.75" x14ac:dyDescent="0.2">
      <c r="A99" s="8"/>
      <c r="B99" s="8"/>
      <c r="C99" s="8"/>
      <c r="D99" s="8"/>
      <c r="E99" s="8"/>
      <c r="F99" s="10"/>
      <c r="G99" s="10"/>
      <c r="H99" s="10"/>
      <c r="I99" s="11"/>
      <c r="J99" s="12"/>
      <c r="K99" s="12"/>
      <c r="L99" s="13"/>
      <c r="M99" s="13"/>
      <c r="N99" s="13"/>
      <c r="O99" s="13"/>
      <c r="P99" s="14"/>
      <c r="Q99" s="14"/>
      <c r="R99" s="11"/>
      <c r="S99" s="15"/>
      <c r="T99" s="15"/>
      <c r="U99" s="16"/>
      <c r="V99" s="16"/>
      <c r="W99" s="16"/>
      <c r="X99" s="16"/>
      <c r="Y99" s="16"/>
      <c r="Z99" s="16"/>
      <c r="AA99" s="7"/>
    </row>
    <row r="100" spans="1:27" ht="12.75" x14ac:dyDescent="0.2">
      <c r="A100" s="8"/>
      <c r="B100" s="8" t="s">
        <v>242</v>
      </c>
      <c r="C100" s="8"/>
      <c r="D100" s="8"/>
      <c r="E100" s="8"/>
      <c r="F100" s="10"/>
      <c r="G100" s="10"/>
      <c r="H100" s="10"/>
      <c r="I100" s="21"/>
      <c r="J100" s="12"/>
      <c r="K100" s="12"/>
      <c r="L100" s="13"/>
      <c r="M100" s="13"/>
      <c r="N100" s="13"/>
      <c r="O100" s="13"/>
      <c r="P100" s="14"/>
      <c r="Q100" s="14"/>
      <c r="R100" s="21"/>
      <c r="S100" s="15"/>
      <c r="T100" s="15"/>
      <c r="U100" s="16"/>
      <c r="V100" s="16"/>
      <c r="W100" s="16"/>
      <c r="X100" s="16"/>
      <c r="Y100" s="16"/>
      <c r="Z100" s="16"/>
      <c r="AA100" s="7"/>
    </row>
    <row r="101" spans="1:27" ht="12.75" x14ac:dyDescent="0.2">
      <c r="A101" s="8"/>
      <c r="B101" s="8"/>
      <c r="C101" s="8"/>
      <c r="D101" s="8"/>
      <c r="E101" s="8"/>
      <c r="F101" s="10"/>
      <c r="G101" s="10"/>
      <c r="H101" s="10"/>
      <c r="I101" s="11"/>
      <c r="J101" s="12"/>
      <c r="K101" s="12"/>
      <c r="L101" s="13"/>
      <c r="M101" s="13"/>
      <c r="N101" s="13"/>
      <c r="O101" s="13"/>
      <c r="P101" s="14"/>
      <c r="Q101" s="14"/>
      <c r="R101" s="11"/>
      <c r="S101" s="15"/>
      <c r="T101" s="15"/>
      <c r="U101" s="16"/>
      <c r="V101" s="16"/>
      <c r="W101" s="16"/>
      <c r="X101" s="16"/>
      <c r="Y101" s="16"/>
      <c r="Z101" s="16"/>
      <c r="AA101" s="7"/>
    </row>
    <row r="102" spans="1:27" ht="12.75" x14ac:dyDescent="0.2">
      <c r="A102" s="8"/>
      <c r="B102" s="8" t="s">
        <v>243</v>
      </c>
      <c r="C102" s="8" t="s">
        <v>244</v>
      </c>
      <c r="D102" s="8">
        <v>2019</v>
      </c>
      <c r="E102" s="8"/>
      <c r="F102" s="22" t="s">
        <v>245</v>
      </c>
      <c r="G102" s="10"/>
      <c r="H102" s="10" t="s">
        <v>22</v>
      </c>
      <c r="I102" s="23" t="s">
        <v>22</v>
      </c>
      <c r="J102" s="12"/>
      <c r="K102" s="12"/>
      <c r="L102" s="13"/>
      <c r="M102" s="13"/>
      <c r="N102" s="13"/>
      <c r="O102" s="13"/>
      <c r="P102" s="14"/>
      <c r="Q102" s="14"/>
      <c r="R102" s="23" t="s">
        <v>22</v>
      </c>
      <c r="S102" s="15"/>
      <c r="T102" s="15"/>
      <c r="U102" s="16"/>
      <c r="V102" s="16"/>
      <c r="W102" s="16"/>
      <c r="X102" s="16"/>
      <c r="Y102" s="16"/>
      <c r="Z102" s="16"/>
      <c r="AA102" s="7"/>
    </row>
    <row r="103" spans="1:27" ht="12.75" x14ac:dyDescent="0.2">
      <c r="A103" s="8"/>
      <c r="B103" s="8" t="s">
        <v>246</v>
      </c>
      <c r="C103" s="8" t="s">
        <v>247</v>
      </c>
      <c r="D103" s="8">
        <v>2019</v>
      </c>
      <c r="E103" s="8"/>
      <c r="F103" s="22" t="s">
        <v>248</v>
      </c>
      <c r="G103" s="10"/>
      <c r="H103" s="10" t="s">
        <v>22</v>
      </c>
      <c r="I103" s="23" t="s">
        <v>22</v>
      </c>
      <c r="J103" s="12"/>
      <c r="K103" s="12"/>
      <c r="L103" s="13"/>
      <c r="M103" s="13"/>
      <c r="N103" s="13"/>
      <c r="O103" s="13"/>
      <c r="P103" s="14"/>
      <c r="Q103" s="14"/>
      <c r="R103" s="23" t="s">
        <v>22</v>
      </c>
      <c r="S103" s="15"/>
      <c r="T103" s="15"/>
      <c r="U103" s="16"/>
      <c r="V103" s="16"/>
      <c r="W103" s="16"/>
      <c r="X103" s="16"/>
      <c r="Y103" s="16"/>
      <c r="Z103" s="16"/>
      <c r="AA103" s="7"/>
    </row>
    <row r="104" spans="1:27" ht="12.75" x14ac:dyDescent="0.2">
      <c r="A104" s="8"/>
      <c r="B104" s="8" t="s">
        <v>249</v>
      </c>
      <c r="C104" s="8" t="s">
        <v>250</v>
      </c>
      <c r="D104" s="8">
        <v>2017</v>
      </c>
      <c r="E104" s="8"/>
      <c r="F104" s="22" t="s">
        <v>251</v>
      </c>
      <c r="G104" s="10"/>
      <c r="H104" s="10" t="s">
        <v>22</v>
      </c>
      <c r="I104" s="23" t="s">
        <v>22</v>
      </c>
      <c r="J104" s="12"/>
      <c r="K104" s="12"/>
      <c r="L104" s="25" t="b">
        <v>1</v>
      </c>
      <c r="M104" s="13"/>
      <c r="N104" s="13"/>
      <c r="O104" s="13"/>
      <c r="P104" s="14"/>
      <c r="Q104" s="14"/>
      <c r="R104" s="23" t="s">
        <v>22</v>
      </c>
      <c r="S104" s="15"/>
      <c r="T104" s="15"/>
      <c r="U104" s="16"/>
      <c r="V104" s="16"/>
      <c r="W104" s="16"/>
      <c r="X104" s="16"/>
      <c r="Y104" s="16"/>
      <c r="Z104" s="16"/>
      <c r="AA104" s="7"/>
    </row>
    <row r="105" spans="1:27" ht="12.75" x14ac:dyDescent="0.2">
      <c r="A105" s="8"/>
      <c r="B105" s="8" t="s">
        <v>252</v>
      </c>
      <c r="C105" s="8" t="s">
        <v>253</v>
      </c>
      <c r="D105" s="8">
        <v>2017</v>
      </c>
      <c r="E105" s="8"/>
      <c r="F105" s="22" t="s">
        <v>254</v>
      </c>
      <c r="G105" s="10"/>
      <c r="H105" s="10" t="s">
        <v>22</v>
      </c>
      <c r="I105" s="23" t="s">
        <v>22</v>
      </c>
      <c r="J105" s="12"/>
      <c r="K105" s="12"/>
      <c r="L105" s="13"/>
      <c r="M105" s="13"/>
      <c r="N105" s="13"/>
      <c r="O105" s="13"/>
      <c r="P105" s="14"/>
      <c r="Q105" s="25"/>
      <c r="R105" s="23" t="s">
        <v>22</v>
      </c>
      <c r="S105" s="15"/>
      <c r="T105" s="15"/>
      <c r="U105" s="16"/>
      <c r="V105" s="16"/>
      <c r="W105" s="16"/>
      <c r="X105" s="16"/>
      <c r="Y105" s="16"/>
      <c r="Z105" s="16"/>
      <c r="AA105" s="7"/>
    </row>
    <row r="106" spans="1:27" ht="12.75" x14ac:dyDescent="0.2">
      <c r="A106" s="8"/>
      <c r="B106" s="8" t="s">
        <v>255</v>
      </c>
      <c r="C106" s="8" t="s">
        <v>256</v>
      </c>
      <c r="D106" s="8">
        <v>2020</v>
      </c>
      <c r="E106" s="8"/>
      <c r="F106" s="22" t="s">
        <v>257</v>
      </c>
      <c r="G106" s="10"/>
      <c r="H106" s="10" t="s">
        <v>22</v>
      </c>
      <c r="I106" s="23" t="s">
        <v>258</v>
      </c>
      <c r="J106" s="26" t="b">
        <v>1</v>
      </c>
      <c r="K106" s="12"/>
      <c r="L106" s="13"/>
      <c r="M106" s="13"/>
      <c r="N106" s="13"/>
      <c r="O106" s="13"/>
      <c r="P106" s="14"/>
      <c r="Q106" s="14"/>
      <c r="R106" s="23" t="s">
        <v>22</v>
      </c>
      <c r="S106" s="15"/>
      <c r="T106" s="15"/>
      <c r="U106" s="16"/>
      <c r="V106" s="16"/>
      <c r="W106" s="16"/>
      <c r="X106" s="16"/>
      <c r="Y106" s="16"/>
      <c r="Z106" s="16"/>
      <c r="AA106" s="7"/>
    </row>
    <row r="107" spans="1:27" ht="12.75" x14ac:dyDescent="0.2">
      <c r="A107" s="8"/>
      <c r="B107" s="8" t="s">
        <v>259</v>
      </c>
      <c r="C107" s="8" t="s">
        <v>260</v>
      </c>
      <c r="D107" s="8">
        <v>2017</v>
      </c>
      <c r="E107" s="8"/>
      <c r="F107" s="22" t="s">
        <v>261</v>
      </c>
      <c r="G107" s="10"/>
      <c r="H107" s="10" t="s">
        <v>22</v>
      </c>
      <c r="I107" s="23" t="s">
        <v>22</v>
      </c>
      <c r="J107" s="12"/>
      <c r="K107" s="12"/>
      <c r="L107" s="13"/>
      <c r="M107" s="13"/>
      <c r="N107" s="13"/>
      <c r="O107" s="13"/>
      <c r="P107" s="14"/>
      <c r="Q107" s="25" t="b">
        <v>1</v>
      </c>
      <c r="R107" s="23" t="s">
        <v>22</v>
      </c>
      <c r="S107" s="15"/>
      <c r="T107" s="15"/>
      <c r="U107" s="16"/>
      <c r="V107" s="16"/>
      <c r="W107" s="16"/>
      <c r="X107" s="16"/>
      <c r="Y107" s="16"/>
      <c r="Z107" s="16"/>
      <c r="AA107" s="7"/>
    </row>
  </sheetData>
  <autoFilter ref="H1:H107"/>
  <conditionalFormatting sqref="H2:I107 R2:R107">
    <cfRule type="cellIs" dxfId="3" priority="1" operator="equal">
      <formula>"YES"</formula>
    </cfRule>
  </conditionalFormatting>
  <conditionalFormatting sqref="H2:I107 R2:R107">
    <cfRule type="cellIs" dxfId="2" priority="2" operator="equal">
      <formula>"MAYBE"</formula>
    </cfRule>
  </conditionalFormatting>
  <conditionalFormatting sqref="H2:I107 R2:R107">
    <cfRule type="cellIs" dxfId="1" priority="3" operator="equal">
      <formula>"NO"</formula>
    </cfRule>
  </conditionalFormatting>
  <conditionalFormatting sqref="I1:I107 R1:R107">
    <cfRule type="containsBlanks" dxfId="0" priority="5">
      <formula>LEN(TRIM(I1))=0</formula>
    </cfRule>
  </conditionalFormatting>
  <hyperlinks>
    <hyperlink ref="F63" r:id="rId1"/>
    <hyperlink ref="F64" r:id="rId2"/>
    <hyperlink ref="F65" r:id="rId3"/>
    <hyperlink ref="F66" r:id="rId4"/>
    <hyperlink ref="F67" r:id="rId5"/>
    <hyperlink ref="F69" r:id="rId6"/>
    <hyperlink ref="F70" r:id="rId7"/>
    <hyperlink ref="F72" r:id="rId8"/>
    <hyperlink ref="F73" r:id="rId9"/>
    <hyperlink ref="F75" r:id="rId10"/>
    <hyperlink ref="F76" r:id="rId11"/>
    <hyperlink ref="F102" r:id="rId12"/>
    <hyperlink ref="F103" r:id="rId13"/>
    <hyperlink ref="F104" r:id="rId14"/>
    <hyperlink ref="F105" r:id="rId15"/>
    <hyperlink ref="F106" r:id="rId16"/>
    <hyperlink ref="F107" r:id="rId17"/>
  </hyperlinks>
  <pageMargins left="0.7" right="0.7" top="0.78740157499999996" bottom="0.78740157499999996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publications-merged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2021-08-15T12:43:48Z</dcterms:modified>
</cp:coreProperties>
</file>