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1" l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52" i="1"/>
  <c r="H51" i="1"/>
  <c r="H50" i="1"/>
  <c r="F50" i="1"/>
  <c r="H49" i="1"/>
  <c r="F49" i="1"/>
  <c r="H48" i="1"/>
  <c r="F48" i="1"/>
  <c r="H47" i="1"/>
  <c r="F47" i="1"/>
  <c r="H46" i="1"/>
  <c r="F46" i="1"/>
  <c r="H45" i="1"/>
  <c r="H44" i="1"/>
  <c r="F44" i="1"/>
  <c r="H43" i="1"/>
  <c r="F43" i="1"/>
  <c r="H42" i="1"/>
  <c r="H41" i="1"/>
  <c r="F41" i="1"/>
  <c r="H40" i="1"/>
  <c r="H39" i="1"/>
  <c r="F39" i="1"/>
  <c r="H38" i="1"/>
  <c r="H37" i="1"/>
  <c r="H36" i="1"/>
  <c r="H35" i="1"/>
  <c r="F35" i="1"/>
  <c r="H34" i="1"/>
  <c r="F34" i="1"/>
  <c r="H33" i="1"/>
  <c r="F33" i="1"/>
  <c r="H32" i="1"/>
  <c r="H31" i="1"/>
  <c r="F31" i="1"/>
  <c r="H30" i="1"/>
  <c r="F30" i="1"/>
  <c r="H29" i="1"/>
  <c r="F29" i="1"/>
  <c r="H28" i="1"/>
  <c r="F28" i="1"/>
  <c r="H27" i="1"/>
  <c r="H26" i="1"/>
  <c r="F26" i="1"/>
  <c r="H25" i="1"/>
  <c r="F25" i="1"/>
  <c r="H24" i="1"/>
  <c r="F24" i="1"/>
  <c r="H23" i="1"/>
  <c r="H22" i="1"/>
  <c r="H21" i="1"/>
  <c r="F21" i="1"/>
  <c r="H20" i="1"/>
  <c r="F20" i="1"/>
  <c r="H19" i="1"/>
  <c r="H18" i="1"/>
  <c r="F18" i="1"/>
  <c r="H17" i="1"/>
  <c r="H16" i="1"/>
  <c r="H15" i="1"/>
  <c r="H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<sst xmlns="http://schemas.openxmlformats.org/spreadsheetml/2006/main" count="362" uniqueCount="198">
  <si>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</si>
  <si>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</si>
  <si>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</si>
  <si>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</si>
  <si>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</si>
  <si>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</si>
  <si>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</si>
  <si>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</si>
  <si>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</si>
  <si>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</si>
  <si>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</si>
  <si>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</si>
  <si>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</si>
  <si>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</si>
  <si>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</si>
  <si>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</si>
  <si>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Systems-of-systems modeling using a comprehensive viewpoint-based SysML profile</t>
  </si>
  <si>
    <t>References TOTAL 49.</t>
  </si>
  <si>
    <t>References NEW 45:</t>
  </si>
  <si>
    <t>Amadeos Consortium</t>
  </si>
  <si>
    <t>http://amadeos-project.eu/</t>
  </si>
  <si>
    <t>NO</t>
  </si>
  <si>
    <t>AMADEOS Consortium Deliverable 2.3-AMADEOS conceptual model - revised 155</t>
  </si>
  <si>
    <t xml:space="preserve">FP7-ICT-2013-10-610535 AMADEOS-architecture for multi-criticality agile dependable evolutionary open system-of-systems </t>
  </si>
  <si>
    <t>N. Fraser</t>
  </si>
  <si>
    <t xml:space="preserve">Google Blockly-a visual programming editor </t>
  </si>
  <si>
    <t>http://code.google.com/archive/p/blockly/</t>
  </si>
  <si>
    <t xml:space="preserve">Blockly </t>
  </si>
  <si>
    <t>http://en.wikipedia.org/wiki/Blockly</t>
  </si>
  <si>
    <t xml:space="preserve">MDT/Papyrus Eclipse model development tools (MDT) </t>
  </si>
  <si>
    <t>http://wiki.eclipse.org/MDT/Papyrus-Proposal</t>
  </si>
  <si>
    <t xml:space="preserve">DANSE Consortium DANSE methodology V2 - D_4.3 </t>
  </si>
  <si>
    <t>http://www.danse-ip.eu</t>
  </si>
  <si>
    <t xml:space="preserve">OMG Systems modeling language (SYSML) specification, version 1.3 2012 </t>
  </si>
  <si>
    <t>http://www.omg.org/spec/SysML/1.3/PDF</t>
  </si>
  <si>
    <t xml:space="preserve">OMG System modelling language (SysML) </t>
  </si>
  <si>
    <t>http://www.omgsysml.org</t>
  </si>
  <si>
    <t>J. Bryans, J. Fitzgerald, R. Payne, K. Kristensen</t>
  </si>
  <si>
    <t>Maintaining Emergence in Systems of Systems Integration: a Contractual Approach using SysML</t>
  </si>
  <si>
    <t>10.1002/j.2334-5837.2014.tb03142.x</t>
  </si>
  <si>
    <t>EN 50129</t>
  </si>
  <si>
    <t>railway applications - communication, signalling and processing systems...</t>
  </si>
  <si>
    <t>Hermann Kopetz</t>
  </si>
  <si>
    <t>A Conceptual Model for the Information Transfer in Systems-of-Systems</t>
  </si>
  <si>
    <t>10.1109/isorc.2014.19</t>
  </si>
  <si>
    <t>Marco Mori, Andrea Ceccarelli, Paolo Lollini, Andrea Bondavalli, Bernhard Fromel</t>
  </si>
  <si>
    <t>A Holistic Viewpoint-Based SysML Profile to Design Systems-of-Systems</t>
  </si>
  <si>
    <t>10.1109/hase.2016.21</t>
  </si>
  <si>
    <t>Thomas V. Huynh, John S. Osmundson</t>
  </si>
  <si>
    <t>An Integrated Systems Engineering Methodology for Analyzing Systems of Systems Architectures</t>
  </si>
  <si>
    <t xml:space="preserve">Silvia Mazzini </t>
  </si>
  <si>
    <t>The CONCERTO project: an open source methodology for designing, deploying, and operating reliable and safe CPS systems 2015 264</t>
  </si>
  <si>
    <t>Franck Petitdemange, Isabelle Borne, Jeremy Buisson</t>
  </si>
  <si>
    <t>Approach Based Patterns for System-of-Systems Reconfiguration</t>
  </si>
  <si>
    <t>10.1109/sesos.2015.11</t>
  </si>
  <si>
    <t>Andrea Ceccarelli, Andrea Bondavalli, Bernhard Froemel, Oliver Hoeftberger, Hermann Kopetz</t>
  </si>
  <si>
    <t>Basic Concepts on Systems of Systems</t>
  </si>
  <si>
    <t>10.1007/978-3-319-47590-5_1</t>
  </si>
  <si>
    <t>A. Bondavalli, H. Kopetz, S. Bouchenak</t>
  </si>
  <si>
    <t>Cyber-Physical Systems of Systems Foundations – A Conceptual Model and Some Derivations: The AMADEOS Legacy</t>
  </si>
  <si>
    <t>10.1007/978-3-319-47590-5</t>
  </si>
  <si>
    <t>COMPASS Guidelines for architectural modelling of SoS. Technical note number</t>
  </si>
  <si>
    <t>Hermann Kopetz, Bernhard Fromel, Oliver Hoftberger</t>
  </si>
  <si>
    <t>Direct versus stigmergic information flow in systems-of-systems</t>
  </si>
  <si>
    <t>10.1109/sysose.2015.7151963</t>
  </si>
  <si>
    <t>B. Schmerl, J. Aldrich, D. Garlan, R. Kazman, H. Yan</t>
  </si>
  <si>
    <t>Discovering Architectures from Running Systems</t>
  </si>
  <si>
    <t>10.1109/tse.2006.66</t>
  </si>
  <si>
    <t>P. Jovanovic, Samuel Neves</t>
  </si>
  <si>
    <t>Dumb Crypto in Smart Grids: Practical Cryptanalysis of the Open Smart Grid Protocol</t>
  </si>
  <si>
    <t>10.1007/978-3-662-48116-5_15</t>
  </si>
  <si>
    <t>J. Mogul</t>
  </si>
  <si>
    <t>Emergent (mis)behavior vs. complex software systems</t>
  </si>
  <si>
    <t>10.1145/1217935.1217964</t>
  </si>
  <si>
    <t xml:space="preserve">P. Lollini A. Babu </t>
  </si>
  <si>
    <t>Architecting systems of systems: from basic concepts towards a SoS profile and supporting tools Edinburgh http</t>
  </si>
  <si>
    <t>P. D. Tommaso, R. Esposito, Pietro Marmo, Antonio Orazzo</t>
  </si>
  <si>
    <t>Hazard Analysis of Complex Distributed Railway Systems</t>
  </si>
  <si>
    <t>10.1109/reldis.2003.1238078</t>
  </si>
  <si>
    <t>Patrick J. Redmond, James Bret Michael, Paul V. Shebalin</t>
  </si>
  <si>
    <t>Interface hazard analysis for system of systems</t>
  </si>
  <si>
    <t>10.1109/sysose.2008.4724202</t>
  </si>
  <si>
    <t>A. Ceccarelli, M. Mori, P. Lollini, A. Bondavalli</t>
  </si>
  <si>
    <t>Introducing Meta-Requirements for Describing System of Systems</t>
  </si>
  <si>
    <t>10.1109/hase.2015.31</t>
  </si>
  <si>
    <t>Stephan Murer, B. Bonati, Frank J. Furrer</t>
  </si>
  <si>
    <t>Managed Evolution: A Strategy for Very Large Information Systems</t>
  </si>
  <si>
    <t>A. Burns, Robert I. Davis</t>
  </si>
  <si>
    <t>Mixed Criticality Systems - A Review</t>
  </si>
  <si>
    <t>A UML profile for MARTE:modeling and analysis of real-time embedded systems</t>
  </si>
  <si>
    <t>Madwaraj Rao, Sreeram Ramakrishnan, Cihan Dagli</t>
  </si>
  <si>
    <t>Modeling and simulation of net centric system of systems using systems modeling language and colored Petri-nets: A demonstration using the global earth observation system of systems</t>
  </si>
  <si>
    <t>10.1002/sys.20095</t>
  </si>
  <si>
    <t>W. C. Baldwin, Brian J. Sauser</t>
  </si>
  <si>
    <t>Modeling the characteristics of system of systems</t>
  </si>
  <si>
    <t>Real-Time Systems</t>
  </si>
  <si>
    <t>10.1007/978-1-4419-8237-7</t>
  </si>
  <si>
    <t>SAE Architecture Analysis &amp; Design Language, AS5506, 2009-01-20</t>
  </si>
  <si>
    <t>Claus Ballegaard Nielsen, Peter Gorm Larsen, John Fitzgerald, Jim Woodcock, Jan Peleska</t>
  </si>
  <si>
    <t>Systems of Systems Engineering</t>
  </si>
  <si>
    <t>10.1145/2794381</t>
  </si>
  <si>
    <t>Elisa Y. Nakagawa, Marcelo Gonçalves, Milena Guessi, Lucas B. R. Oliveira, Flavio Oquendo</t>
  </si>
  <si>
    <t>The state of the art and future perspectives in systems of systems software architectures</t>
  </si>
  <si>
    <t>10.1145/2489850.2489853</t>
  </si>
  <si>
    <t>S. Selberg</t>
  </si>
  <si>
    <t>Toward an Evolutionary System of Systems Architecture</t>
  </si>
  <si>
    <t>Tayfun Gezgin, Christoph Etzien, Stefan Henkler, Achim Rettberg</t>
  </si>
  <si>
    <t>Towards a Rigorous Modeling Formalism for Systems of Systems</t>
  </si>
  <si>
    <t>10.1109/isorcw.2012.42</t>
  </si>
  <si>
    <t>H. Kopetz, O. Hoftberger, B. Fromel, F. Brancati, A. Bondavalli</t>
  </si>
  <si>
    <t>Towards an understanding of emergence in systems-of-systems</t>
  </si>
  <si>
    <t>10.1109/sysose.2015.7151925</t>
  </si>
  <si>
    <t>Paulo E. Veríssimo</t>
  </si>
  <si>
    <t>Travelling through wormholes</t>
  </si>
  <si>
    <t>10.1145/1122480.1122497</t>
  </si>
  <si>
    <t>J. Jürjens</t>
  </si>
  <si>
    <t>UMLsec: Extending UML for Secure Systems Development</t>
  </si>
  <si>
    <t>10.1007/3-540-45800-x_32</t>
  </si>
  <si>
    <t>Jo Ann Lane, Tim Bohn</t>
  </si>
  <si>
    <t>Using SysML modeling to understand and evolve systems of systems</t>
  </si>
  <si>
    <t>10.1002/sys.21221</t>
  </si>
  <si>
    <t>Friedenthal</t>
  </si>
  <si>
    <t>OMG Systems Modeling Language Tutorial. September</t>
  </si>
  <si>
    <t>Jamshidi</t>
  </si>
  <si>
    <t>Systems of Systems Engineering-Innovations for the 21st Century</t>
  </si>
  <si>
    <t>book</t>
  </si>
  <si>
    <t>References already KNOWN 4:</t>
  </si>
  <si>
    <t>A. Avizienis, et al.</t>
  </si>
  <si>
    <t>Basic concepts and taxonomy of dependable and secure computing</t>
  </si>
  <si>
    <t>IEEE</t>
  </si>
  <si>
    <t>Antonio Cicchetti, Federico Ciccozzi, Silvia Mazzini, Stefano Puri, Marco Panunzio, Alessandro Zovi, Tullio Vardanega</t>
  </si>
  <si>
    <t>CHESS: a model-driven engineering tool environment for aiding the development of complex industrial systems</t>
  </si>
  <si>
    <t>https://doi.org/10.1145/2351676.2351748</t>
  </si>
  <si>
    <t>10.1145/2351676.2351748</t>
  </si>
  <si>
    <t>YES</t>
  </si>
  <si>
    <t>V Bonfiglio, L Montecchi, F Rossi… </t>
  </si>
  <si>
    <t>Executable models to support automated software FMEA</t>
  </si>
  <si>
    <t>https://ieeexplore.ieee.org/abstract/document/7027431/</t>
  </si>
  <si>
    <t>D.C. Schmidt</t>
  </si>
  <si>
    <t>Model-driven engineering</t>
  </si>
  <si>
    <t>https://dl.acm.org/doi/10.1109/MC.2006.58</t>
  </si>
  <si>
    <t>10.1109/MC.2006.58</t>
  </si>
  <si>
    <t>TOTAL 26</t>
  </si>
  <si>
    <t>NEW 25</t>
  </si>
  <si>
    <t>M Gharib,  P Lollini,  A Bondavalli </t>
  </si>
  <si>
    <t>A conceptual model for analyzing information quality in System-of-Systems</t>
  </si>
  <si>
    <t>YM Baek,  J Song,  YJ Shin,  S Park… </t>
  </si>
  <si>
    <t>A meta-model for representing system-of-systems ontologies</t>
  </si>
  <si>
    <t>JEL Hachem,  V Chiprianov,  MA Babar… </t>
  </si>
  <si>
    <t>Modeling, analyzing and predicting security cascading attacks in smart buildings systems-of-systems</t>
  </si>
  <si>
    <t>J Axelsson,  J Fröberg,  P Eriksson </t>
  </si>
  <si>
    <t>Architecting systems‐of‐systems and their constituents: A case study applying Industry 4.0 in the construction domain</t>
  </si>
  <si>
    <t>Towards an approach for analyzing trust in cyber-physical-social systems</t>
  </si>
  <si>
    <t>D Iqbal,  A Abbas,  M Ali,  MUS Khan,  R Nawaz </t>
  </si>
  <si>
    <t>Requirement validation for embedded systems in automotive industry through modeling</t>
  </si>
  <si>
    <t>J Quartuccio,  K Giammarco… </t>
  </si>
  <si>
    <t>Identifying decision patterns using Monterey Phoenix</t>
  </si>
  <si>
    <t>J Klein,  H van Vliet </t>
  </si>
  <si>
    <t>System-of-Systems Viewpoint for System Architecture Documentation</t>
  </si>
  <si>
    <t>LK Franzén,  I Staack,  C Jouannet… </t>
  </si>
  <si>
    <t>An Ontological Approach to System of Systems Engineering in Product Development</t>
  </si>
  <si>
    <t>JR Klein </t>
  </si>
  <si>
    <t>Architecture Practices for Complex Contexts</t>
  </si>
  <si>
    <t>Z Fang,  X Zhou,  A Song </t>
  </si>
  <si>
    <t>Architectural Models Enabled Dynamic Optimization for System-of-Systems Evolution</t>
  </si>
  <si>
    <t>M Theobald,  L Palladino,  P Virelizier </t>
  </si>
  <si>
    <t>About DSML design based on standard and open-source-REX from SAFRAN tech work using Papyrus-SysML</t>
  </si>
  <si>
    <t>D Karampatzakis,  G Avramidis,  P Kiratsa… </t>
  </si>
  <si>
    <t>A Smart Cargo Bike for the Physical Internet enabled by RFID and LoRaWAN</t>
  </si>
  <si>
    <t>J El Hachem</t>
  </si>
  <si>
    <t>A Model Driven Method to Design and Analyze Secure System-of-Systems Architectures: Application to Predict Cascading Attacks in Smart Buildings.</t>
  </si>
  <si>
    <t>M Adedjouma,  N Yakymets </t>
  </si>
  <si>
    <t>A Model-Based Safe-by-Design Approach with IP Reuse for Automotive Applications</t>
  </si>
  <si>
    <t>GP Greenland</t>
  </si>
  <si>
    <t>Whole system railway modelling</t>
  </si>
  <si>
    <t>CE DRIDI,  Z BENZADRI… </t>
  </si>
  <si>
    <t>System of Systems Modelling: Recent work Review and a Path Forward</t>
  </si>
  <si>
    <t>L Knöös Franzén,  S Schön,  A Papageorgiou… </t>
  </si>
  <si>
    <t>A System of Systems Approach for Search and Rescue Missions</t>
  </si>
  <si>
    <t>FGC Ribeiro</t>
  </si>
  <si>
    <t>Multi-formalism in different levels of abstraction for requirements engineering and architectural design of real-time embedded systems</t>
  </si>
  <si>
    <t>J Wang,  Z Huang,  X Huang,  Y Zhu… </t>
  </si>
  <si>
    <t>Multiclock Constraint System Modelling and Verification for Ensuring Cooperative Autonomous Driving Safety</t>
  </si>
  <si>
    <t>CE Dridi,  Z Benzadri,  F Belala </t>
  </si>
  <si>
    <t>System of Systems Engineering: Meta-Modelling Perspective</t>
  </si>
  <si>
    <t>M Zivitere,  N Almar </t>
  </si>
  <si>
    <t>Optimisation of Data Management System: Development of Requirements</t>
  </si>
  <si>
    <t>MSFGC Ribeiro</t>
  </si>
  <si>
    <t>Doctor in Natural Sciences (Dr. rer. nat.)</t>
  </si>
  <si>
    <t>Toward a Model-Based Approach for Analyzing Information Quality Requirements for Smart Grid</t>
  </si>
  <si>
    <t>LD Thomas,  E Patterson </t>
  </si>
  <si>
    <t>Systems Modeling Language viewpoint utilization to facilitate shared mental models among system stakeholders</t>
  </si>
  <si>
    <t>KNOWN 1</t>
  </si>
  <si>
    <t>АА Павлинов, ДВ Кознов, АФ Перегудов… </t>
  </si>
  <si>
    <t>О средствах разработки проблемно-ориентированных визуальных языков</t>
  </si>
  <si>
    <t>https://elibrary.ru/item.asp?id=13075217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</si>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</sst>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6" borderId="0" xfId="0" applyFont="1" applyFill="1" applyAlignment="1"/>
    <xf numFmtId="0" fontId="7" fillId="7" borderId="0" xfId="0" applyFont="1" applyFill="1"/>
    <xf numFmtId="0" fontId="7" fillId="8" borderId="0" xfId="0" applyFont="1" applyFill="1"/>
    <xf numFmtId="0" fontId="7" fillId="8" borderId="0" xfId="0" applyFont="1" applyFill="1"/>
    <xf numFmtId="0" fontId="5" fillId="7" borderId="0" xfId="0" applyFont="1" applyFill="1"/>
    <xf numFmtId="0" fontId="5" fillId="8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10" borderId="0" xfId="0" applyFont="1" applyFill="1" applyAlignment="1"/>
    <xf numFmtId="0" fontId="11" fillId="0" borderId="0" xfId="0" applyFont="1" applyAlignment="1"/>
    <xf numFmtId="0" fontId="4" fillId="6" borderId="0" xfId="0" applyFont="1" applyFill="1" applyAlignment="1"/>
    <xf numFmtId="0" fontId="5" fillId="8" borderId="0" xfId="0" applyFont="1" applyFill="1" applyAlignment="1"/>
    <xf numFmtId="0" fontId="12" fillId="0" borderId="0" xfId="0" applyFont="1" applyAlignment="1"/>
    <xf numFmtId="0" fontId="4" fillId="3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/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7" borderId="0" xfId="0" applyFont="1" applyFill="1"/>
    <xf numFmtId="0" fontId="5" fillId="8" borderId="0" xfId="0" applyFont="1" applyFill="1"/>
    <xf numFmtId="0" fontId="5" fillId="8" borderId="0" xfId="0" applyFont="1" applyFill="1"/>
    <xf numFmtId="0" fontId="5" fillId="5" borderId="0" xfId="0" applyFont="1" applyFill="1" applyAlignment="1"/>
    <xf numFmtId="0" fontId="14" fillId="0" borderId="0" xfId="0" applyFont="1" applyAlignment="1"/>
    <xf numFmtId="0" fontId="4" fillId="10" borderId="0" xfId="0" applyFont="1" applyFill="1" applyAlignment="1"/>
    <xf numFmtId="0" fontId="9" fillId="0" borderId="0" xfId="0" applyFont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5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9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g.org/spec/SysML/1.3/PDF" TargetMode="External"/><Relationship Id="rId13" Type="http://schemas.openxmlformats.org/officeDocument/2006/relationships/hyperlink" Target="https://elibrary.ru/item.asp?id=13075217" TargetMode="External"/><Relationship Id="rId3" Type="http://schemas.openxmlformats.org/officeDocument/2006/relationships/hyperlink" Target="http://amadeos-project.eu/" TargetMode="External"/><Relationship Id="rId7" Type="http://schemas.openxmlformats.org/officeDocument/2006/relationships/hyperlink" Target="http://www.danse-ip.eu/" TargetMode="External"/><Relationship Id="rId12" Type="http://schemas.openxmlformats.org/officeDocument/2006/relationships/hyperlink" Target="https://dl.acm.org/doi/10.1109/MC.2006.58" TargetMode="External"/><Relationship Id="rId2" Type="http://schemas.openxmlformats.org/officeDocument/2006/relationships/hyperlink" Target="http://amadeos-project.eu/" TargetMode="External"/><Relationship Id="rId1" Type="http://schemas.openxmlformats.org/officeDocument/2006/relationships/hyperlink" Target="http://amadeos-project.eu/" TargetMode="External"/><Relationship Id="rId6" Type="http://schemas.openxmlformats.org/officeDocument/2006/relationships/hyperlink" Target="http://wiki.eclipse.org/MDT/Papyrus-Proposal" TargetMode="External"/><Relationship Id="rId11" Type="http://schemas.openxmlformats.org/officeDocument/2006/relationships/hyperlink" Target="https://ieeexplore.ieee.org/abstract/document/7027431/" TargetMode="External"/><Relationship Id="rId5" Type="http://schemas.openxmlformats.org/officeDocument/2006/relationships/hyperlink" Target="http://en.wikipedia.org/wiki/Blockly" TargetMode="External"/><Relationship Id="rId10" Type="http://schemas.openxmlformats.org/officeDocument/2006/relationships/hyperlink" Target="https://doi.org/10.1145/2351676.2351748" TargetMode="External"/><Relationship Id="rId4" Type="http://schemas.openxmlformats.org/officeDocument/2006/relationships/hyperlink" Target="http://code.google.com/archive/p/blockly/" TargetMode="External"/><Relationship Id="rId9" Type="http://schemas.openxmlformats.org/officeDocument/2006/relationships/hyperlink" Target="http://www.omgsysml.org/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6.85546875" customWidth="1"/>
    <col min="4" max="4" width="5.42578125" customWidth="1"/>
    <col min="5" max="5" width="10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196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43" t="s">
        <v>197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HYPERLINK("https://doi.org/10.1002/smr.1878")</f>
        <v>https://doi.org/10.1002/smr.1878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C9" s="8" t="s">
        <v>19</v>
      </c>
      <c r="E9" s="8"/>
      <c r="F9" s="22" t="s">
        <v>20</v>
      </c>
      <c r="G9" s="10"/>
      <c r="H9" s="19" t="str">
        <f t="shared" ref="H9:H52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14"/>
      <c r="R9" s="23" t="s">
        <v>21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C10" s="8" t="s">
        <v>22</v>
      </c>
      <c r="E10" s="8"/>
      <c r="F10" s="22" t="s">
        <v>20</v>
      </c>
      <c r="G10" s="10"/>
      <c r="H10" s="19" t="str">
        <f t="shared" si="0"/>
        <v>NO</v>
      </c>
      <c r="I10" s="23" t="s">
        <v>21</v>
      </c>
      <c r="J10" s="12"/>
      <c r="K10" s="12"/>
      <c r="L10" s="13"/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C11" s="8" t="s">
        <v>23</v>
      </c>
      <c r="E11" s="8"/>
      <c r="F11" s="22" t="s">
        <v>20</v>
      </c>
      <c r="G11" s="10"/>
      <c r="H11" s="19" t="str">
        <f t="shared" si="0"/>
        <v>NO</v>
      </c>
      <c r="I11" s="23" t="s">
        <v>21</v>
      </c>
      <c r="J11" s="12"/>
      <c r="K11" s="12"/>
      <c r="L11" s="13"/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25" t="s">
        <v>24</v>
      </c>
      <c r="C12" s="8" t="s">
        <v>25</v>
      </c>
      <c r="E12" s="8"/>
      <c r="F12" s="22" t="s">
        <v>26</v>
      </c>
      <c r="G12" s="10"/>
      <c r="H12" s="19" t="str">
        <f t="shared" si="0"/>
        <v>NO</v>
      </c>
      <c r="I12" s="23" t="s">
        <v>21</v>
      </c>
      <c r="J12" s="12"/>
      <c r="K12" s="12"/>
      <c r="L12" s="13"/>
      <c r="M12" s="13"/>
      <c r="N12" s="13"/>
      <c r="O12" s="13"/>
      <c r="P12" s="14"/>
      <c r="Q12" s="14"/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C13" s="8" t="s">
        <v>27</v>
      </c>
      <c r="E13" s="8"/>
      <c r="F13" s="22" t="s">
        <v>28</v>
      </c>
      <c r="G13" s="10"/>
      <c r="H13" s="19" t="str">
        <f t="shared" si="0"/>
        <v>NO</v>
      </c>
      <c r="I13" s="23" t="s">
        <v>21</v>
      </c>
      <c r="J13" s="12"/>
      <c r="K13" s="12"/>
      <c r="L13" s="13"/>
      <c r="M13" s="13"/>
      <c r="N13" s="13"/>
      <c r="O13" s="13"/>
      <c r="P13" s="14"/>
      <c r="Q13" s="14"/>
      <c r="R13" s="23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C14" s="8" t="s">
        <v>29</v>
      </c>
      <c r="E14" s="8"/>
      <c r="F14" s="22" t="s">
        <v>30</v>
      </c>
      <c r="G14" s="10"/>
      <c r="H14" s="19" t="str">
        <f t="shared" si="0"/>
        <v>NO</v>
      </c>
      <c r="I14" s="23" t="s">
        <v>21</v>
      </c>
      <c r="J14" s="12"/>
      <c r="K14" s="12"/>
      <c r="L14" s="13"/>
      <c r="M14" s="13"/>
      <c r="N14" s="13"/>
      <c r="O14" s="13"/>
      <c r="P14" s="14"/>
      <c r="Q14" s="14"/>
      <c r="R14" s="26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C15" s="8" t="s">
        <v>31</v>
      </c>
      <c r="E15" s="8"/>
      <c r="F15" s="22" t="s">
        <v>32</v>
      </c>
      <c r="G15" s="10"/>
      <c r="H15" s="19" t="str">
        <f t="shared" si="0"/>
        <v>NO</v>
      </c>
      <c r="I15" s="23" t="s">
        <v>21</v>
      </c>
      <c r="J15" s="12"/>
      <c r="K15" s="12"/>
      <c r="L15" s="13"/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27"/>
      <c r="B16" s="28"/>
      <c r="C16" s="29" t="s">
        <v>33</v>
      </c>
      <c r="D16" s="28"/>
      <c r="E16" s="29"/>
      <c r="F16" s="30" t="s">
        <v>34</v>
      </c>
      <c r="G16" s="31"/>
      <c r="H16" s="19" t="str">
        <f t="shared" si="0"/>
        <v>NO</v>
      </c>
      <c r="I16" s="23" t="s">
        <v>21</v>
      </c>
      <c r="J16" s="33"/>
      <c r="K16" s="33"/>
      <c r="L16" s="34"/>
      <c r="M16" s="34"/>
      <c r="N16" s="34"/>
      <c r="O16" s="34"/>
      <c r="P16" s="35"/>
      <c r="Q16" s="35"/>
      <c r="R16" s="36" t="s">
        <v>21</v>
      </c>
      <c r="S16" s="33"/>
      <c r="T16" s="33"/>
      <c r="U16" s="34"/>
      <c r="V16" s="34"/>
      <c r="W16" s="34"/>
      <c r="X16" s="34"/>
      <c r="Y16" s="34"/>
      <c r="Z16" s="34"/>
      <c r="AA16" s="32"/>
    </row>
    <row r="17" spans="1:27" ht="15.75" customHeight="1" x14ac:dyDescent="0.2">
      <c r="A17" s="8"/>
      <c r="C17" s="8" t="s">
        <v>35</v>
      </c>
      <c r="E17" s="8"/>
      <c r="F17" s="22" t="s">
        <v>36</v>
      </c>
      <c r="G17" s="10"/>
      <c r="H17" s="19" t="str">
        <f t="shared" si="0"/>
        <v>NO</v>
      </c>
      <c r="I17" s="23" t="s">
        <v>21</v>
      </c>
      <c r="J17" s="12"/>
      <c r="K17" s="12"/>
      <c r="L17" s="13"/>
      <c r="M17" s="13"/>
      <c r="N17" s="13"/>
      <c r="O17" s="13"/>
      <c r="P17" s="14"/>
      <c r="Q17" s="14"/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37</v>
      </c>
      <c r="C18" s="8" t="s">
        <v>38</v>
      </c>
      <c r="D18" s="8">
        <v>2014</v>
      </c>
      <c r="E18" s="8"/>
      <c r="F18" s="9" t="str">
        <f>HYPERLINK("https://doi.org/10.1002/j.2334-5837.2014.tb03142.x")</f>
        <v>https://doi.org/10.1002/j.2334-5837.2014.tb03142.x</v>
      </c>
      <c r="G18" s="10" t="s">
        <v>39</v>
      </c>
      <c r="H18" s="19" t="str">
        <f t="shared" si="0"/>
        <v>NO</v>
      </c>
      <c r="I18" s="23" t="s">
        <v>21</v>
      </c>
      <c r="J18" s="12"/>
      <c r="K18" s="12"/>
      <c r="L18" s="13"/>
      <c r="M18" s="13"/>
      <c r="N18" s="13"/>
      <c r="O18" s="13"/>
      <c r="P18" s="14"/>
      <c r="Q18" s="14"/>
      <c r="R18" s="26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40</v>
      </c>
      <c r="C19" s="8" t="s">
        <v>41</v>
      </c>
      <c r="D19" s="8">
        <v>2003</v>
      </c>
      <c r="E19" s="8"/>
      <c r="F19" s="10"/>
      <c r="G19" s="10"/>
      <c r="H19" s="19" t="str">
        <f t="shared" si="0"/>
        <v>NO</v>
      </c>
      <c r="I19" s="23" t="s">
        <v>21</v>
      </c>
      <c r="J19" s="12"/>
      <c r="K19" s="12"/>
      <c r="L19" s="13"/>
      <c r="M19" s="13"/>
      <c r="N19" s="13"/>
      <c r="O19" s="13"/>
      <c r="P19" s="14"/>
      <c r="Q19" s="14"/>
      <c r="R19" s="26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42</v>
      </c>
      <c r="C20" s="8" t="s">
        <v>43</v>
      </c>
      <c r="D20" s="8">
        <v>2014</v>
      </c>
      <c r="E20" s="8"/>
      <c r="F20" s="37" t="str">
        <f>HYPERLINK("https://doi.org/10.1109/isorc.2014.19")</f>
        <v>https://doi.org/10.1109/isorc.2014.19</v>
      </c>
      <c r="G20" s="10" t="s">
        <v>44</v>
      </c>
      <c r="H20" s="19" t="str">
        <f t="shared" si="0"/>
        <v>NO</v>
      </c>
      <c r="I20" s="23" t="s">
        <v>21</v>
      </c>
      <c r="J20" s="12"/>
      <c r="K20" s="12"/>
      <c r="L20" s="13"/>
      <c r="M20" s="13"/>
      <c r="N20" s="13"/>
      <c r="O20" s="13"/>
      <c r="P20" s="14"/>
      <c r="Q20" s="14"/>
      <c r="R20" s="23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45</v>
      </c>
      <c r="C21" s="8" t="s">
        <v>46</v>
      </c>
      <c r="D21" s="8">
        <v>2016</v>
      </c>
      <c r="E21" s="8"/>
      <c r="F21" s="37" t="str">
        <f>HYPERLINK("https://doi.org/10.1109/hase.2016.21")</f>
        <v>https://doi.org/10.1109/hase.2016.21</v>
      </c>
      <c r="G21" s="10" t="s">
        <v>47</v>
      </c>
      <c r="H21" s="19" t="str">
        <f t="shared" si="0"/>
        <v>NO</v>
      </c>
      <c r="I21" s="23" t="s">
        <v>21</v>
      </c>
      <c r="J21" s="12"/>
      <c r="K21" s="12"/>
      <c r="L21" s="13"/>
      <c r="M21" s="13"/>
      <c r="N21" s="13"/>
      <c r="O21" s="13"/>
      <c r="P21" s="14"/>
      <c r="Q21" s="14"/>
      <c r="R21" s="23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48</v>
      </c>
      <c r="C22" s="8" t="s">
        <v>49</v>
      </c>
      <c r="D22" s="8">
        <v>2006</v>
      </c>
      <c r="E22" s="8"/>
      <c r="F22" s="10"/>
      <c r="G22" s="10"/>
      <c r="H22" s="19" t="str">
        <f t="shared" si="0"/>
        <v>NO</v>
      </c>
      <c r="I22" s="23" t="s">
        <v>21</v>
      </c>
      <c r="J22" s="12"/>
      <c r="K22" s="12"/>
      <c r="L22" s="13"/>
      <c r="M22" s="13"/>
      <c r="N22" s="13"/>
      <c r="O22" s="13"/>
      <c r="P22" s="14"/>
      <c r="Q22" s="14"/>
      <c r="R22" s="23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50</v>
      </c>
      <c r="C23" s="8" t="s">
        <v>51</v>
      </c>
      <c r="D23" s="8"/>
      <c r="E23" s="8"/>
      <c r="F23" s="10"/>
      <c r="G23" s="10"/>
      <c r="H23" s="19" t="str">
        <f t="shared" si="0"/>
        <v>NO</v>
      </c>
      <c r="I23" s="23" t="s">
        <v>21</v>
      </c>
      <c r="J23" s="12"/>
      <c r="K23" s="12"/>
      <c r="L23" s="13"/>
      <c r="M23" s="13"/>
      <c r="N23" s="13"/>
      <c r="O23" s="13"/>
      <c r="P23" s="14"/>
      <c r="Q23" s="14"/>
      <c r="R23" s="23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52</v>
      </c>
      <c r="C24" s="8" t="s">
        <v>53</v>
      </c>
      <c r="D24" s="8">
        <v>2015</v>
      </c>
      <c r="E24" s="8"/>
      <c r="F24" s="37" t="str">
        <f>HYPERLINK("https://doi.org/10.1109/sesos.2015.11")</f>
        <v>https://doi.org/10.1109/sesos.2015.11</v>
      </c>
      <c r="G24" s="10" t="s">
        <v>54</v>
      </c>
      <c r="H24" s="19" t="str">
        <f t="shared" si="0"/>
        <v>NO</v>
      </c>
      <c r="I24" s="23" t="s">
        <v>21</v>
      </c>
      <c r="J24" s="12"/>
      <c r="K24" s="12"/>
      <c r="L24" s="13"/>
      <c r="M24" s="13"/>
      <c r="N24" s="13"/>
      <c r="O24" s="13"/>
      <c r="P24" s="14"/>
      <c r="Q24" s="14"/>
      <c r="R24" s="23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55</v>
      </c>
      <c r="C25" s="8" t="s">
        <v>56</v>
      </c>
      <c r="D25" s="8">
        <v>2016</v>
      </c>
      <c r="E25" s="8"/>
      <c r="F25" s="17" t="str">
        <f>HYPERLINK("https://doi.org/10.1007/978-3-319-47590-5_1")</f>
        <v>https://doi.org/10.1007/978-3-319-47590-5_1</v>
      </c>
      <c r="G25" s="10" t="s">
        <v>57</v>
      </c>
      <c r="H25" s="19" t="str">
        <f t="shared" si="0"/>
        <v>NO</v>
      </c>
      <c r="I25" s="23" t="s">
        <v>21</v>
      </c>
      <c r="J25" s="12"/>
      <c r="K25" s="12"/>
      <c r="L25" s="13"/>
      <c r="M25" s="13"/>
      <c r="N25" s="13"/>
      <c r="O25" s="13"/>
      <c r="P25" s="14"/>
      <c r="Q25" s="14"/>
      <c r="R25" s="23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58</v>
      </c>
      <c r="C26" s="8" t="s">
        <v>59</v>
      </c>
      <c r="D26" s="8">
        <v>2016</v>
      </c>
      <c r="E26" s="8"/>
      <c r="F26" s="37" t="str">
        <f>HYPERLINK("https://doi.org/10.1007/978-3-319-47590-5")</f>
        <v>https://doi.org/10.1007/978-3-319-47590-5</v>
      </c>
      <c r="G26" s="10" t="s">
        <v>60</v>
      </c>
      <c r="H26" s="19" t="str">
        <f t="shared" si="0"/>
        <v>NO</v>
      </c>
      <c r="I26" s="23" t="s">
        <v>21</v>
      </c>
      <c r="J26" s="12"/>
      <c r="K26" s="12"/>
      <c r="L26" s="13"/>
      <c r="M26" s="13"/>
      <c r="N26" s="13"/>
      <c r="O26" s="13"/>
      <c r="P26" s="14"/>
      <c r="Q26" s="14"/>
      <c r="R26" s="23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/>
      <c r="C27" s="8" t="s">
        <v>61</v>
      </c>
      <c r="D27" s="8"/>
      <c r="E27" s="8"/>
      <c r="F27" s="10"/>
      <c r="G27" s="10"/>
      <c r="H27" s="19" t="str">
        <f t="shared" si="0"/>
        <v>NO</v>
      </c>
      <c r="I27" s="23" t="s">
        <v>21</v>
      </c>
      <c r="J27" s="12"/>
      <c r="K27" s="12"/>
      <c r="L27" s="13"/>
      <c r="M27" s="13"/>
      <c r="N27" s="13"/>
      <c r="O27" s="13"/>
      <c r="P27" s="14"/>
      <c r="Q27" s="14"/>
      <c r="R27" s="38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62</v>
      </c>
      <c r="C28" s="8" t="s">
        <v>63</v>
      </c>
      <c r="D28" s="8">
        <v>2015</v>
      </c>
      <c r="E28" s="8"/>
      <c r="F28" s="37" t="str">
        <f>HYPERLINK("https://doi.org/10.1109/sysose.2015.7151963")</f>
        <v>https://doi.org/10.1109/sysose.2015.7151963</v>
      </c>
      <c r="G28" s="10" t="s">
        <v>64</v>
      </c>
      <c r="H28" s="19" t="str">
        <f t="shared" si="0"/>
        <v>NO</v>
      </c>
      <c r="I28" s="23" t="s">
        <v>21</v>
      </c>
      <c r="J28" s="12"/>
      <c r="K28" s="12"/>
      <c r="L28" s="13"/>
      <c r="M28" s="13"/>
      <c r="N28" s="13"/>
      <c r="O28" s="13"/>
      <c r="P28" s="14"/>
      <c r="Q28" s="14"/>
      <c r="R28" s="23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65</v>
      </c>
      <c r="C29" s="8" t="s">
        <v>66</v>
      </c>
      <c r="D29" s="8">
        <v>2006</v>
      </c>
      <c r="E29" s="8"/>
      <c r="F29" s="37" t="str">
        <f>HYPERLINK("https://doi.org/10.1109/tse.2006.66")</f>
        <v>https://doi.org/10.1109/tse.2006.66</v>
      </c>
      <c r="G29" s="10" t="s">
        <v>67</v>
      </c>
      <c r="H29" s="19" t="str">
        <f t="shared" si="0"/>
        <v>NO</v>
      </c>
      <c r="I29" s="23" t="s">
        <v>21</v>
      </c>
      <c r="J29" s="12"/>
      <c r="K29" s="12"/>
      <c r="L29" s="13"/>
      <c r="M29" s="13"/>
      <c r="N29" s="13"/>
      <c r="O29" s="13"/>
      <c r="P29" s="14"/>
      <c r="Q29" s="14"/>
      <c r="R29" s="23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68</v>
      </c>
      <c r="C30" s="8" t="s">
        <v>69</v>
      </c>
      <c r="D30" s="8">
        <v>2015</v>
      </c>
      <c r="E30" s="8"/>
      <c r="F30" s="37" t="str">
        <f>HYPERLINK("https://doi.org/10.1007/978-3-662-48116-5_15")</f>
        <v>https://doi.org/10.1007/978-3-662-48116-5_15</v>
      </c>
      <c r="G30" s="10" t="s">
        <v>70</v>
      </c>
      <c r="H30" s="19" t="str">
        <f t="shared" si="0"/>
        <v>NO</v>
      </c>
      <c r="I30" s="23" t="s">
        <v>21</v>
      </c>
      <c r="J30" s="12"/>
      <c r="K30" s="12"/>
      <c r="L30" s="13"/>
      <c r="M30" s="13"/>
      <c r="N30" s="13"/>
      <c r="O30" s="13"/>
      <c r="P30" s="14"/>
      <c r="Q30" s="14"/>
      <c r="R30" s="23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71</v>
      </c>
      <c r="C31" s="8" t="s">
        <v>72</v>
      </c>
      <c r="D31" s="8">
        <v>2006</v>
      </c>
      <c r="E31" s="8"/>
      <c r="F31" s="37" t="str">
        <f>HYPERLINK("https://doi.org/10.1145/1217935.1217964")</f>
        <v>https://doi.org/10.1145/1217935.1217964</v>
      </c>
      <c r="G31" s="10" t="s">
        <v>73</v>
      </c>
      <c r="H31" s="19" t="str">
        <f t="shared" si="0"/>
        <v>NO</v>
      </c>
      <c r="I31" s="23" t="s">
        <v>21</v>
      </c>
      <c r="J31" s="12"/>
      <c r="K31" s="12"/>
      <c r="L31" s="13"/>
      <c r="M31" s="13"/>
      <c r="N31" s="13"/>
      <c r="O31" s="13"/>
      <c r="P31" s="14"/>
      <c r="Q31" s="14"/>
      <c r="R31" s="23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74</v>
      </c>
      <c r="C32" s="8" t="s">
        <v>75</v>
      </c>
      <c r="D32" s="8"/>
      <c r="E32" s="8"/>
      <c r="F32" s="10"/>
      <c r="G32" s="10"/>
      <c r="H32" s="19" t="str">
        <f t="shared" si="0"/>
        <v>NO</v>
      </c>
      <c r="I32" s="23" t="s">
        <v>21</v>
      </c>
      <c r="J32" s="12"/>
      <c r="K32" s="12"/>
      <c r="L32" s="13"/>
      <c r="M32" s="13"/>
      <c r="N32" s="13"/>
      <c r="O32" s="13"/>
      <c r="P32" s="14"/>
      <c r="Q32" s="14"/>
      <c r="R32" s="23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76</v>
      </c>
      <c r="C33" s="8" t="s">
        <v>77</v>
      </c>
      <c r="D33" s="8">
        <v>2003</v>
      </c>
      <c r="E33" s="8"/>
      <c r="F33" s="37" t="str">
        <f>HYPERLINK("https://doi.org/10.1109/reldis.2003.1238078")</f>
        <v>https://doi.org/10.1109/reldis.2003.1238078</v>
      </c>
      <c r="G33" s="10" t="s">
        <v>78</v>
      </c>
      <c r="H33" s="19" t="str">
        <f t="shared" si="0"/>
        <v>NO</v>
      </c>
      <c r="I33" s="23" t="s">
        <v>21</v>
      </c>
      <c r="J33" s="12"/>
      <c r="K33" s="12"/>
      <c r="L33" s="13"/>
      <c r="M33" s="13"/>
      <c r="N33" s="13"/>
      <c r="O33" s="13"/>
      <c r="P33" s="14"/>
      <c r="Q33" s="14"/>
      <c r="R33" s="23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79</v>
      </c>
      <c r="C34" s="8" t="s">
        <v>80</v>
      </c>
      <c r="D34" s="8">
        <v>2008</v>
      </c>
      <c r="E34" s="8"/>
      <c r="F34" s="37" t="str">
        <f>HYPERLINK("https://doi.org/10.1109/sysose.2008.4724202")</f>
        <v>https://doi.org/10.1109/sysose.2008.4724202</v>
      </c>
      <c r="G34" s="10" t="s">
        <v>81</v>
      </c>
      <c r="H34" s="19" t="str">
        <f t="shared" si="0"/>
        <v>NO</v>
      </c>
      <c r="I34" s="23" t="s">
        <v>21</v>
      </c>
      <c r="J34" s="12"/>
      <c r="K34" s="12"/>
      <c r="L34" s="13"/>
      <c r="M34" s="13"/>
      <c r="N34" s="13"/>
      <c r="O34" s="13"/>
      <c r="P34" s="14"/>
      <c r="Q34" s="14"/>
      <c r="R34" s="23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82</v>
      </c>
      <c r="C35" s="8" t="s">
        <v>83</v>
      </c>
      <c r="D35" s="8">
        <v>2015</v>
      </c>
      <c r="E35" s="8"/>
      <c r="F35" s="37" t="str">
        <f>HYPERLINK("https://doi.org/10.1109/hase.2015.31")</f>
        <v>https://doi.org/10.1109/hase.2015.31</v>
      </c>
      <c r="G35" s="10" t="s">
        <v>84</v>
      </c>
      <c r="H35" s="19" t="str">
        <f t="shared" si="0"/>
        <v>NO</v>
      </c>
      <c r="I35" s="23" t="s">
        <v>21</v>
      </c>
      <c r="J35" s="12"/>
      <c r="K35" s="12"/>
      <c r="L35" s="13"/>
      <c r="M35" s="13"/>
      <c r="N35" s="13"/>
      <c r="O35" s="13"/>
      <c r="P35" s="14"/>
      <c r="Q35" s="14"/>
      <c r="R35" s="23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85</v>
      </c>
      <c r="C36" s="8" t="s">
        <v>86</v>
      </c>
      <c r="D36" s="8">
        <v>2010</v>
      </c>
      <c r="E36" s="8"/>
      <c r="F36" s="10"/>
      <c r="G36" s="10"/>
      <c r="H36" s="19" t="str">
        <f t="shared" si="0"/>
        <v>NO</v>
      </c>
      <c r="I36" s="23" t="s">
        <v>21</v>
      </c>
      <c r="J36" s="12"/>
      <c r="K36" s="12"/>
      <c r="L36" s="13"/>
      <c r="M36" s="13"/>
      <c r="N36" s="13"/>
      <c r="O36" s="13"/>
      <c r="P36" s="14"/>
      <c r="Q36" s="14"/>
      <c r="R36" s="23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87</v>
      </c>
      <c r="C37" s="8" t="s">
        <v>88</v>
      </c>
      <c r="D37" s="8">
        <v>2015</v>
      </c>
      <c r="E37" s="8"/>
      <c r="F37" s="17"/>
      <c r="G37" s="10"/>
      <c r="H37" s="19" t="str">
        <f t="shared" si="0"/>
        <v>NO</v>
      </c>
      <c r="I37" s="23" t="s">
        <v>21</v>
      </c>
      <c r="J37" s="12"/>
      <c r="K37" s="12"/>
      <c r="L37" s="13"/>
      <c r="M37" s="13"/>
      <c r="N37" s="13"/>
      <c r="O37" s="13"/>
      <c r="P37" s="14"/>
      <c r="Q37" s="14"/>
      <c r="R37" s="26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/>
      <c r="C38" s="8" t="s">
        <v>89</v>
      </c>
      <c r="D38" s="8"/>
      <c r="E38" s="8"/>
      <c r="F38" s="10"/>
      <c r="G38" s="10"/>
      <c r="H38" s="19" t="str">
        <f t="shared" si="0"/>
        <v>NO</v>
      </c>
      <c r="I38" s="23" t="s">
        <v>21</v>
      </c>
      <c r="J38" s="12"/>
      <c r="K38" s="12"/>
      <c r="L38" s="13"/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90</v>
      </c>
      <c r="C39" s="8" t="s">
        <v>91</v>
      </c>
      <c r="D39" s="8">
        <v>2008</v>
      </c>
      <c r="E39" s="8"/>
      <c r="F39" s="17" t="str">
        <f>HYPERLINK("https://doi.org/10.1002/sys.20095")</f>
        <v>https://doi.org/10.1002/sys.20095</v>
      </c>
      <c r="G39" s="10" t="s">
        <v>92</v>
      </c>
      <c r="H39" s="19" t="str">
        <f t="shared" si="0"/>
        <v>NO</v>
      </c>
      <c r="I39" s="23" t="s">
        <v>21</v>
      </c>
      <c r="J39" s="12"/>
      <c r="K39" s="12"/>
      <c r="L39" s="13"/>
      <c r="M39" s="13"/>
      <c r="N39" s="13"/>
      <c r="O39" s="13"/>
      <c r="P39" s="14"/>
      <c r="Q39" s="14"/>
      <c r="R39" s="38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93</v>
      </c>
      <c r="C40" s="8" t="s">
        <v>94</v>
      </c>
      <c r="D40" s="8">
        <v>2009</v>
      </c>
      <c r="E40" s="8"/>
      <c r="F40" s="10"/>
      <c r="G40" s="10"/>
      <c r="H40" s="19" t="str">
        <f t="shared" si="0"/>
        <v>NO</v>
      </c>
      <c r="I40" s="23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42</v>
      </c>
      <c r="C41" s="8" t="s">
        <v>95</v>
      </c>
      <c r="D41" s="8">
        <v>2011</v>
      </c>
      <c r="E41" s="8"/>
      <c r="F41" s="37" t="str">
        <f>HYPERLINK("https://doi.org/10.1007/978-1-4419-8237-7")</f>
        <v>https://doi.org/10.1007/978-1-4419-8237-7</v>
      </c>
      <c r="G41" s="10" t="s">
        <v>96</v>
      </c>
      <c r="H41" s="19" t="str">
        <f t="shared" si="0"/>
        <v>NO</v>
      </c>
      <c r="I41" s="23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/>
      <c r="C42" s="8" t="s">
        <v>97</v>
      </c>
      <c r="D42" s="8"/>
      <c r="E42" s="8"/>
      <c r="F42" s="10"/>
      <c r="G42" s="10"/>
      <c r="H42" s="19" t="str">
        <f t="shared" si="0"/>
        <v>NO</v>
      </c>
      <c r="I42" s="23" t="s">
        <v>21</v>
      </c>
      <c r="J42" s="12"/>
      <c r="K42" s="12"/>
      <c r="L42" s="13"/>
      <c r="M42" s="13"/>
      <c r="N42" s="13"/>
      <c r="O42" s="13"/>
      <c r="P42" s="14"/>
      <c r="Q42" s="14"/>
      <c r="R42" s="26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98</v>
      </c>
      <c r="C43" s="8" t="s">
        <v>99</v>
      </c>
      <c r="D43" s="8">
        <v>2015</v>
      </c>
      <c r="E43" s="8"/>
      <c r="F43" s="37" t="str">
        <f>HYPERLINK("https://doi.org/10.1145/2794381")</f>
        <v>https://doi.org/10.1145/2794381</v>
      </c>
      <c r="G43" s="10" t="s">
        <v>100</v>
      </c>
      <c r="H43" s="19" t="str">
        <f t="shared" si="0"/>
        <v>NO</v>
      </c>
      <c r="I43" s="23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101</v>
      </c>
      <c r="C44" s="8" t="s">
        <v>102</v>
      </c>
      <c r="D44" s="8">
        <v>2013</v>
      </c>
      <c r="E44" s="8"/>
      <c r="F44" s="37" t="str">
        <f>HYPERLINK("https://doi.org/10.1145/2489850.2489853")</f>
        <v>https://doi.org/10.1145/2489850.2489853</v>
      </c>
      <c r="G44" s="10" t="s">
        <v>103</v>
      </c>
      <c r="H44" s="19" t="str">
        <f t="shared" si="0"/>
        <v>NO</v>
      </c>
      <c r="I44" s="23" t="s">
        <v>21</v>
      </c>
      <c r="J44" s="12"/>
      <c r="K44" s="12"/>
      <c r="L44" s="13"/>
      <c r="M44" s="13"/>
      <c r="N44" s="13"/>
      <c r="O44" s="13"/>
      <c r="P44" s="14"/>
      <c r="Q44" s="14"/>
      <c r="R44" s="23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104</v>
      </c>
      <c r="C45" s="8" t="s">
        <v>105</v>
      </c>
      <c r="D45" s="8">
        <v>2008</v>
      </c>
      <c r="E45" s="8"/>
      <c r="F45" s="10"/>
      <c r="G45" s="10"/>
      <c r="H45" s="19" t="str">
        <f t="shared" si="0"/>
        <v>NO</v>
      </c>
      <c r="I45" s="23" t="s">
        <v>21</v>
      </c>
      <c r="J45" s="12"/>
      <c r="K45" s="12"/>
      <c r="L45" s="13"/>
      <c r="M45" s="13"/>
      <c r="N45" s="13"/>
      <c r="O45" s="13"/>
      <c r="P45" s="14"/>
      <c r="Q45" s="14"/>
      <c r="R45" s="23" t="s">
        <v>21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106</v>
      </c>
      <c r="C46" s="8" t="s">
        <v>107</v>
      </c>
      <c r="D46" s="8">
        <v>2012</v>
      </c>
      <c r="E46" s="8"/>
      <c r="F46" s="37" t="str">
        <f>HYPERLINK("https://doi.org/10.1109/isorcw.2012.42")</f>
        <v>https://doi.org/10.1109/isorcw.2012.42</v>
      </c>
      <c r="G46" s="10" t="s">
        <v>108</v>
      </c>
      <c r="H46" s="19" t="str">
        <f t="shared" si="0"/>
        <v>NO</v>
      </c>
      <c r="I46" s="23" t="s">
        <v>21</v>
      </c>
      <c r="J46" s="12"/>
      <c r="K46" s="12"/>
      <c r="L46" s="13"/>
      <c r="M46" s="13"/>
      <c r="N46" s="13"/>
      <c r="O46" s="13"/>
      <c r="P46" s="14"/>
      <c r="Q46" s="14"/>
      <c r="R46" s="23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109</v>
      </c>
      <c r="C47" s="8" t="s">
        <v>110</v>
      </c>
      <c r="D47" s="8">
        <v>2015</v>
      </c>
      <c r="E47" s="8"/>
      <c r="F47" s="37" t="str">
        <f>HYPERLINK("https://doi.org/10.1109/sysose.2015.7151925")</f>
        <v>https://doi.org/10.1109/sysose.2015.7151925</v>
      </c>
      <c r="G47" s="10" t="s">
        <v>111</v>
      </c>
      <c r="H47" s="19" t="str">
        <f t="shared" si="0"/>
        <v>NO</v>
      </c>
      <c r="I47" s="23" t="s">
        <v>21</v>
      </c>
      <c r="J47" s="12"/>
      <c r="K47" s="12"/>
      <c r="L47" s="13"/>
      <c r="M47" s="13"/>
      <c r="N47" s="13"/>
      <c r="O47" s="13"/>
      <c r="P47" s="14"/>
      <c r="Q47" s="14"/>
      <c r="R47" s="23" t="s">
        <v>21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112</v>
      </c>
      <c r="C48" s="8" t="s">
        <v>113</v>
      </c>
      <c r="D48" s="8">
        <v>2006</v>
      </c>
      <c r="E48" s="8"/>
      <c r="F48" s="37" t="str">
        <f>HYPERLINK("https://doi.org/10.1145/1122480.1122497")</f>
        <v>https://doi.org/10.1145/1122480.1122497</v>
      </c>
      <c r="G48" s="10" t="s">
        <v>114</v>
      </c>
      <c r="H48" s="19" t="str">
        <f t="shared" si="0"/>
        <v>NO</v>
      </c>
      <c r="I48" s="23" t="s">
        <v>21</v>
      </c>
      <c r="J48" s="12"/>
      <c r="K48" s="12"/>
      <c r="L48" s="13"/>
      <c r="M48" s="13"/>
      <c r="N48" s="13"/>
      <c r="O48" s="13"/>
      <c r="P48" s="14"/>
      <c r="Q48" s="14"/>
      <c r="R48" s="23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115</v>
      </c>
      <c r="C49" s="8" t="s">
        <v>116</v>
      </c>
      <c r="D49" s="8">
        <v>2002</v>
      </c>
      <c r="E49" s="8"/>
      <c r="F49" s="37" t="str">
        <f>HYPERLINK("https://doi.org/10.1007/3-540-45800-x_32")</f>
        <v>https://doi.org/10.1007/3-540-45800-x_32</v>
      </c>
      <c r="G49" s="10" t="s">
        <v>117</v>
      </c>
      <c r="H49" s="19" t="str">
        <f t="shared" si="0"/>
        <v>NO</v>
      </c>
      <c r="I49" s="23" t="s">
        <v>21</v>
      </c>
      <c r="J49" s="12"/>
      <c r="K49" s="12"/>
      <c r="L49" s="13"/>
      <c r="M49" s="13"/>
      <c r="N49" s="13"/>
      <c r="O49" s="13"/>
      <c r="P49" s="14"/>
      <c r="Q49" s="14"/>
      <c r="R49" s="23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118</v>
      </c>
      <c r="C50" s="8" t="s">
        <v>119</v>
      </c>
      <c r="D50" s="8">
        <v>2012</v>
      </c>
      <c r="E50" s="8"/>
      <c r="F50" s="37" t="str">
        <f>HYPERLINK("https://doi.org/10.1002/sys.21221")</f>
        <v>https://doi.org/10.1002/sys.21221</v>
      </c>
      <c r="G50" s="10" t="s">
        <v>120</v>
      </c>
      <c r="H50" s="19" t="str">
        <f t="shared" si="0"/>
        <v>NO</v>
      </c>
      <c r="I50" s="23" t="s">
        <v>21</v>
      </c>
      <c r="J50" s="12"/>
      <c r="K50" s="12"/>
      <c r="L50" s="13"/>
      <c r="M50" s="13"/>
      <c r="N50" s="13"/>
      <c r="O50" s="13"/>
      <c r="P50" s="14"/>
      <c r="Q50" s="14"/>
      <c r="R50" s="23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121</v>
      </c>
      <c r="C51" s="8" t="s">
        <v>122</v>
      </c>
      <c r="D51" s="8"/>
      <c r="E51" s="8"/>
      <c r="F51" s="10"/>
      <c r="G51" s="10"/>
      <c r="H51" s="19" t="str">
        <f t="shared" si="0"/>
        <v>NO</v>
      </c>
      <c r="I51" s="23" t="s">
        <v>21</v>
      </c>
      <c r="J51" s="12"/>
      <c r="K51" s="12"/>
      <c r="L51" s="13"/>
      <c r="M51" s="13"/>
      <c r="N51" s="13"/>
      <c r="O51" s="13"/>
      <c r="P51" s="14"/>
      <c r="Q51" s="14"/>
      <c r="R51" s="23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123</v>
      </c>
      <c r="C52" s="8" t="s">
        <v>124</v>
      </c>
      <c r="D52" s="8">
        <v>2009</v>
      </c>
      <c r="E52" s="8" t="s">
        <v>125</v>
      </c>
      <c r="F52" s="10"/>
      <c r="G52" s="10"/>
      <c r="H52" s="19" t="str">
        <f t="shared" si="0"/>
        <v>NO</v>
      </c>
      <c r="I52" s="23" t="s">
        <v>21</v>
      </c>
      <c r="J52" s="12"/>
      <c r="K52" s="12"/>
      <c r="L52" s="13"/>
      <c r="M52" s="13"/>
      <c r="N52" s="13"/>
      <c r="O52" s="13"/>
      <c r="P52" s="14"/>
      <c r="Q52" s="14"/>
      <c r="R52" s="23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/>
      <c r="C53" s="8"/>
      <c r="D53" s="8"/>
      <c r="E53" s="8"/>
      <c r="F53" s="17"/>
      <c r="G53" s="10"/>
      <c r="H53" s="19"/>
      <c r="I53" s="21"/>
      <c r="J53" s="12"/>
      <c r="K53" s="12"/>
      <c r="L53" s="13"/>
      <c r="M53" s="13"/>
      <c r="N53" s="13"/>
      <c r="O53" s="13"/>
      <c r="P53" s="14"/>
      <c r="Q53" s="14"/>
      <c r="R53" s="18"/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126</v>
      </c>
      <c r="C54" s="8"/>
      <c r="D54" s="8"/>
      <c r="E54" s="8"/>
      <c r="F54" s="10"/>
      <c r="G54" s="10"/>
      <c r="H54" s="19"/>
      <c r="I54" s="11"/>
      <c r="J54" s="12"/>
      <c r="K54" s="12"/>
      <c r="L54" s="13"/>
      <c r="M54" s="13"/>
      <c r="N54" s="13"/>
      <c r="O54" s="13"/>
      <c r="P54" s="14"/>
      <c r="Q54" s="14"/>
      <c r="R54" s="11"/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/>
      <c r="C55" s="8"/>
      <c r="D55" s="8"/>
      <c r="E55" s="8"/>
      <c r="F55" s="10"/>
      <c r="G55" s="10"/>
      <c r="H55" s="19"/>
      <c r="I55" s="11"/>
      <c r="J55" s="12"/>
      <c r="K55" s="12"/>
      <c r="L55" s="13"/>
      <c r="M55" s="13"/>
      <c r="N55" s="13"/>
      <c r="O55" s="13"/>
      <c r="P55" s="14"/>
      <c r="Q55" s="14"/>
      <c r="R55" s="11"/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127</v>
      </c>
      <c r="C56" s="8" t="s">
        <v>128</v>
      </c>
      <c r="D56" s="8">
        <v>2004</v>
      </c>
      <c r="E56" s="8" t="s">
        <v>129</v>
      </c>
      <c r="F56" s="10"/>
      <c r="G56" s="10"/>
      <c r="H56" s="39" t="s">
        <v>21</v>
      </c>
      <c r="I56" s="38" t="s">
        <v>21</v>
      </c>
      <c r="J56" s="40" t="b">
        <v>0</v>
      </c>
      <c r="K56" s="40" t="b">
        <v>0</v>
      </c>
      <c r="L56" s="41" t="b">
        <v>0</v>
      </c>
      <c r="M56" s="41" t="b">
        <v>0</v>
      </c>
      <c r="N56" s="41" t="b">
        <v>0</v>
      </c>
      <c r="O56" s="41" t="b">
        <v>0</v>
      </c>
      <c r="P56" s="41" t="b">
        <v>0</v>
      </c>
      <c r="Q56" s="41" t="b">
        <v>0</v>
      </c>
      <c r="R56" s="38" t="s">
        <v>21</v>
      </c>
      <c r="S56" s="42" t="b">
        <v>0</v>
      </c>
      <c r="T56" s="42" t="b">
        <v>0</v>
      </c>
      <c r="U56" s="24" t="b">
        <v>0</v>
      </c>
      <c r="V56" s="24" t="b">
        <v>0</v>
      </c>
      <c r="W56" s="24" t="b">
        <v>0</v>
      </c>
      <c r="X56" s="24" t="b">
        <v>0</v>
      </c>
      <c r="Y56" s="24" t="b">
        <v>0</v>
      </c>
      <c r="Z56" s="24" t="b">
        <v>0</v>
      </c>
      <c r="AA56" s="7"/>
    </row>
    <row r="57" spans="1:27" ht="14.25" x14ac:dyDescent="0.2">
      <c r="A57" s="8"/>
      <c r="B57" s="8" t="s">
        <v>130</v>
      </c>
      <c r="C57" s="8" t="s">
        <v>131</v>
      </c>
      <c r="D57" s="8">
        <v>2012</v>
      </c>
      <c r="E57" s="8"/>
      <c r="F57" s="37" t="s">
        <v>132</v>
      </c>
      <c r="G57" s="10" t="s">
        <v>133</v>
      </c>
      <c r="H57" s="39" t="s">
        <v>134</v>
      </c>
      <c r="I57" s="23" t="s">
        <v>134</v>
      </c>
      <c r="J57" s="12"/>
      <c r="K57" s="12"/>
      <c r="L57" s="13"/>
      <c r="M57" s="13"/>
      <c r="N57" s="13"/>
      <c r="O57" s="13"/>
      <c r="P57" s="14"/>
      <c r="Q57" s="14"/>
      <c r="R57" s="23" t="s">
        <v>134</v>
      </c>
      <c r="S57" s="42" t="b">
        <v>1</v>
      </c>
      <c r="T57" s="42" t="b">
        <v>1</v>
      </c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135</v>
      </c>
      <c r="C58" s="8" t="s">
        <v>136</v>
      </c>
      <c r="D58" s="8">
        <v>2015</v>
      </c>
      <c r="E58" s="8"/>
      <c r="F58" s="37" t="s">
        <v>137</v>
      </c>
      <c r="G58" s="10"/>
      <c r="H58" s="39" t="s">
        <v>21</v>
      </c>
      <c r="I58" s="23" t="s">
        <v>21</v>
      </c>
      <c r="J58" s="12"/>
      <c r="K58" s="12"/>
      <c r="L58" s="13"/>
      <c r="M58" s="13"/>
      <c r="N58" s="13"/>
      <c r="O58" s="13"/>
      <c r="P58" s="14"/>
      <c r="Q58" s="14"/>
      <c r="R58" s="23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138</v>
      </c>
      <c r="C59" s="8" t="s">
        <v>139</v>
      </c>
      <c r="D59" s="8">
        <v>2006</v>
      </c>
      <c r="E59" s="8"/>
      <c r="F59" s="37" t="s">
        <v>140</v>
      </c>
      <c r="G59" s="10" t="s">
        <v>141</v>
      </c>
      <c r="H59" s="39" t="s">
        <v>21</v>
      </c>
      <c r="I59" s="23" t="s">
        <v>21</v>
      </c>
      <c r="J59" s="40" t="b">
        <v>0</v>
      </c>
      <c r="K59" s="40" t="b">
        <v>0</v>
      </c>
      <c r="L59" s="41" t="b">
        <v>0</v>
      </c>
      <c r="M59" s="41" t="b">
        <v>0</v>
      </c>
      <c r="N59" s="41" t="b">
        <v>0</v>
      </c>
      <c r="O59" s="41" t="b">
        <v>0</v>
      </c>
      <c r="P59" s="41" t="b">
        <v>0</v>
      </c>
      <c r="Q59" s="41" t="b">
        <v>0</v>
      </c>
      <c r="R59" s="23" t="s">
        <v>21</v>
      </c>
      <c r="S59" s="42" t="b">
        <v>0</v>
      </c>
      <c r="T59" s="42" t="b">
        <v>0</v>
      </c>
      <c r="U59" s="24" t="b">
        <v>0</v>
      </c>
      <c r="V59" s="24" t="b">
        <v>0</v>
      </c>
      <c r="W59" s="24" t="b">
        <v>0</v>
      </c>
      <c r="X59" s="24" t="b">
        <v>0</v>
      </c>
      <c r="Y59" s="24" t="b">
        <v>0</v>
      </c>
      <c r="Z59" s="24" t="b">
        <v>0</v>
      </c>
      <c r="AA59" s="7"/>
    </row>
    <row r="60" spans="1:27" ht="14.25" x14ac:dyDescent="0.2">
      <c r="A60" s="8"/>
      <c r="B60" s="8"/>
      <c r="C60" s="8"/>
      <c r="D60" s="8"/>
      <c r="E60" s="8"/>
      <c r="F60" s="10"/>
      <c r="G60" s="10"/>
      <c r="H60" s="19"/>
      <c r="I60" s="11"/>
      <c r="J60" s="12"/>
      <c r="K60" s="12"/>
      <c r="L60" s="13"/>
      <c r="M60" s="13"/>
      <c r="N60" s="13"/>
      <c r="O60" s="13"/>
      <c r="P60" s="14"/>
      <c r="Q60" s="14"/>
      <c r="R60" s="11"/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142</v>
      </c>
      <c r="C61" s="8"/>
      <c r="D61" s="8"/>
      <c r="E61" s="8"/>
      <c r="F61" s="10"/>
      <c r="G61" s="10"/>
      <c r="H61" s="19"/>
      <c r="I61" s="11"/>
      <c r="J61" s="12"/>
      <c r="K61" s="12"/>
      <c r="L61" s="13"/>
      <c r="M61" s="13"/>
      <c r="N61" s="13"/>
      <c r="O61" s="13"/>
      <c r="P61" s="14"/>
      <c r="Q61" s="14"/>
      <c r="R61" s="11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/>
      <c r="C62" s="8"/>
      <c r="D62" s="8"/>
      <c r="E62" s="8"/>
      <c r="F62" s="10"/>
      <c r="G62" s="10"/>
      <c r="H62" s="19"/>
      <c r="I62" s="11"/>
      <c r="J62" s="12"/>
      <c r="K62" s="12"/>
      <c r="L62" s="13"/>
      <c r="M62" s="13"/>
      <c r="N62" s="13"/>
      <c r="O62" s="13"/>
      <c r="P62" s="14"/>
      <c r="Q62" s="14"/>
      <c r="R62" s="11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143</v>
      </c>
      <c r="C63" s="8"/>
      <c r="D63" s="8"/>
      <c r="E63" s="8"/>
      <c r="F63" s="10"/>
      <c r="G63" s="10"/>
      <c r="H63" s="19"/>
      <c r="I63" s="11"/>
      <c r="J63" s="12"/>
      <c r="K63" s="12"/>
      <c r="L63" s="13"/>
      <c r="M63" s="13"/>
      <c r="N63" s="13"/>
      <c r="O63" s="13"/>
      <c r="P63" s="14"/>
      <c r="Q63" s="14"/>
      <c r="R63" s="11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/>
      <c r="C64" s="8"/>
      <c r="D64" s="8"/>
      <c r="E64" s="22"/>
      <c r="F64" s="17"/>
      <c r="G64" s="10"/>
      <c r="H64" s="19"/>
      <c r="I64" s="21"/>
      <c r="J64" s="12"/>
      <c r="K64" s="12"/>
      <c r="L64" s="13"/>
      <c r="M64" s="13"/>
      <c r="N64" s="13"/>
      <c r="O64" s="13"/>
      <c r="P64" s="14"/>
      <c r="Q64" s="14"/>
      <c r="R64" s="21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 t="s">
        <v>144</v>
      </c>
      <c r="C65" s="8" t="s">
        <v>145</v>
      </c>
      <c r="D65" s="8">
        <v>2017</v>
      </c>
      <c r="E65" s="8"/>
      <c r="F65" s="37" t="str">
        <f>HYPERLINK("https://ieeexplore.ieee.org/abstract/document/7994946/")</f>
        <v>https://ieeexplore.ieee.org/abstract/document/7994946/</v>
      </c>
      <c r="G65" s="10"/>
      <c r="H65" s="19" t="str">
        <f t="shared" ref="H65:H89" si="1">IF(I65=R65,I65,IF(AND(I65="YES",R65="MAYBE"),"YES",IF(AND(I65="MAYBE",R65="YES"),"YES",IF(OR(AND(I65="NO",R65="YES"),AND(I65="YES",R65="NO")),"MAYBE","NO"))))</f>
        <v>NO</v>
      </c>
      <c r="I65" s="23" t="s">
        <v>21</v>
      </c>
      <c r="J65" s="12"/>
      <c r="K65" s="12"/>
      <c r="L65" s="13"/>
      <c r="M65" s="13"/>
      <c r="N65" s="13"/>
      <c r="O65" s="13"/>
      <c r="P65" s="14"/>
      <c r="Q65" s="14"/>
      <c r="R65" s="26" t="s">
        <v>21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 x14ac:dyDescent="0.2">
      <c r="A66" s="8"/>
      <c r="B66" s="8" t="s">
        <v>146</v>
      </c>
      <c r="C66" s="8" t="s">
        <v>147</v>
      </c>
      <c r="D66" s="8">
        <v>2018</v>
      </c>
      <c r="E66" s="8"/>
      <c r="F66" s="37" t="str">
        <f>HYPERLINK("https://ieeexplore.ieee.org/abstract/document/8445798/")</f>
        <v>https://ieeexplore.ieee.org/abstract/document/8445798/</v>
      </c>
      <c r="G66" s="10"/>
      <c r="H66" s="19" t="str">
        <f t="shared" si="1"/>
        <v>NO</v>
      </c>
      <c r="I66" s="23" t="s">
        <v>21</v>
      </c>
      <c r="J66" s="12"/>
      <c r="K66" s="12"/>
      <c r="L66" s="13"/>
      <c r="M66" s="13"/>
      <c r="N66" s="13"/>
      <c r="O66" s="13"/>
      <c r="P66" s="14"/>
      <c r="Q66" s="14"/>
      <c r="R66" s="23" t="s">
        <v>21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 x14ac:dyDescent="0.2">
      <c r="A67" s="8"/>
      <c r="B67" s="8" t="s">
        <v>148</v>
      </c>
      <c r="C67" s="8" t="s">
        <v>149</v>
      </c>
      <c r="D67" s="8">
        <v>2020</v>
      </c>
      <c r="E67" s="8"/>
      <c r="F67" s="37" t="str">
        <f>HYPERLINK("https://www.sciencedirect.com/science/article/pii/S0164121219302584")</f>
        <v>https://www.sciencedirect.com/science/article/pii/S0164121219302584</v>
      </c>
      <c r="G67" s="10"/>
      <c r="H67" s="19" t="str">
        <f t="shared" si="1"/>
        <v>NO</v>
      </c>
      <c r="I67" s="23" t="s">
        <v>21</v>
      </c>
      <c r="J67" s="12"/>
      <c r="K67" s="12"/>
      <c r="L67" s="13"/>
      <c r="M67" s="13"/>
      <c r="N67" s="13"/>
      <c r="O67" s="13"/>
      <c r="P67" s="14"/>
      <c r="Q67" s="14"/>
      <c r="R67" s="23" t="s">
        <v>21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 x14ac:dyDescent="0.2">
      <c r="A68" s="8"/>
      <c r="B68" s="8" t="s">
        <v>150</v>
      </c>
      <c r="C68" s="8" t="s">
        <v>151</v>
      </c>
      <c r="D68" s="8">
        <v>2019</v>
      </c>
      <c r="E68" s="8"/>
      <c r="F68" s="37" t="str">
        <f>HYPERLINK("https://onlinelibrary.wiley.com/doi/abs/10.1002/sys.21516@10.1002/(ISSN)1520-6858.Systems-Resilience")</f>
        <v>https://onlinelibrary.wiley.com/doi/abs/10.1002/sys.21516@10.1002/(ISSN)1520-6858.Systems-Resilience</v>
      </c>
      <c r="G68" s="10"/>
      <c r="H68" s="19" t="str">
        <f t="shared" si="1"/>
        <v>NO</v>
      </c>
      <c r="I68" s="23" t="s">
        <v>21</v>
      </c>
      <c r="J68" s="12"/>
      <c r="K68" s="12"/>
      <c r="L68" s="13"/>
      <c r="M68" s="13"/>
      <c r="N68" s="13"/>
      <c r="O68" s="13"/>
      <c r="P68" s="14"/>
      <c r="Q68" s="14"/>
      <c r="R68" s="23" t="s">
        <v>21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 x14ac:dyDescent="0.2">
      <c r="A69" s="8"/>
      <c r="B69" s="8" t="s">
        <v>144</v>
      </c>
      <c r="C69" s="8" t="s">
        <v>152</v>
      </c>
      <c r="D69" s="8">
        <v>2017</v>
      </c>
      <c r="E69" s="8"/>
      <c r="F69" s="37" t="str">
        <f>HYPERLINK("https://ieeexplore.ieee.org/abstract/document/7994947/")</f>
        <v>https://ieeexplore.ieee.org/abstract/document/7994947/</v>
      </c>
      <c r="G69" s="10"/>
      <c r="H69" s="19" t="str">
        <f t="shared" si="1"/>
        <v>NO</v>
      </c>
      <c r="I69" s="23" t="s">
        <v>21</v>
      </c>
      <c r="J69" s="12"/>
      <c r="K69" s="12"/>
      <c r="L69" s="13"/>
      <c r="M69" s="13"/>
      <c r="N69" s="13"/>
      <c r="O69" s="13"/>
      <c r="P69" s="14"/>
      <c r="Q69" s="14"/>
      <c r="R69" s="23" t="s">
        <v>21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 x14ac:dyDescent="0.2">
      <c r="A70" s="8"/>
      <c r="B70" s="8" t="s">
        <v>153</v>
      </c>
      <c r="C70" s="8" t="s">
        <v>154</v>
      </c>
      <c r="D70" s="8">
        <v>2020</v>
      </c>
      <c r="E70" s="8"/>
      <c r="F70" s="37" t="str">
        <f>HYPERLINK("https://ieeexplore.ieee.org/abstract/document/8949471/")</f>
        <v>https://ieeexplore.ieee.org/abstract/document/8949471/</v>
      </c>
      <c r="G70" s="10"/>
      <c r="H70" s="19" t="str">
        <f t="shared" si="1"/>
        <v>NO</v>
      </c>
      <c r="I70" s="23" t="s">
        <v>21</v>
      </c>
      <c r="J70" s="12"/>
      <c r="K70" s="12"/>
      <c r="L70" s="13"/>
      <c r="M70" s="13"/>
      <c r="N70" s="13"/>
      <c r="O70" s="13"/>
      <c r="P70" s="14"/>
      <c r="Q70" s="14"/>
      <c r="R70" s="23" t="s">
        <v>21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 x14ac:dyDescent="0.2">
      <c r="A71" s="8"/>
      <c r="B71" s="8" t="s">
        <v>155</v>
      </c>
      <c r="C71" s="8" t="s">
        <v>156</v>
      </c>
      <c r="D71" s="8">
        <v>2017</v>
      </c>
      <c r="E71" s="8"/>
      <c r="F71" s="37" t="str">
        <f>HYPERLINK("https://ieeexplore.ieee.org/abstract/document/7994952/")</f>
        <v>https://ieeexplore.ieee.org/abstract/document/7994952/</v>
      </c>
      <c r="G71" s="10"/>
      <c r="H71" s="19" t="str">
        <f t="shared" si="1"/>
        <v>NO</v>
      </c>
      <c r="I71" s="23" t="s">
        <v>21</v>
      </c>
      <c r="J71" s="12"/>
      <c r="K71" s="12"/>
      <c r="L71" s="13"/>
      <c r="M71" s="13"/>
      <c r="N71" s="13"/>
      <c r="O71" s="13"/>
      <c r="P71" s="14"/>
      <c r="Q71" s="14"/>
      <c r="R71" s="23" t="s">
        <v>21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 x14ac:dyDescent="0.2">
      <c r="A72" s="8"/>
      <c r="B72" s="8" t="s">
        <v>157</v>
      </c>
      <c r="C72" s="8" t="s">
        <v>158</v>
      </c>
      <c r="D72" s="8">
        <v>2018</v>
      </c>
      <c r="E72" s="8"/>
      <c r="F72" s="37" t="str">
        <f>HYPERLINK("https://arxiv.org/abs/1801.06837")</f>
        <v>https://arxiv.org/abs/1801.06837</v>
      </c>
      <c r="G72" s="10"/>
      <c r="H72" s="19" t="str">
        <f t="shared" si="1"/>
        <v>NO</v>
      </c>
      <c r="I72" s="23" t="s">
        <v>21</v>
      </c>
      <c r="J72" s="12"/>
      <c r="K72" s="12"/>
      <c r="L72" s="13"/>
      <c r="M72" s="13"/>
      <c r="N72" s="13"/>
      <c r="O72" s="13"/>
      <c r="P72" s="14"/>
      <c r="Q72" s="14"/>
      <c r="R72" s="23" t="s">
        <v>21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 x14ac:dyDescent="0.2">
      <c r="A73" s="8"/>
      <c r="B73" s="8" t="s">
        <v>159</v>
      </c>
      <c r="C73" s="8" t="s">
        <v>160</v>
      </c>
      <c r="D73" s="8">
        <v>2019</v>
      </c>
      <c r="E73" s="8"/>
      <c r="F73" s="37" t="str">
        <f>HYPERLINK("https://www.diva-portal.org/smash/get/diva2:1368425/FULLTEXT01.pdf#page=35")</f>
        <v>https://www.diva-portal.org/smash/get/diva2:1368425/FULLTEXT01.pdf#page=35</v>
      </c>
      <c r="G73" s="10"/>
      <c r="H73" s="19" t="str">
        <f t="shared" si="1"/>
        <v>NO</v>
      </c>
      <c r="I73" s="23" t="s">
        <v>21</v>
      </c>
      <c r="J73" s="12"/>
      <c r="K73" s="12"/>
      <c r="L73" s="13"/>
      <c r="M73" s="13"/>
      <c r="N73" s="13"/>
      <c r="O73" s="13"/>
      <c r="P73" s="14"/>
      <c r="Q73" s="14"/>
      <c r="R73" s="26" t="s">
        <v>21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 x14ac:dyDescent="0.2">
      <c r="A74" s="8"/>
      <c r="B74" s="8" t="s">
        <v>161</v>
      </c>
      <c r="C74" s="8" t="s">
        <v>162</v>
      </c>
      <c r="D74" s="8">
        <v>2017</v>
      </c>
      <c r="E74" s="8"/>
      <c r="F74" s="37" t="str">
        <f>HYPERLINK("http://www.paceroom.net/modeler/document/2017_%E5%A4%8D%E6%9D%82%E4%B8%8A%E4%B8%8B%E6%96%87%E7%9A%84%E6%9E%B6%E6%9E%84%E5%AE%9E%E8%B7%B5.pdf")</f>
        <v>http://www.paceroom.net/modeler/document/2017_%E5%A4%8D%E6%9D%82%E4%B8%8A%E4%B8%8B%E6%96%87%E7%9A%84%E6%9E%B6%E6%9E%84%E5%AE%9E%E8%B7%B5.pdf</v>
      </c>
      <c r="G74" s="10"/>
      <c r="H74" s="19" t="str">
        <f t="shared" si="1"/>
        <v>NO</v>
      </c>
      <c r="I74" s="23" t="s">
        <v>21</v>
      </c>
      <c r="J74" s="12"/>
      <c r="K74" s="12"/>
      <c r="L74" s="13"/>
      <c r="M74" s="13"/>
      <c r="N74" s="13"/>
      <c r="O74" s="13"/>
      <c r="P74" s="14"/>
      <c r="Q74" s="14"/>
      <c r="R74" s="23" t="s">
        <v>21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 x14ac:dyDescent="0.2">
      <c r="A75" s="8"/>
      <c r="B75" s="8" t="s">
        <v>163</v>
      </c>
      <c r="C75" s="8" t="s">
        <v>164</v>
      </c>
      <c r="D75" s="8">
        <v>2020</v>
      </c>
      <c r="E75" s="8"/>
      <c r="F75" s="37" t="str">
        <f>HYPERLINK("https://www.hindawi.com/journals/complexity/2020/7534819/")</f>
        <v>https://www.hindawi.com/journals/complexity/2020/7534819/</v>
      </c>
      <c r="G75" s="10"/>
      <c r="H75" s="19" t="str">
        <f t="shared" si="1"/>
        <v>NO</v>
      </c>
      <c r="I75" s="23" t="s">
        <v>21</v>
      </c>
      <c r="J75" s="12"/>
      <c r="K75" s="12"/>
      <c r="L75" s="13"/>
      <c r="M75" s="13"/>
      <c r="N75" s="13"/>
      <c r="O75" s="13"/>
      <c r="P75" s="14"/>
      <c r="Q75" s="14"/>
      <c r="R75" s="26" t="s">
        <v>21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 x14ac:dyDescent="0.2">
      <c r="A76" s="8"/>
      <c r="B76" s="8" t="s">
        <v>165</v>
      </c>
      <c r="C76" s="8" t="s">
        <v>166</v>
      </c>
      <c r="D76" s="8">
        <v>2018</v>
      </c>
      <c r="E76" s="8"/>
      <c r="F76" s="37" t="str">
        <f>HYPERLINK("http://www.ijeetc.com/uploadfile/2018/0612/20180612065941924.pdf")</f>
        <v>http://www.ijeetc.com/uploadfile/2018/0612/20180612065941924.pdf</v>
      </c>
      <c r="G76" s="10"/>
      <c r="H76" s="19" t="str">
        <f t="shared" si="1"/>
        <v>NO</v>
      </c>
      <c r="I76" s="23" t="s">
        <v>21</v>
      </c>
      <c r="J76" s="12"/>
      <c r="K76" s="12"/>
      <c r="L76" s="13"/>
      <c r="M76" s="13"/>
      <c r="N76" s="13"/>
      <c r="O76" s="13"/>
      <c r="P76" s="14"/>
      <c r="Q76" s="14"/>
      <c r="R76" s="23" t="s">
        <v>21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 x14ac:dyDescent="0.2">
      <c r="A77" s="8"/>
      <c r="B77" s="8" t="s">
        <v>167</v>
      </c>
      <c r="C77" s="8" t="s">
        <v>168</v>
      </c>
      <c r="D77" s="8">
        <v>2019</v>
      </c>
      <c r="E77" s="8"/>
      <c r="F77" s="37" t="str">
        <f>HYPERLINK("https://ieeexplore.ieee.org/abstract/document/8956282/")</f>
        <v>https://ieeexplore.ieee.org/abstract/document/8956282/</v>
      </c>
      <c r="G77" s="10"/>
      <c r="H77" s="19" t="str">
        <f t="shared" si="1"/>
        <v>NO</v>
      </c>
      <c r="I77" s="23" t="s">
        <v>21</v>
      </c>
      <c r="J77" s="12"/>
      <c r="K77" s="12"/>
      <c r="L77" s="13"/>
      <c r="M77" s="13"/>
      <c r="N77" s="13"/>
      <c r="O77" s="13"/>
      <c r="P77" s="14"/>
      <c r="Q77" s="14"/>
      <c r="R77" s="23" t="s">
        <v>21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 x14ac:dyDescent="0.2">
      <c r="A78" s="8"/>
      <c r="B78" s="8" t="s">
        <v>169</v>
      </c>
      <c r="C78" s="8" t="s">
        <v>170</v>
      </c>
      <c r="D78" s="8">
        <v>2017</v>
      </c>
      <c r="E78" s="8"/>
      <c r="F78" s="37" t="str">
        <f>HYPERLINK("https://www.theses.fr/2017PAUU3026")</f>
        <v>https://www.theses.fr/2017PAUU3026</v>
      </c>
      <c r="G78" s="10"/>
      <c r="H78" s="19" t="str">
        <f t="shared" si="1"/>
        <v>NO</v>
      </c>
      <c r="I78" s="23" t="s">
        <v>21</v>
      </c>
      <c r="J78" s="12"/>
      <c r="K78" s="12"/>
      <c r="L78" s="13"/>
      <c r="M78" s="13"/>
      <c r="N78" s="13"/>
      <c r="O78" s="13"/>
      <c r="P78" s="14"/>
      <c r="Q78" s="14"/>
      <c r="R78" s="23" t="s">
        <v>21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 x14ac:dyDescent="0.2">
      <c r="A79" s="8"/>
      <c r="B79" s="8" t="s">
        <v>171</v>
      </c>
      <c r="C79" s="8" t="s">
        <v>172</v>
      </c>
      <c r="D79" s="8">
        <v>2020</v>
      </c>
      <c r="E79" s="8"/>
      <c r="F79" s="37" t="e">
        <f>HYPERLINK("https://www.researchgate.net/profile/Luigi_Lavazza/publication/346965175_ICSEA_2020_The_Fifteenth_International_Conference_on_Software_Engineering_Advances/links/5fd4d34045851553a0af3f64/ICSEA-2020-The-Fifteenth-International-Conference-on-Software-Engine"&amp;"ering-Advances.pdf#page=123")</f>
        <v>#VALUE!</v>
      </c>
      <c r="G79" s="10"/>
      <c r="H79" s="19" t="str">
        <f t="shared" si="1"/>
        <v>NO</v>
      </c>
      <c r="I79" s="23" t="s">
        <v>21</v>
      </c>
      <c r="J79" s="12"/>
      <c r="K79" s="12"/>
      <c r="L79" s="13"/>
      <c r="M79" s="13"/>
      <c r="N79" s="13"/>
      <c r="O79" s="13"/>
      <c r="P79" s="14"/>
      <c r="Q79" s="14"/>
      <c r="R79" s="26" t="s">
        <v>21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 x14ac:dyDescent="0.2">
      <c r="A80" s="8"/>
      <c r="B80" s="8" t="s">
        <v>173</v>
      </c>
      <c r="C80" s="8" t="s">
        <v>174</v>
      </c>
      <c r="D80" s="8">
        <v>2019</v>
      </c>
      <c r="E80" s="8"/>
      <c r="F80" s="37" t="str">
        <f>HYPERLINK("http://etheses.bham.ac.uk/id/eprint/9309/")</f>
        <v>http://etheses.bham.ac.uk/id/eprint/9309/</v>
      </c>
      <c r="G80" s="10"/>
      <c r="H80" s="19" t="str">
        <f t="shared" si="1"/>
        <v>NO</v>
      </c>
      <c r="I80" s="23" t="s">
        <v>21</v>
      </c>
      <c r="J80" s="12"/>
      <c r="K80" s="12"/>
      <c r="L80" s="13"/>
      <c r="M80" s="13"/>
      <c r="N80" s="13"/>
      <c r="O80" s="13"/>
      <c r="P80" s="14"/>
      <c r="Q80" s="14"/>
      <c r="R80" s="23" t="s">
        <v>21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 x14ac:dyDescent="0.2">
      <c r="A81" s="8"/>
      <c r="B81" s="8" t="s">
        <v>175</v>
      </c>
      <c r="C81" s="8" t="s">
        <v>176</v>
      </c>
      <c r="D81" s="8">
        <v>2020</v>
      </c>
      <c r="E81" s="8"/>
      <c r="F81" s="37" t="str">
        <f>HYPERLINK("https://ieeexplore.ieee.org/abstract/document/9380125/")</f>
        <v>https://ieeexplore.ieee.org/abstract/document/9380125/</v>
      </c>
      <c r="G81" s="10"/>
      <c r="H81" s="19" t="str">
        <f t="shared" si="1"/>
        <v>NO</v>
      </c>
      <c r="I81" s="23" t="s">
        <v>21</v>
      </c>
      <c r="J81" s="12"/>
      <c r="K81" s="12"/>
      <c r="L81" s="13"/>
      <c r="M81" s="13"/>
      <c r="N81" s="13"/>
      <c r="O81" s="13"/>
      <c r="P81" s="14"/>
      <c r="Q81" s="14"/>
      <c r="R81" s="23" t="s">
        <v>21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 x14ac:dyDescent="0.2">
      <c r="A82" s="8"/>
      <c r="B82" s="8" t="s">
        <v>177</v>
      </c>
      <c r="C82" s="8" t="s">
        <v>178</v>
      </c>
      <c r="D82" s="8">
        <v>2020</v>
      </c>
      <c r="E82" s="8"/>
      <c r="F82" s="37" t="str">
        <f>HYPERLINK("https://arc.aiaa.org/doi/abs/10.2514/6.2020-0455")</f>
        <v>https://arc.aiaa.org/doi/abs/10.2514/6.2020-0455</v>
      </c>
      <c r="G82" s="10"/>
      <c r="H82" s="19" t="str">
        <f t="shared" si="1"/>
        <v>NO</v>
      </c>
      <c r="I82" s="23" t="s">
        <v>21</v>
      </c>
      <c r="J82" s="12"/>
      <c r="K82" s="12"/>
      <c r="L82" s="13"/>
      <c r="M82" s="13"/>
      <c r="N82" s="13"/>
      <c r="O82" s="13"/>
      <c r="P82" s="14"/>
      <c r="Q82" s="14"/>
      <c r="R82" s="23" t="s">
        <v>21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 x14ac:dyDescent="0.2">
      <c r="A83" s="8"/>
      <c r="B83" s="8" t="s">
        <v>179</v>
      </c>
      <c r="C83" s="8" t="s">
        <v>180</v>
      </c>
      <c r="D83" s="8">
        <v>2019</v>
      </c>
      <c r="E83" s="8"/>
      <c r="F83" s="37" t="str">
        <f>HYPERLINK("https://repositorio.ufu.br/handle/123456789/30473")</f>
        <v>https://repositorio.ufu.br/handle/123456789/30473</v>
      </c>
      <c r="G83" s="10"/>
      <c r="H83" s="19" t="str">
        <f t="shared" si="1"/>
        <v>NO</v>
      </c>
      <c r="I83" s="23" t="s">
        <v>21</v>
      </c>
      <c r="J83" s="12"/>
      <c r="K83" s="12"/>
      <c r="L83" s="13"/>
      <c r="M83" s="13"/>
      <c r="N83" s="13"/>
      <c r="O83" s="13"/>
      <c r="P83" s="14"/>
      <c r="Q83" s="14"/>
      <c r="R83" s="23" t="s">
        <v>21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 x14ac:dyDescent="0.2">
      <c r="A84" s="8"/>
      <c r="B84" s="8" t="s">
        <v>181</v>
      </c>
      <c r="C84" s="8" t="s">
        <v>182</v>
      </c>
      <c r="D84" s="8">
        <v>2020</v>
      </c>
      <c r="E84" s="8"/>
      <c r="F84" s="37" t="str">
        <f>HYPERLINK("https://www.hindawi.com/journals/jat/2020/8830752/")</f>
        <v>https://www.hindawi.com/journals/jat/2020/8830752/</v>
      </c>
      <c r="G84" s="10"/>
      <c r="H84" s="19" t="str">
        <f t="shared" si="1"/>
        <v>NO</v>
      </c>
      <c r="I84" s="23" t="s">
        <v>21</v>
      </c>
      <c r="J84" s="12"/>
      <c r="K84" s="12"/>
      <c r="L84" s="13"/>
      <c r="M84" s="13"/>
      <c r="N84" s="13"/>
      <c r="O84" s="13"/>
      <c r="P84" s="14"/>
      <c r="Q84" s="14"/>
      <c r="R84" s="23" t="s">
        <v>21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 x14ac:dyDescent="0.2">
      <c r="A85" s="8"/>
      <c r="B85" s="8" t="s">
        <v>183</v>
      </c>
      <c r="C85" s="8" t="s">
        <v>184</v>
      </c>
      <c r="D85" s="8">
        <v>2020</v>
      </c>
      <c r="E85" s="8"/>
      <c r="F85" s="37" t="str">
        <f>HYPERLINK("https://ieeexplore.ieee.org/abstract/document/9130465/")</f>
        <v>https://ieeexplore.ieee.org/abstract/document/9130465/</v>
      </c>
      <c r="G85" s="10"/>
      <c r="H85" s="19" t="str">
        <f t="shared" si="1"/>
        <v>NO</v>
      </c>
      <c r="I85" s="23" t="s">
        <v>21</v>
      </c>
      <c r="J85" s="12"/>
      <c r="K85" s="12"/>
      <c r="L85" s="13"/>
      <c r="M85" s="13"/>
      <c r="N85" s="13"/>
      <c r="O85" s="13"/>
      <c r="P85" s="14"/>
      <c r="Q85" s="14"/>
      <c r="R85" s="23" t="s">
        <v>21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 x14ac:dyDescent="0.2">
      <c r="A86" s="8"/>
      <c r="B86" s="8" t="s">
        <v>185</v>
      </c>
      <c r="C86" s="8" t="s">
        <v>186</v>
      </c>
      <c r="D86" s="8">
        <v>2020</v>
      </c>
      <c r="E86" s="8"/>
      <c r="F86" s="37" t="str">
        <f>HYPERLINK("https://ideas.repec.org/a/vrs/ecobus/v34y2020i1p92-103n7.html")</f>
        <v>https://ideas.repec.org/a/vrs/ecobus/v34y2020i1p92-103n7.html</v>
      </c>
      <c r="G86" s="10"/>
      <c r="H86" s="19" t="str">
        <f t="shared" si="1"/>
        <v>NO</v>
      </c>
      <c r="I86" s="23" t="s">
        <v>21</v>
      </c>
      <c r="J86" s="12"/>
      <c r="K86" s="12"/>
      <c r="L86" s="13"/>
      <c r="M86" s="13"/>
      <c r="N86" s="13"/>
      <c r="O86" s="13"/>
      <c r="P86" s="14"/>
      <c r="Q86" s="14"/>
      <c r="R86" s="23" t="s">
        <v>21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 x14ac:dyDescent="0.2">
      <c r="A87" s="8"/>
      <c r="B87" s="8" t="s">
        <v>187</v>
      </c>
      <c r="C87" s="8" t="s">
        <v>188</v>
      </c>
      <c r="D87" s="8"/>
      <c r="E87" s="8"/>
      <c r="F87" s="37" t="str">
        <f>HYPERLINK("https://d-nb.info/1216996148/34")</f>
        <v>https://d-nb.info/1216996148/34</v>
      </c>
      <c r="G87" s="10"/>
      <c r="H87" s="19" t="str">
        <f t="shared" si="1"/>
        <v>NO</v>
      </c>
      <c r="I87" s="23" t="s">
        <v>21</v>
      </c>
      <c r="J87" s="12"/>
      <c r="K87" s="12"/>
      <c r="L87" s="13"/>
      <c r="M87" s="13"/>
      <c r="N87" s="13"/>
      <c r="O87" s="13"/>
      <c r="P87" s="14"/>
      <c r="Q87" s="14"/>
      <c r="R87" s="23" t="s">
        <v>21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 x14ac:dyDescent="0.2">
      <c r="A88" s="8"/>
      <c r="B88" s="8" t="s">
        <v>144</v>
      </c>
      <c r="C88" s="8" t="s">
        <v>189</v>
      </c>
      <c r="D88" s="8">
        <v>2019</v>
      </c>
      <c r="E88" s="8"/>
      <c r="F88" s="37" t="str">
        <f>HYPERLINK("https://ieeexplore.ieee.org/abstract/document/8893421/")</f>
        <v>https://ieeexplore.ieee.org/abstract/document/8893421/</v>
      </c>
      <c r="G88" s="10"/>
      <c r="H88" s="19" t="str">
        <f t="shared" si="1"/>
        <v>NO</v>
      </c>
      <c r="I88" s="23" t="s">
        <v>21</v>
      </c>
      <c r="J88" s="12"/>
      <c r="K88" s="12"/>
      <c r="L88" s="13"/>
      <c r="M88" s="13"/>
      <c r="N88" s="13"/>
      <c r="O88" s="13"/>
      <c r="P88" s="14"/>
      <c r="Q88" s="14"/>
      <c r="R88" s="23" t="s">
        <v>21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 x14ac:dyDescent="0.2">
      <c r="A89" s="8"/>
      <c r="B89" s="8" t="s">
        <v>190</v>
      </c>
      <c r="C89" s="8" t="s">
        <v>191</v>
      </c>
      <c r="D89" s="8">
        <v>2020</v>
      </c>
      <c r="E89" s="8"/>
      <c r="F89" s="37" t="str">
        <f>HYPERLINK("https://onlinelibrary.wiley.com/doi/abs/10.1002/sres.2610")</f>
        <v>https://onlinelibrary.wiley.com/doi/abs/10.1002/sres.2610</v>
      </c>
      <c r="G89" s="10"/>
      <c r="H89" s="19" t="str">
        <f t="shared" si="1"/>
        <v>NO</v>
      </c>
      <c r="I89" s="23" t="s">
        <v>21</v>
      </c>
      <c r="J89" s="12"/>
      <c r="K89" s="12"/>
      <c r="L89" s="13"/>
      <c r="M89" s="13"/>
      <c r="N89" s="13"/>
      <c r="O89" s="13"/>
      <c r="P89" s="14"/>
      <c r="Q89" s="14"/>
      <c r="R89" s="23" t="s">
        <v>21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2.75" x14ac:dyDescent="0.2">
      <c r="A90" s="8"/>
      <c r="B90" s="8"/>
      <c r="C90" s="8"/>
      <c r="D90" s="8"/>
      <c r="E90" s="8"/>
      <c r="F90" s="10"/>
      <c r="G90" s="10"/>
      <c r="H90" s="10"/>
      <c r="I90" s="11"/>
      <c r="J90" s="12"/>
      <c r="K90" s="12"/>
      <c r="L90" s="13"/>
      <c r="M90" s="13"/>
      <c r="N90" s="13"/>
      <c r="O90" s="13"/>
      <c r="P90" s="14"/>
      <c r="Q90" s="14"/>
      <c r="R90" s="11"/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2.75" x14ac:dyDescent="0.2">
      <c r="A91" s="8"/>
      <c r="B91" s="8"/>
      <c r="C91" s="8"/>
      <c r="D91" s="8"/>
      <c r="E91" s="8"/>
      <c r="F91" s="10"/>
      <c r="G91" s="10"/>
      <c r="H91" s="10"/>
      <c r="I91" s="11"/>
      <c r="J91" s="12"/>
      <c r="K91" s="12"/>
      <c r="L91" s="13"/>
      <c r="M91" s="13"/>
      <c r="N91" s="13"/>
      <c r="O91" s="13"/>
      <c r="P91" s="14"/>
      <c r="Q91" s="14"/>
      <c r="R91" s="11"/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2.75" x14ac:dyDescent="0.2">
      <c r="A92" s="8"/>
      <c r="B92" s="8" t="s">
        <v>192</v>
      </c>
      <c r="C92" s="8"/>
      <c r="D92" s="8"/>
      <c r="E92" s="8"/>
      <c r="F92" s="10"/>
      <c r="G92" s="10"/>
      <c r="H92" s="10"/>
      <c r="I92" s="11"/>
      <c r="J92" s="12"/>
      <c r="K92" s="12"/>
      <c r="L92" s="13"/>
      <c r="M92" s="13"/>
      <c r="N92" s="13"/>
      <c r="O92" s="13"/>
      <c r="P92" s="14"/>
      <c r="Q92" s="14"/>
      <c r="R92" s="11"/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2.75" x14ac:dyDescent="0.2">
      <c r="A93" s="8"/>
      <c r="B93" s="8"/>
      <c r="C93" s="8"/>
      <c r="D93" s="8"/>
      <c r="E93" s="8"/>
      <c r="F93" s="10"/>
      <c r="G93" s="10"/>
      <c r="H93" s="10"/>
      <c r="I93" s="18"/>
      <c r="J93" s="12"/>
      <c r="K93" s="12"/>
      <c r="L93" s="13"/>
      <c r="M93" s="13"/>
      <c r="N93" s="13"/>
      <c r="O93" s="13"/>
      <c r="P93" s="14"/>
      <c r="Q93" s="14"/>
      <c r="R93" s="11"/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2.75" x14ac:dyDescent="0.2">
      <c r="A94" s="8"/>
      <c r="B94" s="8" t="s">
        <v>193</v>
      </c>
      <c r="C94" s="8" t="s">
        <v>194</v>
      </c>
      <c r="D94" s="8">
        <v>2006</v>
      </c>
      <c r="E94" s="22"/>
      <c r="F94" s="37" t="s">
        <v>195</v>
      </c>
      <c r="G94" s="10"/>
      <c r="H94" s="10" t="s">
        <v>21</v>
      </c>
      <c r="I94" s="23" t="s">
        <v>21</v>
      </c>
      <c r="J94" s="12"/>
      <c r="K94" s="12"/>
      <c r="L94" s="13"/>
      <c r="M94" s="13"/>
      <c r="N94" s="13"/>
      <c r="O94" s="13"/>
      <c r="P94" s="14"/>
      <c r="Q94" s="14"/>
      <c r="R94" s="23" t="s">
        <v>21</v>
      </c>
      <c r="S94" s="15"/>
      <c r="T94" s="15"/>
      <c r="U94" s="16"/>
      <c r="V94" s="16"/>
      <c r="W94" s="16"/>
      <c r="X94" s="16"/>
      <c r="Y94" s="16"/>
      <c r="Z94" s="16"/>
      <c r="AA94" s="7"/>
    </row>
  </sheetData>
  <autoFilter ref="H1:H94"/>
  <conditionalFormatting sqref="H2:I94 R2:R94">
    <cfRule type="cellIs" dxfId="3" priority="1" operator="equal">
      <formula>"YES"</formula>
    </cfRule>
  </conditionalFormatting>
  <conditionalFormatting sqref="H2:I94 R2:R94">
    <cfRule type="cellIs" dxfId="2" priority="2" operator="equal">
      <formula>"MAYBE"</formula>
    </cfRule>
  </conditionalFormatting>
  <conditionalFormatting sqref="H2:I94 R2:R94">
    <cfRule type="cellIs" dxfId="1" priority="3" operator="equal">
      <formula>"NO"</formula>
    </cfRule>
  </conditionalFormatting>
  <conditionalFormatting sqref="I1:I94 R1:R94">
    <cfRule type="containsBlanks" dxfId="0" priority="5">
      <formula>LEN(TRIM(I1))=0</formula>
    </cfRule>
  </conditionalFormatting>
  <hyperlinks>
    <hyperlink ref="F9" r:id="rId1"/>
    <hyperlink ref="F10" r:id="rId2"/>
    <hyperlink ref="F11" r:id="rId3"/>
    <hyperlink ref="F12" r:id="rId4"/>
    <hyperlink ref="F13" r:id="rId5"/>
    <hyperlink ref="F14" r:id="rId6"/>
    <hyperlink ref="F15" r:id="rId7"/>
    <hyperlink ref="F16" r:id="rId8"/>
    <hyperlink ref="F17" r:id="rId9"/>
    <hyperlink ref="F57" r:id="rId10"/>
    <hyperlink ref="F58" r:id="rId11"/>
    <hyperlink ref="F59" r:id="rId12"/>
    <hyperlink ref="F94" r:id="rId13"/>
  </hyperlinks>
  <pageMargins left="0.7" right="0.7" top="0.78740157499999996" bottom="0.78740157499999996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2021-08-15T12:43:48Z</dcterms:modified>
</cp:coreProperties>
</file>