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ergeikomlev\Downloads\Flights\"/>
    </mc:Choice>
  </mc:AlternateContent>
  <bookViews>
    <workbookView xWindow="0" yWindow="0" windowWidth="28800" windowHeight="12120"/>
  </bookViews>
  <sheets>
    <sheet name="data" sheetId="1" r:id="rId1"/>
    <sheet name="legend" sheetId="2" r:id="rId2"/>
    <sheet name="timeline" sheetId="3" r:id="rId3"/>
  </sheet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E3" i="2" l="1"/>
  <c r="E2" i="2"/>
  <c r="F3" i="2"/>
  <c r="F2" i="2"/>
  <c r="M28" i="1"/>
  <c r="M20" i="1"/>
  <c r="M25" i="1"/>
  <c r="M26" i="1"/>
  <c r="AB40" i="1"/>
  <c r="AC40" i="1" s="1"/>
  <c r="AB38" i="1"/>
  <c r="AC38" i="1" s="1"/>
  <c r="AB4" i="1"/>
  <c r="AC4" i="1" s="1"/>
  <c r="AB30" i="1"/>
  <c r="AC30" i="1" s="1"/>
  <c r="AB74" i="1"/>
  <c r="AC74" i="1" s="1"/>
  <c r="AB54" i="1"/>
  <c r="AC54" i="1" s="1"/>
  <c r="AB46" i="1"/>
  <c r="AC46" i="1" s="1"/>
  <c r="AB35" i="1"/>
  <c r="AC35" i="1" s="1"/>
  <c r="AB55" i="1"/>
  <c r="AC55" i="1" s="1"/>
  <c r="AB56" i="1"/>
  <c r="AC56" i="1" s="1"/>
  <c r="AB18" i="1"/>
  <c r="AC18" i="1" s="1"/>
  <c r="AB39" i="1"/>
  <c r="AC39" i="1" s="1"/>
  <c r="AB5" i="1"/>
  <c r="AC5" i="1" s="1"/>
  <c r="AB51" i="1"/>
  <c r="AC51" i="1" s="1"/>
  <c r="AB10" i="1"/>
  <c r="AC10" i="1" s="1"/>
  <c r="AB9" i="1"/>
  <c r="AC9" i="1" s="1"/>
  <c r="AB7" i="1"/>
  <c r="AC7" i="1" s="1"/>
  <c r="AB37" i="1"/>
  <c r="AC37" i="1" s="1"/>
  <c r="AB45" i="1"/>
  <c r="AC45" i="1" s="1"/>
  <c r="AB90" i="1"/>
  <c r="AC90" i="1" s="1"/>
  <c r="AB76" i="1"/>
  <c r="AC76" i="1" s="1"/>
  <c r="AB2" i="1"/>
  <c r="AC2" i="1" s="1"/>
  <c r="AB47" i="1"/>
  <c r="AC47" i="1" s="1"/>
  <c r="AB29" i="1"/>
  <c r="AC29" i="1" s="1"/>
  <c r="AB43" i="1"/>
  <c r="AC43" i="1" s="1"/>
  <c r="AB36" i="1"/>
  <c r="AC36" i="1" s="1"/>
  <c r="AB41" i="1"/>
  <c r="AC41" i="1" s="1"/>
  <c r="AB81" i="1"/>
  <c r="AC81" i="1" s="1"/>
  <c r="AB12" i="1"/>
  <c r="AC12" i="1" s="1"/>
  <c r="AB44" i="1"/>
  <c r="AC44" i="1" s="1"/>
  <c r="AB50" i="1"/>
  <c r="AC50" i="1" s="1"/>
  <c r="AB42" i="1"/>
  <c r="AC42" i="1" s="1"/>
  <c r="AB89" i="1"/>
  <c r="AC89" i="1" s="1"/>
  <c r="AB16" i="1"/>
  <c r="AC16" i="1" s="1"/>
  <c r="AB17" i="1"/>
  <c r="AC17" i="1" s="1"/>
  <c r="AB13" i="1"/>
  <c r="AC13" i="1" s="1"/>
  <c r="AB60" i="1"/>
  <c r="AC60" i="1" s="1"/>
  <c r="AB19" i="1"/>
  <c r="AC19" i="1" s="1"/>
  <c r="AB6" i="1"/>
  <c r="AC6" i="1" s="1"/>
  <c r="AB15" i="1"/>
  <c r="AC15" i="1" s="1"/>
  <c r="AB8" i="1"/>
  <c r="AC8" i="1" s="1"/>
  <c r="AB62" i="1"/>
  <c r="AC62" i="1" s="1"/>
  <c r="AB84" i="1"/>
  <c r="AC84" i="1" s="1"/>
  <c r="AB85" i="1"/>
  <c r="AC85" i="1" s="1"/>
  <c r="AB33" i="1"/>
  <c r="AC33" i="1" s="1"/>
  <c r="AB31" i="1"/>
  <c r="AC31" i="1" s="1"/>
  <c r="AB80" i="1"/>
  <c r="AC80" i="1" s="1"/>
  <c r="AB48" i="1"/>
  <c r="AC48" i="1" s="1"/>
  <c r="AB73" i="1"/>
  <c r="AC73" i="1" s="1"/>
  <c r="AB49" i="1"/>
  <c r="AC49" i="1" s="1"/>
  <c r="AB77" i="1"/>
  <c r="AC77" i="1" s="1"/>
  <c r="AB34" i="1"/>
  <c r="AC34" i="1" s="1"/>
  <c r="AB32" i="1"/>
  <c r="AC32" i="1" s="1"/>
  <c r="AB65" i="1"/>
  <c r="AC65" i="1" s="1"/>
  <c r="AB3" i="1"/>
  <c r="AC3" i="1" s="1"/>
  <c r="AB59" i="1"/>
  <c r="AC59" i="1" s="1"/>
  <c r="AB57" i="1"/>
  <c r="AC57" i="1" s="1"/>
  <c r="AB14" i="1"/>
  <c r="AC14" i="1" s="1"/>
  <c r="AB11" i="1"/>
  <c r="AC11" i="1" s="1"/>
  <c r="AB104" i="1"/>
  <c r="AC104" i="1" s="1"/>
  <c r="AB114" i="1"/>
  <c r="AC114" i="1" s="1"/>
  <c r="AB122" i="1"/>
  <c r="AC122" i="1" s="1"/>
  <c r="AB109" i="1"/>
  <c r="AC109" i="1" s="1"/>
  <c r="AB72" i="1"/>
  <c r="AC72" i="1" s="1"/>
  <c r="AB100" i="1"/>
  <c r="AC100" i="1" s="1"/>
  <c r="AB66" i="1"/>
  <c r="AC66" i="1" s="1"/>
  <c r="AB101" i="1"/>
  <c r="AC101" i="1" s="1"/>
  <c r="AB92" i="1"/>
  <c r="AC92" i="1" s="1"/>
  <c r="AB53" i="1"/>
  <c r="AC53" i="1" s="1"/>
  <c r="AB67" i="1"/>
  <c r="AC67" i="1" s="1"/>
  <c r="AB115" i="1"/>
  <c r="AC115" i="1" s="1"/>
  <c r="AB126" i="1"/>
  <c r="AC126" i="1" s="1"/>
  <c r="AB82" i="1"/>
  <c r="AC82" i="1" s="1"/>
  <c r="AB112" i="1"/>
  <c r="AC112" i="1" s="1"/>
  <c r="AB79" i="1"/>
  <c r="AC79" i="1" s="1"/>
  <c r="AB98" i="1"/>
  <c r="AC98" i="1" s="1"/>
  <c r="AB116" i="1"/>
  <c r="AC116" i="1" s="1"/>
  <c r="AB70" i="1"/>
  <c r="AC70" i="1" s="1"/>
  <c r="AB97" i="1"/>
  <c r="AC97" i="1" s="1"/>
  <c r="AB86" i="1"/>
  <c r="AC86" i="1" s="1"/>
  <c r="AB105" i="1"/>
  <c r="AC105" i="1" s="1"/>
  <c r="AB87" i="1"/>
  <c r="AC87" i="1" s="1"/>
  <c r="AB96" i="1"/>
  <c r="AC96" i="1" s="1"/>
  <c r="AB95" i="1"/>
  <c r="AC95" i="1" s="1"/>
  <c r="AB120" i="1"/>
  <c r="AC120" i="1" s="1"/>
  <c r="AB128" i="1"/>
  <c r="AC128" i="1" s="1"/>
  <c r="AB127" i="1"/>
  <c r="AC127" i="1" s="1"/>
  <c r="AB75" i="1"/>
  <c r="AC75" i="1" s="1"/>
  <c r="AB83" i="1"/>
  <c r="AC83" i="1" s="1"/>
  <c r="AB117" i="1"/>
  <c r="AC117" i="1" s="1"/>
  <c r="AB93" i="1"/>
  <c r="AC93" i="1" s="1"/>
  <c r="AB119" i="1"/>
  <c r="AC119" i="1" s="1"/>
  <c r="AB102" i="1"/>
  <c r="AC102" i="1" s="1"/>
  <c r="AB52" i="1"/>
  <c r="AC52" i="1" s="1"/>
  <c r="AB111" i="1"/>
  <c r="AC111" i="1" s="1"/>
  <c r="AB113" i="1"/>
  <c r="AC113" i="1" s="1"/>
  <c r="AB64" i="1"/>
  <c r="AC64" i="1" s="1"/>
  <c r="AB110" i="1"/>
  <c r="AC110" i="1" s="1"/>
  <c r="AB78" i="1"/>
  <c r="AC78" i="1" s="1"/>
  <c r="AB108" i="1"/>
  <c r="AC108" i="1" s="1"/>
  <c r="AB58" i="1"/>
  <c r="AC58" i="1" s="1"/>
  <c r="AB91" i="1"/>
  <c r="AC91" i="1" s="1"/>
  <c r="AB123" i="1"/>
  <c r="AC123" i="1" s="1"/>
  <c r="AB88" i="1"/>
  <c r="AC88" i="1" s="1"/>
  <c r="AB121" i="1"/>
  <c r="AC121" i="1" s="1"/>
  <c r="AB118" i="1"/>
  <c r="AC118" i="1" s="1"/>
  <c r="AB124" i="1"/>
  <c r="AC124" i="1" s="1"/>
  <c r="AB61" i="1"/>
  <c r="AC61" i="1" s="1"/>
  <c r="AB69" i="1"/>
  <c r="AC69" i="1" s="1"/>
  <c r="AB107" i="1"/>
  <c r="AC107" i="1" s="1"/>
  <c r="AB103" i="1"/>
  <c r="AC103" i="1" s="1"/>
  <c r="AB63" i="1"/>
  <c r="AC63" i="1" s="1"/>
  <c r="AB106" i="1"/>
  <c r="AC106" i="1" s="1"/>
  <c r="AB71" i="1"/>
  <c r="AC71" i="1" s="1"/>
  <c r="AB68" i="1"/>
  <c r="AC68" i="1" s="1"/>
  <c r="AB94" i="1"/>
  <c r="AC94" i="1" s="1"/>
  <c r="AB125" i="1"/>
  <c r="AC125" i="1" s="1"/>
  <c r="AB99" i="1"/>
  <c r="AC99" i="1" s="1"/>
  <c r="AB25" i="1"/>
  <c r="AC25" i="1" s="1"/>
  <c r="AB26" i="1"/>
  <c r="AC26" i="1" s="1"/>
  <c r="AB20" i="1"/>
  <c r="AC20" i="1" s="1"/>
  <c r="AB28" i="1"/>
  <c r="AC28" i="1" s="1"/>
  <c r="AB24" i="1"/>
  <c r="AC24" i="1" s="1"/>
  <c r="AB22" i="1"/>
  <c r="AC22" i="1" s="1"/>
  <c r="AB21" i="1"/>
  <c r="AC21" i="1" s="1"/>
  <c r="AB23" i="1"/>
  <c r="AC23" i="1" s="1"/>
  <c r="AB27" i="1"/>
  <c r="AC27" i="1" s="1"/>
  <c r="D3" i="2"/>
  <c r="D2" i="2"/>
  <c r="X40" i="1"/>
  <c r="X38" i="1"/>
  <c r="X4" i="1"/>
  <c r="X30" i="1"/>
  <c r="X74" i="1"/>
  <c r="X54" i="1"/>
  <c r="X46" i="1"/>
  <c r="X35" i="1"/>
  <c r="X55" i="1"/>
  <c r="X56" i="1"/>
  <c r="X18" i="1"/>
  <c r="X39" i="1"/>
  <c r="X5" i="1"/>
  <c r="X51" i="1"/>
  <c r="X10" i="1"/>
  <c r="X9" i="1"/>
  <c r="X7" i="1"/>
  <c r="X37" i="1"/>
  <c r="X45" i="1"/>
  <c r="X90" i="1"/>
  <c r="X76" i="1"/>
  <c r="X2" i="1"/>
  <c r="X47" i="1"/>
  <c r="X29" i="1"/>
  <c r="X43" i="1"/>
  <c r="X36" i="1"/>
  <c r="X41" i="1"/>
  <c r="X81" i="1"/>
  <c r="X12" i="1"/>
  <c r="X44" i="1"/>
  <c r="X50" i="1"/>
  <c r="X42" i="1"/>
  <c r="X89" i="1"/>
  <c r="X16" i="1"/>
  <c r="X17" i="1"/>
  <c r="X13" i="1"/>
  <c r="X60" i="1"/>
  <c r="X19" i="1"/>
  <c r="X6" i="1"/>
  <c r="X15" i="1"/>
  <c r="X8" i="1"/>
  <c r="X62" i="1"/>
  <c r="X84" i="1"/>
  <c r="X85" i="1"/>
  <c r="X33" i="1"/>
  <c r="X31" i="1"/>
  <c r="X80" i="1"/>
  <c r="X48" i="1"/>
  <c r="X73" i="1"/>
  <c r="X49" i="1"/>
  <c r="X77" i="1"/>
  <c r="X34" i="1"/>
  <c r="X32" i="1"/>
  <c r="X65" i="1"/>
  <c r="X3" i="1"/>
  <c r="X59" i="1"/>
  <c r="X57" i="1"/>
  <c r="X14" i="1"/>
  <c r="X11" i="1"/>
  <c r="X104" i="1"/>
  <c r="X114" i="1"/>
  <c r="X122" i="1"/>
  <c r="X109" i="1"/>
  <c r="X72" i="1"/>
  <c r="X100" i="1"/>
  <c r="X66" i="1"/>
  <c r="X101" i="1"/>
  <c r="X92" i="1"/>
  <c r="X53" i="1"/>
  <c r="X67" i="1"/>
  <c r="X115" i="1"/>
  <c r="X126" i="1"/>
  <c r="X82" i="1"/>
  <c r="X112" i="1"/>
  <c r="X79" i="1"/>
  <c r="X98" i="1"/>
  <c r="X116" i="1"/>
  <c r="X70" i="1"/>
  <c r="X97" i="1"/>
  <c r="X86" i="1"/>
  <c r="X105" i="1"/>
  <c r="X87" i="1"/>
  <c r="X96" i="1"/>
  <c r="X95" i="1"/>
  <c r="X120" i="1"/>
  <c r="X128" i="1"/>
  <c r="X127" i="1"/>
  <c r="X75" i="1"/>
  <c r="X83" i="1"/>
  <c r="X117" i="1"/>
  <c r="X93" i="1"/>
  <c r="X119" i="1"/>
  <c r="X102" i="1"/>
  <c r="X52" i="1"/>
  <c r="X111" i="1"/>
  <c r="X113" i="1"/>
  <c r="X64" i="1"/>
  <c r="X110" i="1"/>
  <c r="X78" i="1"/>
  <c r="X108" i="1"/>
  <c r="X58" i="1"/>
  <c r="X91" i="1"/>
  <c r="X123" i="1"/>
  <c r="X88" i="1"/>
  <c r="X121" i="1"/>
  <c r="X118" i="1"/>
  <c r="X124" i="1"/>
  <c r="X61" i="1"/>
  <c r="X69" i="1"/>
  <c r="X107" i="1"/>
  <c r="X103" i="1"/>
  <c r="X63" i="1"/>
  <c r="X106" i="1"/>
  <c r="X71" i="1"/>
  <c r="X68" i="1"/>
  <c r="X94" i="1"/>
  <c r="X125" i="1"/>
  <c r="X99" i="1"/>
  <c r="W26" i="1"/>
  <c r="R26" i="1" s="1"/>
  <c r="W20" i="1"/>
  <c r="R20" i="1" s="1"/>
  <c r="W28" i="1"/>
  <c r="R28" i="1" s="1"/>
  <c r="W24" i="1"/>
  <c r="R24" i="1" s="1"/>
  <c r="W22" i="1"/>
  <c r="R22" i="1" s="1"/>
  <c r="W21" i="1"/>
  <c r="R21" i="1" s="1"/>
  <c r="W23" i="1"/>
  <c r="R23" i="1" s="1"/>
  <c r="W27" i="1"/>
  <c r="R27" i="1" s="1"/>
  <c r="W25" i="1"/>
  <c r="R25" i="1" s="1"/>
  <c r="V26" i="1"/>
  <c r="Q26" i="1" s="1"/>
  <c r="V20" i="1"/>
  <c r="Q20" i="1" s="1"/>
  <c r="V28" i="1"/>
  <c r="Q28" i="1" s="1"/>
  <c r="V24" i="1"/>
  <c r="Q24" i="1" s="1"/>
  <c r="V22" i="1"/>
  <c r="Q22" i="1" s="1"/>
  <c r="V21" i="1"/>
  <c r="Q21" i="1" s="1"/>
  <c r="V23" i="1"/>
  <c r="Q23" i="1" s="1"/>
  <c r="V27" i="1"/>
  <c r="Q27" i="1" s="1"/>
  <c r="V25" i="1"/>
  <c r="Q25" i="1" s="1"/>
  <c r="Z40" i="1"/>
  <c r="Z38" i="1"/>
  <c r="Z4" i="1"/>
  <c r="Z30" i="1"/>
  <c r="Z74" i="1"/>
  <c r="Z54" i="1"/>
  <c r="Z46" i="1"/>
  <c r="Z35" i="1"/>
  <c r="Z55" i="1"/>
  <c r="Z56" i="1"/>
  <c r="Z18" i="1"/>
  <c r="Z39" i="1"/>
  <c r="Z5" i="1"/>
  <c r="Z51" i="1"/>
  <c r="Z10" i="1"/>
  <c r="Z9" i="1"/>
  <c r="Z7" i="1"/>
  <c r="Z37" i="1"/>
  <c r="Z45" i="1"/>
  <c r="Z90" i="1"/>
  <c r="Z76" i="1"/>
  <c r="Z2" i="1"/>
  <c r="Z47" i="1"/>
  <c r="Z29" i="1"/>
  <c r="Z43" i="1"/>
  <c r="Z36" i="1"/>
  <c r="Z41" i="1"/>
  <c r="Z81" i="1"/>
  <c r="Z12" i="1"/>
  <c r="Z44" i="1"/>
  <c r="Z50" i="1"/>
  <c r="Z42" i="1"/>
  <c r="Z89" i="1"/>
  <c r="Z16" i="1"/>
  <c r="Z17" i="1"/>
  <c r="Z13" i="1"/>
  <c r="Z60" i="1"/>
  <c r="Z19" i="1"/>
  <c r="Z6" i="1"/>
  <c r="Z15" i="1"/>
  <c r="Z8" i="1"/>
  <c r="Z62" i="1"/>
  <c r="Z84" i="1"/>
  <c r="Z85" i="1"/>
  <c r="Z33" i="1"/>
  <c r="Z31" i="1"/>
  <c r="Z80" i="1"/>
  <c r="Z48" i="1"/>
  <c r="Z73" i="1"/>
  <c r="Z49" i="1"/>
  <c r="Z77" i="1"/>
  <c r="Z34" i="1"/>
  <c r="Z32" i="1"/>
  <c r="Z65" i="1"/>
  <c r="Z3" i="1"/>
  <c r="Z59" i="1"/>
  <c r="Z57" i="1"/>
  <c r="Z14" i="1"/>
  <c r="Z11" i="1"/>
  <c r="Z104" i="1"/>
  <c r="Z114" i="1"/>
  <c r="Z122" i="1"/>
  <c r="Z109" i="1"/>
  <c r="Z72" i="1"/>
  <c r="Z100" i="1"/>
  <c r="Z66" i="1"/>
  <c r="Z101" i="1"/>
  <c r="Z92" i="1"/>
  <c r="Z53" i="1"/>
  <c r="Z67" i="1"/>
  <c r="Z115" i="1"/>
  <c r="Z126" i="1"/>
  <c r="Z82" i="1"/>
  <c r="Z112" i="1"/>
  <c r="Z79" i="1"/>
  <c r="Z98" i="1"/>
  <c r="Z116" i="1"/>
  <c r="Z70" i="1"/>
  <c r="Z97" i="1"/>
  <c r="Z86" i="1"/>
  <c r="Z105" i="1"/>
  <c r="Z87" i="1"/>
  <c r="Z96" i="1"/>
  <c r="Z95" i="1"/>
  <c r="Z120" i="1"/>
  <c r="Z128" i="1"/>
  <c r="Z127" i="1"/>
  <c r="Z75" i="1"/>
  <c r="Z83" i="1"/>
  <c r="Z117" i="1"/>
  <c r="Z93" i="1"/>
  <c r="Z119" i="1"/>
  <c r="Z102" i="1"/>
  <c r="Z52" i="1"/>
  <c r="Z111" i="1"/>
  <c r="Z113" i="1"/>
  <c r="Z64" i="1"/>
  <c r="Z110" i="1"/>
  <c r="Z78" i="1"/>
  <c r="Z108" i="1"/>
  <c r="Z58" i="1"/>
  <c r="Z91" i="1"/>
  <c r="Z123" i="1"/>
  <c r="Z88" i="1"/>
  <c r="Z121" i="1"/>
  <c r="Z118" i="1"/>
  <c r="Z124" i="1"/>
  <c r="Z61" i="1"/>
  <c r="Z69" i="1"/>
  <c r="Z107" i="1"/>
  <c r="Z103" i="1"/>
  <c r="Z63" i="1"/>
  <c r="Z106" i="1"/>
  <c r="Z71" i="1"/>
  <c r="Z68" i="1"/>
  <c r="Z94" i="1"/>
  <c r="Z125" i="1"/>
  <c r="Z99" i="1"/>
  <c r="Y40" i="1"/>
  <c r="Y38" i="1"/>
  <c r="Y4" i="1"/>
  <c r="Y30" i="1"/>
  <c r="Y74" i="1"/>
  <c r="Y54" i="1"/>
  <c r="Y46" i="1"/>
  <c r="Y35" i="1"/>
  <c r="Y55" i="1"/>
  <c r="Y56" i="1"/>
  <c r="Y18" i="1"/>
  <c r="Y39" i="1"/>
  <c r="Y5" i="1"/>
  <c r="Y51" i="1"/>
  <c r="Y10" i="1"/>
  <c r="Y9" i="1"/>
  <c r="Y7" i="1"/>
  <c r="Y37" i="1"/>
  <c r="Y45" i="1"/>
  <c r="Y90" i="1"/>
  <c r="Y76" i="1"/>
  <c r="Y2" i="1"/>
  <c r="Y47" i="1"/>
  <c r="Y29" i="1"/>
  <c r="Y43" i="1"/>
  <c r="Y36" i="1"/>
  <c r="Y41" i="1"/>
  <c r="Y81" i="1"/>
  <c r="Y12" i="1"/>
  <c r="Y44" i="1"/>
  <c r="Y50" i="1"/>
  <c r="Y42" i="1"/>
  <c r="Y89" i="1"/>
  <c r="Y16" i="1"/>
  <c r="Y17" i="1"/>
  <c r="Y13" i="1"/>
  <c r="Y60" i="1"/>
  <c r="Y19" i="1"/>
  <c r="Y6" i="1"/>
  <c r="Y15" i="1"/>
  <c r="Y8" i="1"/>
  <c r="Y62" i="1"/>
  <c r="Y84" i="1"/>
  <c r="Y85" i="1"/>
  <c r="Y33" i="1"/>
  <c r="Y31" i="1"/>
  <c r="Y80" i="1"/>
  <c r="Y48" i="1"/>
  <c r="Y73" i="1"/>
  <c r="Y49" i="1"/>
  <c r="Y77" i="1"/>
  <c r="Y34" i="1"/>
  <c r="Y32" i="1"/>
  <c r="Y65" i="1"/>
  <c r="Y3" i="1"/>
  <c r="Y59" i="1"/>
  <c r="Y57" i="1"/>
  <c r="Y14" i="1"/>
  <c r="Y11" i="1"/>
  <c r="Y104" i="1"/>
  <c r="Y114" i="1"/>
  <c r="Y122" i="1"/>
  <c r="Y109" i="1"/>
  <c r="Y72" i="1"/>
  <c r="Y100" i="1"/>
  <c r="Y66" i="1"/>
  <c r="Y101" i="1"/>
  <c r="Y92" i="1"/>
  <c r="Y53" i="1"/>
  <c r="Y67" i="1"/>
  <c r="Y115" i="1"/>
  <c r="Y126" i="1"/>
  <c r="Y82" i="1"/>
  <c r="Y112" i="1"/>
  <c r="Y79" i="1"/>
  <c r="Y98" i="1"/>
  <c r="Y116" i="1"/>
  <c r="Y70" i="1"/>
  <c r="Y97" i="1"/>
  <c r="Y86" i="1"/>
  <c r="Y105" i="1"/>
  <c r="Y87" i="1"/>
  <c r="Y96" i="1"/>
  <c r="Y95" i="1"/>
  <c r="Y120" i="1"/>
  <c r="Y128" i="1"/>
  <c r="Y127" i="1"/>
  <c r="Y75" i="1"/>
  <c r="Y83" i="1"/>
  <c r="Y117" i="1"/>
  <c r="Y93" i="1"/>
  <c r="Y119" i="1"/>
  <c r="Y102" i="1"/>
  <c r="Y52" i="1"/>
  <c r="Y111" i="1"/>
  <c r="Y113" i="1"/>
  <c r="Y64" i="1"/>
  <c r="Y110" i="1"/>
  <c r="Y78" i="1"/>
  <c r="Y108" i="1"/>
  <c r="Y58" i="1"/>
  <c r="Y91" i="1"/>
  <c r="Y123" i="1"/>
  <c r="Y88" i="1"/>
  <c r="Y121" i="1"/>
  <c r="Y118" i="1"/>
  <c r="Y124" i="1"/>
  <c r="Y61" i="1"/>
  <c r="Y69" i="1"/>
  <c r="Y107" i="1"/>
  <c r="Y103" i="1"/>
  <c r="Y63" i="1"/>
  <c r="Y106" i="1"/>
  <c r="Y71" i="1"/>
  <c r="Y68" i="1"/>
  <c r="Y94" i="1"/>
  <c r="Y125" i="1"/>
  <c r="Y99" i="1"/>
  <c r="P23" i="1" l="1"/>
  <c r="P25" i="1"/>
  <c r="P26" i="1"/>
  <c r="P28" i="1"/>
  <c r="P22" i="1"/>
  <c r="P24" i="1"/>
  <c r="P27" i="1"/>
  <c r="P21" i="1"/>
  <c r="P20" i="1"/>
  <c r="AD26" i="1"/>
  <c r="AD63" i="1"/>
  <c r="AE63" i="1" s="1"/>
  <c r="AD88" i="1"/>
  <c r="AE88" i="1" s="1"/>
  <c r="AD113" i="1"/>
  <c r="AE113" i="1" s="1"/>
  <c r="AD75" i="1"/>
  <c r="AE75" i="1" s="1"/>
  <c r="AD86" i="1"/>
  <c r="AE86" i="1" s="1"/>
  <c r="AD126" i="1"/>
  <c r="AE126" i="1" s="1"/>
  <c r="AD72" i="1"/>
  <c r="AE72" i="1" s="1"/>
  <c r="AD59" i="1"/>
  <c r="AE59" i="1" s="1"/>
  <c r="AD48" i="1"/>
  <c r="AE48" i="1" s="1"/>
  <c r="AD15" i="1"/>
  <c r="AE15" i="1" s="1"/>
  <c r="AD42" i="1"/>
  <c r="AE42" i="1" s="1"/>
  <c r="AD29" i="1"/>
  <c r="AE29" i="1" s="1"/>
  <c r="AD9" i="1"/>
  <c r="AE9" i="1" s="1"/>
  <c r="AD35" i="1"/>
  <c r="AE35" i="1" s="1"/>
  <c r="M22" i="1"/>
  <c r="M24" i="1"/>
  <c r="AD91" i="1"/>
  <c r="AE91" i="1" s="1"/>
  <c r="AD67" i="1"/>
  <c r="AE67" i="1" s="1"/>
  <c r="AD19" i="1"/>
  <c r="AE19" i="1" s="1"/>
  <c r="AD54" i="1"/>
  <c r="AE54" i="1" s="1"/>
  <c r="AD27" i="1"/>
  <c r="AE27" i="1" s="1"/>
  <c r="AD25" i="1"/>
  <c r="AD103" i="1"/>
  <c r="AE103" i="1" s="1"/>
  <c r="AD123" i="1"/>
  <c r="AE123" i="1" s="1"/>
  <c r="AD111" i="1"/>
  <c r="AE111" i="1" s="1"/>
  <c r="AD127" i="1"/>
  <c r="AE127" i="1" s="1"/>
  <c r="AD97" i="1"/>
  <c r="AE97" i="1" s="1"/>
  <c r="AD115" i="1"/>
  <c r="AE115" i="1" s="1"/>
  <c r="AD109" i="1"/>
  <c r="AE109" i="1" s="1"/>
  <c r="AD3" i="1"/>
  <c r="AE3" i="1" s="1"/>
  <c r="AD80" i="1"/>
  <c r="AE80" i="1" s="1"/>
  <c r="AD6" i="1"/>
  <c r="AE6" i="1" s="1"/>
  <c r="AD50" i="1"/>
  <c r="AE50" i="1" s="1"/>
  <c r="AD47" i="1"/>
  <c r="AE47" i="1" s="1"/>
  <c r="AD10" i="1"/>
  <c r="AE10" i="1" s="1"/>
  <c r="AD46" i="1"/>
  <c r="AE46" i="1" s="1"/>
  <c r="AD23" i="1"/>
  <c r="AD52" i="1"/>
  <c r="AE52" i="1" s="1"/>
  <c r="AD122" i="1"/>
  <c r="AE122" i="1" s="1"/>
  <c r="AD44" i="1"/>
  <c r="AE44" i="1" s="1"/>
  <c r="AD99" i="1"/>
  <c r="AE99" i="1" s="1"/>
  <c r="AD107" i="1"/>
  <c r="AE107" i="1" s="1"/>
  <c r="AD128" i="1"/>
  <c r="AE128" i="1" s="1"/>
  <c r="AD70" i="1"/>
  <c r="AE70" i="1" s="1"/>
  <c r="AD65" i="1"/>
  <c r="AE65" i="1" s="1"/>
  <c r="AD31" i="1"/>
  <c r="AE31" i="1" s="1"/>
  <c r="AD2" i="1"/>
  <c r="AE2" i="1" s="1"/>
  <c r="AD51" i="1"/>
  <c r="AE51" i="1" s="1"/>
  <c r="AD21" i="1"/>
  <c r="AD125" i="1"/>
  <c r="AE125" i="1" s="1"/>
  <c r="AD69" i="1"/>
  <c r="AE69" i="1" s="1"/>
  <c r="AD58" i="1"/>
  <c r="AE58" i="1" s="1"/>
  <c r="AD102" i="1"/>
  <c r="AE102" i="1" s="1"/>
  <c r="AD120" i="1"/>
  <c r="AE120" i="1" s="1"/>
  <c r="AD116" i="1"/>
  <c r="AE116" i="1" s="1"/>
  <c r="AD53" i="1"/>
  <c r="AE53" i="1" s="1"/>
  <c r="AD114" i="1"/>
  <c r="AE114" i="1" s="1"/>
  <c r="AD32" i="1"/>
  <c r="AE32" i="1" s="1"/>
  <c r="AD33" i="1"/>
  <c r="AE33" i="1" s="1"/>
  <c r="AD60" i="1"/>
  <c r="AE60" i="1" s="1"/>
  <c r="AD12" i="1"/>
  <c r="AE12" i="1" s="1"/>
  <c r="AD76" i="1"/>
  <c r="AE76" i="1" s="1"/>
  <c r="AD5" i="1"/>
  <c r="AE5" i="1" s="1"/>
  <c r="AD74" i="1"/>
  <c r="AE74" i="1" s="1"/>
  <c r="AD22" i="1"/>
  <c r="AD94" i="1"/>
  <c r="AE94" i="1" s="1"/>
  <c r="AD61" i="1"/>
  <c r="AE61" i="1" s="1"/>
  <c r="AD108" i="1"/>
  <c r="AE108" i="1" s="1"/>
  <c r="AD119" i="1"/>
  <c r="AE119" i="1" s="1"/>
  <c r="AD95" i="1"/>
  <c r="AE95" i="1" s="1"/>
  <c r="AD98" i="1"/>
  <c r="AE98" i="1" s="1"/>
  <c r="AD92" i="1"/>
  <c r="AE92" i="1" s="1"/>
  <c r="AD104" i="1"/>
  <c r="AE104" i="1" s="1"/>
  <c r="AD34" i="1"/>
  <c r="AE34" i="1" s="1"/>
  <c r="AD85" i="1"/>
  <c r="AE85" i="1" s="1"/>
  <c r="AD13" i="1"/>
  <c r="AE13" i="1" s="1"/>
  <c r="AD81" i="1"/>
  <c r="AE81" i="1" s="1"/>
  <c r="AD90" i="1"/>
  <c r="AE90" i="1" s="1"/>
  <c r="AD39" i="1"/>
  <c r="AE39" i="1" s="1"/>
  <c r="AD30" i="1"/>
  <c r="AE30" i="1" s="1"/>
  <c r="AD24" i="1"/>
  <c r="AD68" i="1"/>
  <c r="AE68" i="1" s="1"/>
  <c r="AD124" i="1"/>
  <c r="AE124" i="1" s="1"/>
  <c r="AD78" i="1"/>
  <c r="AE78" i="1" s="1"/>
  <c r="AD93" i="1"/>
  <c r="AE93" i="1" s="1"/>
  <c r="AD96" i="1"/>
  <c r="AE96" i="1" s="1"/>
  <c r="AD79" i="1"/>
  <c r="AE79" i="1" s="1"/>
  <c r="AD101" i="1"/>
  <c r="AE101" i="1" s="1"/>
  <c r="AD11" i="1"/>
  <c r="AE11" i="1" s="1"/>
  <c r="AD77" i="1"/>
  <c r="AE77" i="1" s="1"/>
  <c r="AD84" i="1"/>
  <c r="AE84" i="1" s="1"/>
  <c r="AD17" i="1"/>
  <c r="AE17" i="1" s="1"/>
  <c r="AD41" i="1"/>
  <c r="AE41" i="1" s="1"/>
  <c r="AD45" i="1"/>
  <c r="AE45" i="1" s="1"/>
  <c r="AD18" i="1"/>
  <c r="AE18" i="1" s="1"/>
  <c r="AD4" i="1"/>
  <c r="AE4" i="1" s="1"/>
  <c r="AD28" i="1"/>
  <c r="AD71" i="1"/>
  <c r="AE71" i="1" s="1"/>
  <c r="AD118" i="1"/>
  <c r="AE118" i="1" s="1"/>
  <c r="AD110" i="1"/>
  <c r="AE110" i="1" s="1"/>
  <c r="AD117" i="1"/>
  <c r="AE117" i="1" s="1"/>
  <c r="AD87" i="1"/>
  <c r="AE87" i="1" s="1"/>
  <c r="AD112" i="1"/>
  <c r="AE112" i="1" s="1"/>
  <c r="AD66" i="1"/>
  <c r="AE66" i="1" s="1"/>
  <c r="AD14" i="1"/>
  <c r="AE14" i="1" s="1"/>
  <c r="AD49" i="1"/>
  <c r="AE49" i="1" s="1"/>
  <c r="AD62" i="1"/>
  <c r="AE62" i="1" s="1"/>
  <c r="AD16" i="1"/>
  <c r="AE16" i="1" s="1"/>
  <c r="AD36" i="1"/>
  <c r="AE36" i="1" s="1"/>
  <c r="AD37" i="1"/>
  <c r="AE37" i="1" s="1"/>
  <c r="AD56" i="1"/>
  <c r="AE56" i="1" s="1"/>
  <c r="AD38" i="1"/>
  <c r="AE38" i="1" s="1"/>
  <c r="AD20" i="1"/>
  <c r="AD106" i="1"/>
  <c r="AE106" i="1" s="1"/>
  <c r="AD121" i="1"/>
  <c r="AE121" i="1" s="1"/>
  <c r="AD64" i="1"/>
  <c r="AE64" i="1" s="1"/>
  <c r="AD83" i="1"/>
  <c r="AE83" i="1" s="1"/>
  <c r="AD105" i="1"/>
  <c r="AE105" i="1" s="1"/>
  <c r="AD82" i="1"/>
  <c r="AE82" i="1" s="1"/>
  <c r="AD100" i="1"/>
  <c r="AE100" i="1" s="1"/>
  <c r="AD57" i="1"/>
  <c r="AE57" i="1" s="1"/>
  <c r="AD73" i="1"/>
  <c r="AE73" i="1" s="1"/>
  <c r="AD8" i="1"/>
  <c r="AE8" i="1" s="1"/>
  <c r="AD89" i="1"/>
  <c r="AE89" i="1" s="1"/>
  <c r="AD43" i="1"/>
  <c r="AE43" i="1" s="1"/>
  <c r="AD7" i="1"/>
  <c r="AE7" i="1" s="1"/>
  <c r="AD55" i="1"/>
  <c r="AE55" i="1" s="1"/>
  <c r="AD40" i="1"/>
  <c r="AE40" i="1" s="1"/>
  <c r="X21" i="1"/>
  <c r="X24" i="1"/>
  <c r="X27" i="1"/>
  <c r="X22" i="1"/>
  <c r="X28" i="1"/>
  <c r="X20" i="1"/>
  <c r="X25" i="1"/>
  <c r="X26" i="1"/>
  <c r="X23" i="1"/>
  <c r="AE25" i="1" l="1"/>
  <c r="AE23" i="1"/>
  <c r="AE26" i="1"/>
  <c r="AE28" i="1"/>
  <c r="AE24" i="1"/>
  <c r="AE22" i="1"/>
  <c r="AE20" i="1"/>
  <c r="AE21" i="1"/>
  <c r="M23" i="1"/>
  <c r="M27" i="1"/>
  <c r="M21" i="1"/>
  <c r="S24" i="1"/>
  <c r="S23" i="1"/>
  <c r="S26" i="1"/>
  <c r="S27" i="1"/>
  <c r="S21" i="1"/>
  <c r="S22" i="1"/>
  <c r="S28" i="1"/>
  <c r="S20" i="1"/>
  <c r="S25" i="1"/>
  <c r="T23" i="1"/>
  <c r="T27" i="1"/>
  <c r="T24" i="1"/>
  <c r="T26" i="1"/>
  <c r="T28" i="1"/>
  <c r="T21" i="1"/>
  <c r="T22" i="1"/>
  <c r="T20" i="1"/>
  <c r="T25" i="1"/>
</calcChain>
</file>

<file path=xl/sharedStrings.xml><?xml version="1.0" encoding="utf-8"?>
<sst xmlns="http://schemas.openxmlformats.org/spreadsheetml/2006/main" count="683" uniqueCount="77">
  <si>
    <t>flight_id</t>
  </si>
  <si>
    <t>flight_no</t>
  </si>
  <si>
    <t>departure_airport</t>
  </si>
  <si>
    <t>arrival_airport</t>
  </si>
  <si>
    <t>aircraft_code</t>
  </si>
  <si>
    <t>actual_departure</t>
  </si>
  <si>
    <t>actual_arrival</t>
  </si>
  <si>
    <t>flight_duration</t>
  </si>
  <si>
    <t>seats_total</t>
  </si>
  <si>
    <t>seats_business</t>
  </si>
  <si>
    <t>seats_economy</t>
  </si>
  <si>
    <t>tickets_sold</t>
  </si>
  <si>
    <t>ticket_business</t>
  </si>
  <si>
    <t>tickets_economy</t>
  </si>
  <si>
    <t>tickets_revenue</t>
  </si>
  <si>
    <t>economy_revenue</t>
  </si>
  <si>
    <t>business_revenue</t>
  </si>
  <si>
    <t>PG0252</t>
  </si>
  <si>
    <t>AAQ</t>
  </si>
  <si>
    <t>SVO</t>
  </si>
  <si>
    <t>733</t>
  </si>
  <si>
    <t>0 years 0 mons 0 days 1 hours 41 mins 0.00 secs</t>
  </si>
  <si>
    <t>0 years 0 mons 0 days 1 hours 39 mins 0.00 secs</t>
  </si>
  <si>
    <t>0 years 0 mons 0 days 1 hours 40 mins 0.00 secs</t>
  </si>
  <si>
    <t>0 years 0 mons 0 days 1 hours 38 mins 0.00 secs</t>
  </si>
  <si>
    <t>0 years 0 mons 0 days 1 hours 43 mins 0.00 secs</t>
  </si>
  <si>
    <t>0 years 0 mons 0 days 1 hours 42 mins 0.00 secs</t>
  </si>
  <si>
    <t>PG0480</t>
  </si>
  <si>
    <t>EGO</t>
  </si>
  <si>
    <t>SU9</t>
  </si>
  <si>
    <t>0 years 0 mons 0 days 0 hours 50 mins 0.00 secs</t>
  </si>
  <si>
    <t>0 years 0 mons 0 days 0 hours 51 mins 0.00 secs</t>
  </si>
  <si>
    <t>0 years 0 mons 0 days 0 hours 49 mins 0.00 secs</t>
  </si>
  <si>
    <t>PG0194</t>
  </si>
  <si>
    <t>NOZ</t>
  </si>
  <si>
    <t>0 years 0 mons 0 days 5 hours 10 mins 0.00 secs</t>
  </si>
  <si>
    <t>0 years 0 mons 0 days 4 hours 59 mins 0.00 secs</t>
  </si>
  <si>
    <t>0 years 0 mons 0 days 5 hours 12 mins 0.00 secs</t>
  </si>
  <si>
    <t>0 years 0 mons 0 days 5 hours 7 mins 0.00 secs</t>
  </si>
  <si>
    <t>0 years 0 mons 0 days 5 hours 4 mins 0.00 secs</t>
  </si>
  <si>
    <t>0 years 0 mons 0 days 5 hours 2 mins 0.00 secs</t>
  </si>
  <si>
    <t>0 years 0 mons 0 days 5 hours 5 mins 0.00 secs</t>
  </si>
  <si>
    <t>0 years 0 mons 0 days 5 hours 11 mins 0.00 secs</t>
  </si>
  <si>
    <t>economy_%</t>
  </si>
  <si>
    <t>business_%</t>
  </si>
  <si>
    <t>avg_price_economy</t>
  </si>
  <si>
    <t>avg_price_business</t>
  </si>
  <si>
    <t>ppm_economy</t>
  </si>
  <si>
    <t>ppm_business</t>
  </si>
  <si>
    <t>flight_duration_mins</t>
  </si>
  <si>
    <t>bus_econ_diff</t>
  </si>
  <si>
    <t>ppm</t>
  </si>
  <si>
    <t>price per minute</t>
  </si>
  <si>
    <t>business-economy difference ratio</t>
  </si>
  <si>
    <t>sales percentage</t>
  </si>
  <si>
    <t>avg_price</t>
  </si>
  <si>
    <t>revenue / tickets sold</t>
  </si>
  <si>
    <t>consumption_per_minute</t>
  </si>
  <si>
    <t>fuel_price_per_minute</t>
  </si>
  <si>
    <t>fuel_RUR_per_ton</t>
  </si>
  <si>
    <t>Aircraft_code</t>
  </si>
  <si>
    <t>fuel costs per minute</t>
  </si>
  <si>
    <t>fcpm</t>
  </si>
  <si>
    <t>fuel_costs_per_flight</t>
  </si>
  <si>
    <t>fcpm * flight duration</t>
  </si>
  <si>
    <t>fuel</t>
  </si>
  <si>
    <t>all other</t>
  </si>
  <si>
    <t>other_costs_per_flight</t>
  </si>
  <si>
    <t>TC</t>
  </si>
  <si>
    <t>fuel_price_per_hour</t>
  </si>
  <si>
    <t>costs structure</t>
  </si>
  <si>
    <t>consumption_per_hour_tons</t>
  </si>
  <si>
    <t>Row Labels</t>
  </si>
  <si>
    <t>Grand Total</t>
  </si>
  <si>
    <t>Product of diff</t>
  </si>
  <si>
    <t>return</t>
  </si>
  <si>
    <t>sold_%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</si>
</sst>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\ h:mm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10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10" fontId="2" fillId="0" borderId="0" xfId="1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/>
    </xf>
    <xf numFmtId="4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top"/>
    </xf>
    <xf numFmtId="1" fontId="0" fillId="3" borderId="0" xfId="0" applyNumberFormat="1" applyFill="1" applyAlignment="1">
      <alignment horizontal="left" vertical="top"/>
    </xf>
    <xf numFmtId="3" fontId="0" fillId="3" borderId="0" xfId="0" applyNumberFormat="1" applyFill="1" applyAlignment="1">
      <alignment horizontal="left" vertical="top"/>
    </xf>
    <xf numFmtId="10" fontId="0" fillId="3" borderId="0" xfId="1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4" fontId="4" fillId="0" borderId="0" xfId="0" applyNumberFormat="1" applyFont="1" applyAlignment="1">
      <alignment horizontal="left" vertical="center" wrapText="1"/>
    </xf>
    <xf numFmtId="0" fontId="0" fillId="0" borderId="0" xfId="0" applyNumberFormat="1"/>
    <xf numFmtId="0" fontId="0" fillId="0" borderId="0" xfId="0" pivotButton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4" formatCode="0.00%"/>
      <alignment horizontal="left" vertical="top" textRotation="0" wrapText="0" indent="0" justifyLastLine="0" shrinkToFit="0" readingOrder="0"/>
    </dxf>
    <dxf>
      <numFmt numFmtId="172" formatCode="0.0000"/>
    </dxf>
    <dxf>
      <numFmt numFmtId="4" formatCode="#,##0.0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14" formatCode="0.00%"/>
      <alignment horizontal="left" vertical="top" textRotation="0" wrapText="0" indent="0" justifyLastLine="0" shrinkToFit="0" readingOrder="0"/>
    </dxf>
    <dxf>
      <numFmt numFmtId="14" formatCode="0.00%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6" formatCode="dd/mm/yy\ h:mm;@"/>
      <alignment horizontal="left" vertical="top" textRotation="0" wrapText="0" indent="0" justifyLastLine="0" shrinkToFit="0" readingOrder="0"/>
    </dxf>
    <dxf>
      <numFmt numFmtId="166" formatCode="dd/mm/yy\ h:mm;@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[!Flights - updated query_result_2021-06-29.xlsx]timeline!PivotTable1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9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9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9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Lbl>
              <c:idx val="1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timeline!$A$2:$A$129</c:f>
              <c:strCache>
                <c:ptCount val="127"/>
                <c:pt idx="0">
                  <c:v>01.01.17 9:27</c:v>
                </c:pt>
                <c:pt idx="1">
                  <c:v>01.01.17 10:09</c:v>
                </c:pt>
                <c:pt idx="2">
                  <c:v>02.01.17 9:28</c:v>
                </c:pt>
                <c:pt idx="3">
                  <c:v>02.01.17 10:07</c:v>
                </c:pt>
                <c:pt idx="4">
                  <c:v>03.01.17 6:13</c:v>
                </c:pt>
                <c:pt idx="5">
                  <c:v>03.01.17 9:29</c:v>
                </c:pt>
                <c:pt idx="6">
                  <c:v>03.01.17 10:08</c:v>
                </c:pt>
                <c:pt idx="7">
                  <c:v>04.01.17 9:29</c:v>
                </c:pt>
                <c:pt idx="8">
                  <c:v>04.01.17 10:07</c:v>
                </c:pt>
                <c:pt idx="9">
                  <c:v>05.01.17 9:29</c:v>
                </c:pt>
                <c:pt idx="10">
                  <c:v>05.01.17 10:07</c:v>
                </c:pt>
                <c:pt idx="11">
                  <c:v>06.01.17 9:30</c:v>
                </c:pt>
                <c:pt idx="12">
                  <c:v>06.01.17 10:09</c:v>
                </c:pt>
                <c:pt idx="13">
                  <c:v>07.01.17 10:07</c:v>
                </c:pt>
                <c:pt idx="14">
                  <c:v>07.01.17 12:42</c:v>
                </c:pt>
                <c:pt idx="15">
                  <c:v>08.01.17 9:28</c:v>
                </c:pt>
                <c:pt idx="16">
                  <c:v>08.01.17 10:08</c:v>
                </c:pt>
                <c:pt idx="17">
                  <c:v>09.01.17 9:27</c:v>
                </c:pt>
                <c:pt idx="18">
                  <c:v>09.01.17 10:07</c:v>
                </c:pt>
                <c:pt idx="19">
                  <c:v>10.01.17 6:14</c:v>
                </c:pt>
                <c:pt idx="20">
                  <c:v>10.01.17 9:28</c:v>
                </c:pt>
                <c:pt idx="21">
                  <c:v>10.01.17 10:12</c:v>
                </c:pt>
                <c:pt idx="22">
                  <c:v>11.01.17 10:08</c:v>
                </c:pt>
                <c:pt idx="23">
                  <c:v>11.01.17 12:07</c:v>
                </c:pt>
                <c:pt idx="24">
                  <c:v>12.01.17 9:26</c:v>
                </c:pt>
                <c:pt idx="25">
                  <c:v>12.01.17 10:07</c:v>
                </c:pt>
                <c:pt idx="26">
                  <c:v>13.01.17 9:28</c:v>
                </c:pt>
                <c:pt idx="27">
                  <c:v>13.01.17 10:08</c:v>
                </c:pt>
                <c:pt idx="28">
                  <c:v>14.01.17 9:26</c:v>
                </c:pt>
                <c:pt idx="29">
                  <c:v>14.01.17 10:06</c:v>
                </c:pt>
                <c:pt idx="30">
                  <c:v>15.01.17 9:28</c:v>
                </c:pt>
                <c:pt idx="31">
                  <c:v>15.01.17 10:05</c:v>
                </c:pt>
                <c:pt idx="32">
                  <c:v>16.01.17 9:31</c:v>
                </c:pt>
                <c:pt idx="33">
                  <c:v>16.01.17 10:07</c:v>
                </c:pt>
                <c:pt idx="34">
                  <c:v>17.01.17 6:14</c:v>
                </c:pt>
                <c:pt idx="35">
                  <c:v>17.01.17 9:26</c:v>
                </c:pt>
                <c:pt idx="36">
                  <c:v>17.01.17 10:11</c:v>
                </c:pt>
                <c:pt idx="37">
                  <c:v>18.01.17 9:25</c:v>
                </c:pt>
                <c:pt idx="38">
                  <c:v>18.01.17 10:10</c:v>
                </c:pt>
                <c:pt idx="39">
                  <c:v>19.01.17 9:28</c:v>
                </c:pt>
                <c:pt idx="40">
                  <c:v>19.01.17 10:08</c:v>
                </c:pt>
                <c:pt idx="41">
                  <c:v>20.01.17 9:30</c:v>
                </c:pt>
                <c:pt idx="42">
                  <c:v>20.01.17 10:06</c:v>
                </c:pt>
                <c:pt idx="43">
                  <c:v>21.01.17 9:30</c:v>
                </c:pt>
                <c:pt idx="44">
                  <c:v>21.01.17 10:08</c:v>
                </c:pt>
                <c:pt idx="45">
                  <c:v>22.01.17 9:28</c:v>
                </c:pt>
                <c:pt idx="46">
                  <c:v>22.01.17 10:07</c:v>
                </c:pt>
                <c:pt idx="47">
                  <c:v>23.01.17 9:27</c:v>
                </c:pt>
                <c:pt idx="48">
                  <c:v>23.01.17 10:09</c:v>
                </c:pt>
                <c:pt idx="49">
                  <c:v>24.01.17 6:13</c:v>
                </c:pt>
                <c:pt idx="50">
                  <c:v>24.01.17 9:30</c:v>
                </c:pt>
                <c:pt idx="51">
                  <c:v>24.01.17 13:32</c:v>
                </c:pt>
                <c:pt idx="52">
                  <c:v>25.01.17 9:28</c:v>
                </c:pt>
                <c:pt idx="53">
                  <c:v>25.01.17 10:09</c:v>
                </c:pt>
                <c:pt idx="54">
                  <c:v>26.01.17 9:29</c:v>
                </c:pt>
                <c:pt idx="55">
                  <c:v>26.01.17 10:08</c:v>
                </c:pt>
                <c:pt idx="56">
                  <c:v>27.01.17 9:30</c:v>
                </c:pt>
                <c:pt idx="57">
                  <c:v>27.01.17 10:07</c:v>
                </c:pt>
                <c:pt idx="58">
                  <c:v>28.01.17 9:27</c:v>
                </c:pt>
                <c:pt idx="59">
                  <c:v>28.01.17 10:07</c:v>
                </c:pt>
                <c:pt idx="60">
                  <c:v>29.01.17 9:29</c:v>
                </c:pt>
                <c:pt idx="61">
                  <c:v>29.01.17 10:10</c:v>
                </c:pt>
                <c:pt idx="62">
                  <c:v>30.01.17 9:28</c:v>
                </c:pt>
                <c:pt idx="63">
                  <c:v>30.01.17 10:08</c:v>
                </c:pt>
                <c:pt idx="64">
                  <c:v>31.01.17 6:10</c:v>
                </c:pt>
                <c:pt idx="65">
                  <c:v>31.01.17 9:26</c:v>
                </c:pt>
                <c:pt idx="66">
                  <c:v>31.01.17 10:05</c:v>
                </c:pt>
                <c:pt idx="67">
                  <c:v>01.02.17 9:30</c:v>
                </c:pt>
                <c:pt idx="68">
                  <c:v>01.02.17 10:08</c:v>
                </c:pt>
                <c:pt idx="69">
                  <c:v>02.02.17 9:28</c:v>
                </c:pt>
                <c:pt idx="70">
                  <c:v>02.02.17 10:07</c:v>
                </c:pt>
                <c:pt idx="71">
                  <c:v>03.02.17 9:28</c:v>
                </c:pt>
                <c:pt idx="72">
                  <c:v>03.02.17 10:07</c:v>
                </c:pt>
                <c:pt idx="73">
                  <c:v>04.02.17 9:33</c:v>
                </c:pt>
                <c:pt idx="74">
                  <c:v>04.02.17 10:06</c:v>
                </c:pt>
                <c:pt idx="75">
                  <c:v>05.02.17 9:27</c:v>
                </c:pt>
                <c:pt idx="76">
                  <c:v>05.02.17 10:08</c:v>
                </c:pt>
                <c:pt idx="77">
                  <c:v>06.02.17 9:29</c:v>
                </c:pt>
                <c:pt idx="78">
                  <c:v>06.02.17 10:11</c:v>
                </c:pt>
                <c:pt idx="79">
                  <c:v>07.02.17 6:14</c:v>
                </c:pt>
                <c:pt idx="80">
                  <c:v>07.02.17 9:25</c:v>
                </c:pt>
                <c:pt idx="81">
                  <c:v>07.02.17 10:07</c:v>
                </c:pt>
                <c:pt idx="82">
                  <c:v>08.02.17 9:26</c:v>
                </c:pt>
                <c:pt idx="83">
                  <c:v>08.02.17 10:06</c:v>
                </c:pt>
                <c:pt idx="84">
                  <c:v>09.02.17 9:26</c:v>
                </c:pt>
                <c:pt idx="85">
                  <c:v>09.02.17 10:08</c:v>
                </c:pt>
                <c:pt idx="86">
                  <c:v>10.02.17 9:30</c:v>
                </c:pt>
                <c:pt idx="87">
                  <c:v>10.02.17 10:05</c:v>
                </c:pt>
                <c:pt idx="88">
                  <c:v>11.02.17 9:27</c:v>
                </c:pt>
                <c:pt idx="89">
                  <c:v>11.02.17 10:13</c:v>
                </c:pt>
                <c:pt idx="90">
                  <c:v>12.02.17 9:28</c:v>
                </c:pt>
                <c:pt idx="91">
                  <c:v>12.02.17 10:12</c:v>
                </c:pt>
                <c:pt idx="92">
                  <c:v>13.02.17 9:31</c:v>
                </c:pt>
                <c:pt idx="93">
                  <c:v>13.02.17 10:07</c:v>
                </c:pt>
                <c:pt idx="94">
                  <c:v>14.02.17 6:12</c:v>
                </c:pt>
                <c:pt idx="95">
                  <c:v>14.02.17 9:29</c:v>
                </c:pt>
                <c:pt idx="96">
                  <c:v>14.02.17 10:08</c:v>
                </c:pt>
                <c:pt idx="97">
                  <c:v>15.02.17 9:28</c:v>
                </c:pt>
                <c:pt idx="98">
                  <c:v>15.02.17 10:09</c:v>
                </c:pt>
                <c:pt idx="99">
                  <c:v>16.02.17 9:29</c:v>
                </c:pt>
                <c:pt idx="100">
                  <c:v>16.02.17 10:08</c:v>
                </c:pt>
                <c:pt idx="101">
                  <c:v>17.02.17 9:30</c:v>
                </c:pt>
                <c:pt idx="102">
                  <c:v>17.02.17 10:08</c:v>
                </c:pt>
                <c:pt idx="103">
                  <c:v>18.02.17 9:26</c:v>
                </c:pt>
                <c:pt idx="104">
                  <c:v>18.02.17 10:07</c:v>
                </c:pt>
                <c:pt idx="105">
                  <c:v>19.02.17 9:26</c:v>
                </c:pt>
                <c:pt idx="106">
                  <c:v>19.02.17 10:05</c:v>
                </c:pt>
                <c:pt idx="107">
                  <c:v>20.02.17 9:26</c:v>
                </c:pt>
                <c:pt idx="108">
                  <c:v>20.02.17 10:06</c:v>
                </c:pt>
                <c:pt idx="109">
                  <c:v>21.02.17 6:15</c:v>
                </c:pt>
                <c:pt idx="110">
                  <c:v>21.02.17 9:27</c:v>
                </c:pt>
                <c:pt idx="111">
                  <c:v>21.02.17 10:08</c:v>
                </c:pt>
                <c:pt idx="112">
                  <c:v>22.02.17 9:26</c:v>
                </c:pt>
                <c:pt idx="113">
                  <c:v>22.02.17 10:11</c:v>
                </c:pt>
                <c:pt idx="114">
                  <c:v>23.02.17 9:28</c:v>
                </c:pt>
                <c:pt idx="115">
                  <c:v>23.02.17 10:06</c:v>
                </c:pt>
                <c:pt idx="116">
                  <c:v>24.02.17 9:30</c:v>
                </c:pt>
                <c:pt idx="117">
                  <c:v>24.02.17 10:07</c:v>
                </c:pt>
                <c:pt idx="118">
                  <c:v>25.02.17 9:32</c:v>
                </c:pt>
                <c:pt idx="119">
                  <c:v>25.02.17 10:08</c:v>
                </c:pt>
                <c:pt idx="120">
                  <c:v>26.02.17 9:32</c:v>
                </c:pt>
                <c:pt idx="121">
                  <c:v>26.02.17 10:13</c:v>
                </c:pt>
                <c:pt idx="122">
                  <c:v>27.02.17 9:27</c:v>
                </c:pt>
                <c:pt idx="123">
                  <c:v>27.02.17 10:08</c:v>
                </c:pt>
                <c:pt idx="124">
                  <c:v>28.02.17 6:13</c:v>
                </c:pt>
                <c:pt idx="125">
                  <c:v>28.02.17 9:26</c:v>
                </c:pt>
                <c:pt idx="126">
                  <c:v>28.02.17 10:09</c:v>
                </c:pt>
              </c:strCache>
            </c:strRef>
          </c:cat>
          <c:val>
            <c:numRef>
              <c:f>timeline!$B$2:$B$129</c:f>
              <c:numCache>
                <c:formatCode>#,##0.00</c:formatCode>
                <c:ptCount val="127"/>
                <c:pt idx="0">
                  <c:v>405153.84615384613</c:v>
                </c:pt>
                <c:pt idx="1">
                  <c:v>34307.692307692254</c:v>
                </c:pt>
                <c:pt idx="2">
                  <c:v>278553.84615384613</c:v>
                </c:pt>
                <c:pt idx="3">
                  <c:v>45723.076923076995</c:v>
                </c:pt>
                <c:pt idx="4">
                  <c:v>24880.153846153989</c:v>
                </c:pt>
                <c:pt idx="5">
                  <c:v>272253.84615384613</c:v>
                </c:pt>
                <c:pt idx="6">
                  <c:v>99153.846153846243</c:v>
                </c:pt>
                <c:pt idx="7">
                  <c:v>405153.84615384613</c:v>
                </c:pt>
                <c:pt idx="8">
                  <c:v>192907.69230769225</c:v>
                </c:pt>
                <c:pt idx="9">
                  <c:v>272076.92307692306</c:v>
                </c:pt>
                <c:pt idx="10">
                  <c:v>-73630.769230769249</c:v>
                </c:pt>
                <c:pt idx="11">
                  <c:v>386253.84615384613</c:v>
                </c:pt>
                <c:pt idx="12">
                  <c:v>76738.461538461503</c:v>
                </c:pt>
                <c:pt idx="13">
                  <c:v>215323.07692307699</c:v>
                </c:pt>
                <c:pt idx="14">
                  <c:v>353376.92307692306</c:v>
                </c:pt>
                <c:pt idx="15">
                  <c:v>285453.84615384613</c:v>
                </c:pt>
                <c:pt idx="16">
                  <c:v>-107461.5384615385</c:v>
                </c:pt>
                <c:pt idx="17">
                  <c:v>385476.92307692306</c:v>
                </c:pt>
                <c:pt idx="18">
                  <c:v>-140461.5384615385</c:v>
                </c:pt>
                <c:pt idx="19">
                  <c:v>25704</c:v>
                </c:pt>
                <c:pt idx="20">
                  <c:v>405153.84615384613</c:v>
                </c:pt>
                <c:pt idx="21">
                  <c:v>310938.4615384615</c:v>
                </c:pt>
                <c:pt idx="22">
                  <c:v>4323.0769230769947</c:v>
                </c:pt>
                <c:pt idx="23">
                  <c:v>348453.84615384613</c:v>
                </c:pt>
                <c:pt idx="24">
                  <c:v>418530.76923076925</c:v>
                </c:pt>
                <c:pt idx="25">
                  <c:v>347538.4615384615</c:v>
                </c:pt>
                <c:pt idx="26">
                  <c:v>411453.84615384613</c:v>
                </c:pt>
                <c:pt idx="27">
                  <c:v>317307.69230769225</c:v>
                </c:pt>
                <c:pt idx="28">
                  <c:v>411453.84615384613</c:v>
                </c:pt>
                <c:pt idx="29">
                  <c:v>-64615.384615384508</c:v>
                </c:pt>
                <c:pt idx="30">
                  <c:v>335853.84615384613</c:v>
                </c:pt>
                <c:pt idx="31">
                  <c:v>94523.076923076995</c:v>
                </c:pt>
                <c:pt idx="32">
                  <c:v>398076.92307692306</c:v>
                </c:pt>
                <c:pt idx="33">
                  <c:v>-35046.153846153757</c:v>
                </c:pt>
                <c:pt idx="34">
                  <c:v>25292.076923076995</c:v>
                </c:pt>
                <c:pt idx="35">
                  <c:v>391776.92307692306</c:v>
                </c:pt>
                <c:pt idx="36">
                  <c:v>224338.4615384615</c:v>
                </c:pt>
                <c:pt idx="37">
                  <c:v>405153.84615384613</c:v>
                </c:pt>
                <c:pt idx="38">
                  <c:v>335338.4615384615</c:v>
                </c:pt>
                <c:pt idx="39">
                  <c:v>412230.76923076925</c:v>
                </c:pt>
                <c:pt idx="40">
                  <c:v>251923.07692307699</c:v>
                </c:pt>
                <c:pt idx="41">
                  <c:v>248430.76923076925</c:v>
                </c:pt>
                <c:pt idx="42">
                  <c:v>265323.07692307699</c:v>
                </c:pt>
                <c:pt idx="43">
                  <c:v>411453.84615384613</c:v>
                </c:pt>
                <c:pt idx="44">
                  <c:v>155523.07692307699</c:v>
                </c:pt>
                <c:pt idx="45">
                  <c:v>404376.92307692306</c:v>
                </c:pt>
                <c:pt idx="46">
                  <c:v>115738.4615384615</c:v>
                </c:pt>
                <c:pt idx="47">
                  <c:v>290376.92307692306</c:v>
                </c:pt>
                <c:pt idx="48">
                  <c:v>166523.07692307699</c:v>
                </c:pt>
                <c:pt idx="49">
                  <c:v>25127.307692307979</c:v>
                </c:pt>
                <c:pt idx="50">
                  <c:v>309276.92307692306</c:v>
                </c:pt>
                <c:pt idx="51">
                  <c:v>-20861.538461538497</c:v>
                </c:pt>
                <c:pt idx="52">
                  <c:v>398853.84615384613</c:v>
                </c:pt>
                <c:pt idx="53">
                  <c:v>-76030.769230769249</c:v>
                </c:pt>
                <c:pt idx="54">
                  <c:v>398853.84615384613</c:v>
                </c:pt>
                <c:pt idx="55">
                  <c:v>288523.07692307699</c:v>
                </c:pt>
                <c:pt idx="56">
                  <c:v>418530.76923076925</c:v>
                </c:pt>
                <c:pt idx="57">
                  <c:v>-18461.538461538497</c:v>
                </c:pt>
                <c:pt idx="58">
                  <c:v>277353.84615384613</c:v>
                </c:pt>
                <c:pt idx="59">
                  <c:v>289723.07692307699</c:v>
                </c:pt>
                <c:pt idx="60">
                  <c:v>341553.84615384613</c:v>
                </c:pt>
                <c:pt idx="61">
                  <c:v>-88476.923076923005</c:v>
                </c:pt>
                <c:pt idx="62">
                  <c:v>184230.76923076925</c:v>
                </c:pt>
                <c:pt idx="63">
                  <c:v>347538.4615384615</c:v>
                </c:pt>
                <c:pt idx="64">
                  <c:v>25044.923076923005</c:v>
                </c:pt>
                <c:pt idx="65">
                  <c:v>411453.84615384613</c:v>
                </c:pt>
                <c:pt idx="66">
                  <c:v>166523.07692307699</c:v>
                </c:pt>
                <c:pt idx="67">
                  <c:v>404376.92307692306</c:v>
                </c:pt>
                <c:pt idx="68">
                  <c:v>140138.4615384615</c:v>
                </c:pt>
                <c:pt idx="69">
                  <c:v>373830.76923076925</c:v>
                </c:pt>
                <c:pt idx="70">
                  <c:v>-48446.153846153757</c:v>
                </c:pt>
                <c:pt idx="71">
                  <c:v>405153.84615384613</c:v>
                </c:pt>
                <c:pt idx="72">
                  <c:v>298738.4615384615</c:v>
                </c:pt>
                <c:pt idx="73">
                  <c:v>392553.84615384613</c:v>
                </c:pt>
                <c:pt idx="74">
                  <c:v>52338.461538461503</c:v>
                </c:pt>
                <c:pt idx="75">
                  <c:v>259476.92307692306</c:v>
                </c:pt>
                <c:pt idx="76">
                  <c:v>-83061.538461538497</c:v>
                </c:pt>
                <c:pt idx="77">
                  <c:v>374430.76923076925</c:v>
                </c:pt>
                <c:pt idx="78">
                  <c:v>13753.846153846243</c:v>
                </c:pt>
                <c:pt idx="79">
                  <c:v>24633</c:v>
                </c:pt>
                <c:pt idx="80">
                  <c:v>404376.92307692306</c:v>
                </c:pt>
                <c:pt idx="81">
                  <c:v>123553.84615384624</c:v>
                </c:pt>
                <c:pt idx="82">
                  <c:v>411453.84615384613</c:v>
                </c:pt>
                <c:pt idx="83">
                  <c:v>-146046.15384615376</c:v>
                </c:pt>
                <c:pt idx="84">
                  <c:v>310653.84615384613</c:v>
                </c:pt>
                <c:pt idx="85">
                  <c:v>65738.461538461503</c:v>
                </c:pt>
                <c:pt idx="86">
                  <c:v>335076.92307692306</c:v>
                </c:pt>
                <c:pt idx="87">
                  <c:v>224338.4615384615</c:v>
                </c:pt>
                <c:pt idx="88">
                  <c:v>253953.84615384613</c:v>
                </c:pt>
                <c:pt idx="89">
                  <c:v>66938.461538461503</c:v>
                </c:pt>
                <c:pt idx="90">
                  <c:v>342330.76923076925</c:v>
                </c:pt>
                <c:pt idx="91">
                  <c:v>105523.07692307699</c:v>
                </c:pt>
                <c:pt idx="92">
                  <c:v>411453.84615384613</c:v>
                </c:pt>
                <c:pt idx="93">
                  <c:v>33523.076923076995</c:v>
                </c:pt>
                <c:pt idx="94">
                  <c:v>25621.615384615958</c:v>
                </c:pt>
                <c:pt idx="95">
                  <c:v>272253.84615384613</c:v>
                </c:pt>
                <c:pt idx="96">
                  <c:v>292907.69230769225</c:v>
                </c:pt>
                <c:pt idx="97">
                  <c:v>404376.92307692306</c:v>
                </c:pt>
                <c:pt idx="98">
                  <c:v>190923.07692307699</c:v>
                </c:pt>
                <c:pt idx="99">
                  <c:v>411453.84615384613</c:v>
                </c:pt>
                <c:pt idx="100">
                  <c:v>122353.84615384624</c:v>
                </c:pt>
                <c:pt idx="101">
                  <c:v>266730.76923076925</c:v>
                </c:pt>
                <c:pt idx="102">
                  <c:v>64538.461538461503</c:v>
                </c:pt>
                <c:pt idx="103">
                  <c:v>404376.92307692306</c:v>
                </c:pt>
                <c:pt idx="104">
                  <c:v>152338.4615384615</c:v>
                </c:pt>
                <c:pt idx="105">
                  <c:v>404376.92307692306</c:v>
                </c:pt>
                <c:pt idx="106">
                  <c:v>5938.4615384615026</c:v>
                </c:pt>
                <c:pt idx="107">
                  <c:v>330330.76923076925</c:v>
                </c:pt>
                <c:pt idx="108">
                  <c:v>335338.4615384615</c:v>
                </c:pt>
                <c:pt idx="109">
                  <c:v>25539.230769230984</c:v>
                </c:pt>
                <c:pt idx="110">
                  <c:v>392553.84615384613</c:v>
                </c:pt>
                <c:pt idx="111">
                  <c:v>215323.07692307699</c:v>
                </c:pt>
                <c:pt idx="112">
                  <c:v>405153.84615384613</c:v>
                </c:pt>
                <c:pt idx="113">
                  <c:v>13753.846153846243</c:v>
                </c:pt>
                <c:pt idx="114">
                  <c:v>177153.84615384613</c:v>
                </c:pt>
                <c:pt idx="115">
                  <c:v>-80661.538461538497</c:v>
                </c:pt>
                <c:pt idx="116">
                  <c:v>361053.84615384613</c:v>
                </c:pt>
                <c:pt idx="117">
                  <c:v>82323.076923076995</c:v>
                </c:pt>
                <c:pt idx="118">
                  <c:v>392553.84615384613</c:v>
                </c:pt>
                <c:pt idx="119">
                  <c:v>163338.4615384615</c:v>
                </c:pt>
                <c:pt idx="120">
                  <c:v>392553.84615384613</c:v>
                </c:pt>
                <c:pt idx="121">
                  <c:v>16938.461538461503</c:v>
                </c:pt>
                <c:pt idx="122">
                  <c:v>411453.84615384613</c:v>
                </c:pt>
                <c:pt idx="123">
                  <c:v>27938.461538461503</c:v>
                </c:pt>
                <c:pt idx="124">
                  <c:v>25539.230769230984</c:v>
                </c:pt>
                <c:pt idx="125">
                  <c:v>221253.84615384613</c:v>
                </c:pt>
                <c:pt idx="126">
                  <c:v>125538.4615384615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-2031466272"/>
        <c:axId val="-2031468448"/>
      </c:barChart>
      <c:catAx>
        <c:axId val="-20314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1468448"/>
        <c:crosses val="autoZero"/>
        <c:auto val="1"/>
        <c:lblAlgn val="ctr"/>
        <c:lblOffset val="100"/>
        <c:noMultiLvlLbl val="0"/>
      </c:catAx>
      <c:valAx>
        <c:axId val="-2031468448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31466272"/>
        <c:crosses val="autoZero"/>
        <c:crossBetween val="between"/>
        <c:min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13</xdr:row>
      <xdr:rowOff>171450</xdr:rowOff>
    </xdr:from>
    <xdr:to>
      <xdr:col>29</xdr:col>
      <xdr:colOff>88900</xdr:colOff>
      <xdr:row>41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ey komlev Komlev" refreshedDate="44376.640326157409" createdVersion="5" refreshedVersion="5" minRefreshableVersion="3" recordCount="127">
  <cacheSource type="worksheet">
    <worksheetSource name="Table1"/>
  </cacheSource>
  <cacheFields count="30">
    <cacheField name="flight_id" numFmtId="0">
      <sharedItems containsSemiMixedTypes="0" containsString="0" containsNumber="1" containsInteger="1" minValue="136119" maxValue="136956"/>
    </cacheField>
    <cacheField name="flight_no" numFmtId="0">
      <sharedItems/>
    </cacheField>
    <cacheField name="departure_airport" numFmtId="0">
      <sharedItems/>
    </cacheField>
    <cacheField name="arrival_airport" numFmtId="0">
      <sharedItems/>
    </cacheField>
    <cacheField name="aircraft_code" numFmtId="0">
      <sharedItems containsMixedTypes="1" containsNumber="1" containsInteger="1" minValue="733" maxValue="733"/>
    </cacheField>
    <cacheField name="actual_departure" numFmtId="166">
      <sharedItems containsSemiMixedTypes="0" containsNonDate="0" containsDate="1" containsString="0" minDate="2017-01-01T09:27:00" maxDate="2017-02-28T10:09:00" count="127">
        <d v="2017-01-01T09:27:00"/>
        <d v="2017-01-01T10:09:00"/>
        <d v="2017-01-02T09:28:00"/>
        <d v="2017-01-02T10:07:00"/>
        <d v="2017-01-03T06:13:00"/>
        <d v="2017-01-03T09:29:00"/>
        <d v="2017-01-03T10:08:00"/>
        <d v="2017-01-04T09:29:00"/>
        <d v="2017-01-04T10:07:00"/>
        <d v="2017-01-05T09:29:00"/>
        <d v="2017-01-05T10:07:00"/>
        <d v="2017-01-06T09:30:00"/>
        <d v="2017-01-06T10:09:00"/>
        <d v="2017-01-07T10:07:00"/>
        <d v="2017-01-07T12:42:00"/>
        <d v="2017-01-08T09:28:00"/>
        <d v="2017-01-08T10:08:00"/>
        <d v="2017-01-09T09:27:00"/>
        <d v="2017-01-09T10:07:00"/>
        <d v="2017-01-10T06:14:00"/>
        <d v="2017-01-10T09:28:00"/>
        <d v="2017-01-10T10:12:00"/>
        <d v="2017-01-11T10:08:00"/>
        <d v="2017-01-11T12:07:00"/>
        <d v="2017-01-12T09:26:00"/>
        <d v="2017-01-12T10:07:00"/>
        <d v="2017-01-13T09:28:00"/>
        <d v="2017-01-13T10:08:00"/>
        <d v="2017-01-14T09:26:00"/>
        <d v="2017-01-14T10:06:00"/>
        <d v="2017-01-15T09:28:00"/>
        <d v="2017-01-15T10:05:00"/>
        <d v="2017-01-16T09:31:00"/>
        <d v="2017-01-16T10:07:00"/>
        <d v="2017-01-17T06:14:00"/>
        <d v="2017-01-17T09:26:00"/>
        <d v="2017-01-17T10:11:00"/>
        <d v="2017-01-18T09:25:00"/>
        <d v="2017-01-18T10:10:00"/>
        <d v="2017-01-19T09:28:00"/>
        <d v="2017-01-19T10:08:00"/>
        <d v="2017-01-20T09:30:00"/>
        <d v="2017-01-20T10:06:00"/>
        <d v="2017-01-21T09:30:00"/>
        <d v="2017-01-21T10:08:00"/>
        <d v="2017-01-22T09:28:00"/>
        <d v="2017-01-22T10:07:00"/>
        <d v="2017-01-23T09:27:00"/>
        <d v="2017-01-23T10:09:00"/>
        <d v="2017-01-24T06:13:00"/>
        <d v="2017-01-24T09:30:00"/>
        <d v="2017-01-24T13:32:00"/>
        <d v="2017-01-25T09:28:00"/>
        <d v="2017-01-25T10:09:00"/>
        <d v="2017-01-26T09:29:00"/>
        <d v="2017-01-26T10:08:00"/>
        <d v="2017-01-27T09:30:00"/>
        <d v="2017-01-27T10:07:00"/>
        <d v="2017-01-28T09:27:00"/>
        <d v="2017-01-28T10:07:00"/>
        <d v="2017-01-29T09:29:00"/>
        <d v="2017-01-29T10:10:00"/>
        <d v="2017-01-30T09:28:00"/>
        <d v="2017-01-30T10:08:00"/>
        <d v="2017-01-31T06:10:00"/>
        <d v="2017-01-31T09:26:00"/>
        <d v="2017-01-31T10:05:00"/>
        <d v="2017-02-01T09:30:00"/>
        <d v="2017-02-01T10:08:00"/>
        <d v="2017-02-02T09:28:00"/>
        <d v="2017-02-02T10:07:00"/>
        <d v="2017-02-03T09:28:00"/>
        <d v="2017-02-03T10:07:00"/>
        <d v="2017-02-04T09:33:00"/>
        <d v="2017-02-04T10:06:00"/>
        <d v="2017-02-05T09:27:00"/>
        <d v="2017-02-05T10:08:00"/>
        <d v="2017-02-06T09:29:00"/>
        <d v="2017-02-06T10:11:00"/>
        <d v="2017-02-07T06:14:00"/>
        <d v="2017-02-07T09:25:00"/>
        <d v="2017-02-07T10:07:00"/>
        <d v="2017-02-08T09:26:00"/>
        <d v="2017-02-08T10:06:00"/>
        <d v="2017-02-09T09:26:00"/>
        <d v="2017-02-09T10:08:00"/>
        <d v="2017-02-10T09:30:00"/>
        <d v="2017-02-10T10:05:00"/>
        <d v="2017-02-11T09:27:00"/>
        <d v="2017-02-11T10:13:00"/>
        <d v="2017-02-12T09:28:00"/>
        <d v="2017-02-12T10:12:00"/>
        <d v="2017-02-13T09:31:00"/>
        <d v="2017-02-13T10:07:00"/>
        <d v="2017-02-14T06:12:00"/>
        <d v="2017-02-14T09:29:00"/>
        <d v="2017-02-14T10:08:00"/>
        <d v="2017-02-15T09:28:00"/>
        <d v="2017-02-15T10:09:00"/>
        <d v="2017-02-16T09:29:00"/>
        <d v="2017-02-16T10:08:00"/>
        <d v="2017-02-17T09:30:00"/>
        <d v="2017-02-17T10:08:00"/>
        <d v="2017-02-18T09:26:00"/>
        <d v="2017-02-18T10:07:00"/>
        <d v="2017-02-19T09:26:00"/>
        <d v="2017-02-19T10:05:00"/>
        <d v="2017-02-20T09:26:00"/>
        <d v="2017-02-20T10:06:00"/>
        <d v="2017-02-21T06:15:00"/>
        <d v="2017-02-21T09:27:00"/>
        <d v="2017-02-21T10:08:00"/>
        <d v="2017-02-22T09:26:00"/>
        <d v="2017-02-22T10:11:00"/>
        <d v="2017-02-23T09:28:00"/>
        <d v="2017-02-23T10:06:00"/>
        <d v="2017-02-24T09:30:00"/>
        <d v="2017-02-24T10:07:00"/>
        <d v="2017-02-25T09:32:00"/>
        <d v="2017-02-25T10:08:00"/>
        <d v="2017-02-26T09:32:00"/>
        <d v="2017-02-26T10:13:00"/>
        <d v="2017-02-27T09:27:00"/>
        <d v="2017-02-27T10:08:00"/>
        <d v="2017-02-28T06:13:00"/>
        <d v="2017-02-28T09:26:00"/>
        <d v="2017-02-28T10:09:00"/>
      </sharedItems>
    </cacheField>
    <cacheField name="actual_arrival" numFmtId="166">
      <sharedItems containsSemiMixedTypes="0" containsNonDate="0" containsDate="1" containsString="0" minDate="2017-01-01T10:17:00" maxDate="2017-02-28T11:49:00"/>
    </cacheField>
    <cacheField name="flight_duration" numFmtId="0">
      <sharedItems/>
    </cacheField>
    <cacheField name="flight_duration_mins" numFmtId="0">
      <sharedItems containsSemiMixedTypes="0" containsString="0" containsNumber="1" containsInteger="1" minValue="49" maxValue="312"/>
    </cacheField>
    <cacheField name="seats_total" numFmtId="0">
      <sharedItems containsSemiMixedTypes="0" containsString="0" containsNumber="1" containsInteger="1" minValue="97" maxValue="130"/>
    </cacheField>
    <cacheField name="seats_business" numFmtId="0">
      <sharedItems containsSemiMixedTypes="0" containsString="0" containsNumber="1" containsInteger="1" minValue="12" maxValue="12"/>
    </cacheField>
    <cacheField name="seats_economy" numFmtId="0">
      <sharedItems containsSemiMixedTypes="0" containsString="0" containsNumber="1" containsInteger="1" minValue="85" maxValue="118"/>
    </cacheField>
    <cacheField name="tickets_sold" numFmtId="0">
      <sharedItems containsSemiMixedTypes="0" containsString="0" containsNumber="1" containsInteger="1" minValue="64" maxValue="130"/>
    </cacheField>
    <cacheField name="ticket_business" numFmtId="0">
      <sharedItems containsSemiMixedTypes="0" containsString="0" containsNumber="1" containsInteger="1" minValue="6" maxValue="12"/>
    </cacheField>
    <cacheField name="tickets_economy" numFmtId="0">
      <sharedItems containsSemiMixedTypes="0" containsString="0" containsNumber="1" containsInteger="1" minValue="54" maxValue="118"/>
    </cacheField>
    <cacheField name="tickets_revenue" numFmtId="3">
      <sharedItems containsSemiMixedTypes="0" containsString="0" containsNumber="1" containsInteger="1" minValue="531000" maxValue="4825704"/>
    </cacheField>
    <cacheField name="economy_revenue" numFmtId="3">
      <sharedItems containsSemiMixedTypes="0" containsString="0" containsNumber="1" containsInteger="1" minValue="342000" maxValue="3549000"/>
    </cacheField>
    <cacheField name="business_revenue" numFmtId="3">
      <sharedItems containsSemiMixedTypes="0" containsString="0" containsNumber="1" containsInteger="1" minValue="113400" maxValue="1276704"/>
    </cacheField>
    <cacheField name="economy_%" numFmtId="10">
      <sharedItems containsSemiMixedTypes="0" containsString="0" containsNumber="1" minValue="0.63529411764705879" maxValue="1"/>
    </cacheField>
    <cacheField name="business_%" numFmtId="10">
      <sharedItems containsSemiMixedTypes="0" containsString="0" containsNumber="1" minValue="0.5" maxValue="1"/>
    </cacheField>
    <cacheField name="avg_price_economy" numFmtId="3">
      <sharedItems containsSemiMixedTypes="0" containsString="0" containsNumber="1" minValue="6317.1428571428569" maxValue="39000"/>
    </cacheField>
    <cacheField name="avg_price_business" numFmtId="3">
      <sharedItems containsSemiMixedTypes="0" containsString="0" containsNumber="1" containsInteger="1" minValue="18900" maxValue="116064"/>
    </cacheField>
    <cacheField name="bus_econ_diff" numFmtId="3">
      <sharedItems containsSemiMixedTypes="0" containsString="0" containsNumber="1" minValue="2.976" maxValue="2.9935988620199145"/>
    </cacheField>
    <cacheField name="ppm_economy" numFmtId="3">
      <sharedItems containsSemiMixedTypes="0" containsString="0" containsNumber="1" minValue="119.19024994835779" maxValue="129.44606413994168"/>
    </cacheField>
    <cacheField name="ppm_business" numFmtId="3">
      <sharedItems containsSemiMixedTypes="0" containsString="0" containsNumber="1" minValue="355.33980582524271" maxValue="385.71428571428572"/>
    </cacheField>
    <cacheField name="fcpm" numFmtId="3">
      <sharedItems containsSemiMixedTypes="0" containsString="0" containsNumber="1" containsInteger="1" minValue="1840" maxValue="4000"/>
    </cacheField>
    <cacheField name="fuel_costs_per_flight" numFmtId="3">
      <sharedItems containsSemiMixedTypes="0" containsString="0" containsNumber="1" containsInteger="1" minValue="90160" maxValue="1248000"/>
    </cacheField>
    <cacheField name="other_costs_per_flight" numFmtId="3">
      <sharedItems containsSemiMixedTypes="0" containsString="0" containsNumber="1" minValue="256609.23076923078" maxValue="3552000"/>
    </cacheField>
    <cacheField name="TC" numFmtId="3">
      <sharedItems containsSemiMixedTypes="0" containsString="0" containsNumber="1" minValue="346769.23076923075" maxValue="4800000"/>
    </cacheField>
    <cacheField name="diff" numFmtId="3">
      <sharedItems containsSemiMixedTypes="0" containsString="0" containsNumber="1" minValue="-146046.15384615376" maxValue="418530.76923076925" count="97">
        <n v="405153.84615384613"/>
        <n v="34307.692307692254"/>
        <n v="278553.84615384613"/>
        <n v="45723.076923076995"/>
        <n v="24880.153846153989"/>
        <n v="272253.84615384613"/>
        <n v="99153.846153846243"/>
        <n v="192907.69230769225"/>
        <n v="272076.92307692306"/>
        <n v="-73630.769230769249"/>
        <n v="386253.84615384613"/>
        <n v="76738.461538461503"/>
        <n v="215323.07692307699"/>
        <n v="353376.92307692306"/>
        <n v="285453.84615384613"/>
        <n v="-107461.5384615385"/>
        <n v="385476.92307692306"/>
        <n v="-140461.5384615385"/>
        <n v="25704"/>
        <n v="310938.4615384615"/>
        <n v="4323.0769230769947"/>
        <n v="348453.84615384613"/>
        <n v="418530.76923076925"/>
        <n v="347538.4615384615"/>
        <n v="411453.84615384613"/>
        <n v="317307.69230769225"/>
        <n v="-64615.384615384508"/>
        <n v="335853.84615384613"/>
        <n v="94523.076923076995"/>
        <n v="398076.92307692306"/>
        <n v="-35046.153846153757"/>
        <n v="25292.076923076995"/>
        <n v="391776.92307692306"/>
        <n v="224338.4615384615"/>
        <n v="335338.4615384615"/>
        <n v="412230.76923076925"/>
        <n v="251923.07692307699"/>
        <n v="248430.76923076925"/>
        <n v="265323.07692307699"/>
        <n v="155523.07692307699"/>
        <n v="404376.92307692306"/>
        <n v="115738.4615384615"/>
        <n v="290376.92307692306"/>
        <n v="166523.07692307699"/>
        <n v="25127.307692307979"/>
        <n v="309276.92307692306"/>
        <n v="-20861.538461538497"/>
        <n v="398853.84615384613"/>
        <n v="-76030.769230769249"/>
        <n v="288523.07692307699"/>
        <n v="-18461.538461538497"/>
        <n v="277353.84615384613"/>
        <n v="289723.07692307699"/>
        <n v="341553.84615384613"/>
        <n v="-88476.923076923005"/>
        <n v="184230.76923076925"/>
        <n v="25044.923076923005"/>
        <n v="140138.4615384615"/>
        <n v="373830.76923076925"/>
        <n v="-48446.153846153757"/>
        <n v="298738.4615384615"/>
        <n v="392553.84615384613"/>
        <n v="52338.461538461503"/>
        <n v="259476.92307692306"/>
        <n v="-83061.538461538497"/>
        <n v="374430.76923076925"/>
        <n v="13753.846153846243"/>
        <n v="24633"/>
        <n v="123553.84615384624"/>
        <n v="-146046.15384615376"/>
        <n v="310653.84615384613"/>
        <n v="65738.461538461503"/>
        <n v="335076.92307692306"/>
        <n v="253953.84615384613"/>
        <n v="66938.461538461503"/>
        <n v="342330.76923076925"/>
        <n v="105523.07692307699"/>
        <n v="33523.076923076995"/>
        <n v="25621.615384615958"/>
        <n v="292907.69230769225"/>
        <n v="190923.07692307699"/>
        <n v="122353.84615384624"/>
        <n v="266730.76923076925"/>
        <n v="64538.461538461503"/>
        <n v="152338.4615384615"/>
        <n v="5938.4615384615026"/>
        <n v="330330.76923076925"/>
        <n v="25539.230769230984"/>
        <n v="177153.84615384613"/>
        <n v="-80661.538461538497"/>
        <n v="361053.84615384613"/>
        <n v="82323.076923076995"/>
        <n v="163338.4615384615"/>
        <n v="16938.461538461503"/>
        <n v="27938.461538461503"/>
        <n v="221253.84615384613"/>
        <n v="125538.46153846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n v="136661"/>
    <s v="PG0480"/>
    <s v="AAQ"/>
    <s v="EGO"/>
    <s v="SU9"/>
    <x v="0"/>
    <d v="2017-01-01T10:17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420"/>
    <s v="PG0252"/>
    <s v="AAQ"/>
    <s v="SVO"/>
    <s v="733"/>
    <x v="1"/>
    <d v="2017-01-01T11:47:00"/>
    <s v="0 years 0 mons 0 days 1 hours 38 mins 0.00 secs"/>
    <n v="98"/>
    <n v="130"/>
    <n v="12"/>
    <n v="118"/>
    <n v="104"/>
    <n v="11"/>
    <n v="93"/>
    <n v="1542000"/>
    <n v="1139400"/>
    <n v="402600"/>
    <n v="0.78813559322033899"/>
    <n v="0.91666666666666663"/>
    <n v="12251.612903225807"/>
    <n v="36600"/>
    <n v="2.9873617693522907"/>
    <n v="125.0164581961817"/>
    <n v="373.46938775510205"/>
    <n v="4000"/>
    <n v="392000"/>
    <n v="1115692.3076923077"/>
    <n v="1507692.3076923077"/>
    <x v="1"/>
  </r>
  <r>
    <n v="136936"/>
    <s v="PG0480"/>
    <s v="AAQ"/>
    <s v="EGO"/>
    <s v="SU9"/>
    <x v="2"/>
    <d v="2017-01-02T10:18:00"/>
    <s v="0 years 0 mons 0 days 0 hours 50 mins 0.00 secs"/>
    <n v="50"/>
    <n v="97"/>
    <n v="12"/>
    <n v="85"/>
    <n v="82"/>
    <n v="9"/>
    <n v="73"/>
    <n v="632400"/>
    <n v="462300"/>
    <n v="170100"/>
    <n v="0.85882352941176465"/>
    <n v="0.75"/>
    <n v="6332.8767123287671"/>
    <n v="18900"/>
    <n v="2.9844256975989616"/>
    <n v="126.65753424657534"/>
    <n v="378"/>
    <n v="1840"/>
    <n v="92000"/>
    <n v="261846.15384615384"/>
    <n v="353846.15384615387"/>
    <x v="2"/>
  </r>
  <r>
    <n v="136458"/>
    <s v="PG0252"/>
    <s v="AAQ"/>
    <s v="SVO"/>
    <s v="733"/>
    <x v="3"/>
    <d v="2017-01-02T11:46:00"/>
    <s v="0 years 0 mons 0 days 1 hours 39 mins 0.00 secs"/>
    <n v="99"/>
    <n v="130"/>
    <n v="12"/>
    <n v="118"/>
    <n v="110"/>
    <n v="9"/>
    <n v="101"/>
    <n v="1568800"/>
    <n v="1239400"/>
    <n v="329400"/>
    <n v="0.85593220338983056"/>
    <n v="0.75"/>
    <n v="12271.287128712871"/>
    <n v="36600"/>
    <n v="2.9825722123608198"/>
    <n v="123.95239523952395"/>
    <n v="369.69696969696969"/>
    <n v="4000"/>
    <n v="396000"/>
    <n v="1127076.923076923"/>
    <n v="1523076.923076923"/>
    <x v="3"/>
  </r>
  <r>
    <n v="136546"/>
    <s v="PG0194"/>
    <s v="AAQ"/>
    <s v="NOZ"/>
    <n v="733"/>
    <x v="4"/>
    <d v="2017-01-03T11:15:00"/>
    <s v="0 years 0 mons 0 days 5 hours 2 mins 0.00 secs"/>
    <n v="302"/>
    <n v="130"/>
    <n v="12"/>
    <n v="118"/>
    <n v="102"/>
    <n v="11"/>
    <n v="91"/>
    <n v="4671034"/>
    <n v="3435250"/>
    <n v="1235784"/>
    <n v="0.90019264241174757"/>
    <n v="0.89901129943502822"/>
    <n v="37750"/>
    <n v="112344"/>
    <n v="2.976"/>
    <n v="125"/>
    <n v="372"/>
    <n v="4000"/>
    <n v="1208000"/>
    <n v="3438153.846153846"/>
    <n v="4646153.846153846"/>
    <x v="4"/>
  </r>
  <r>
    <n v="136937"/>
    <s v="PG0480"/>
    <s v="AAQ"/>
    <s v="EGO"/>
    <s v="SU9"/>
    <x v="5"/>
    <d v="2017-01-03T10:19:00"/>
    <s v="0 years 0 mons 0 days 0 hours 50 mins 0.00 secs"/>
    <n v="50"/>
    <n v="97"/>
    <n v="12"/>
    <n v="85"/>
    <n v="81"/>
    <n v="9"/>
    <n v="72"/>
    <n v="626100"/>
    <n v="456000"/>
    <n v="170100"/>
    <n v="0.84705882352941175"/>
    <n v="0.75"/>
    <n v="6333.333333333333"/>
    <n v="18900"/>
    <n v="2.9842105263157896"/>
    <n v="126.66666666666666"/>
    <n v="378"/>
    <n v="1840"/>
    <n v="92000"/>
    <n v="261846.15384615384"/>
    <n v="353846.15384615387"/>
    <x v="5"/>
  </r>
  <r>
    <n v="136119"/>
    <s v="PG0252"/>
    <s v="AAQ"/>
    <s v="SVO"/>
    <s v="733"/>
    <x v="6"/>
    <d v="2017-01-03T11:49:00"/>
    <s v="0 years 0 mons 0 days 1 hours 41 mins 0.00 secs"/>
    <n v="101"/>
    <n v="130"/>
    <n v="12"/>
    <n v="118"/>
    <n v="113"/>
    <n v="11"/>
    <n v="102"/>
    <n v="1653000"/>
    <n v="1250400"/>
    <n v="402600"/>
    <n v="0.86440677966101698"/>
    <n v="0.91666666666666663"/>
    <n v="12258.823529411764"/>
    <n v="36600"/>
    <n v="2.9856046065259121"/>
    <n v="121.37449039021548"/>
    <n v="362.37623762376239"/>
    <n v="4000"/>
    <n v="404000"/>
    <n v="1149846.1538461538"/>
    <n v="1553846.1538461538"/>
    <x v="6"/>
  </r>
  <r>
    <n v="136819"/>
    <s v="PG0480"/>
    <s v="AAQ"/>
    <s v="EGO"/>
    <s v="SU9"/>
    <x v="7"/>
    <d v="2017-01-04T10:19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159"/>
    <s v="PG0252"/>
    <s v="AAQ"/>
    <s v="SVO"/>
    <s v="733"/>
    <x v="8"/>
    <d v="2017-01-04T11:45:00"/>
    <s v="0 years 0 mons 0 days 1 hours 38 mins 0.00 secs"/>
    <n v="98"/>
    <n v="130"/>
    <n v="12"/>
    <n v="118"/>
    <n v="115"/>
    <n v="12"/>
    <n v="103"/>
    <n v="1700600"/>
    <n v="1261400"/>
    <n v="439200"/>
    <n v="0.8728813559322034"/>
    <n v="1"/>
    <n v="12246.601941747573"/>
    <n v="36600"/>
    <n v="2.9885841128904391"/>
    <n v="124.96532593619972"/>
    <n v="373.46938775510205"/>
    <n v="4000"/>
    <n v="392000"/>
    <n v="1115692.3076923077"/>
    <n v="1507692.3076923077"/>
    <x v="7"/>
  </r>
  <r>
    <n v="136645"/>
    <s v="PG0480"/>
    <s v="AAQ"/>
    <s v="EGO"/>
    <s v="SU9"/>
    <x v="9"/>
    <d v="2017-01-05T10:20:00"/>
    <s v="0 years 0 mons 0 days 0 hours 51 mins 0.00 secs"/>
    <n v="51"/>
    <n v="97"/>
    <n v="12"/>
    <n v="85"/>
    <n v="82"/>
    <n v="9"/>
    <n v="73"/>
    <n v="633000"/>
    <n v="462900"/>
    <n v="170100"/>
    <n v="0.85882352941176465"/>
    <n v="0.75"/>
    <n v="6341.0958904109593"/>
    <n v="18900"/>
    <n v="2.9805573558003888"/>
    <n v="124.33521353746978"/>
    <n v="370.58823529411762"/>
    <n v="1840"/>
    <n v="93840"/>
    <n v="267083.07692307694"/>
    <n v="360923.07692307694"/>
    <x v="8"/>
  </r>
  <r>
    <n v="136202"/>
    <s v="PG0252"/>
    <s v="AAQ"/>
    <s v="SVO"/>
    <s v="733"/>
    <x v="10"/>
    <d v="2017-01-05T11:49:00"/>
    <s v="0 years 0 mons 0 days 1 hours 42 mins 0.00 secs"/>
    <n v="102"/>
    <n v="130"/>
    <n v="12"/>
    <n v="118"/>
    <n v="100"/>
    <n v="11"/>
    <n v="89"/>
    <n v="1495600"/>
    <n v="1093000"/>
    <n v="402600"/>
    <n v="0.75423728813559321"/>
    <n v="0.91666666666666663"/>
    <n v="12280.898876404495"/>
    <n v="36600"/>
    <n v="2.9802378774016467"/>
    <n v="120.40096937651465"/>
    <n v="358.8235294117647"/>
    <n v="4000"/>
    <n v="408000"/>
    <n v="1161230.7692307692"/>
    <n v="1569230.7692307692"/>
    <x v="9"/>
  </r>
  <r>
    <n v="136706"/>
    <s v="PG0480"/>
    <s v="AAQ"/>
    <s v="EGO"/>
    <s v="SU9"/>
    <x v="11"/>
    <d v="2017-01-06T10:20:00"/>
    <s v="0 years 0 mons 0 days 0 hours 50 mins 0.00 secs"/>
    <n v="50"/>
    <n v="97"/>
    <n v="12"/>
    <n v="85"/>
    <n v="95"/>
    <n v="11"/>
    <n v="84"/>
    <n v="740100"/>
    <n v="532200"/>
    <n v="207900"/>
    <n v="0.9882352941176471"/>
    <n v="0.91666666666666663"/>
    <n v="6335.7142857142853"/>
    <n v="18900"/>
    <n v="2.9830890642615562"/>
    <n v="126.71428571428571"/>
    <n v="378"/>
    <n v="1840"/>
    <n v="92000"/>
    <n v="261846.15384615384"/>
    <n v="353846.15384615387"/>
    <x v="10"/>
  </r>
  <r>
    <n v="136209"/>
    <s v="PG0252"/>
    <s v="AAQ"/>
    <s v="SVO"/>
    <s v="733"/>
    <x v="12"/>
    <d v="2017-01-06T11:49:00"/>
    <s v="0 years 0 mons 0 days 1 hours 40 mins 0.00 secs"/>
    <n v="100"/>
    <n v="130"/>
    <n v="12"/>
    <n v="118"/>
    <n v="112"/>
    <n v="10"/>
    <n v="102"/>
    <n v="1615200"/>
    <n v="1249200"/>
    <n v="366000"/>
    <n v="0.86440677966101698"/>
    <n v="0.83333333333333337"/>
    <n v="12247.058823529413"/>
    <n v="36600"/>
    <n v="2.988472622478386"/>
    <n v="122.47058823529413"/>
    <n v="366"/>
    <n v="4000"/>
    <n v="400000"/>
    <n v="1138461.5384615385"/>
    <n v="1538461.5384615385"/>
    <x v="11"/>
  </r>
  <r>
    <n v="136164"/>
    <s v="PG0252"/>
    <s v="AAQ"/>
    <s v="SVO"/>
    <s v="733"/>
    <x v="13"/>
    <d v="2017-01-07T11:46:00"/>
    <s v="0 years 0 mons 0 days 1 hours 39 mins 0.00 secs"/>
    <n v="99"/>
    <n v="130"/>
    <n v="12"/>
    <n v="118"/>
    <n v="120"/>
    <n v="11"/>
    <n v="109"/>
    <n v="1738400"/>
    <n v="1335800"/>
    <n v="402600"/>
    <n v="0.92372881355932202"/>
    <n v="0.91666666666666663"/>
    <n v="12255.045871559632"/>
    <n v="36600"/>
    <n v="2.9865249288815692"/>
    <n v="123.78834213696598"/>
    <n v="369.69696969696969"/>
    <n v="4000"/>
    <n v="396000"/>
    <n v="1127076.923076923"/>
    <n v="1523076.923076923"/>
    <x v="12"/>
  </r>
  <r>
    <n v="136632"/>
    <s v="PG0480"/>
    <s v="AAQ"/>
    <s v="EGO"/>
    <s v="SU9"/>
    <x v="14"/>
    <d v="2017-01-07T13:33:00"/>
    <s v="0 years 0 mons 0 days 0 hours 51 mins 0.00 secs"/>
    <n v="51"/>
    <n v="97"/>
    <n v="12"/>
    <n v="85"/>
    <n v="91"/>
    <n v="11"/>
    <n v="80"/>
    <n v="714300"/>
    <n v="506400"/>
    <n v="207900"/>
    <n v="0.94117647058823528"/>
    <n v="0.91666666666666663"/>
    <n v="6330"/>
    <n v="18900"/>
    <n v="2.985781990521327"/>
    <n v="124.11764705882354"/>
    <n v="370.58823529411762"/>
    <n v="1840"/>
    <n v="93840"/>
    <n v="267083.07692307694"/>
    <n v="360923.07692307694"/>
    <x v="13"/>
  </r>
  <r>
    <n v="136609"/>
    <s v="PG0480"/>
    <s v="AAQ"/>
    <s v="EGO"/>
    <s v="SU9"/>
    <x v="15"/>
    <d v="2017-01-08T10:18:00"/>
    <s v="0 years 0 mons 0 days 0 hours 50 mins 0.00 secs"/>
    <n v="50"/>
    <n v="97"/>
    <n v="12"/>
    <n v="85"/>
    <n v="81"/>
    <n v="10"/>
    <n v="71"/>
    <n v="639300"/>
    <n v="450300"/>
    <n v="189000"/>
    <n v="0.83529411764705885"/>
    <n v="0.83333333333333337"/>
    <n v="6342.2535211267605"/>
    <n v="18900"/>
    <n v="2.9800133244503666"/>
    <n v="126.84507042253522"/>
    <n v="378"/>
    <n v="1840"/>
    <n v="92000"/>
    <n v="261846.15384615384"/>
    <n v="353846.15384615387"/>
    <x v="14"/>
  </r>
  <r>
    <n v="136122"/>
    <s v="PG0252"/>
    <s v="AAQ"/>
    <s v="SVO"/>
    <s v="733"/>
    <x v="16"/>
    <d v="2017-01-08T11:48:00"/>
    <s v="0 years 0 mons 0 days 1 hours 40 mins 0.00 secs"/>
    <n v="100"/>
    <n v="130"/>
    <n v="12"/>
    <n v="118"/>
    <n v="97"/>
    <n v="10"/>
    <n v="87"/>
    <n v="1431000"/>
    <n v="1065000"/>
    <n v="366000"/>
    <n v="0.73728813559322037"/>
    <n v="0.83333333333333337"/>
    <n v="12241.379310344828"/>
    <n v="36600"/>
    <n v="2.9898591549295772"/>
    <n v="122.41379310344828"/>
    <n v="366"/>
    <n v="4000"/>
    <n v="400000"/>
    <n v="1138461.5384615385"/>
    <n v="1538461.5384615385"/>
    <x v="15"/>
  </r>
  <r>
    <n v="136733"/>
    <s v="PG0480"/>
    <s v="AAQ"/>
    <s v="EGO"/>
    <s v="SU9"/>
    <x v="17"/>
    <d v="2017-01-09T10:18:00"/>
    <s v="0 years 0 mons 0 days 0 hours 51 mins 0.00 secs"/>
    <n v="51"/>
    <n v="97"/>
    <n v="12"/>
    <n v="85"/>
    <n v="94"/>
    <n v="12"/>
    <n v="82"/>
    <n v="746400"/>
    <n v="519600"/>
    <n v="226800"/>
    <n v="0.96470588235294119"/>
    <n v="1"/>
    <n v="6336.5853658536589"/>
    <n v="18900"/>
    <n v="2.982678983833718"/>
    <n v="124.2467718794835"/>
    <n v="370.58823529411762"/>
    <n v="1840"/>
    <n v="93840"/>
    <n v="267083.07692307694"/>
    <n v="360923.07692307694"/>
    <x v="16"/>
  </r>
  <r>
    <n v="136464"/>
    <s v="PG0252"/>
    <s v="AAQ"/>
    <s v="SVO"/>
    <s v="733"/>
    <x v="18"/>
    <d v="2017-01-09T11:47:00"/>
    <s v="0 years 0 mons 0 days 1 hours 40 mins 0.00 secs"/>
    <n v="100"/>
    <n v="130"/>
    <n v="12"/>
    <n v="118"/>
    <n v="100"/>
    <n v="7"/>
    <n v="93"/>
    <n v="1398000"/>
    <n v="1141800"/>
    <n v="256200"/>
    <n v="0.78813559322033899"/>
    <n v="0.58333333333333337"/>
    <n v="12277.41935483871"/>
    <n v="36600"/>
    <n v="2.9810825013137152"/>
    <n v="122.7741935483871"/>
    <n v="366"/>
    <n v="4000"/>
    <n v="400000"/>
    <n v="1138461.5384615385"/>
    <n v="1538461.5384615385"/>
    <x v="17"/>
  </r>
  <r>
    <n v="136523"/>
    <s v="PG0194"/>
    <s v="AAQ"/>
    <s v="NOZ"/>
    <n v="733"/>
    <x v="19"/>
    <d v="2017-01-10T11:26:00"/>
    <s v="0 years 0 mons 0 days 5 hours 12 mins 0.00 secs"/>
    <n v="312"/>
    <n v="130"/>
    <n v="12"/>
    <n v="118"/>
    <n v="102"/>
    <n v="11"/>
    <n v="91"/>
    <n v="4825704"/>
    <n v="3549000"/>
    <n v="1276704"/>
    <n v="0.90019264241174757"/>
    <n v="0.89901129943502822"/>
    <n v="39000"/>
    <n v="116064"/>
    <n v="2.976"/>
    <n v="125"/>
    <n v="372"/>
    <n v="4000"/>
    <n v="1248000"/>
    <n v="3552000"/>
    <n v="4800000"/>
    <x v="18"/>
  </r>
  <r>
    <n v="136586"/>
    <s v="PG0480"/>
    <s v="AAQ"/>
    <s v="EGO"/>
    <s v="SU9"/>
    <x v="20"/>
    <d v="2017-01-10T10:18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423"/>
    <s v="PG0252"/>
    <s v="AAQ"/>
    <s v="SVO"/>
    <s v="733"/>
    <x v="21"/>
    <d v="2017-01-10T11:52:00"/>
    <s v="0 years 0 mons 0 days 1 hours 40 mins 0.00 secs"/>
    <n v="100"/>
    <n v="130"/>
    <n v="12"/>
    <n v="118"/>
    <n v="129"/>
    <n v="11"/>
    <n v="118"/>
    <n v="1849400"/>
    <n v="1446800"/>
    <n v="402600"/>
    <n v="1"/>
    <n v="0.91666666666666663"/>
    <n v="12261.016949152543"/>
    <n v="36600"/>
    <n v="2.9850705004147082"/>
    <n v="122.61016949152543"/>
    <n v="366"/>
    <n v="4000"/>
    <n v="400000"/>
    <n v="1138461.5384615385"/>
    <n v="1538461.5384615385"/>
    <x v="19"/>
  </r>
  <r>
    <n v="136366"/>
    <s v="PG0252"/>
    <s v="AAQ"/>
    <s v="SVO"/>
    <s v="733"/>
    <x v="22"/>
    <d v="2017-01-11T11:47:00"/>
    <s v="0 years 0 mons 0 days 1 hours 39 mins 0.00 secs"/>
    <n v="99"/>
    <n v="130"/>
    <n v="12"/>
    <n v="118"/>
    <n v="103"/>
    <n v="11"/>
    <n v="92"/>
    <n v="1527400"/>
    <n v="1124800"/>
    <n v="402600"/>
    <n v="0.77966101694915257"/>
    <n v="0.91666666666666663"/>
    <n v="12226.08695652174"/>
    <n v="36600"/>
    <n v="2.9935988620199145"/>
    <n v="123.49582784365394"/>
    <n v="369.69696969696969"/>
    <n v="4000"/>
    <n v="396000"/>
    <n v="1127076.923076923"/>
    <n v="1523076.923076923"/>
    <x v="20"/>
  </r>
  <r>
    <n v="136855"/>
    <s v="PG0480"/>
    <s v="AAQ"/>
    <s v="EGO"/>
    <s v="SU9"/>
    <x v="23"/>
    <d v="2017-01-11T12:57:00"/>
    <s v="0 years 0 mons 0 days 0 hours 50 mins 0.00 secs"/>
    <n v="50"/>
    <n v="97"/>
    <n v="12"/>
    <n v="85"/>
    <n v="87"/>
    <n v="12"/>
    <n v="75"/>
    <n v="702300"/>
    <n v="475500"/>
    <n v="226800"/>
    <n v="0.88235294117647056"/>
    <n v="1"/>
    <n v="6340"/>
    <n v="18900"/>
    <n v="2.9810725552050474"/>
    <n v="126.8"/>
    <n v="378"/>
    <n v="1840"/>
    <n v="92000"/>
    <n v="261846.15384615384"/>
    <n v="353846.15384615387"/>
    <x v="21"/>
  </r>
  <r>
    <n v="136758"/>
    <s v="PG0480"/>
    <s v="AAQ"/>
    <s v="EGO"/>
    <s v="SU9"/>
    <x v="24"/>
    <d v="2017-01-12T10:15:00"/>
    <s v="0 years 0 mons 0 days 0 hours 49 mins 0.00 secs"/>
    <n v="49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9.29171668667468"/>
    <n v="385.71428571428572"/>
    <n v="1840"/>
    <n v="90160"/>
    <n v="256609.23076923078"/>
    <n v="346769.23076923075"/>
    <x v="22"/>
  </r>
  <r>
    <n v="136316"/>
    <s v="PG0252"/>
    <s v="AAQ"/>
    <s v="SVO"/>
    <s v="733"/>
    <x v="25"/>
    <d v="2017-01-12T11:47:00"/>
    <s v="0 years 0 mons 0 days 1 hours 40 mins 0.00 secs"/>
    <n v="100"/>
    <n v="130"/>
    <n v="12"/>
    <n v="118"/>
    <n v="130"/>
    <n v="12"/>
    <n v="118"/>
    <n v="1886000"/>
    <n v="1446800"/>
    <n v="439200"/>
    <n v="1"/>
    <n v="1"/>
    <n v="12261.016949152543"/>
    <n v="36600"/>
    <n v="2.9850705004147082"/>
    <n v="122.61016949152543"/>
    <n v="366"/>
    <n v="4000"/>
    <n v="400000"/>
    <n v="1138461.5384615385"/>
    <n v="1538461.5384615385"/>
    <x v="23"/>
  </r>
  <r>
    <n v="136871"/>
    <s v="PG0480"/>
    <s v="AAQ"/>
    <s v="EGO"/>
    <s v="SU9"/>
    <x v="26"/>
    <d v="2017-01-13T10:18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275"/>
    <s v="PG0252"/>
    <s v="AAQ"/>
    <s v="SVO"/>
    <s v="733"/>
    <x v="27"/>
    <d v="2017-01-13T11:46:00"/>
    <s v="0 years 0 mons 0 days 1 hours 38 mins 0.00 secs"/>
    <n v="98"/>
    <n v="130"/>
    <n v="12"/>
    <n v="118"/>
    <n v="125"/>
    <n v="12"/>
    <n v="113"/>
    <n v="1825000"/>
    <n v="1385800"/>
    <n v="439200"/>
    <n v="0.9576271186440678"/>
    <n v="1"/>
    <n v="12263.716814159292"/>
    <n v="36600"/>
    <n v="2.9844133352576128"/>
    <n v="125.13996749142134"/>
    <n v="373.46938775510205"/>
    <n v="4000"/>
    <n v="392000"/>
    <n v="1115692.3076923077"/>
    <n v="1507692.3076923077"/>
    <x v="25"/>
  </r>
  <r>
    <n v="136781"/>
    <s v="PG0480"/>
    <s v="AAQ"/>
    <s v="EGO"/>
    <s v="SU9"/>
    <x v="28"/>
    <d v="2017-01-14T10:16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185"/>
    <s v="PG0252"/>
    <s v="AAQ"/>
    <s v="SVO"/>
    <s v="733"/>
    <x v="29"/>
    <d v="2017-01-14T11:49:00"/>
    <s v="0 years 0 mons 0 days 1 hours 43 mins 0.00 secs"/>
    <n v="103"/>
    <n v="130"/>
    <n v="12"/>
    <n v="118"/>
    <n v="104"/>
    <n v="10"/>
    <n v="94"/>
    <n v="1520000"/>
    <n v="1154000"/>
    <n v="366000"/>
    <n v="0.79661016949152541"/>
    <n v="0.83333333333333337"/>
    <n v="12276.595744680852"/>
    <n v="36600"/>
    <n v="2.9812824956672443"/>
    <n v="119.19024994835779"/>
    <n v="355.33980582524271"/>
    <n v="4000"/>
    <n v="412000"/>
    <n v="1172615.3846153845"/>
    <n v="1584615.3846153845"/>
    <x v="26"/>
  </r>
  <r>
    <n v="136709"/>
    <s v="PG0480"/>
    <s v="AAQ"/>
    <s v="EGO"/>
    <s v="SU9"/>
    <x v="30"/>
    <d v="2017-01-15T10:18:00"/>
    <s v="0 years 0 mons 0 days 0 hours 50 mins 0.00 secs"/>
    <n v="50"/>
    <n v="97"/>
    <n v="12"/>
    <n v="85"/>
    <n v="87"/>
    <n v="11"/>
    <n v="76"/>
    <n v="689700"/>
    <n v="481800"/>
    <n v="207900"/>
    <n v="0.89411764705882357"/>
    <n v="0.91666666666666663"/>
    <n v="6339.4736842105267"/>
    <n v="18900"/>
    <n v="2.9813200498132004"/>
    <n v="126.78947368421053"/>
    <n v="378"/>
    <n v="1840"/>
    <n v="92000"/>
    <n v="261846.15384615384"/>
    <n v="353846.15384615387"/>
    <x v="27"/>
  </r>
  <r>
    <n v="136172"/>
    <s v="PG0252"/>
    <s v="AAQ"/>
    <s v="SVO"/>
    <s v="733"/>
    <x v="31"/>
    <d v="2017-01-15T11:44:00"/>
    <s v="0 years 0 mons 0 days 1 hours 39 mins 0.00 secs"/>
    <n v="99"/>
    <n v="130"/>
    <n v="12"/>
    <n v="118"/>
    <n v="110"/>
    <n v="11"/>
    <n v="99"/>
    <n v="1617600"/>
    <n v="1215000"/>
    <n v="402600"/>
    <n v="0.83898305084745761"/>
    <n v="0.91666666666666663"/>
    <n v="12272.727272727272"/>
    <n v="36600"/>
    <n v="2.9822222222222226"/>
    <n v="123.96694214876032"/>
    <n v="369.69696969696969"/>
    <n v="4000"/>
    <n v="396000"/>
    <n v="1127076.923076923"/>
    <n v="1523076.923076923"/>
    <x v="28"/>
  </r>
  <r>
    <n v="136907"/>
    <s v="PG0480"/>
    <s v="AAQ"/>
    <s v="EGO"/>
    <s v="SU9"/>
    <x v="32"/>
    <d v="2017-01-16T10:22:00"/>
    <s v="0 years 0 mons 0 days 0 hours 51 mins 0.00 secs"/>
    <n v="51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4.22969187675069"/>
    <n v="370.58823529411762"/>
    <n v="1840"/>
    <n v="93840"/>
    <n v="267083.07692307694"/>
    <n v="360923.07692307694"/>
    <x v="29"/>
  </r>
  <r>
    <n v="136282"/>
    <s v="PG0252"/>
    <s v="AAQ"/>
    <s v="SVO"/>
    <s v="733"/>
    <x v="33"/>
    <d v="2017-01-16T11:48:00"/>
    <s v="0 years 0 mons 0 days 1 hours 41 mins 0.00 secs"/>
    <n v="101"/>
    <n v="130"/>
    <n v="12"/>
    <n v="118"/>
    <n v="106"/>
    <n v="9"/>
    <n v="97"/>
    <n v="1518800"/>
    <n v="1189400"/>
    <n v="329400"/>
    <n v="0.82203389830508478"/>
    <n v="0.75"/>
    <n v="12261.855670103092"/>
    <n v="36600"/>
    <n v="2.984866319152514"/>
    <n v="121.40451158517912"/>
    <n v="362.37623762376239"/>
    <n v="4000"/>
    <n v="404000"/>
    <n v="1149846.1538461538"/>
    <n v="1553846.1538461538"/>
    <x v="30"/>
  </r>
  <r>
    <n v="136540"/>
    <s v="PG0194"/>
    <s v="AAQ"/>
    <s v="NOZ"/>
    <n v="733"/>
    <x v="34"/>
    <d v="2017-01-17T11:21:00"/>
    <s v="0 years 0 mons 0 days 5 hours 7 mins 0.00 secs"/>
    <n v="307"/>
    <n v="130"/>
    <n v="12"/>
    <n v="118"/>
    <n v="102"/>
    <n v="11"/>
    <n v="91"/>
    <n v="4748369"/>
    <n v="3492125"/>
    <n v="1256244"/>
    <n v="0.90019264241174757"/>
    <n v="0.89901129943502822"/>
    <n v="38375"/>
    <n v="114204"/>
    <n v="2.976"/>
    <n v="125"/>
    <n v="372"/>
    <n v="4000"/>
    <n v="1228000"/>
    <n v="3495076.923076923"/>
    <n v="4723076.923076923"/>
    <x v="31"/>
  </r>
  <r>
    <n v="136669"/>
    <s v="PG0480"/>
    <s v="AAQ"/>
    <s v="EGO"/>
    <s v="SU9"/>
    <x v="35"/>
    <d v="2017-01-17T10:17:00"/>
    <s v="0 years 0 mons 0 days 0 hours 51 mins 0.00 secs"/>
    <n v="51"/>
    <n v="97"/>
    <n v="12"/>
    <n v="85"/>
    <n v="95"/>
    <n v="12"/>
    <n v="83"/>
    <n v="752700"/>
    <n v="525900"/>
    <n v="226800"/>
    <n v="0.97647058823529409"/>
    <n v="1"/>
    <n v="6336.1445783132531"/>
    <n v="18900"/>
    <n v="2.9828864803194524"/>
    <n v="124.23812898653438"/>
    <n v="370.58823529411762"/>
    <n v="1840"/>
    <n v="93840"/>
    <n v="267083.07692307694"/>
    <n v="360923.07692307694"/>
    <x v="32"/>
  </r>
  <r>
    <n v="136471"/>
    <s v="PG0252"/>
    <s v="AAQ"/>
    <s v="SVO"/>
    <s v="733"/>
    <x v="36"/>
    <d v="2017-01-17T11:51:00"/>
    <s v="0 years 0 mons 0 days 1 hours 40 mins 0.00 secs"/>
    <n v="100"/>
    <n v="130"/>
    <n v="12"/>
    <n v="118"/>
    <n v="120"/>
    <n v="12"/>
    <n v="108"/>
    <n v="1762800"/>
    <n v="1323600"/>
    <n v="439200"/>
    <n v="0.9152542372881356"/>
    <n v="1"/>
    <n v="12255.555555555555"/>
    <n v="36600"/>
    <n v="2.9864007252946512"/>
    <n v="122.55555555555554"/>
    <n v="366"/>
    <n v="4000"/>
    <n v="400000"/>
    <n v="1138461.5384615385"/>
    <n v="1538461.5384615385"/>
    <x v="33"/>
  </r>
  <r>
    <n v="136649"/>
    <s v="PG0480"/>
    <s v="AAQ"/>
    <s v="EGO"/>
    <s v="SU9"/>
    <x v="37"/>
    <d v="2017-01-18T10:15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389"/>
    <s v="PG0252"/>
    <s v="AAQ"/>
    <s v="SVO"/>
    <s v="733"/>
    <x v="38"/>
    <d v="2017-01-18T11:50:00"/>
    <s v="0 years 0 mons 0 days 1 hours 40 mins 0.00 secs"/>
    <n v="100"/>
    <n v="130"/>
    <n v="12"/>
    <n v="118"/>
    <n v="129"/>
    <n v="12"/>
    <n v="117"/>
    <n v="1873800"/>
    <n v="1434600"/>
    <n v="439200"/>
    <n v="0.99152542372881358"/>
    <n v="1"/>
    <n v="12261.538461538461"/>
    <n v="36600"/>
    <n v="2.984943538268507"/>
    <n v="122.61538461538461"/>
    <n v="366"/>
    <n v="4000"/>
    <n v="400000"/>
    <n v="1138461.5384615385"/>
    <n v="1538461.5384615385"/>
    <x v="34"/>
  </r>
  <r>
    <n v="136654"/>
    <s v="PG0480"/>
    <s v="AAQ"/>
    <s v="EGO"/>
    <s v="SU9"/>
    <x v="39"/>
    <d v="2017-01-19T10:17:00"/>
    <s v="0 years 0 mons 0 days 0 hours 49 mins 0.00 secs"/>
    <n v="49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9.30029154518951"/>
    <n v="385.71428571428572"/>
    <n v="1840"/>
    <n v="90160"/>
    <n v="256609.23076923078"/>
    <n v="346769.23076923075"/>
    <x v="35"/>
  </r>
  <r>
    <n v="136387"/>
    <s v="PG0252"/>
    <s v="AAQ"/>
    <s v="SVO"/>
    <s v="733"/>
    <x v="40"/>
    <d v="2017-01-19T11:47:00"/>
    <s v="0 years 0 mons 0 days 1 hours 39 mins 0.00 secs"/>
    <n v="99"/>
    <n v="130"/>
    <n v="12"/>
    <n v="118"/>
    <n v="121"/>
    <n v="12"/>
    <n v="109"/>
    <n v="1775000"/>
    <n v="1335800"/>
    <n v="439200"/>
    <n v="0.92372881355932202"/>
    <n v="1"/>
    <n v="12255.045871559632"/>
    <n v="36600"/>
    <n v="2.9865249288815692"/>
    <n v="123.78834213696598"/>
    <n v="369.69696969696969"/>
    <n v="4000"/>
    <n v="396000"/>
    <n v="1127076.923076923"/>
    <n v="1523076.923076923"/>
    <x v="36"/>
  </r>
  <r>
    <n v="136887"/>
    <s v="PG0480"/>
    <s v="AAQ"/>
    <s v="EGO"/>
    <s v="SU9"/>
    <x v="41"/>
    <d v="2017-01-20T10:19:00"/>
    <s v="0 years 0 mons 0 days 0 hours 49 mins 0.00 secs"/>
    <n v="49"/>
    <n v="97"/>
    <n v="12"/>
    <n v="85"/>
    <n v="78"/>
    <n v="8"/>
    <n v="70"/>
    <n v="595200"/>
    <n v="444000"/>
    <n v="151200"/>
    <n v="0.82352941176470584"/>
    <n v="0.66666666666666663"/>
    <n v="6342.8571428571431"/>
    <n v="18900"/>
    <n v="2.9797297297297298"/>
    <n v="129.44606413994168"/>
    <n v="385.71428571428572"/>
    <n v="1840"/>
    <n v="90160"/>
    <n v="256609.23076923078"/>
    <n v="346769.23076923075"/>
    <x v="37"/>
  </r>
  <r>
    <n v="136463"/>
    <s v="PG0252"/>
    <s v="AAQ"/>
    <s v="SVO"/>
    <s v="733"/>
    <x v="42"/>
    <d v="2017-01-20T11:45:00"/>
    <s v="0 years 0 mons 0 days 1 hours 39 mins 0.00 secs"/>
    <n v="99"/>
    <n v="130"/>
    <n v="12"/>
    <n v="118"/>
    <n v="122"/>
    <n v="12"/>
    <n v="110"/>
    <n v="1788400"/>
    <n v="1349200"/>
    <n v="439200"/>
    <n v="0.93220338983050843"/>
    <n v="1"/>
    <n v="12265.454545454546"/>
    <n v="36600"/>
    <n v="2.9839905128965309"/>
    <n v="123.89348025711662"/>
    <n v="369.69696969696969"/>
    <n v="4000"/>
    <n v="396000"/>
    <n v="1127076.923076923"/>
    <n v="1523076.923076923"/>
    <x v="38"/>
  </r>
  <r>
    <n v="136755"/>
    <s v="PG0480"/>
    <s v="AAQ"/>
    <s v="EGO"/>
    <s v="SU9"/>
    <x v="43"/>
    <d v="2017-01-21T10:20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428"/>
    <s v="PG0252"/>
    <s v="AAQ"/>
    <s v="SVO"/>
    <s v="733"/>
    <x v="44"/>
    <d v="2017-01-21T11:47:00"/>
    <s v="0 years 0 mons 0 days 1 hours 39 mins 0.00 secs"/>
    <n v="99"/>
    <n v="130"/>
    <n v="12"/>
    <n v="118"/>
    <n v="115"/>
    <n v="11"/>
    <n v="104"/>
    <n v="1678600"/>
    <n v="1276000"/>
    <n v="402600"/>
    <n v="0.88135593220338981"/>
    <n v="0.91666666666666663"/>
    <n v="12269.23076923077"/>
    <n v="36600"/>
    <n v="2.9830721003134797"/>
    <n v="123.93162393162393"/>
    <n v="369.69696969696969"/>
    <n v="4000"/>
    <n v="396000"/>
    <n v="1127076.923076923"/>
    <n v="1523076.923076923"/>
    <x v="39"/>
  </r>
  <r>
    <n v="136927"/>
    <s v="PG0480"/>
    <s v="AAQ"/>
    <s v="EGO"/>
    <s v="SU9"/>
    <x v="45"/>
    <d v="2017-01-22T10:19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310"/>
    <s v="PG0252"/>
    <s v="AAQ"/>
    <s v="SVO"/>
    <s v="733"/>
    <x v="46"/>
    <d v="2017-01-22T11:47:00"/>
    <s v="0 years 0 mons 0 days 1 hours 40 mins 0.00 secs"/>
    <n v="100"/>
    <n v="130"/>
    <n v="12"/>
    <n v="118"/>
    <n v="117"/>
    <n v="9"/>
    <n v="108"/>
    <n v="1654200"/>
    <n v="1324800"/>
    <n v="329400"/>
    <n v="0.9152542372881356"/>
    <n v="0.75"/>
    <n v="12266.666666666666"/>
    <n v="36600"/>
    <n v="2.9836956521739131"/>
    <n v="122.66666666666666"/>
    <n v="366"/>
    <n v="4000"/>
    <n v="400000"/>
    <n v="1138461.5384615385"/>
    <n v="1538461.5384615385"/>
    <x v="41"/>
  </r>
  <r>
    <n v="136767"/>
    <s v="PG0480"/>
    <s v="AAQ"/>
    <s v="EGO"/>
    <s v="SU9"/>
    <x v="47"/>
    <d v="2017-01-23T10:18:00"/>
    <s v="0 years 0 mons 0 days 0 hours 51 mins 0.00 secs"/>
    <n v="51"/>
    <n v="97"/>
    <n v="12"/>
    <n v="85"/>
    <n v="83"/>
    <n v="10"/>
    <n v="73"/>
    <n v="651300"/>
    <n v="462300"/>
    <n v="189000"/>
    <n v="0.85882352941176465"/>
    <n v="0.83333333333333337"/>
    <n v="6332.8767123287671"/>
    <n v="18900"/>
    <n v="2.9844256975989616"/>
    <n v="124.17405318291701"/>
    <n v="370.58823529411762"/>
    <n v="1840"/>
    <n v="93840"/>
    <n v="267083.07692307694"/>
    <n v="360923.07692307694"/>
    <x v="42"/>
  </r>
  <r>
    <n v="136293"/>
    <s v="PG0252"/>
    <s v="AAQ"/>
    <s v="SVO"/>
    <s v="733"/>
    <x v="48"/>
    <d v="2017-01-23T11:48:00"/>
    <s v="0 years 0 mons 0 days 1 hours 39 mins 0.00 secs"/>
    <n v="99"/>
    <n v="130"/>
    <n v="12"/>
    <n v="118"/>
    <n v="114"/>
    <n v="12"/>
    <n v="102"/>
    <n v="1689600"/>
    <n v="1250400"/>
    <n v="439200"/>
    <n v="0.86440677966101698"/>
    <n v="1"/>
    <n v="12258.823529411764"/>
    <n v="36600"/>
    <n v="2.9856046065259121"/>
    <n v="123.82650029708853"/>
    <n v="369.69696969696969"/>
    <n v="4000"/>
    <n v="396000"/>
    <n v="1127076.923076923"/>
    <n v="1523076.923076923"/>
    <x v="43"/>
  </r>
  <r>
    <n v="136560"/>
    <s v="PG0194"/>
    <s v="AAQ"/>
    <s v="NOZ"/>
    <n v="733"/>
    <x v="49"/>
    <d v="2017-01-24T11:18:00"/>
    <s v="0 years 0 mons 0 days 5 hours 5 mins 0.00 secs"/>
    <n v="305"/>
    <n v="130"/>
    <n v="12"/>
    <n v="118"/>
    <n v="102"/>
    <n v="11"/>
    <n v="91"/>
    <n v="4717435"/>
    <n v="3469375"/>
    <n v="1248060"/>
    <n v="0.90019264241174757"/>
    <n v="0.89901129943502822"/>
    <n v="38125"/>
    <n v="113460"/>
    <n v="2.976"/>
    <n v="125"/>
    <n v="372"/>
    <n v="4000"/>
    <n v="1220000"/>
    <n v="3472307.6923076925"/>
    <n v="4692307.692307692"/>
    <x v="44"/>
  </r>
  <r>
    <n v="136838"/>
    <s v="PG0480"/>
    <s v="AAQ"/>
    <s v="EGO"/>
    <s v="SU9"/>
    <x v="50"/>
    <d v="2017-01-24T10:21:00"/>
    <s v="0 years 0 mons 0 days 0 hours 51 mins 0.00 secs"/>
    <n v="51"/>
    <n v="97"/>
    <n v="12"/>
    <n v="85"/>
    <n v="86"/>
    <n v="10"/>
    <n v="76"/>
    <n v="670200"/>
    <n v="481200"/>
    <n v="189000"/>
    <n v="0.89411764705882357"/>
    <n v="0.83333333333333337"/>
    <n v="6331.5789473684208"/>
    <n v="18900"/>
    <n v="2.9850374064837908"/>
    <n v="124.14860681114551"/>
    <n v="370.58823529411762"/>
    <n v="1840"/>
    <n v="93840"/>
    <n v="267083.07692307694"/>
    <n v="360923.07692307694"/>
    <x v="45"/>
  </r>
  <r>
    <n v="136345"/>
    <s v="PG0252"/>
    <s v="AAQ"/>
    <s v="SVO"/>
    <s v="733"/>
    <x v="51"/>
    <d v="2017-01-24T15:12:00"/>
    <s v="0 years 0 mons 0 days 1 hours 40 mins 0.00 secs"/>
    <n v="100"/>
    <n v="130"/>
    <n v="12"/>
    <n v="118"/>
    <n v="108"/>
    <n v="8"/>
    <n v="100"/>
    <n v="1517600"/>
    <n v="1224800"/>
    <n v="292800"/>
    <n v="0.84745762711864403"/>
    <n v="0.66666666666666663"/>
    <n v="12248"/>
    <n v="36600"/>
    <n v="2.9882429784454603"/>
    <n v="122.48"/>
    <n v="366"/>
    <n v="4000"/>
    <n v="400000"/>
    <n v="1138461.5384615385"/>
    <n v="1538461.5384615385"/>
    <x v="46"/>
  </r>
  <r>
    <n v="136571"/>
    <s v="PG0480"/>
    <s v="AAQ"/>
    <s v="EGO"/>
    <s v="SU9"/>
    <x v="52"/>
    <d v="2017-01-25T10:18:00"/>
    <s v="0 years 0 mons 0 days 0 hours 50 mins 0.00 secs"/>
    <n v="50"/>
    <n v="97"/>
    <n v="12"/>
    <n v="85"/>
    <n v="95"/>
    <n v="12"/>
    <n v="83"/>
    <n v="752700"/>
    <n v="525900"/>
    <n v="226800"/>
    <n v="0.97647058823529409"/>
    <n v="1"/>
    <n v="6336.1445783132531"/>
    <n v="18900"/>
    <n v="2.9828864803194524"/>
    <n v="126.72289156626506"/>
    <n v="378"/>
    <n v="1840"/>
    <n v="92000"/>
    <n v="261846.15384615384"/>
    <n v="353846.15384615387"/>
    <x v="47"/>
  </r>
  <r>
    <n v="136383"/>
    <s v="PG0252"/>
    <s v="AAQ"/>
    <s v="SVO"/>
    <s v="733"/>
    <x v="53"/>
    <d v="2017-01-25T11:51:00"/>
    <s v="0 years 0 mons 0 days 1 hours 42 mins 0.00 secs"/>
    <n v="102"/>
    <n v="130"/>
    <n v="12"/>
    <n v="118"/>
    <n v="106"/>
    <n v="8"/>
    <n v="98"/>
    <n v="1493200"/>
    <n v="1200400"/>
    <n v="292800"/>
    <n v="0.83050847457627119"/>
    <n v="0.66666666666666663"/>
    <n v="12248.979591836734"/>
    <n v="36600"/>
    <n v="2.9880039986671112"/>
    <n v="120.08803521408564"/>
    <n v="358.8235294117647"/>
    <n v="4000"/>
    <n v="408000"/>
    <n v="1161230.7692307692"/>
    <n v="1569230.7692307692"/>
    <x v="48"/>
  </r>
  <r>
    <n v="136720"/>
    <s v="PG0480"/>
    <s v="AAQ"/>
    <s v="EGO"/>
    <s v="SU9"/>
    <x v="54"/>
    <d v="2017-01-26T10:19:00"/>
    <s v="0 years 0 mons 0 days 0 hours 50 mins 0.00 secs"/>
    <n v="50"/>
    <n v="97"/>
    <n v="12"/>
    <n v="85"/>
    <n v="95"/>
    <n v="12"/>
    <n v="83"/>
    <n v="752700"/>
    <n v="525900"/>
    <n v="226800"/>
    <n v="0.97647058823529409"/>
    <n v="1"/>
    <n v="6336.1445783132531"/>
    <n v="18900"/>
    <n v="2.9828864803194524"/>
    <n v="126.72289156626506"/>
    <n v="378"/>
    <n v="1840"/>
    <n v="92000"/>
    <n v="261846.15384615384"/>
    <n v="353846.15384615387"/>
    <x v="47"/>
  </r>
  <r>
    <n v="136436"/>
    <s v="PG0252"/>
    <s v="AAQ"/>
    <s v="SVO"/>
    <s v="733"/>
    <x v="55"/>
    <d v="2017-01-26T11:47:00"/>
    <s v="0 years 0 mons 0 days 1 hours 39 mins 0.00 secs"/>
    <n v="99"/>
    <n v="130"/>
    <n v="12"/>
    <n v="118"/>
    <n v="124"/>
    <n v="12"/>
    <n v="112"/>
    <n v="1811600"/>
    <n v="1372400"/>
    <n v="439200"/>
    <n v="0.94915254237288138"/>
    <n v="1"/>
    <n v="12253.571428571429"/>
    <n v="36600"/>
    <n v="2.9868842902943746"/>
    <n v="123.77344877344878"/>
    <n v="369.69696969696969"/>
    <n v="4000"/>
    <n v="396000"/>
    <n v="1127076.923076923"/>
    <n v="1523076.923076923"/>
    <x v="49"/>
  </r>
  <r>
    <n v="136757"/>
    <s v="PG0480"/>
    <s v="AAQ"/>
    <s v="EGO"/>
    <s v="SU9"/>
    <x v="56"/>
    <d v="2017-01-27T10:19:00"/>
    <s v="0 years 0 mons 0 days 0 hours 49 mins 0.00 secs"/>
    <n v="49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9.29171668667468"/>
    <n v="385.71428571428572"/>
    <n v="1840"/>
    <n v="90160"/>
    <n v="256609.23076923078"/>
    <n v="346769.23076923075"/>
    <x v="22"/>
  </r>
  <r>
    <n v="136485"/>
    <s v="PG0252"/>
    <s v="AAQ"/>
    <s v="SVO"/>
    <s v="733"/>
    <x v="57"/>
    <d v="2017-01-27T11:47:00"/>
    <s v="0 years 0 mons 0 days 1 hours 40 mins 0.00 secs"/>
    <n v="100"/>
    <n v="130"/>
    <n v="12"/>
    <n v="118"/>
    <n v="106"/>
    <n v="9"/>
    <n v="97"/>
    <n v="1520000"/>
    <n v="1190600"/>
    <n v="329400"/>
    <n v="0.82203389830508478"/>
    <n v="0.75"/>
    <n v="12274.226804123711"/>
    <n v="36600"/>
    <n v="2.9818578867797751"/>
    <n v="122.74226804123711"/>
    <n v="366"/>
    <n v="4000"/>
    <n v="400000"/>
    <n v="1138461.5384615385"/>
    <n v="1538461.5384615385"/>
    <x v="50"/>
  </r>
  <r>
    <n v="136678"/>
    <s v="PG0480"/>
    <s v="AAQ"/>
    <s v="EGO"/>
    <s v="SU9"/>
    <x v="58"/>
    <d v="2017-01-28T10:17:00"/>
    <s v="0 years 0 mons 0 days 0 hours 50 mins 0.00 secs"/>
    <n v="50"/>
    <n v="97"/>
    <n v="12"/>
    <n v="85"/>
    <n v="80"/>
    <n v="10"/>
    <n v="70"/>
    <n v="631200"/>
    <n v="442200"/>
    <n v="189000"/>
    <n v="0.82352941176470584"/>
    <n v="0.83333333333333337"/>
    <n v="6317.1428571428569"/>
    <n v="18900"/>
    <n v="2.9918588873812757"/>
    <n v="126.34285714285714"/>
    <n v="378"/>
    <n v="1840"/>
    <n v="92000"/>
    <n v="261846.15384615384"/>
    <n v="353846.15384615387"/>
    <x v="51"/>
  </r>
  <r>
    <n v="136131"/>
    <s v="PG0252"/>
    <s v="AAQ"/>
    <s v="SVO"/>
    <s v="733"/>
    <x v="59"/>
    <d v="2017-01-28T11:46:00"/>
    <s v="0 years 0 mons 0 days 1 hours 39 mins 0.00 secs"/>
    <n v="99"/>
    <n v="130"/>
    <n v="12"/>
    <n v="118"/>
    <n v="124"/>
    <n v="12"/>
    <n v="112"/>
    <n v="1812800"/>
    <n v="1373600"/>
    <n v="439200"/>
    <n v="0.94915254237288138"/>
    <n v="1"/>
    <n v="12264.285714285714"/>
    <n v="36600"/>
    <n v="2.9842748980780431"/>
    <n v="123.88167388167388"/>
    <n v="369.69696969696969"/>
    <n v="4000"/>
    <n v="396000"/>
    <n v="1127076.923076923"/>
    <n v="1523076.923076923"/>
    <x v="52"/>
  </r>
  <r>
    <n v="136729"/>
    <s v="PG0480"/>
    <s v="AAQ"/>
    <s v="EGO"/>
    <s v="SU9"/>
    <x v="60"/>
    <d v="2017-01-29T10:19:00"/>
    <s v="0 years 0 mons 0 days 0 hours 50 mins 0.00 secs"/>
    <n v="50"/>
    <n v="97"/>
    <n v="12"/>
    <n v="85"/>
    <n v="88"/>
    <n v="11"/>
    <n v="77"/>
    <n v="695400"/>
    <n v="487500"/>
    <n v="207900"/>
    <n v="0.90588235294117647"/>
    <n v="0.91666666666666663"/>
    <n v="6331.1688311688313"/>
    <n v="18900"/>
    <n v="2.9852307692307694"/>
    <n v="126.62337662337663"/>
    <n v="378"/>
    <n v="1840"/>
    <n v="92000"/>
    <n v="261846.15384615384"/>
    <n v="353846.15384615387"/>
    <x v="53"/>
  </r>
  <r>
    <n v="136178"/>
    <s v="PG0252"/>
    <s v="AAQ"/>
    <s v="SVO"/>
    <s v="733"/>
    <x v="61"/>
    <d v="2017-01-29T11:49:00"/>
    <s v="0 years 0 mons 0 days 1 hours 39 mins 0.00 secs"/>
    <n v="99"/>
    <n v="130"/>
    <n v="12"/>
    <n v="118"/>
    <n v="99"/>
    <n v="9"/>
    <n v="90"/>
    <n v="1434600"/>
    <n v="1105200"/>
    <n v="329400"/>
    <n v="0.76271186440677963"/>
    <n v="0.75"/>
    <n v="12280"/>
    <n v="36600"/>
    <n v="2.9804560260586319"/>
    <n v="124.04040404040404"/>
    <n v="369.69696969696969"/>
    <n v="4000"/>
    <n v="396000"/>
    <n v="1127076.923076923"/>
    <n v="1523076.923076923"/>
    <x v="54"/>
  </r>
  <r>
    <n v="136642"/>
    <s v="PG0480"/>
    <s v="AAQ"/>
    <s v="EGO"/>
    <s v="SU9"/>
    <x v="62"/>
    <d v="2017-01-30T10:17:00"/>
    <s v="0 years 0 mons 0 days 0 hours 49 mins 0.00 secs"/>
    <n v="49"/>
    <n v="97"/>
    <n v="12"/>
    <n v="85"/>
    <n v="64"/>
    <n v="10"/>
    <n v="54"/>
    <n v="531000"/>
    <n v="342000"/>
    <n v="189000"/>
    <n v="0.63529411764705879"/>
    <n v="0.83333333333333337"/>
    <n v="6333.333333333333"/>
    <n v="18900"/>
    <n v="2.9842105263157896"/>
    <n v="129.25170068027211"/>
    <n v="385.71428571428572"/>
    <n v="1840"/>
    <n v="90160"/>
    <n v="256609.23076923078"/>
    <n v="346769.23076923075"/>
    <x v="55"/>
  </r>
  <r>
    <n v="136226"/>
    <s v="PG0252"/>
    <s v="AAQ"/>
    <s v="SVO"/>
    <s v="733"/>
    <x v="63"/>
    <d v="2017-01-30T11:48:00"/>
    <s v="0 years 0 mons 0 days 1 hours 40 mins 0.00 secs"/>
    <n v="100"/>
    <n v="130"/>
    <n v="12"/>
    <n v="118"/>
    <n v="130"/>
    <n v="12"/>
    <n v="118"/>
    <n v="1886000"/>
    <n v="1446800"/>
    <n v="439200"/>
    <n v="1"/>
    <n v="1"/>
    <n v="12261.016949152543"/>
    <n v="36600"/>
    <n v="2.9850705004147082"/>
    <n v="122.61016949152543"/>
    <n v="366"/>
    <n v="4000"/>
    <n v="400000"/>
    <n v="1138461.5384615385"/>
    <n v="1538461.5384615385"/>
    <x v="23"/>
  </r>
  <r>
    <n v="136544"/>
    <s v="PG0194"/>
    <s v="AAQ"/>
    <s v="NOZ"/>
    <n v="733"/>
    <x v="64"/>
    <d v="2017-01-31T11:14:00"/>
    <s v="0 years 0 mons 0 days 5 hours 4 mins 0.00 secs"/>
    <n v="304"/>
    <n v="130"/>
    <n v="12"/>
    <n v="118"/>
    <n v="102"/>
    <n v="11"/>
    <n v="91"/>
    <n v="4701968"/>
    <n v="3458000"/>
    <n v="1243968"/>
    <n v="0.90019264241174757"/>
    <n v="0.89901129943502822"/>
    <n v="38000"/>
    <n v="113088"/>
    <n v="2.976"/>
    <n v="125"/>
    <n v="372"/>
    <n v="4000"/>
    <n v="1216000"/>
    <n v="3460923.076923077"/>
    <n v="4676923.076923077"/>
    <x v="56"/>
  </r>
  <r>
    <n v="136869"/>
    <s v="PG0480"/>
    <s v="AAQ"/>
    <s v="EGO"/>
    <s v="SU9"/>
    <x v="65"/>
    <d v="2017-01-31T10:16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181"/>
    <s v="PG0252"/>
    <s v="AAQ"/>
    <s v="SVO"/>
    <s v="733"/>
    <x v="66"/>
    <d v="2017-01-31T11:44:00"/>
    <s v="0 years 0 mons 0 days 1 hours 39 mins 0.00 secs"/>
    <n v="99"/>
    <n v="130"/>
    <n v="12"/>
    <n v="118"/>
    <n v="118"/>
    <n v="10"/>
    <n v="108"/>
    <n v="1689600"/>
    <n v="1323600"/>
    <n v="366000"/>
    <n v="0.9152542372881356"/>
    <n v="0.83333333333333337"/>
    <n v="12255.555555555555"/>
    <n v="36600"/>
    <n v="2.9864007252946512"/>
    <n v="123.79349046015712"/>
    <n v="369.69696969696969"/>
    <n v="4000"/>
    <n v="396000"/>
    <n v="1127076.923076923"/>
    <n v="1523076.923076923"/>
    <x v="43"/>
  </r>
  <r>
    <n v="136900"/>
    <s v="PG0480"/>
    <s v="AAQ"/>
    <s v="EGO"/>
    <s v="SU9"/>
    <x v="67"/>
    <d v="2017-02-01T10:21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135"/>
    <s v="PG0252"/>
    <s v="AAQ"/>
    <s v="SVO"/>
    <s v="733"/>
    <x v="68"/>
    <d v="2017-02-01T11:48:00"/>
    <s v="0 years 0 mons 0 days 1 hours 40 mins 0.00 secs"/>
    <n v="100"/>
    <n v="130"/>
    <n v="12"/>
    <n v="118"/>
    <n v="115"/>
    <n v="11"/>
    <n v="104"/>
    <n v="1678600"/>
    <n v="1276000"/>
    <n v="402600"/>
    <n v="0.88135593220338981"/>
    <n v="0.91666666666666663"/>
    <n v="12269.23076923077"/>
    <n v="36600"/>
    <n v="2.9830721003134797"/>
    <n v="122.69230769230769"/>
    <n v="366"/>
    <n v="4000"/>
    <n v="400000"/>
    <n v="1138461.5384615385"/>
    <n v="1538461.5384615385"/>
    <x v="57"/>
  </r>
  <r>
    <n v="136951"/>
    <s v="PG0480"/>
    <s v="AAQ"/>
    <s v="EGO"/>
    <s v="SU9"/>
    <x v="69"/>
    <d v="2017-02-02T10:17:00"/>
    <s v="0 years 0 mons 0 days 0 hours 49 mins 0.00 secs"/>
    <n v="49"/>
    <n v="97"/>
    <n v="12"/>
    <n v="85"/>
    <n v="90"/>
    <n v="12"/>
    <n v="78"/>
    <n v="720600"/>
    <n v="493800"/>
    <n v="226800"/>
    <n v="0.91764705882352937"/>
    <n v="1"/>
    <n v="6330.7692307692305"/>
    <n v="18900"/>
    <n v="2.9854191980558933"/>
    <n v="129.1993720565149"/>
    <n v="385.71428571428572"/>
    <n v="1840"/>
    <n v="90160"/>
    <n v="256609.23076923078"/>
    <n v="346769.23076923075"/>
    <x v="58"/>
  </r>
  <r>
    <n v="136486"/>
    <s v="PG0252"/>
    <s v="AAQ"/>
    <s v="SVO"/>
    <s v="733"/>
    <x v="70"/>
    <d v="2017-02-02T11:48:00"/>
    <s v="0 years 0 mons 0 days 1 hours 41 mins 0.00 secs"/>
    <n v="101"/>
    <n v="130"/>
    <n v="12"/>
    <n v="118"/>
    <n v="107"/>
    <n v="8"/>
    <n v="99"/>
    <n v="1505400"/>
    <n v="1212600"/>
    <n v="292800"/>
    <n v="0.83898305084745761"/>
    <n v="0.66666666666666663"/>
    <n v="12248.484848484848"/>
    <n v="36600"/>
    <n v="2.988124690747155"/>
    <n v="121.27212721272127"/>
    <n v="362.37623762376239"/>
    <n v="4000"/>
    <n v="404000"/>
    <n v="1149846.1538461538"/>
    <n v="1553846.1538461538"/>
    <x v="59"/>
  </r>
  <r>
    <n v="136672"/>
    <s v="PG0480"/>
    <s v="AAQ"/>
    <s v="EGO"/>
    <s v="SU9"/>
    <x v="71"/>
    <d v="2017-02-03T10:18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441"/>
    <s v="PG0252"/>
    <s v="AAQ"/>
    <s v="SVO"/>
    <s v="733"/>
    <x v="72"/>
    <d v="2017-02-03T11:47:00"/>
    <s v="0 years 0 mons 0 days 1 hours 40 mins 0.00 secs"/>
    <n v="100"/>
    <n v="130"/>
    <n v="12"/>
    <n v="118"/>
    <n v="128"/>
    <n v="11"/>
    <n v="117"/>
    <n v="1837200"/>
    <n v="1434600"/>
    <n v="402600"/>
    <n v="0.99152542372881358"/>
    <n v="0.91666666666666663"/>
    <n v="12261.538461538461"/>
    <n v="36600"/>
    <n v="2.984943538268507"/>
    <n v="122.61538461538461"/>
    <n v="366"/>
    <n v="4000"/>
    <n v="400000"/>
    <n v="1138461.5384615385"/>
    <n v="1538461.5384615385"/>
    <x v="60"/>
  </r>
  <r>
    <n v="136956"/>
    <s v="PG0480"/>
    <s v="AAQ"/>
    <s v="EGO"/>
    <s v="SU9"/>
    <x v="73"/>
    <d v="2017-02-04T10:23:00"/>
    <s v="0 years 0 mons 0 days 0 hours 50 mins 0.00 secs"/>
    <n v="50"/>
    <n v="97"/>
    <n v="12"/>
    <n v="85"/>
    <n v="96"/>
    <n v="11"/>
    <n v="85"/>
    <n v="746400"/>
    <n v="538500"/>
    <n v="207900"/>
    <n v="1"/>
    <n v="0.91666666666666663"/>
    <n v="6335.2941176470586"/>
    <n v="18900"/>
    <n v="2.9832869080779947"/>
    <n v="126.70588235294117"/>
    <n v="378"/>
    <n v="1840"/>
    <n v="92000"/>
    <n v="261846.15384615384"/>
    <n v="353846.15384615387"/>
    <x v="61"/>
  </r>
  <r>
    <n v="136411"/>
    <s v="PG0252"/>
    <s v="AAQ"/>
    <s v="SVO"/>
    <s v="733"/>
    <x v="74"/>
    <d v="2017-02-04T11:46:00"/>
    <s v="0 years 0 mons 0 days 1 hours 40 mins 0.00 secs"/>
    <n v="100"/>
    <n v="130"/>
    <n v="12"/>
    <n v="118"/>
    <n v="110"/>
    <n v="10"/>
    <n v="100"/>
    <n v="1590800"/>
    <n v="1224800"/>
    <n v="366000"/>
    <n v="0.84745762711864403"/>
    <n v="0.83333333333333337"/>
    <n v="12248"/>
    <n v="36600"/>
    <n v="2.9882429784454603"/>
    <n v="122.48"/>
    <n v="366"/>
    <n v="4000"/>
    <n v="400000"/>
    <n v="1138461.5384615385"/>
    <n v="1538461.5384615385"/>
    <x v="62"/>
  </r>
  <r>
    <n v="136823"/>
    <s v="PG0480"/>
    <s v="AAQ"/>
    <s v="EGO"/>
    <s v="SU9"/>
    <x v="75"/>
    <d v="2017-02-05T10:18:00"/>
    <s v="0 years 0 mons 0 days 0 hours 51 mins 0.00 secs"/>
    <n v="51"/>
    <n v="97"/>
    <n v="12"/>
    <n v="85"/>
    <n v="78"/>
    <n v="10"/>
    <n v="68"/>
    <n v="620400"/>
    <n v="431400"/>
    <n v="189000"/>
    <n v="0.8"/>
    <n v="0.83333333333333337"/>
    <n v="6344.1176470588234"/>
    <n v="18900"/>
    <n v="2.9791376912378302"/>
    <n v="124.39446366782006"/>
    <n v="370.58823529411762"/>
    <n v="1840"/>
    <n v="93840"/>
    <n v="267083.07692307694"/>
    <n v="360923.07692307694"/>
    <x v="63"/>
  </r>
  <r>
    <n v="136360"/>
    <s v="PG0252"/>
    <s v="AAQ"/>
    <s v="SVO"/>
    <s v="733"/>
    <x v="76"/>
    <d v="2017-02-05T11:48:00"/>
    <s v="0 years 0 mons 0 days 1 hours 40 mins 0.00 secs"/>
    <n v="100"/>
    <n v="130"/>
    <n v="12"/>
    <n v="118"/>
    <n v="97"/>
    <n v="11"/>
    <n v="86"/>
    <n v="1455400"/>
    <n v="1052800"/>
    <n v="402600"/>
    <n v="0.72881355932203384"/>
    <n v="0.91666666666666663"/>
    <n v="12241.860465116279"/>
    <n v="36600"/>
    <n v="2.9897416413373863"/>
    <n v="122.41860465116278"/>
    <n v="366"/>
    <n v="4000"/>
    <n v="400000"/>
    <n v="1138461.5384615385"/>
    <n v="1538461.5384615385"/>
    <x v="64"/>
  </r>
  <r>
    <n v="136754"/>
    <s v="PG0480"/>
    <s v="AAQ"/>
    <s v="EGO"/>
    <s v="SU9"/>
    <x v="77"/>
    <d v="2017-02-06T10:18:00"/>
    <s v="0 years 0 mons 0 days 0 hours 49 mins 0.00 secs"/>
    <n v="49"/>
    <n v="97"/>
    <n v="12"/>
    <n v="85"/>
    <n v="90"/>
    <n v="12"/>
    <n v="78"/>
    <n v="721200"/>
    <n v="494400"/>
    <n v="226800"/>
    <n v="0.91764705882352937"/>
    <n v="1"/>
    <n v="6338.4615384615381"/>
    <n v="18900"/>
    <n v="2.9817961165048543"/>
    <n v="129.35635792778649"/>
    <n v="385.71428571428572"/>
    <n v="1840"/>
    <n v="90160"/>
    <n v="256609.23076923078"/>
    <n v="346769.23076923075"/>
    <x v="65"/>
  </r>
  <r>
    <n v="136322"/>
    <s v="PG0252"/>
    <s v="AAQ"/>
    <s v="SVO"/>
    <s v="733"/>
    <x v="78"/>
    <d v="2017-02-06T11:52:00"/>
    <s v="0 years 0 mons 0 days 1 hours 41 mins 0.00 secs"/>
    <n v="101"/>
    <n v="130"/>
    <n v="12"/>
    <n v="118"/>
    <n v="108"/>
    <n v="10"/>
    <n v="98"/>
    <n v="1567600"/>
    <n v="1201600"/>
    <n v="366000"/>
    <n v="0.83050847457627119"/>
    <n v="0.83333333333333337"/>
    <n v="12261.224489795919"/>
    <n v="36600"/>
    <n v="2.9850199733688414"/>
    <n v="121.39826227520712"/>
    <n v="362.37623762376239"/>
    <n v="4000"/>
    <n v="404000"/>
    <n v="1149846.1538461538"/>
    <n v="1553846.1538461538"/>
    <x v="66"/>
  </r>
  <r>
    <n v="136514"/>
    <s v="PG0194"/>
    <s v="AAQ"/>
    <s v="NOZ"/>
    <n v="733"/>
    <x v="79"/>
    <d v="2017-02-07T11:13:00"/>
    <s v="0 years 0 mons 0 days 4 hours 59 mins 0.00 secs"/>
    <n v="299"/>
    <n v="130"/>
    <n v="12"/>
    <n v="118"/>
    <n v="102"/>
    <n v="11"/>
    <n v="91"/>
    <n v="4624633"/>
    <n v="3401125"/>
    <n v="1223508"/>
    <n v="0.90019264241174757"/>
    <n v="0.89901129943502822"/>
    <n v="37375"/>
    <n v="111228"/>
    <n v="2.976"/>
    <n v="125"/>
    <n v="372"/>
    <n v="4000"/>
    <n v="1196000"/>
    <n v="3404000"/>
    <n v="4600000"/>
    <x v="67"/>
  </r>
  <r>
    <n v="136841"/>
    <s v="PG0480"/>
    <s v="AAQ"/>
    <s v="EGO"/>
    <s v="SU9"/>
    <x v="80"/>
    <d v="2017-02-07T10:16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284"/>
    <s v="PG0252"/>
    <s v="AAQ"/>
    <s v="SVO"/>
    <s v="733"/>
    <x v="81"/>
    <d v="2017-02-07T11:48:00"/>
    <s v="0 years 0 mons 0 days 1 hours 41 mins 0.00 secs"/>
    <n v="101"/>
    <n v="130"/>
    <n v="12"/>
    <n v="118"/>
    <n v="117"/>
    <n v="10"/>
    <n v="107"/>
    <n v="1677400"/>
    <n v="1311400"/>
    <n v="366000"/>
    <n v="0.90677966101694918"/>
    <n v="0.83333333333333337"/>
    <n v="12256.074766355141"/>
    <n v="36600"/>
    <n v="2.9862742107671187"/>
    <n v="121.34727491440734"/>
    <n v="362.37623762376239"/>
    <n v="4000"/>
    <n v="404000"/>
    <n v="1149846.1538461538"/>
    <n v="1553846.1538461538"/>
    <x v="68"/>
  </r>
  <r>
    <n v="136600"/>
    <s v="PG0480"/>
    <s v="AAQ"/>
    <s v="EGO"/>
    <s v="SU9"/>
    <x v="82"/>
    <d v="2017-02-08T10:16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250"/>
    <s v="PG0252"/>
    <s v="AAQ"/>
    <s v="SVO"/>
    <s v="733"/>
    <x v="83"/>
    <d v="2017-02-08T11:47:00"/>
    <s v="0 years 0 mons 0 days 1 hours 41 mins 0.00 secs"/>
    <n v="101"/>
    <n v="130"/>
    <n v="12"/>
    <n v="118"/>
    <n v="99"/>
    <n v="8"/>
    <n v="91"/>
    <n v="1407800"/>
    <n v="1115000"/>
    <n v="292800"/>
    <n v="0.77118644067796616"/>
    <n v="0.66666666666666663"/>
    <n v="12252.747252747253"/>
    <n v="36600"/>
    <n v="2.9870852017937222"/>
    <n v="121.31432923512132"/>
    <n v="362.37623762376239"/>
    <n v="4000"/>
    <n v="404000"/>
    <n v="1149846.1538461538"/>
    <n v="1553846.1538461538"/>
    <x v="69"/>
  </r>
  <r>
    <n v="136666"/>
    <s v="PG0480"/>
    <s v="AAQ"/>
    <s v="EGO"/>
    <s v="SU9"/>
    <x v="84"/>
    <d v="2017-02-09T10:16:00"/>
    <s v="0 years 0 mons 0 days 0 hours 50 mins 0.00 secs"/>
    <n v="50"/>
    <n v="97"/>
    <n v="12"/>
    <n v="85"/>
    <n v="87"/>
    <n v="9"/>
    <n v="78"/>
    <n v="664500"/>
    <n v="494400"/>
    <n v="170100"/>
    <n v="0.91764705882352937"/>
    <n v="0.75"/>
    <n v="6338.4615384615381"/>
    <n v="18900"/>
    <n v="2.9817961165048543"/>
    <n v="126.76923076923076"/>
    <n v="378"/>
    <n v="1840"/>
    <n v="92000"/>
    <n v="261846.15384615384"/>
    <n v="353846.15384615387"/>
    <x v="70"/>
  </r>
  <r>
    <n v="136146"/>
    <s v="PG0252"/>
    <s v="AAQ"/>
    <s v="SVO"/>
    <s v="733"/>
    <x v="85"/>
    <d v="2017-02-09T11:48:00"/>
    <s v="0 years 0 mons 0 days 1 hours 40 mins 0.00 secs"/>
    <n v="100"/>
    <n v="130"/>
    <n v="12"/>
    <n v="118"/>
    <n v="109"/>
    <n v="11"/>
    <n v="98"/>
    <n v="1604200"/>
    <n v="1201600"/>
    <n v="402600"/>
    <n v="0.83050847457627119"/>
    <n v="0.91666666666666663"/>
    <n v="12261.224489795919"/>
    <n v="36600"/>
    <n v="2.9850199733688414"/>
    <n v="122.61224489795919"/>
    <n v="366"/>
    <n v="4000"/>
    <n v="400000"/>
    <n v="1138461.5384615385"/>
    <n v="1538461.5384615385"/>
    <x v="71"/>
  </r>
  <r>
    <n v="136769"/>
    <s v="PG0480"/>
    <s v="AAQ"/>
    <s v="EGO"/>
    <s v="SU9"/>
    <x v="86"/>
    <d v="2017-02-10T10:21:00"/>
    <s v="0 years 0 mons 0 days 0 hours 51 mins 0.00 secs"/>
    <n v="51"/>
    <n v="97"/>
    <n v="12"/>
    <n v="85"/>
    <n v="88"/>
    <n v="11"/>
    <n v="77"/>
    <n v="696000"/>
    <n v="488100"/>
    <n v="207900"/>
    <n v="0.90588235294117647"/>
    <n v="0.91666666666666663"/>
    <n v="6338.9610389610389"/>
    <n v="18900"/>
    <n v="2.981561155500922"/>
    <n v="124.29335370511841"/>
    <n v="370.58823529411762"/>
    <n v="1840"/>
    <n v="93840"/>
    <n v="267083.07692307694"/>
    <n v="360923.07692307694"/>
    <x v="72"/>
  </r>
  <r>
    <n v="136348"/>
    <s v="PG0252"/>
    <s v="AAQ"/>
    <s v="SVO"/>
    <s v="733"/>
    <x v="87"/>
    <d v="2017-02-10T11:45:00"/>
    <s v="0 years 0 mons 0 days 1 hours 40 mins 0.00 secs"/>
    <n v="100"/>
    <n v="130"/>
    <n v="12"/>
    <n v="118"/>
    <n v="120"/>
    <n v="12"/>
    <n v="108"/>
    <n v="1762800"/>
    <n v="1323600"/>
    <n v="439200"/>
    <n v="0.9152542372881356"/>
    <n v="1"/>
    <n v="12255.555555555555"/>
    <n v="36600"/>
    <n v="2.9864007252946512"/>
    <n v="122.55555555555554"/>
    <n v="366"/>
    <n v="4000"/>
    <n v="400000"/>
    <n v="1138461.5384615385"/>
    <n v="1538461.5384615385"/>
    <x v="33"/>
  </r>
  <r>
    <n v="136922"/>
    <s v="PG0480"/>
    <s v="AAQ"/>
    <s v="EGO"/>
    <s v="SU9"/>
    <x v="88"/>
    <d v="2017-02-11T10:17:00"/>
    <s v="0 years 0 mons 0 days 0 hours 50 mins 0.00 secs"/>
    <n v="50"/>
    <n v="97"/>
    <n v="12"/>
    <n v="85"/>
    <n v="76"/>
    <n v="10"/>
    <n v="66"/>
    <n v="607800"/>
    <n v="418800"/>
    <n v="189000"/>
    <n v="0.77647058823529413"/>
    <n v="0.83333333333333337"/>
    <n v="6345.454545454545"/>
    <n v="18900"/>
    <n v="2.9785100286532953"/>
    <n v="126.90909090909091"/>
    <n v="378"/>
    <n v="1840"/>
    <n v="92000"/>
    <n v="261846.15384615384"/>
    <n v="353846.15384615387"/>
    <x v="73"/>
  </r>
  <r>
    <n v="136269"/>
    <s v="PG0252"/>
    <s v="AAQ"/>
    <s v="SVO"/>
    <s v="733"/>
    <x v="89"/>
    <d v="2017-02-11T11:53:00"/>
    <s v="0 years 0 mons 0 days 1 hours 40 mins 0.00 secs"/>
    <n v="100"/>
    <n v="130"/>
    <n v="12"/>
    <n v="118"/>
    <n v="109"/>
    <n v="11"/>
    <n v="98"/>
    <n v="1605400"/>
    <n v="1202800"/>
    <n v="402600"/>
    <n v="0.83050847457627119"/>
    <n v="0.91666666666666663"/>
    <n v="12273.469387755102"/>
    <n v="36600"/>
    <n v="2.9820419022281346"/>
    <n v="122.73469387755102"/>
    <n v="366"/>
    <n v="4000"/>
    <n v="400000"/>
    <n v="1138461.5384615385"/>
    <n v="1538461.5384615385"/>
    <x v="74"/>
  </r>
  <r>
    <n v="136861"/>
    <s v="PG0480"/>
    <s v="AAQ"/>
    <s v="EGO"/>
    <s v="SU9"/>
    <x v="90"/>
    <d v="2017-02-12T10:17:00"/>
    <s v="0 years 0 mons 0 days 0 hours 49 mins 0.00 secs"/>
    <n v="49"/>
    <n v="97"/>
    <n v="12"/>
    <n v="85"/>
    <n v="87"/>
    <n v="11"/>
    <n v="76"/>
    <n v="689100"/>
    <n v="481200"/>
    <n v="207900"/>
    <n v="0.89411764705882357"/>
    <n v="0.91666666666666663"/>
    <n v="6331.5789473684208"/>
    <n v="18900"/>
    <n v="2.9850374064837908"/>
    <n v="129.21589688506981"/>
    <n v="385.71428571428572"/>
    <n v="1840"/>
    <n v="90160"/>
    <n v="256609.23076923078"/>
    <n v="346769.23076923075"/>
    <x v="75"/>
  </r>
  <r>
    <n v="136270"/>
    <s v="PG0252"/>
    <s v="AAQ"/>
    <s v="SVO"/>
    <s v="733"/>
    <x v="91"/>
    <d v="2017-02-12T11:51:00"/>
    <s v="0 years 0 mons 0 days 1 hours 39 mins 0.00 secs"/>
    <n v="99"/>
    <n v="130"/>
    <n v="12"/>
    <n v="118"/>
    <n v="111"/>
    <n v="11"/>
    <n v="100"/>
    <n v="1628600"/>
    <n v="1226000"/>
    <n v="402600"/>
    <n v="0.84745762711864403"/>
    <n v="0.91666666666666663"/>
    <n v="12260"/>
    <n v="36600"/>
    <n v="2.9853181076672106"/>
    <n v="123.83838383838383"/>
    <n v="369.69696969696969"/>
    <n v="4000"/>
    <n v="396000"/>
    <n v="1127076.923076923"/>
    <n v="1523076.923076923"/>
    <x v="76"/>
  </r>
  <r>
    <n v="136857"/>
    <s v="PG0480"/>
    <s v="AAQ"/>
    <s v="EGO"/>
    <s v="SU9"/>
    <x v="92"/>
    <d v="2017-02-13T10:21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130"/>
    <s v="PG0252"/>
    <s v="AAQ"/>
    <s v="SVO"/>
    <s v="733"/>
    <x v="93"/>
    <d v="2017-02-13T11:46:00"/>
    <s v="0 years 0 mons 0 days 1 hours 39 mins 0.00 secs"/>
    <n v="99"/>
    <n v="130"/>
    <n v="12"/>
    <n v="118"/>
    <n v="107"/>
    <n v="10"/>
    <n v="97"/>
    <n v="1556600"/>
    <n v="1190600"/>
    <n v="366000"/>
    <n v="0.82203389830508478"/>
    <n v="0.83333333333333337"/>
    <n v="12274.226804123711"/>
    <n v="36600"/>
    <n v="2.9818578867797751"/>
    <n v="123.98208893054253"/>
    <n v="369.69696969696969"/>
    <n v="4000"/>
    <n v="396000"/>
    <n v="1127076.923076923"/>
    <n v="1523076.923076923"/>
    <x v="77"/>
  </r>
  <r>
    <n v="136567"/>
    <s v="PG0194"/>
    <s v="AAQ"/>
    <s v="NOZ"/>
    <n v="733"/>
    <x v="94"/>
    <d v="2017-02-14T11:23:00"/>
    <s v="0 years 0 mons 0 days 5 hours 11 mins 0.00 secs"/>
    <n v="311"/>
    <n v="130"/>
    <n v="12"/>
    <n v="118"/>
    <n v="102"/>
    <n v="11"/>
    <n v="91"/>
    <n v="4810237"/>
    <n v="3537625"/>
    <n v="1272612"/>
    <n v="0.90019264241174757"/>
    <n v="0.89901129943502822"/>
    <n v="38875"/>
    <n v="115692"/>
    <n v="2.976"/>
    <n v="125"/>
    <n v="372"/>
    <n v="4000"/>
    <n v="1244000"/>
    <n v="3540615.3846153845"/>
    <n v="4784615.384615384"/>
    <x v="78"/>
  </r>
  <r>
    <n v="136888"/>
    <s v="PG0480"/>
    <s v="AAQ"/>
    <s v="EGO"/>
    <s v="SU9"/>
    <x v="95"/>
    <d v="2017-02-14T10:19:00"/>
    <s v="0 years 0 mons 0 days 0 hours 50 mins 0.00 secs"/>
    <n v="50"/>
    <n v="97"/>
    <n v="12"/>
    <n v="85"/>
    <n v="79"/>
    <n v="10"/>
    <n v="69"/>
    <n v="626100"/>
    <n v="437100"/>
    <n v="189000"/>
    <n v="0.81176470588235294"/>
    <n v="0.83333333333333337"/>
    <n v="6334.782608695652"/>
    <n v="18900"/>
    <n v="2.9835277968428278"/>
    <n v="126.69565217391305"/>
    <n v="378"/>
    <n v="1840"/>
    <n v="92000"/>
    <n v="261846.15384615384"/>
    <n v="353846.15384615387"/>
    <x v="5"/>
  </r>
  <r>
    <n v="136249"/>
    <s v="PG0252"/>
    <s v="AAQ"/>
    <s v="SVO"/>
    <s v="733"/>
    <x v="96"/>
    <d v="2017-02-14T11:46:00"/>
    <s v="0 years 0 mons 0 days 1 hours 38 mins 0.00 secs"/>
    <n v="98"/>
    <n v="130"/>
    <n v="12"/>
    <n v="118"/>
    <n v="123"/>
    <n v="12"/>
    <n v="111"/>
    <n v="1800600"/>
    <n v="1361400"/>
    <n v="439200"/>
    <n v="0.94067796610169496"/>
    <n v="1"/>
    <n v="12264.864864864865"/>
    <n v="36600"/>
    <n v="2.9841339797267517"/>
    <n v="125.15168229453944"/>
    <n v="373.46938775510205"/>
    <n v="4000"/>
    <n v="392000"/>
    <n v="1115692.3076923077"/>
    <n v="1507692.3076923077"/>
    <x v="79"/>
  </r>
  <r>
    <n v="136605"/>
    <s v="PG0480"/>
    <s v="AAQ"/>
    <s v="EGO"/>
    <s v="SU9"/>
    <x v="97"/>
    <d v="2017-02-15T10:19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132"/>
    <s v="PG0252"/>
    <s v="AAQ"/>
    <s v="SVO"/>
    <s v="733"/>
    <x v="98"/>
    <d v="2017-02-15T11:48:00"/>
    <s v="0 years 0 mons 0 days 1 hours 39 mins 0.00 secs"/>
    <n v="99"/>
    <n v="130"/>
    <n v="12"/>
    <n v="118"/>
    <n v="116"/>
    <n v="12"/>
    <n v="104"/>
    <n v="1714000"/>
    <n v="1274800"/>
    <n v="439200"/>
    <n v="0.88135593220338981"/>
    <n v="1"/>
    <n v="12257.692307692309"/>
    <n v="36600"/>
    <n v="2.9858801380608719"/>
    <n v="123.81507381507383"/>
    <n v="369.69696969696969"/>
    <n v="4000"/>
    <n v="396000"/>
    <n v="1127076.923076923"/>
    <n v="1523076.923076923"/>
    <x v="80"/>
  </r>
  <r>
    <n v="136875"/>
    <s v="PG0480"/>
    <s v="AAQ"/>
    <s v="EGO"/>
    <s v="SU9"/>
    <x v="99"/>
    <d v="2017-02-16T10:19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268"/>
    <s v="PG0252"/>
    <s v="AAQ"/>
    <s v="SVO"/>
    <s v="733"/>
    <x v="100"/>
    <d v="2017-02-16T11:49:00"/>
    <s v="0 years 0 mons 0 days 1 hours 41 mins 0.00 secs"/>
    <n v="101"/>
    <n v="130"/>
    <n v="12"/>
    <n v="118"/>
    <n v="115"/>
    <n v="11"/>
    <n v="104"/>
    <n v="1676200"/>
    <n v="1273600"/>
    <n v="402600"/>
    <n v="0.88135593220338981"/>
    <n v="0.91666666666666663"/>
    <n v="12246.153846153846"/>
    <n v="36600"/>
    <n v="2.9886934673366836"/>
    <n v="121.24904798172125"/>
    <n v="362.37623762376239"/>
    <n v="4000"/>
    <n v="404000"/>
    <n v="1149846.1538461538"/>
    <n v="1553846.1538461538"/>
    <x v="81"/>
  </r>
  <r>
    <n v="136620"/>
    <s v="PG0480"/>
    <s v="AAQ"/>
    <s v="EGO"/>
    <s v="SU9"/>
    <x v="101"/>
    <d v="2017-02-17T10:19:00"/>
    <s v="0 years 0 mons 0 days 0 hours 49 mins 0.00 secs"/>
    <n v="49"/>
    <n v="97"/>
    <n v="12"/>
    <n v="85"/>
    <n v="79"/>
    <n v="9"/>
    <n v="70"/>
    <n v="613500"/>
    <n v="443400"/>
    <n v="170100"/>
    <n v="0.82352941176470584"/>
    <n v="0.75"/>
    <n v="6334.2857142857147"/>
    <n v="18900"/>
    <n v="2.983761840324763"/>
    <n v="129.27113702623907"/>
    <n v="385.71428571428572"/>
    <n v="1840"/>
    <n v="90160"/>
    <n v="256609.23076923078"/>
    <n v="346769.23076923075"/>
    <x v="82"/>
  </r>
  <r>
    <n v="136452"/>
    <s v="PG0252"/>
    <s v="AAQ"/>
    <s v="SVO"/>
    <s v="733"/>
    <x v="102"/>
    <d v="2017-02-17T11:48:00"/>
    <s v="0 years 0 mons 0 days 1 hours 40 mins 0.00 secs"/>
    <n v="100"/>
    <n v="130"/>
    <n v="12"/>
    <n v="118"/>
    <n v="109"/>
    <n v="11"/>
    <n v="98"/>
    <n v="1603000"/>
    <n v="1200400"/>
    <n v="402600"/>
    <n v="0.83050847457627119"/>
    <n v="0.91666666666666663"/>
    <n v="12248.979591836734"/>
    <n v="36600"/>
    <n v="2.9880039986671112"/>
    <n v="122.48979591836735"/>
    <n v="366"/>
    <n v="4000"/>
    <n v="400000"/>
    <n v="1138461.5384615385"/>
    <n v="1538461.5384615385"/>
    <x v="83"/>
  </r>
  <r>
    <n v="136827"/>
    <s v="PG0480"/>
    <s v="AAQ"/>
    <s v="EGO"/>
    <s v="SU9"/>
    <x v="103"/>
    <d v="2017-02-18T10:17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264"/>
    <s v="PG0252"/>
    <s v="AAQ"/>
    <s v="SVO"/>
    <s v="733"/>
    <x v="104"/>
    <d v="2017-02-18T11:47:00"/>
    <s v="0 years 0 mons 0 days 1 hours 40 mins 0.00 secs"/>
    <n v="100"/>
    <n v="130"/>
    <n v="12"/>
    <n v="118"/>
    <n v="116"/>
    <n v="11"/>
    <n v="105"/>
    <n v="1690800"/>
    <n v="1288200"/>
    <n v="402600"/>
    <n v="0.88983050847457623"/>
    <n v="0.91666666666666663"/>
    <n v="12268.571428571429"/>
    <n v="36600"/>
    <n v="2.9832324173265019"/>
    <n v="122.6857142857143"/>
    <n v="366"/>
    <n v="4000"/>
    <n v="400000"/>
    <n v="1138461.5384615385"/>
    <n v="1538461.5384615385"/>
    <x v="84"/>
  </r>
  <r>
    <n v="136815"/>
    <s v="PG0480"/>
    <s v="AAQ"/>
    <s v="EGO"/>
    <s v="SU9"/>
    <x v="105"/>
    <d v="2017-02-19T10:17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320"/>
    <s v="PG0252"/>
    <s v="AAQ"/>
    <s v="SVO"/>
    <s v="733"/>
    <x v="106"/>
    <d v="2017-02-19T11:45:00"/>
    <s v="0 years 0 mons 0 days 1 hours 40 mins 0.00 secs"/>
    <n v="100"/>
    <n v="130"/>
    <n v="12"/>
    <n v="118"/>
    <n v="106"/>
    <n v="10"/>
    <n v="96"/>
    <n v="1544400"/>
    <n v="1178400"/>
    <n v="366000"/>
    <n v="0.81355932203389836"/>
    <n v="0.83333333333333337"/>
    <n v="12275"/>
    <n v="36600"/>
    <n v="2.9816700610997962"/>
    <n v="122.75"/>
    <n v="366"/>
    <n v="4000"/>
    <n v="400000"/>
    <n v="1138461.5384615385"/>
    <n v="1538461.5384615385"/>
    <x v="85"/>
  </r>
  <r>
    <n v="136660"/>
    <s v="PG0480"/>
    <s v="AAQ"/>
    <s v="EGO"/>
    <s v="SU9"/>
    <x v="107"/>
    <d v="2017-02-20T10:15:00"/>
    <s v="0 years 0 mons 0 days 0 hours 49 mins 0.00 secs"/>
    <n v="49"/>
    <n v="97"/>
    <n v="12"/>
    <n v="85"/>
    <n v="87"/>
    <n v="10"/>
    <n v="77"/>
    <n v="677100"/>
    <n v="488100"/>
    <n v="189000"/>
    <n v="0.90588235294117647"/>
    <n v="0.83333333333333337"/>
    <n v="6338.9610389610389"/>
    <n v="18900"/>
    <n v="2.981561155500922"/>
    <n v="129.36655181553141"/>
    <n v="385.71428571428572"/>
    <n v="1840"/>
    <n v="90160"/>
    <n v="256609.23076923078"/>
    <n v="346769.23076923075"/>
    <x v="86"/>
  </r>
  <r>
    <n v="136403"/>
    <s v="PG0252"/>
    <s v="AAQ"/>
    <s v="SVO"/>
    <s v="733"/>
    <x v="108"/>
    <d v="2017-02-20T11:46:00"/>
    <s v="0 years 0 mons 0 days 1 hours 40 mins 0.00 secs"/>
    <n v="100"/>
    <n v="130"/>
    <n v="12"/>
    <n v="118"/>
    <n v="129"/>
    <n v="12"/>
    <n v="117"/>
    <n v="1873800"/>
    <n v="1434600"/>
    <n v="439200"/>
    <n v="0.99152542372881358"/>
    <n v="1"/>
    <n v="12261.538461538461"/>
    <n v="36600"/>
    <n v="2.984943538268507"/>
    <n v="122.61538461538461"/>
    <n v="366"/>
    <n v="4000"/>
    <n v="400000"/>
    <n v="1138461.5384615385"/>
    <n v="1538461.5384615385"/>
    <x v="34"/>
  </r>
  <r>
    <n v="136511"/>
    <s v="PG0194"/>
    <s v="AAQ"/>
    <s v="NOZ"/>
    <n v="733"/>
    <x v="109"/>
    <d v="2017-02-21T11:25:00"/>
    <s v="0 years 0 mons 0 days 5 hours 10 mins 0.00 secs"/>
    <n v="310"/>
    <n v="130"/>
    <n v="12"/>
    <n v="118"/>
    <n v="102"/>
    <n v="11"/>
    <n v="91"/>
    <n v="4794770"/>
    <n v="3526250"/>
    <n v="1268520"/>
    <n v="0.90019264241174757"/>
    <n v="0.89901129943502822"/>
    <n v="38750"/>
    <n v="115320"/>
    <n v="2.976"/>
    <n v="125"/>
    <n v="372"/>
    <n v="4000"/>
    <n v="1240000"/>
    <n v="3529230.769230769"/>
    <n v="4769230.769230769"/>
    <x v="87"/>
  </r>
  <r>
    <n v="136612"/>
    <s v="PG0480"/>
    <s v="AAQ"/>
    <s v="EGO"/>
    <s v="SU9"/>
    <x v="110"/>
    <d v="2017-02-21T10:17:00"/>
    <s v="0 years 0 mons 0 days 0 hours 50 mins 0.00 secs"/>
    <n v="50"/>
    <n v="97"/>
    <n v="12"/>
    <n v="85"/>
    <n v="94"/>
    <n v="12"/>
    <n v="82"/>
    <n v="746400"/>
    <n v="519600"/>
    <n v="226800"/>
    <n v="0.96470588235294119"/>
    <n v="1"/>
    <n v="6336.5853658536589"/>
    <n v="18900"/>
    <n v="2.982678983833718"/>
    <n v="126.73170731707317"/>
    <n v="378"/>
    <n v="1840"/>
    <n v="92000"/>
    <n v="261846.15384615384"/>
    <n v="353846.15384615387"/>
    <x v="61"/>
  </r>
  <r>
    <n v="136479"/>
    <s v="PG0252"/>
    <s v="AAQ"/>
    <s v="SVO"/>
    <s v="733"/>
    <x v="111"/>
    <d v="2017-02-21T11:47:00"/>
    <s v="0 years 0 mons 0 days 1 hours 39 mins 0.00 secs"/>
    <n v="99"/>
    <n v="130"/>
    <n v="12"/>
    <n v="118"/>
    <n v="122"/>
    <n v="10"/>
    <n v="112"/>
    <n v="1738400"/>
    <n v="1372400"/>
    <n v="366000"/>
    <n v="0.94915254237288138"/>
    <n v="0.83333333333333337"/>
    <n v="12253.571428571429"/>
    <n v="36600"/>
    <n v="2.9868842902943746"/>
    <n v="123.77344877344878"/>
    <n v="369.69696969696969"/>
    <n v="4000"/>
    <n v="396000"/>
    <n v="1127076.923076923"/>
    <n v="1523076.923076923"/>
    <x v="12"/>
  </r>
  <r>
    <n v="136778"/>
    <s v="PG0480"/>
    <s v="AAQ"/>
    <s v="EGO"/>
    <s v="SU9"/>
    <x v="112"/>
    <d v="2017-02-22T10:16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165"/>
    <s v="PG0252"/>
    <s v="AAQ"/>
    <s v="SVO"/>
    <s v="733"/>
    <x v="113"/>
    <d v="2017-02-22T11:52:00"/>
    <s v="0 years 0 mons 0 days 1 hours 41 mins 0.00 secs"/>
    <n v="101"/>
    <n v="130"/>
    <n v="12"/>
    <n v="118"/>
    <n v="110"/>
    <n v="9"/>
    <n v="101"/>
    <n v="1567600"/>
    <n v="1238200"/>
    <n v="329400"/>
    <n v="0.85593220338983056"/>
    <n v="0.75"/>
    <n v="12259.405940594059"/>
    <n v="36600"/>
    <n v="2.9854627685349704"/>
    <n v="121.38025683756494"/>
    <n v="362.37623762376239"/>
    <n v="4000"/>
    <n v="404000"/>
    <n v="1149846.1538461538"/>
    <n v="1553846.1538461538"/>
    <x v="66"/>
  </r>
  <r>
    <n v="136807"/>
    <s v="PG0480"/>
    <s v="AAQ"/>
    <s v="EGO"/>
    <s v="SU9"/>
    <x v="114"/>
    <d v="2017-02-23T10:18:00"/>
    <s v="0 years 0 mons 0 days 0 hours 50 mins 0.00 secs"/>
    <n v="50"/>
    <n v="97"/>
    <n v="12"/>
    <n v="85"/>
    <n v="68"/>
    <n v="8"/>
    <n v="60"/>
    <n v="531000"/>
    <n v="379800"/>
    <n v="151200"/>
    <n v="0.70588235294117652"/>
    <n v="0.66666666666666663"/>
    <n v="6330"/>
    <n v="18900"/>
    <n v="2.985781990521327"/>
    <n v="126.6"/>
    <n v="378"/>
    <n v="1840"/>
    <n v="92000"/>
    <n v="261846.15384615384"/>
    <n v="353846.15384615387"/>
    <x v="88"/>
  </r>
  <r>
    <n v="136204"/>
    <s v="PG0252"/>
    <s v="AAQ"/>
    <s v="SVO"/>
    <s v="733"/>
    <x v="115"/>
    <d v="2017-02-23T11:46:00"/>
    <s v="0 years 0 mons 0 days 1 hours 40 mins 0.00 secs"/>
    <n v="100"/>
    <n v="130"/>
    <n v="12"/>
    <n v="118"/>
    <n v="107"/>
    <n v="6"/>
    <n v="101"/>
    <n v="1457800"/>
    <n v="1238200"/>
    <n v="219600"/>
    <n v="0.85593220338983056"/>
    <n v="0.5"/>
    <n v="12259.405940594059"/>
    <n v="36600"/>
    <n v="2.9854627685349704"/>
    <n v="122.59405940594058"/>
    <n v="366"/>
    <n v="4000"/>
    <n v="400000"/>
    <n v="1138461.5384615385"/>
    <n v="1538461.5384615385"/>
    <x v="89"/>
  </r>
  <r>
    <n v="136780"/>
    <s v="PG0480"/>
    <s v="AAQ"/>
    <s v="EGO"/>
    <s v="SU9"/>
    <x v="116"/>
    <d v="2017-02-24T10:20:00"/>
    <s v="0 years 0 mons 0 days 0 hours 50 mins 0.00 secs"/>
    <n v="50"/>
    <n v="97"/>
    <n v="12"/>
    <n v="85"/>
    <n v="89"/>
    <n v="12"/>
    <n v="77"/>
    <n v="714900"/>
    <n v="488100"/>
    <n v="226800"/>
    <n v="0.90588235294117647"/>
    <n v="1"/>
    <n v="6338.9610389610389"/>
    <n v="18900"/>
    <n v="2.981561155500922"/>
    <n v="126.77922077922078"/>
    <n v="378"/>
    <n v="1840"/>
    <n v="92000"/>
    <n v="261846.15384615384"/>
    <n v="353846.15384615387"/>
    <x v="90"/>
  </r>
  <r>
    <n v="136120"/>
    <s v="PG0252"/>
    <s v="AAQ"/>
    <s v="SVO"/>
    <s v="733"/>
    <x v="117"/>
    <d v="2017-02-24T11:46:00"/>
    <s v="0 years 0 mons 0 days 1 hours 39 mins 0.00 secs"/>
    <n v="99"/>
    <n v="130"/>
    <n v="12"/>
    <n v="118"/>
    <n v="109"/>
    <n v="11"/>
    <n v="98"/>
    <n v="1605400"/>
    <n v="1202800"/>
    <n v="402600"/>
    <n v="0.83050847457627119"/>
    <n v="0.91666666666666663"/>
    <n v="12273.469387755102"/>
    <n v="36600"/>
    <n v="2.9820419022281346"/>
    <n v="123.97443826015254"/>
    <n v="369.69696969696969"/>
    <n v="4000"/>
    <n v="396000"/>
    <n v="1127076.923076923"/>
    <n v="1523076.923076923"/>
    <x v="91"/>
  </r>
  <r>
    <n v="136630"/>
    <s v="PG0480"/>
    <s v="AAQ"/>
    <s v="EGO"/>
    <s v="SU9"/>
    <x v="118"/>
    <d v="2017-02-25T10:22:00"/>
    <s v="0 years 0 mons 0 days 0 hours 50 mins 0.00 secs"/>
    <n v="50"/>
    <n v="97"/>
    <n v="12"/>
    <n v="85"/>
    <n v="94"/>
    <n v="12"/>
    <n v="82"/>
    <n v="746400"/>
    <n v="519600"/>
    <n v="226800"/>
    <n v="0.96470588235294119"/>
    <n v="1"/>
    <n v="6336.5853658536589"/>
    <n v="18900"/>
    <n v="2.982678983833718"/>
    <n v="126.73170731707317"/>
    <n v="378"/>
    <n v="1840"/>
    <n v="92000"/>
    <n v="261846.15384615384"/>
    <n v="353846.15384615387"/>
    <x v="61"/>
  </r>
  <r>
    <n v="136439"/>
    <s v="PG0252"/>
    <s v="AAQ"/>
    <s v="SVO"/>
    <s v="733"/>
    <x v="119"/>
    <d v="2017-02-25T11:48:00"/>
    <s v="0 years 0 mons 0 days 1 hours 40 mins 0.00 secs"/>
    <n v="100"/>
    <n v="130"/>
    <n v="12"/>
    <n v="118"/>
    <n v="117"/>
    <n v="11"/>
    <n v="106"/>
    <n v="1701800"/>
    <n v="1299200"/>
    <n v="402600"/>
    <n v="0.89830508474576276"/>
    <n v="0.91666666666666663"/>
    <n v="12256.603773584906"/>
    <n v="36600"/>
    <n v="2.9861453201970445"/>
    <n v="122.56603773584906"/>
    <n v="366"/>
    <n v="4000"/>
    <n v="400000"/>
    <n v="1138461.5384615385"/>
    <n v="1538461.5384615385"/>
    <x v="92"/>
  </r>
  <r>
    <n v="136802"/>
    <s v="PG0480"/>
    <s v="AAQ"/>
    <s v="EGO"/>
    <s v="SU9"/>
    <x v="120"/>
    <d v="2017-02-26T10:22:00"/>
    <s v="0 years 0 mons 0 days 0 hours 50 mins 0.00 secs"/>
    <n v="50"/>
    <n v="97"/>
    <n v="12"/>
    <n v="85"/>
    <n v="96"/>
    <n v="11"/>
    <n v="85"/>
    <n v="746400"/>
    <n v="538500"/>
    <n v="207900"/>
    <n v="1"/>
    <n v="0.91666666666666663"/>
    <n v="6335.2941176470586"/>
    <n v="18900"/>
    <n v="2.9832869080779947"/>
    <n v="126.70588235294117"/>
    <n v="378"/>
    <n v="1840"/>
    <n v="92000"/>
    <n v="261846.15384615384"/>
    <n v="353846.15384615387"/>
    <x v="61"/>
  </r>
  <r>
    <n v="136351"/>
    <s v="PG0252"/>
    <s v="AAQ"/>
    <s v="SVO"/>
    <s v="733"/>
    <x v="121"/>
    <d v="2017-02-26T11:53:00"/>
    <s v="0 years 0 mons 0 days 1 hours 40 mins 0.00 secs"/>
    <n v="100"/>
    <n v="130"/>
    <n v="12"/>
    <n v="118"/>
    <n v="105"/>
    <n v="11"/>
    <n v="94"/>
    <n v="1555400"/>
    <n v="1152800"/>
    <n v="402600"/>
    <n v="0.79661016949152541"/>
    <n v="0.91666666666666663"/>
    <n v="12263.829787234043"/>
    <n v="36600"/>
    <n v="2.984385843164469"/>
    <n v="122.63829787234043"/>
    <n v="366"/>
    <n v="4000"/>
    <n v="400000"/>
    <n v="1138461.5384615385"/>
    <n v="1538461.5384615385"/>
    <x v="93"/>
  </r>
  <r>
    <n v="136953"/>
    <s v="PG0480"/>
    <s v="AAQ"/>
    <s v="EGO"/>
    <s v="SU9"/>
    <x v="122"/>
    <d v="2017-02-27T10:17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266"/>
    <s v="PG0252"/>
    <s v="AAQ"/>
    <s v="SVO"/>
    <s v="733"/>
    <x v="123"/>
    <d v="2017-02-27T11:48:00"/>
    <s v="0 years 0 mons 0 days 1 hours 40 mins 0.00 secs"/>
    <n v="100"/>
    <n v="130"/>
    <n v="12"/>
    <n v="118"/>
    <n v="108"/>
    <n v="10"/>
    <n v="98"/>
    <n v="1566400"/>
    <n v="1200400"/>
    <n v="366000"/>
    <n v="0.83050847457627119"/>
    <n v="0.83333333333333337"/>
    <n v="12248.979591836734"/>
    <n v="36600"/>
    <n v="2.9880039986671112"/>
    <n v="122.48979591836735"/>
    <n v="366"/>
    <n v="4000"/>
    <n v="400000"/>
    <n v="1138461.5384615385"/>
    <n v="1538461.5384615385"/>
    <x v="94"/>
  </r>
  <r>
    <n v="136513"/>
    <s v="PG0194"/>
    <s v="AAQ"/>
    <s v="NOZ"/>
    <n v="733"/>
    <x v="124"/>
    <d v="2017-02-28T11:23:00"/>
    <s v="0 years 0 mons 0 days 5 hours 10 mins 0.00 secs"/>
    <n v="310"/>
    <n v="130"/>
    <n v="12"/>
    <n v="118"/>
    <n v="102"/>
    <n v="11"/>
    <n v="91"/>
    <n v="4794770"/>
    <n v="3526250"/>
    <n v="1268520"/>
    <n v="0.90019264241174757"/>
    <n v="0.89901129943502822"/>
    <n v="38750"/>
    <n v="115320"/>
    <n v="2.976"/>
    <n v="125"/>
    <n v="372"/>
    <n v="4000"/>
    <n v="1240000"/>
    <n v="3529230.769230769"/>
    <n v="4769230.769230769"/>
    <x v="87"/>
  </r>
  <r>
    <n v="136844"/>
    <s v="PG0480"/>
    <s v="AAQ"/>
    <s v="EGO"/>
    <s v="SU9"/>
    <x v="125"/>
    <d v="2017-02-28T10:16:00"/>
    <s v="0 years 0 mons 0 days 0 hours 50 mins 0.00 secs"/>
    <n v="50"/>
    <n v="97"/>
    <n v="12"/>
    <n v="85"/>
    <n v="79"/>
    <n v="6"/>
    <n v="73"/>
    <n v="575100"/>
    <n v="461700"/>
    <n v="113400"/>
    <n v="0.85882352941176465"/>
    <n v="0.5"/>
    <n v="6324.6575342465758"/>
    <n v="18900"/>
    <n v="2.9883040935672511"/>
    <n v="126.49315068493152"/>
    <n v="378"/>
    <n v="1840"/>
    <n v="92000"/>
    <n v="261846.15384615384"/>
    <n v="353846.15384615387"/>
    <x v="95"/>
  </r>
  <r>
    <n v="136215"/>
    <s v="PG0252"/>
    <s v="AAQ"/>
    <s v="SVO"/>
    <s v="733"/>
    <x v="126"/>
    <d v="2017-02-28T11:49:00"/>
    <s v="0 years 0 mons 0 days 1 hours 40 mins 0.00 secs"/>
    <n v="100"/>
    <n v="130"/>
    <n v="12"/>
    <n v="118"/>
    <n v="114"/>
    <n v="11"/>
    <n v="103"/>
    <n v="1664000"/>
    <n v="1261400"/>
    <n v="402600"/>
    <n v="0.8728813559322034"/>
    <n v="0.91666666666666663"/>
    <n v="12246.601941747573"/>
    <n v="36600"/>
    <n v="2.9885841128904391"/>
    <n v="122.46601941747572"/>
    <n v="366"/>
    <n v="4000"/>
    <n v="400000"/>
    <n v="1138461.5384615385"/>
    <n v="1538461.5384615385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129" firstHeaderRow="1" firstDataRow="1" firstDataCol="1"/>
  <pivotFields count="30">
    <pivotField showAll="0"/>
    <pivotField showAll="0"/>
    <pivotField showAll="0"/>
    <pivotField showAll="0"/>
    <pivotField showAll="0"/>
    <pivotField axis="axisRow" numFmtId="166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10" showAll="0"/>
    <pivotField numFmtId="10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>
      <items count="98">
        <item x="69"/>
        <item x="17"/>
        <item x="15"/>
        <item x="54"/>
        <item x="64"/>
        <item x="89"/>
        <item x="48"/>
        <item x="9"/>
        <item x="26"/>
        <item x="59"/>
        <item x="30"/>
        <item x="46"/>
        <item x="50"/>
        <item x="20"/>
        <item x="85"/>
        <item x="66"/>
        <item x="93"/>
        <item x="67"/>
        <item x="4"/>
        <item x="56"/>
        <item x="44"/>
        <item x="31"/>
        <item x="87"/>
        <item x="78"/>
        <item x="18"/>
        <item x="94"/>
        <item x="77"/>
        <item x="1"/>
        <item x="3"/>
        <item x="62"/>
        <item x="83"/>
        <item x="71"/>
        <item x="74"/>
        <item x="11"/>
        <item x="91"/>
        <item x="28"/>
        <item x="6"/>
        <item x="76"/>
        <item x="41"/>
        <item x="81"/>
        <item x="68"/>
        <item x="96"/>
        <item x="57"/>
        <item x="84"/>
        <item x="39"/>
        <item x="92"/>
        <item x="43"/>
        <item x="88"/>
        <item x="55"/>
        <item x="80"/>
        <item x="7"/>
        <item x="12"/>
        <item x="95"/>
        <item x="33"/>
        <item x="37"/>
        <item x="36"/>
        <item x="73"/>
        <item x="63"/>
        <item x="38"/>
        <item x="82"/>
        <item x="8"/>
        <item x="5"/>
        <item x="51"/>
        <item x="2"/>
        <item x="14"/>
        <item x="49"/>
        <item x="52"/>
        <item x="42"/>
        <item x="79"/>
        <item x="60"/>
        <item x="45"/>
        <item x="70"/>
        <item x="19"/>
        <item x="25"/>
        <item x="86"/>
        <item x="72"/>
        <item x="34"/>
        <item x="27"/>
        <item x="53"/>
        <item x="75"/>
        <item x="23"/>
        <item x="21"/>
        <item x="13"/>
        <item x="90"/>
        <item x="58"/>
        <item x="65"/>
        <item x="16"/>
        <item x="10"/>
        <item x="32"/>
        <item x="61"/>
        <item x="29"/>
        <item x="47"/>
        <item x="40"/>
        <item x="0"/>
        <item x="24"/>
        <item x="35"/>
        <item x="22"/>
        <item t="default"/>
      </items>
    </pivotField>
  </pivotFields>
  <rowFields count="1">
    <field x="5"/>
  </rowFields>
  <rowItems count="1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 t="grand">
      <x/>
    </i>
  </rowItems>
  <colItems count="1">
    <i/>
  </colItems>
  <dataFields count="1">
    <dataField name="Product of diff" fld="29" subtotal="product" baseField="5" baseItem="44"/>
  </dataFields>
  <formats count="1">
    <format dxfId="4">
      <pivotArea collapsedLevelsAreSubtotals="1" fieldPosition="0">
        <references count="1">
          <reference field="5" count="0"/>
        </references>
      </pivotArea>
    </format>
  </formats>
  <chartFormats count="141">
    <chartFormat chart="0" format="35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35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5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5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58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59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60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361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362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363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364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365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366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367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368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369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0" format="370" series="1">
      <pivotArea type="data" outline="0" fieldPosition="0">
        <references count="1">
          <reference field="5" count="1" selected="0">
            <x v="16"/>
          </reference>
        </references>
      </pivotArea>
    </chartFormat>
    <chartFormat chart="0" format="371" series="1">
      <pivotArea type="data" outline="0" fieldPosition="0">
        <references count="1">
          <reference field="5" count="1" selected="0">
            <x v="17"/>
          </reference>
        </references>
      </pivotArea>
    </chartFormat>
    <chartFormat chart="0" format="372" series="1">
      <pivotArea type="data" outline="0" fieldPosition="0">
        <references count="1">
          <reference field="5" count="1" selected="0">
            <x v="18"/>
          </reference>
        </references>
      </pivotArea>
    </chartFormat>
    <chartFormat chart="0" format="373" series="1">
      <pivotArea type="data" outline="0" fieldPosition="0">
        <references count="1">
          <reference field="5" count="1" selected="0">
            <x v="19"/>
          </reference>
        </references>
      </pivotArea>
    </chartFormat>
    <chartFormat chart="0" format="374" series="1">
      <pivotArea type="data" outline="0" fieldPosition="0">
        <references count="1">
          <reference field="5" count="1" selected="0">
            <x v="20"/>
          </reference>
        </references>
      </pivotArea>
    </chartFormat>
    <chartFormat chart="0" format="375" series="1">
      <pivotArea type="data" outline="0" fieldPosition="0">
        <references count="1">
          <reference field="5" count="1" selected="0">
            <x v="21"/>
          </reference>
        </references>
      </pivotArea>
    </chartFormat>
    <chartFormat chart="0" format="376" series="1">
      <pivotArea type="data" outline="0" fieldPosition="0">
        <references count="1">
          <reference field="5" count="1" selected="0">
            <x v="22"/>
          </reference>
        </references>
      </pivotArea>
    </chartFormat>
    <chartFormat chart="0" format="377" series="1">
      <pivotArea type="data" outline="0" fieldPosition="0">
        <references count="1">
          <reference field="5" count="1" selected="0">
            <x v="23"/>
          </reference>
        </references>
      </pivotArea>
    </chartFormat>
    <chartFormat chart="0" format="378" series="1">
      <pivotArea type="data" outline="0" fieldPosition="0">
        <references count="1">
          <reference field="5" count="1" selected="0">
            <x v="24"/>
          </reference>
        </references>
      </pivotArea>
    </chartFormat>
    <chartFormat chart="0" format="379" series="1">
      <pivotArea type="data" outline="0" fieldPosition="0">
        <references count="1">
          <reference field="5" count="1" selected="0">
            <x v="25"/>
          </reference>
        </references>
      </pivotArea>
    </chartFormat>
    <chartFormat chart="0" format="380" series="1">
      <pivotArea type="data" outline="0" fieldPosition="0">
        <references count="1">
          <reference field="5" count="1" selected="0">
            <x v="26"/>
          </reference>
        </references>
      </pivotArea>
    </chartFormat>
    <chartFormat chart="0" format="381" series="1">
      <pivotArea type="data" outline="0" fieldPosition="0">
        <references count="1">
          <reference field="5" count="1" selected="0">
            <x v="27"/>
          </reference>
        </references>
      </pivotArea>
    </chartFormat>
    <chartFormat chart="0" format="382" series="1">
      <pivotArea type="data" outline="0" fieldPosition="0">
        <references count="1">
          <reference field="5" count="1" selected="0">
            <x v="28"/>
          </reference>
        </references>
      </pivotArea>
    </chartFormat>
    <chartFormat chart="0" format="383" series="1">
      <pivotArea type="data" outline="0" fieldPosition="0">
        <references count="1">
          <reference field="5" count="1" selected="0">
            <x v="29"/>
          </reference>
        </references>
      </pivotArea>
    </chartFormat>
    <chartFormat chart="0" format="384" series="1">
      <pivotArea type="data" outline="0" fieldPosition="0">
        <references count="1">
          <reference field="5" count="1" selected="0">
            <x v="30"/>
          </reference>
        </references>
      </pivotArea>
    </chartFormat>
    <chartFormat chart="0" format="385" series="1">
      <pivotArea type="data" outline="0" fieldPosition="0">
        <references count="1">
          <reference field="5" count="1" selected="0">
            <x v="31"/>
          </reference>
        </references>
      </pivotArea>
    </chartFormat>
    <chartFormat chart="0" format="386" series="1">
      <pivotArea type="data" outline="0" fieldPosition="0">
        <references count="1">
          <reference field="5" count="1" selected="0">
            <x v="32"/>
          </reference>
        </references>
      </pivotArea>
    </chartFormat>
    <chartFormat chart="0" format="387" series="1">
      <pivotArea type="data" outline="0" fieldPosition="0">
        <references count="1">
          <reference field="5" count="1" selected="0">
            <x v="33"/>
          </reference>
        </references>
      </pivotArea>
    </chartFormat>
    <chartFormat chart="0" format="388" series="1">
      <pivotArea type="data" outline="0" fieldPosition="0">
        <references count="1">
          <reference field="5" count="1" selected="0">
            <x v="34"/>
          </reference>
        </references>
      </pivotArea>
    </chartFormat>
    <chartFormat chart="0" format="389" series="1">
      <pivotArea type="data" outline="0" fieldPosition="0">
        <references count="1">
          <reference field="5" count="1" selected="0">
            <x v="35"/>
          </reference>
        </references>
      </pivotArea>
    </chartFormat>
    <chartFormat chart="0" format="390" series="1">
      <pivotArea type="data" outline="0" fieldPosition="0">
        <references count="1">
          <reference field="5" count="1" selected="0">
            <x v="36"/>
          </reference>
        </references>
      </pivotArea>
    </chartFormat>
    <chartFormat chart="0" format="391" series="1">
      <pivotArea type="data" outline="0" fieldPosition="0">
        <references count="1">
          <reference field="5" count="1" selected="0">
            <x v="37"/>
          </reference>
        </references>
      </pivotArea>
    </chartFormat>
    <chartFormat chart="0" format="392" series="1">
      <pivotArea type="data" outline="0" fieldPosition="0">
        <references count="1">
          <reference field="5" count="1" selected="0">
            <x v="38"/>
          </reference>
        </references>
      </pivotArea>
    </chartFormat>
    <chartFormat chart="0" format="393" series="1">
      <pivotArea type="data" outline="0" fieldPosition="0">
        <references count="1">
          <reference field="5" count="1" selected="0">
            <x v="39"/>
          </reference>
        </references>
      </pivotArea>
    </chartFormat>
    <chartFormat chart="0" format="394" series="1">
      <pivotArea type="data" outline="0" fieldPosition="0">
        <references count="1">
          <reference field="5" count="1" selected="0">
            <x v="40"/>
          </reference>
        </references>
      </pivotArea>
    </chartFormat>
    <chartFormat chart="0" format="395" series="1">
      <pivotArea type="data" outline="0" fieldPosition="0">
        <references count="1">
          <reference field="5" count="1" selected="0">
            <x v="41"/>
          </reference>
        </references>
      </pivotArea>
    </chartFormat>
    <chartFormat chart="0" format="396" series="1">
      <pivotArea type="data" outline="0" fieldPosition="0">
        <references count="1">
          <reference field="5" count="1" selected="0">
            <x v="42"/>
          </reference>
        </references>
      </pivotArea>
    </chartFormat>
    <chartFormat chart="0" format="397" series="1">
      <pivotArea type="data" outline="0" fieldPosition="0">
        <references count="1">
          <reference field="5" count="1" selected="0">
            <x v="43"/>
          </reference>
        </references>
      </pivotArea>
    </chartFormat>
    <chartFormat chart="0" format="398" series="1">
      <pivotArea type="data" outline="0" fieldPosition="0">
        <references count="1">
          <reference field="5" count="1" selected="0">
            <x v="44"/>
          </reference>
        </references>
      </pivotArea>
    </chartFormat>
    <chartFormat chart="0" format="399" series="1">
      <pivotArea type="data" outline="0" fieldPosition="0">
        <references count="1">
          <reference field="5" count="1" selected="0">
            <x v="45"/>
          </reference>
        </references>
      </pivotArea>
    </chartFormat>
    <chartFormat chart="0" format="400" series="1">
      <pivotArea type="data" outline="0" fieldPosition="0">
        <references count="1">
          <reference field="5" count="1" selected="0">
            <x v="46"/>
          </reference>
        </references>
      </pivotArea>
    </chartFormat>
    <chartFormat chart="0" format="401" series="1">
      <pivotArea type="data" outline="0" fieldPosition="0">
        <references count="1">
          <reference field="5" count="1" selected="0">
            <x v="47"/>
          </reference>
        </references>
      </pivotArea>
    </chartFormat>
    <chartFormat chart="0" format="402" series="1">
      <pivotArea type="data" outline="0" fieldPosition="0">
        <references count="1">
          <reference field="5" count="1" selected="0">
            <x v="48"/>
          </reference>
        </references>
      </pivotArea>
    </chartFormat>
    <chartFormat chart="0" format="403" series="1">
      <pivotArea type="data" outline="0" fieldPosition="0">
        <references count="1">
          <reference field="5" count="1" selected="0">
            <x v="49"/>
          </reference>
        </references>
      </pivotArea>
    </chartFormat>
    <chartFormat chart="0" format="404" series="1">
      <pivotArea type="data" outline="0" fieldPosition="0">
        <references count="1">
          <reference field="5" count="1" selected="0">
            <x v="50"/>
          </reference>
        </references>
      </pivotArea>
    </chartFormat>
    <chartFormat chart="0" format="405" series="1">
      <pivotArea type="data" outline="0" fieldPosition="0">
        <references count="1">
          <reference field="5" count="1" selected="0">
            <x v="51"/>
          </reference>
        </references>
      </pivotArea>
    </chartFormat>
    <chartFormat chart="0" format="406" series="1">
      <pivotArea type="data" outline="0" fieldPosition="0">
        <references count="1">
          <reference field="5" count="1" selected="0">
            <x v="52"/>
          </reference>
        </references>
      </pivotArea>
    </chartFormat>
    <chartFormat chart="0" format="407" series="1">
      <pivotArea type="data" outline="0" fieldPosition="0">
        <references count="1">
          <reference field="5" count="1" selected="0">
            <x v="53"/>
          </reference>
        </references>
      </pivotArea>
    </chartFormat>
    <chartFormat chart="0" format="408" series="1">
      <pivotArea type="data" outline="0" fieldPosition="0">
        <references count="1">
          <reference field="5" count="1" selected="0">
            <x v="54"/>
          </reference>
        </references>
      </pivotArea>
    </chartFormat>
    <chartFormat chart="0" format="409" series="1">
      <pivotArea type="data" outline="0" fieldPosition="0">
        <references count="1">
          <reference field="5" count="1" selected="0">
            <x v="55"/>
          </reference>
        </references>
      </pivotArea>
    </chartFormat>
    <chartFormat chart="0" format="410" series="1">
      <pivotArea type="data" outline="0" fieldPosition="0">
        <references count="1">
          <reference field="5" count="1" selected="0">
            <x v="56"/>
          </reference>
        </references>
      </pivotArea>
    </chartFormat>
    <chartFormat chart="0" format="411" series="1">
      <pivotArea type="data" outline="0" fieldPosition="0">
        <references count="1">
          <reference field="5" count="1" selected="0">
            <x v="57"/>
          </reference>
        </references>
      </pivotArea>
    </chartFormat>
    <chartFormat chart="0" format="412" series="1">
      <pivotArea type="data" outline="0" fieldPosition="0">
        <references count="1">
          <reference field="5" count="1" selected="0">
            <x v="58"/>
          </reference>
        </references>
      </pivotArea>
    </chartFormat>
    <chartFormat chart="0" format="413" series="1">
      <pivotArea type="data" outline="0" fieldPosition="0">
        <references count="1">
          <reference field="5" count="1" selected="0">
            <x v="59"/>
          </reference>
        </references>
      </pivotArea>
    </chartFormat>
    <chartFormat chart="0" format="414" series="1">
      <pivotArea type="data" outline="0" fieldPosition="0">
        <references count="1">
          <reference field="5" count="1" selected="0">
            <x v="60"/>
          </reference>
        </references>
      </pivotArea>
    </chartFormat>
    <chartFormat chart="0" format="415" series="1">
      <pivotArea type="data" outline="0" fieldPosition="0">
        <references count="1">
          <reference field="5" count="1" selected="0">
            <x v="61"/>
          </reference>
        </references>
      </pivotArea>
    </chartFormat>
    <chartFormat chart="0" format="416" series="1">
      <pivotArea type="data" outline="0" fieldPosition="0">
        <references count="1">
          <reference field="5" count="1" selected="0">
            <x v="62"/>
          </reference>
        </references>
      </pivotArea>
    </chartFormat>
    <chartFormat chart="0" format="417" series="1">
      <pivotArea type="data" outline="0" fieldPosition="0">
        <references count="1">
          <reference field="5" count="1" selected="0">
            <x v="63"/>
          </reference>
        </references>
      </pivotArea>
    </chartFormat>
    <chartFormat chart="0" format="418" series="1">
      <pivotArea type="data" outline="0" fieldPosition="0">
        <references count="1">
          <reference field="5" count="1" selected="0">
            <x v="64"/>
          </reference>
        </references>
      </pivotArea>
    </chartFormat>
    <chartFormat chart="0" format="419" series="1">
      <pivotArea type="data" outline="0" fieldPosition="0">
        <references count="1">
          <reference field="5" count="1" selected="0">
            <x v="65"/>
          </reference>
        </references>
      </pivotArea>
    </chartFormat>
    <chartFormat chart="0" format="420" series="1">
      <pivotArea type="data" outline="0" fieldPosition="0">
        <references count="1">
          <reference field="5" count="1" selected="0">
            <x v="66"/>
          </reference>
        </references>
      </pivotArea>
    </chartFormat>
    <chartFormat chart="0" format="421" series="1">
      <pivotArea type="data" outline="0" fieldPosition="0">
        <references count="1">
          <reference field="5" count="1" selected="0">
            <x v="67"/>
          </reference>
        </references>
      </pivotArea>
    </chartFormat>
    <chartFormat chart="0" format="422" series="1">
      <pivotArea type="data" outline="0" fieldPosition="0">
        <references count="1">
          <reference field="5" count="1" selected="0">
            <x v="68"/>
          </reference>
        </references>
      </pivotArea>
    </chartFormat>
    <chartFormat chart="0" format="423" series="1">
      <pivotArea type="data" outline="0" fieldPosition="0">
        <references count="1">
          <reference field="5" count="1" selected="0">
            <x v="69"/>
          </reference>
        </references>
      </pivotArea>
    </chartFormat>
    <chartFormat chart="0" format="424" series="1">
      <pivotArea type="data" outline="0" fieldPosition="0">
        <references count="1">
          <reference field="5" count="1" selected="0">
            <x v="70"/>
          </reference>
        </references>
      </pivotArea>
    </chartFormat>
    <chartFormat chart="0" format="425" series="1">
      <pivotArea type="data" outline="0" fieldPosition="0">
        <references count="1">
          <reference field="5" count="1" selected="0">
            <x v="71"/>
          </reference>
        </references>
      </pivotArea>
    </chartFormat>
    <chartFormat chart="0" format="426" series="1">
      <pivotArea type="data" outline="0" fieldPosition="0">
        <references count="1">
          <reference field="5" count="1" selected="0">
            <x v="72"/>
          </reference>
        </references>
      </pivotArea>
    </chartFormat>
    <chartFormat chart="0" format="427" series="1">
      <pivotArea type="data" outline="0" fieldPosition="0">
        <references count="1">
          <reference field="5" count="1" selected="0">
            <x v="73"/>
          </reference>
        </references>
      </pivotArea>
    </chartFormat>
    <chartFormat chart="0" format="428" series="1">
      <pivotArea type="data" outline="0" fieldPosition="0">
        <references count="1">
          <reference field="5" count="1" selected="0">
            <x v="74"/>
          </reference>
        </references>
      </pivotArea>
    </chartFormat>
    <chartFormat chart="0" format="429" series="1">
      <pivotArea type="data" outline="0" fieldPosition="0">
        <references count="1">
          <reference field="5" count="1" selected="0">
            <x v="75"/>
          </reference>
        </references>
      </pivotArea>
    </chartFormat>
    <chartFormat chart="0" format="430" series="1">
      <pivotArea type="data" outline="0" fieldPosition="0">
        <references count="1">
          <reference field="5" count="1" selected="0">
            <x v="76"/>
          </reference>
        </references>
      </pivotArea>
    </chartFormat>
    <chartFormat chart="0" format="431" series="1">
      <pivotArea type="data" outline="0" fieldPosition="0">
        <references count="1">
          <reference field="5" count="1" selected="0">
            <x v="77"/>
          </reference>
        </references>
      </pivotArea>
    </chartFormat>
    <chartFormat chart="0" format="432" series="1">
      <pivotArea type="data" outline="0" fieldPosition="0">
        <references count="1">
          <reference field="5" count="1" selected="0">
            <x v="78"/>
          </reference>
        </references>
      </pivotArea>
    </chartFormat>
    <chartFormat chart="0" format="433" series="1">
      <pivotArea type="data" outline="0" fieldPosition="0">
        <references count="1">
          <reference field="5" count="1" selected="0">
            <x v="79"/>
          </reference>
        </references>
      </pivotArea>
    </chartFormat>
    <chartFormat chart="0" format="434" series="1">
      <pivotArea type="data" outline="0" fieldPosition="0">
        <references count="1">
          <reference field="5" count="1" selected="0">
            <x v="80"/>
          </reference>
        </references>
      </pivotArea>
    </chartFormat>
    <chartFormat chart="0" format="435" series="1">
      <pivotArea type="data" outline="0" fieldPosition="0">
        <references count="1">
          <reference field="5" count="1" selected="0">
            <x v="81"/>
          </reference>
        </references>
      </pivotArea>
    </chartFormat>
    <chartFormat chart="0" format="436" series="1">
      <pivotArea type="data" outline="0" fieldPosition="0">
        <references count="1">
          <reference field="5" count="1" selected="0">
            <x v="82"/>
          </reference>
        </references>
      </pivotArea>
    </chartFormat>
    <chartFormat chart="0" format="437" series="1">
      <pivotArea type="data" outline="0" fieldPosition="0">
        <references count="1">
          <reference field="5" count="1" selected="0">
            <x v="83"/>
          </reference>
        </references>
      </pivotArea>
    </chartFormat>
    <chartFormat chart="0" format="438" series="1">
      <pivotArea type="data" outline="0" fieldPosition="0">
        <references count="1">
          <reference field="5" count="1" selected="0">
            <x v="84"/>
          </reference>
        </references>
      </pivotArea>
    </chartFormat>
    <chartFormat chart="0" format="439" series="1">
      <pivotArea type="data" outline="0" fieldPosition="0">
        <references count="1">
          <reference field="5" count="1" selected="0">
            <x v="85"/>
          </reference>
        </references>
      </pivotArea>
    </chartFormat>
    <chartFormat chart="0" format="440" series="1">
      <pivotArea type="data" outline="0" fieldPosition="0">
        <references count="1">
          <reference field="5" count="1" selected="0">
            <x v="86"/>
          </reference>
        </references>
      </pivotArea>
    </chartFormat>
    <chartFormat chart="0" format="441" series="1">
      <pivotArea type="data" outline="0" fieldPosition="0">
        <references count="1">
          <reference field="5" count="1" selected="0">
            <x v="87"/>
          </reference>
        </references>
      </pivotArea>
    </chartFormat>
    <chartFormat chart="0" format="442" series="1">
      <pivotArea type="data" outline="0" fieldPosition="0">
        <references count="1">
          <reference field="5" count="1" selected="0">
            <x v="88"/>
          </reference>
        </references>
      </pivotArea>
    </chartFormat>
    <chartFormat chart="0" format="443" series="1">
      <pivotArea type="data" outline="0" fieldPosition="0">
        <references count="1">
          <reference field="5" count="1" selected="0">
            <x v="89"/>
          </reference>
        </references>
      </pivotArea>
    </chartFormat>
    <chartFormat chart="0" format="444" series="1">
      <pivotArea type="data" outline="0" fieldPosition="0">
        <references count="1">
          <reference field="5" count="1" selected="0">
            <x v="90"/>
          </reference>
        </references>
      </pivotArea>
    </chartFormat>
    <chartFormat chart="0" format="445" series="1">
      <pivotArea type="data" outline="0" fieldPosition="0">
        <references count="1">
          <reference field="5" count="1" selected="0">
            <x v="91"/>
          </reference>
        </references>
      </pivotArea>
    </chartFormat>
    <chartFormat chart="0" format="446" series="1">
      <pivotArea type="data" outline="0" fieldPosition="0">
        <references count="1">
          <reference field="5" count="1" selected="0">
            <x v="92"/>
          </reference>
        </references>
      </pivotArea>
    </chartFormat>
    <chartFormat chart="0" format="447" series="1">
      <pivotArea type="data" outline="0" fieldPosition="0">
        <references count="1">
          <reference field="5" count="1" selected="0">
            <x v="93"/>
          </reference>
        </references>
      </pivotArea>
    </chartFormat>
    <chartFormat chart="0" format="448" series="1">
      <pivotArea type="data" outline="0" fieldPosition="0">
        <references count="1">
          <reference field="5" count="1" selected="0">
            <x v="94"/>
          </reference>
        </references>
      </pivotArea>
    </chartFormat>
    <chartFormat chart="0" format="449" series="1">
      <pivotArea type="data" outline="0" fieldPosition="0">
        <references count="1">
          <reference field="5" count="1" selected="0">
            <x v="95"/>
          </reference>
        </references>
      </pivotArea>
    </chartFormat>
    <chartFormat chart="0" format="450" series="1">
      <pivotArea type="data" outline="0" fieldPosition="0">
        <references count="1">
          <reference field="5" count="1" selected="0">
            <x v="96"/>
          </reference>
        </references>
      </pivotArea>
    </chartFormat>
    <chartFormat chart="0" format="451" series="1">
      <pivotArea type="data" outline="0" fieldPosition="0">
        <references count="1">
          <reference field="5" count="1" selected="0">
            <x v="97"/>
          </reference>
        </references>
      </pivotArea>
    </chartFormat>
    <chartFormat chart="0" format="452" series="1">
      <pivotArea type="data" outline="0" fieldPosition="0">
        <references count="1">
          <reference field="5" count="1" selected="0">
            <x v="98"/>
          </reference>
        </references>
      </pivotArea>
    </chartFormat>
    <chartFormat chart="0" format="453" series="1">
      <pivotArea type="data" outline="0" fieldPosition="0">
        <references count="1">
          <reference field="5" count="1" selected="0">
            <x v="99"/>
          </reference>
        </references>
      </pivotArea>
    </chartFormat>
    <chartFormat chart="0" format="454" series="1">
      <pivotArea type="data" outline="0" fieldPosition="0">
        <references count="1">
          <reference field="5" count="1" selected="0">
            <x v="100"/>
          </reference>
        </references>
      </pivotArea>
    </chartFormat>
    <chartFormat chart="0" format="455" series="1">
      <pivotArea type="data" outline="0" fieldPosition="0">
        <references count="1">
          <reference field="5" count="1" selected="0">
            <x v="101"/>
          </reference>
        </references>
      </pivotArea>
    </chartFormat>
    <chartFormat chart="0" format="456" series="1">
      <pivotArea type="data" outline="0" fieldPosition="0">
        <references count="1">
          <reference field="5" count="1" selected="0">
            <x v="102"/>
          </reference>
        </references>
      </pivotArea>
    </chartFormat>
    <chartFormat chart="0" format="457" series="1">
      <pivotArea type="data" outline="0" fieldPosition="0">
        <references count="1">
          <reference field="5" count="1" selected="0">
            <x v="103"/>
          </reference>
        </references>
      </pivotArea>
    </chartFormat>
    <chartFormat chart="0" format="458" series="1">
      <pivotArea type="data" outline="0" fieldPosition="0">
        <references count="1">
          <reference field="5" count="1" selected="0">
            <x v="104"/>
          </reference>
        </references>
      </pivotArea>
    </chartFormat>
    <chartFormat chart="0" format="459" series="1">
      <pivotArea type="data" outline="0" fieldPosition="0">
        <references count="1">
          <reference field="5" count="1" selected="0">
            <x v="105"/>
          </reference>
        </references>
      </pivotArea>
    </chartFormat>
    <chartFormat chart="0" format="460" series="1">
      <pivotArea type="data" outline="0" fieldPosition="0">
        <references count="1">
          <reference field="5" count="1" selected="0">
            <x v="106"/>
          </reference>
        </references>
      </pivotArea>
    </chartFormat>
    <chartFormat chart="0" format="461" series="1">
      <pivotArea type="data" outline="0" fieldPosition="0">
        <references count="1">
          <reference field="5" count="1" selected="0">
            <x v="107"/>
          </reference>
        </references>
      </pivotArea>
    </chartFormat>
    <chartFormat chart="0" format="462" series="1">
      <pivotArea type="data" outline="0" fieldPosition="0">
        <references count="1">
          <reference field="5" count="1" selected="0">
            <x v="108"/>
          </reference>
        </references>
      </pivotArea>
    </chartFormat>
    <chartFormat chart="0" format="463" series="1">
      <pivotArea type="data" outline="0" fieldPosition="0">
        <references count="1">
          <reference field="5" count="1" selected="0">
            <x v="109"/>
          </reference>
        </references>
      </pivotArea>
    </chartFormat>
    <chartFormat chart="0" format="464" series="1">
      <pivotArea type="data" outline="0" fieldPosition="0">
        <references count="1">
          <reference field="5" count="1" selected="0">
            <x v="110"/>
          </reference>
        </references>
      </pivotArea>
    </chartFormat>
    <chartFormat chart="0" format="465" series="1">
      <pivotArea type="data" outline="0" fieldPosition="0">
        <references count="1">
          <reference field="5" count="1" selected="0">
            <x v="111"/>
          </reference>
        </references>
      </pivotArea>
    </chartFormat>
    <chartFormat chart="0" format="466" series="1">
      <pivotArea type="data" outline="0" fieldPosition="0">
        <references count="1">
          <reference field="5" count="1" selected="0">
            <x v="112"/>
          </reference>
        </references>
      </pivotArea>
    </chartFormat>
    <chartFormat chart="0" format="467" series="1">
      <pivotArea type="data" outline="0" fieldPosition="0">
        <references count="1">
          <reference field="5" count="1" selected="0">
            <x v="113"/>
          </reference>
        </references>
      </pivotArea>
    </chartFormat>
    <chartFormat chart="0" format="468" series="1">
      <pivotArea type="data" outline="0" fieldPosition="0">
        <references count="1">
          <reference field="5" count="1" selected="0">
            <x v="114"/>
          </reference>
        </references>
      </pivotArea>
    </chartFormat>
    <chartFormat chart="0" format="469" series="1">
      <pivotArea type="data" outline="0" fieldPosition="0">
        <references count="1">
          <reference field="5" count="1" selected="0">
            <x v="115"/>
          </reference>
        </references>
      </pivotArea>
    </chartFormat>
    <chartFormat chart="0" format="470" series="1">
      <pivotArea type="data" outline="0" fieldPosition="0">
        <references count="1">
          <reference field="5" count="1" selected="0">
            <x v="116"/>
          </reference>
        </references>
      </pivotArea>
    </chartFormat>
    <chartFormat chart="0" format="471" series="1">
      <pivotArea type="data" outline="0" fieldPosition="0">
        <references count="1">
          <reference field="5" count="1" selected="0">
            <x v="117"/>
          </reference>
        </references>
      </pivotArea>
    </chartFormat>
    <chartFormat chart="0" format="472" series="1">
      <pivotArea type="data" outline="0" fieldPosition="0">
        <references count="1">
          <reference field="5" count="1" selected="0">
            <x v="118"/>
          </reference>
        </references>
      </pivotArea>
    </chartFormat>
    <chartFormat chart="0" format="473" series="1">
      <pivotArea type="data" outline="0" fieldPosition="0">
        <references count="1">
          <reference field="5" count="1" selected="0">
            <x v="119"/>
          </reference>
        </references>
      </pivotArea>
    </chartFormat>
    <chartFormat chart="0" format="474" series="1">
      <pivotArea type="data" outline="0" fieldPosition="0">
        <references count="1">
          <reference field="5" count="1" selected="0">
            <x v="120"/>
          </reference>
        </references>
      </pivotArea>
    </chartFormat>
    <chartFormat chart="0" format="475" series="1">
      <pivotArea type="data" outline="0" fieldPosition="0">
        <references count="1">
          <reference field="5" count="1" selected="0">
            <x v="121"/>
          </reference>
        </references>
      </pivotArea>
    </chartFormat>
    <chartFormat chart="0" format="476" series="1">
      <pivotArea type="data" outline="0" fieldPosition="0">
        <references count="1">
          <reference field="5" count="1" selected="0">
            <x v="122"/>
          </reference>
        </references>
      </pivotArea>
    </chartFormat>
    <chartFormat chart="0" format="477" series="1">
      <pivotArea type="data" outline="0" fieldPosition="0">
        <references count="1">
          <reference field="5" count="1" selected="0">
            <x v="123"/>
          </reference>
        </references>
      </pivotArea>
    </chartFormat>
    <chartFormat chart="0" format="478" series="1">
      <pivotArea type="data" outline="0" fieldPosition="0">
        <references count="1">
          <reference field="5" count="1" selected="0">
            <x v="124"/>
          </reference>
        </references>
      </pivotArea>
    </chartFormat>
    <chartFormat chart="0" format="479" series="1">
      <pivotArea type="data" outline="0" fieldPosition="0">
        <references count="1">
          <reference field="5" count="1" selected="0">
            <x v="125"/>
          </reference>
        </references>
      </pivotArea>
    </chartFormat>
    <chartFormat chart="0" format="480" series="1">
      <pivotArea type="data" outline="0" fieldPosition="0">
        <references count="1">
          <reference field="5" count="1" selected="0">
            <x v="126"/>
          </reference>
        </references>
      </pivotArea>
    </chartFormat>
    <chartFormat chart="0" format="5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80">
      <pivotArea type="data" outline="0" fieldPosition="0">
        <references count="2">
          <reference field="4294967294" count="1" selected="0">
            <x v="0"/>
          </reference>
          <reference field="5" count="1" selected="0">
            <x v="83"/>
          </reference>
        </references>
      </pivotArea>
    </chartFormat>
    <chartFormat chart="0" format="58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0" format="582">
      <pivotArea type="data" outline="0" fieldPosition="0">
        <references count="2">
          <reference field="4294967294" count="1" selected="0">
            <x v="0"/>
          </reference>
          <reference field="5" count="1" selected="0">
            <x v="70"/>
          </reference>
        </references>
      </pivotArea>
    </chartFormat>
    <chartFormat chart="0" format="583">
      <pivotArea type="data" outline="0" fieldPosition="0">
        <references count="2">
          <reference field="4294967294" count="1" selected="0">
            <x v="0"/>
          </reference>
          <reference field="5" count="1" selected="0">
            <x v="115"/>
          </reference>
        </references>
      </pivotArea>
    </chartFormat>
    <chartFormat chart="0" format="584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5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86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87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588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589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590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59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592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E128" totalsRowShown="0" headerRowDxfId="20" dataDxfId="19">
  <autoFilter ref="A1:AE128"/>
  <sortState ref="A2:AE128">
    <sortCondition ref="AE1:AE128"/>
  </sortState>
  <tableColumns count="31">
    <tableColumn id="1" name="flight_id" dataDxfId="36"/>
    <tableColumn id="2" name="flight_no" dataDxfId="35"/>
    <tableColumn id="3" name="departure_airport" dataDxfId="34"/>
    <tableColumn id="4" name="arrival_airport" dataDxfId="33"/>
    <tableColumn id="5" name="aircraft_code" dataDxfId="32"/>
    <tableColumn id="6" name="actual_departure" dataDxfId="31"/>
    <tableColumn id="7" name="actual_arrival" dataDxfId="30"/>
    <tableColumn id="8" name="flight_duration" dataDxfId="29"/>
    <tableColumn id="24" name="flight_duration_mins" dataDxfId="13"/>
    <tableColumn id="9" name="seats_total" dataDxfId="28"/>
    <tableColumn id="10" name="seats_business" dataDxfId="27"/>
    <tableColumn id="11" name="seats_economy" dataDxfId="26"/>
    <tableColumn id="12" name="tickets_sold" dataDxfId="25"/>
    <tableColumn id="13" name="ticket_business" dataDxfId="24"/>
    <tableColumn id="14" name="tickets_economy" dataDxfId="23"/>
    <tableColumn id="15" name="tickets_revenue" dataDxfId="22"/>
    <tableColumn id="16" name="economy_revenue" dataDxfId="21"/>
    <tableColumn id="17" name="business_revenue" dataDxfId="18"/>
    <tableColumn id="18" name="economy_%" dataDxfId="17" dataCellStyle="Percent"/>
    <tableColumn id="19" name="business_%" dataDxfId="16" dataCellStyle="Percent"/>
    <tableColumn id="31" name="sold_%" dataDxfId="2" dataCellStyle="Percent"/>
    <tableColumn id="20" name="avg_price_economy" dataDxfId="15"/>
    <tableColumn id="21" name="avg_price_business" dataDxfId="14"/>
    <tableColumn id="25" name="bus_econ_diff" dataDxfId="10">
      <calculatedColumnFormula>Table1[[#This Row],[avg_price_business]]/Table1[[#This Row],[avg_price_economy]]</calculatedColumnFormula>
    </tableColumn>
    <tableColumn id="22" name="ppm_economy" dataDxfId="12">
      <calculatedColumnFormula>Table1[[#This Row],[avg_price_economy]]/Table1[[#This Row],[flight_duration_mins]]</calculatedColumnFormula>
    </tableColumn>
    <tableColumn id="23" name="ppm_business" dataDxfId="11">
      <calculatedColumnFormula>Table1[[#This Row],[avg_price_business]]/Table1[[#This Row],[flight_duration_mins]]</calculatedColumnFormula>
    </tableColumn>
    <tableColumn id="26" name="fcpm" dataDxfId="9"/>
    <tableColumn id="27" name="fuel_costs_per_flight" dataDxfId="8">
      <calculatedColumnFormula>Table1[[#This Row],[flight_duration_mins]]*Table1[[#This Row],[fcpm]]</calculatedColumnFormula>
    </tableColumn>
    <tableColumn id="28" name="other_costs_per_flight" dataDxfId="5">
      <calculatedColumnFormula>(Table1[[#This Row],[fuel_costs_per_flight]]*74)/26</calculatedColumnFormula>
    </tableColumn>
    <tableColumn id="29" name="TC" dataDxfId="7">
      <calculatedColumnFormula>Table1[[#This Row],[fuel_costs_per_flight]]+Table1[[#This Row],[other_costs_per_flight]]</calculatedColumnFormula>
    </tableColumn>
    <tableColumn id="30" name="return" dataDxfId="6">
      <calculatedColumnFormula>Table1[[#This Row],[tickets_revenue]]-Table1[[#This Row],[TC]]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8"/>
  <sheetViews>
    <sheetView tabSelected="1" zoomScaleNormal="100" workbookViewId="0">
      <selection activeCell="F2" sqref="F2:F31"/>
    </sheetView>
  </sheetViews>
  <sheetFormatPr defaultRowHeight="14.5" x14ac:dyDescent="0.35"/>
  <cols>
    <col min="1" max="1" width="9.6328125" style="5" customWidth="1"/>
    <col min="2" max="2" width="10.26953125" style="5" customWidth="1"/>
    <col min="3" max="3" width="10.1796875" style="5" customWidth="1"/>
    <col min="4" max="4" width="10.08984375" style="5" customWidth="1"/>
    <col min="5" max="5" width="10.81640625" style="5" customWidth="1"/>
    <col min="6" max="6" width="20.36328125" style="6" customWidth="1"/>
    <col min="7" max="7" width="22.1796875" style="6" customWidth="1"/>
    <col min="8" max="8" width="23.90625" style="5" customWidth="1"/>
    <col min="9" max="9" width="17.90625" style="5" customWidth="1"/>
    <col min="10" max="10" width="11.1796875" style="5" customWidth="1" collapsed="1"/>
    <col min="11" max="11" width="14.453125" style="5" customWidth="1"/>
    <col min="12" max="12" width="17.36328125" style="5" customWidth="1"/>
    <col min="13" max="13" width="14.6328125" style="5" customWidth="1"/>
    <col min="14" max="14" width="13.453125" style="5" customWidth="1"/>
    <col min="15" max="15" width="17.26953125" style="5" customWidth="1"/>
    <col min="16" max="16" width="16.1796875" style="7" customWidth="1" collapsed="1"/>
    <col min="17" max="17" width="18.26953125" style="7" customWidth="1"/>
    <col min="18" max="18" width="17.81640625" style="7" customWidth="1"/>
    <col min="19" max="21" width="14.54296875" style="8" customWidth="1"/>
    <col min="22" max="22" width="19.90625" style="5" customWidth="1"/>
    <col min="23" max="23" width="18.6328125" style="5" customWidth="1"/>
    <col min="24" max="24" width="10" style="5" customWidth="1"/>
    <col min="25" max="25" width="9" style="5" customWidth="1"/>
    <col min="26" max="26" width="9.1796875" style="5" customWidth="1"/>
    <col min="27" max="27" width="8.7265625" style="5"/>
    <col min="28" max="28" width="14.453125" style="5" customWidth="1"/>
    <col min="29" max="29" width="16" style="5" customWidth="1"/>
    <col min="30" max="30" width="11.7265625" style="5" customWidth="1"/>
    <col min="31" max="31" width="14" style="5" customWidth="1"/>
    <col min="32" max="16384" width="8.7265625" style="5"/>
  </cols>
  <sheetData>
    <row r="1" spans="1:3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49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7" t="s">
        <v>15</v>
      </c>
      <c r="R1" s="7" t="s">
        <v>16</v>
      </c>
      <c r="S1" s="8" t="s">
        <v>43</v>
      </c>
      <c r="T1" s="8" t="s">
        <v>44</v>
      </c>
      <c r="U1" s="8" t="s">
        <v>76</v>
      </c>
      <c r="V1" s="5" t="s">
        <v>45</v>
      </c>
      <c r="W1" s="5" t="s">
        <v>46</v>
      </c>
      <c r="X1" s="5" t="s">
        <v>50</v>
      </c>
      <c r="Y1" s="5" t="s">
        <v>47</v>
      </c>
      <c r="Z1" s="5" t="s">
        <v>48</v>
      </c>
      <c r="AA1" s="5" t="s">
        <v>62</v>
      </c>
      <c r="AB1" s="5" t="s">
        <v>63</v>
      </c>
      <c r="AC1" s="5" t="s">
        <v>67</v>
      </c>
      <c r="AD1" s="5" t="s">
        <v>68</v>
      </c>
      <c r="AE1" s="5" t="s">
        <v>75</v>
      </c>
    </row>
    <row r="2" spans="1:31" x14ac:dyDescent="0.35">
      <c r="A2" s="23">
        <v>136250</v>
      </c>
      <c r="B2" s="5" t="s">
        <v>17</v>
      </c>
      <c r="C2" s="5" t="s">
        <v>18</v>
      </c>
      <c r="D2" s="5" t="s">
        <v>19</v>
      </c>
      <c r="E2" s="5" t="s">
        <v>20</v>
      </c>
      <c r="F2" s="6">
        <v>42774.42083333333</v>
      </c>
      <c r="G2" s="6">
        <v>42774.490972222222</v>
      </c>
      <c r="H2" s="5" t="s">
        <v>21</v>
      </c>
      <c r="I2" s="5">
        <v>101</v>
      </c>
      <c r="J2" s="5">
        <v>130</v>
      </c>
      <c r="K2" s="5">
        <v>12</v>
      </c>
      <c r="L2" s="5">
        <v>118</v>
      </c>
      <c r="M2" s="5">
        <v>99</v>
      </c>
      <c r="N2" s="5">
        <v>8</v>
      </c>
      <c r="O2" s="5">
        <v>91</v>
      </c>
      <c r="P2" s="7">
        <v>1407800</v>
      </c>
      <c r="Q2" s="7">
        <v>1115000</v>
      </c>
      <c r="R2" s="7">
        <v>292800</v>
      </c>
      <c r="S2" s="8">
        <v>0.77118644067796616</v>
      </c>
      <c r="T2" s="8">
        <v>0.66666666666666663</v>
      </c>
      <c r="U2" s="8">
        <v>0.7615384615384615</v>
      </c>
      <c r="V2" s="7">
        <v>12252.747252747253</v>
      </c>
      <c r="W2" s="7">
        <v>36600</v>
      </c>
      <c r="X2" s="7">
        <f>Table1[[#This Row],[avg_price_business]]/Table1[[#This Row],[avg_price_economy]]</f>
        <v>2.9870852017937222</v>
      </c>
      <c r="Y2" s="7">
        <f>Table1[[#This Row],[avg_price_economy]]/Table1[[#This Row],[flight_duration_mins]]</f>
        <v>121.31432923512132</v>
      </c>
      <c r="Z2" s="7">
        <f>Table1[[#This Row],[avg_price_business]]/Table1[[#This Row],[flight_duration_mins]]</f>
        <v>362.37623762376239</v>
      </c>
      <c r="AA2" s="7">
        <v>4000</v>
      </c>
      <c r="AB2" s="7">
        <f>Table1[[#This Row],[flight_duration_mins]]*Table1[[#This Row],[fcpm]]</f>
        <v>404000</v>
      </c>
      <c r="AC2" s="7">
        <f>(Table1[[#This Row],[fuel_costs_per_flight]]*74)/26</f>
        <v>1149846.1538461538</v>
      </c>
      <c r="AD2" s="7">
        <f>Table1[[#This Row],[fuel_costs_per_flight]]+Table1[[#This Row],[other_costs_per_flight]]</f>
        <v>1553846.1538461538</v>
      </c>
      <c r="AE2" s="7">
        <f>Table1[[#This Row],[tickets_revenue]]-Table1[[#This Row],[TC]]</f>
        <v>-146046.15384615376</v>
      </c>
    </row>
    <row r="3" spans="1:31" x14ac:dyDescent="0.35">
      <c r="A3" s="23">
        <v>136464</v>
      </c>
      <c r="B3" s="5" t="s">
        <v>17</v>
      </c>
      <c r="C3" s="5" t="s">
        <v>18</v>
      </c>
      <c r="D3" s="5" t="s">
        <v>19</v>
      </c>
      <c r="E3" s="5" t="s">
        <v>20</v>
      </c>
      <c r="F3" s="6">
        <v>42744.421527777777</v>
      </c>
      <c r="G3" s="6">
        <v>42744.490972222222</v>
      </c>
      <c r="H3" s="5" t="s">
        <v>23</v>
      </c>
      <c r="I3" s="5">
        <v>100</v>
      </c>
      <c r="J3" s="5">
        <v>130</v>
      </c>
      <c r="K3" s="5">
        <v>12</v>
      </c>
      <c r="L3" s="5">
        <v>118</v>
      </c>
      <c r="M3" s="5">
        <v>100</v>
      </c>
      <c r="N3" s="5">
        <v>7</v>
      </c>
      <c r="O3" s="5">
        <v>93</v>
      </c>
      <c r="P3" s="7">
        <v>1398000</v>
      </c>
      <c r="Q3" s="7">
        <v>1141800</v>
      </c>
      <c r="R3" s="7">
        <v>256200</v>
      </c>
      <c r="S3" s="8">
        <v>0.78813559322033899</v>
      </c>
      <c r="T3" s="8">
        <v>0.58333333333333337</v>
      </c>
      <c r="U3" s="8">
        <v>0.76923076923076927</v>
      </c>
      <c r="V3" s="7">
        <v>12277.41935483871</v>
      </c>
      <c r="W3" s="7">
        <v>36600</v>
      </c>
      <c r="X3" s="7">
        <f>Table1[[#This Row],[avg_price_business]]/Table1[[#This Row],[avg_price_economy]]</f>
        <v>2.9810825013137152</v>
      </c>
      <c r="Y3" s="7">
        <f>Table1[[#This Row],[avg_price_economy]]/Table1[[#This Row],[flight_duration_mins]]</f>
        <v>122.7741935483871</v>
      </c>
      <c r="Z3" s="7">
        <f>Table1[[#This Row],[avg_price_business]]/Table1[[#This Row],[flight_duration_mins]]</f>
        <v>366</v>
      </c>
      <c r="AA3" s="7">
        <v>4000</v>
      </c>
      <c r="AB3" s="7">
        <f>Table1[[#This Row],[flight_duration_mins]]*Table1[[#This Row],[fcpm]]</f>
        <v>400000</v>
      </c>
      <c r="AC3" s="7">
        <f>(Table1[[#This Row],[fuel_costs_per_flight]]*74)/26</f>
        <v>1138461.5384615385</v>
      </c>
      <c r="AD3" s="7">
        <f>Table1[[#This Row],[fuel_costs_per_flight]]+Table1[[#This Row],[other_costs_per_flight]]</f>
        <v>1538461.5384615385</v>
      </c>
      <c r="AE3" s="7">
        <f>Table1[[#This Row],[tickets_revenue]]-Table1[[#This Row],[TC]]</f>
        <v>-140461.5384615385</v>
      </c>
    </row>
    <row r="4" spans="1:31" x14ac:dyDescent="0.35">
      <c r="A4" s="23">
        <v>136122</v>
      </c>
      <c r="B4" s="5" t="s">
        <v>17</v>
      </c>
      <c r="C4" s="5" t="s">
        <v>18</v>
      </c>
      <c r="D4" s="5" t="s">
        <v>19</v>
      </c>
      <c r="E4" s="5" t="s">
        <v>20</v>
      </c>
      <c r="F4" s="6">
        <v>42743.422222222223</v>
      </c>
      <c r="G4" s="6">
        <v>42743.491666666669</v>
      </c>
      <c r="H4" s="5" t="s">
        <v>23</v>
      </c>
      <c r="I4" s="5">
        <v>100</v>
      </c>
      <c r="J4" s="5">
        <v>130</v>
      </c>
      <c r="K4" s="5">
        <v>12</v>
      </c>
      <c r="L4" s="5">
        <v>118</v>
      </c>
      <c r="M4" s="5">
        <v>97</v>
      </c>
      <c r="N4" s="5">
        <v>10</v>
      </c>
      <c r="O4" s="5">
        <v>87</v>
      </c>
      <c r="P4" s="7">
        <v>1431000</v>
      </c>
      <c r="Q4" s="7">
        <v>1065000</v>
      </c>
      <c r="R4" s="7">
        <v>366000</v>
      </c>
      <c r="S4" s="8">
        <v>0.73728813559322037</v>
      </c>
      <c r="T4" s="8">
        <v>0.83333333333333337</v>
      </c>
      <c r="U4" s="8">
        <v>0.74615384615384617</v>
      </c>
      <c r="V4" s="7">
        <v>12241.379310344828</v>
      </c>
      <c r="W4" s="7">
        <v>36600</v>
      </c>
      <c r="X4" s="7">
        <f>Table1[[#This Row],[avg_price_business]]/Table1[[#This Row],[avg_price_economy]]</f>
        <v>2.9898591549295772</v>
      </c>
      <c r="Y4" s="7">
        <f>Table1[[#This Row],[avg_price_economy]]/Table1[[#This Row],[flight_duration_mins]]</f>
        <v>122.41379310344828</v>
      </c>
      <c r="Z4" s="7">
        <f>Table1[[#This Row],[avg_price_business]]/Table1[[#This Row],[flight_duration_mins]]</f>
        <v>366</v>
      </c>
      <c r="AA4" s="7">
        <v>4000</v>
      </c>
      <c r="AB4" s="7">
        <f>Table1[[#This Row],[flight_duration_mins]]*Table1[[#This Row],[fcpm]]</f>
        <v>400000</v>
      </c>
      <c r="AC4" s="7">
        <f>(Table1[[#This Row],[fuel_costs_per_flight]]*74)/26</f>
        <v>1138461.5384615385</v>
      </c>
      <c r="AD4" s="7">
        <f>Table1[[#This Row],[fuel_costs_per_flight]]+Table1[[#This Row],[other_costs_per_flight]]</f>
        <v>1538461.5384615385</v>
      </c>
      <c r="AE4" s="7">
        <f>Table1[[#This Row],[tickets_revenue]]-Table1[[#This Row],[TC]]</f>
        <v>-107461.5384615385</v>
      </c>
    </row>
    <row r="5" spans="1:31" x14ac:dyDescent="0.35">
      <c r="A5" s="23">
        <v>136178</v>
      </c>
      <c r="B5" s="5" t="s">
        <v>17</v>
      </c>
      <c r="C5" s="5" t="s">
        <v>18</v>
      </c>
      <c r="D5" s="5" t="s">
        <v>19</v>
      </c>
      <c r="E5" s="5" t="s">
        <v>20</v>
      </c>
      <c r="F5" s="6">
        <v>42764.423611111109</v>
      </c>
      <c r="G5" s="6">
        <v>42764.492361111108</v>
      </c>
      <c r="H5" s="5" t="s">
        <v>22</v>
      </c>
      <c r="I5" s="5">
        <v>99</v>
      </c>
      <c r="J5" s="5">
        <v>130</v>
      </c>
      <c r="K5" s="5">
        <v>12</v>
      </c>
      <c r="L5" s="5">
        <v>118</v>
      </c>
      <c r="M5" s="5">
        <v>99</v>
      </c>
      <c r="N5" s="5">
        <v>9</v>
      </c>
      <c r="O5" s="5">
        <v>90</v>
      </c>
      <c r="P5" s="7">
        <v>1434600</v>
      </c>
      <c r="Q5" s="7">
        <v>1105200</v>
      </c>
      <c r="R5" s="7">
        <v>329400</v>
      </c>
      <c r="S5" s="8">
        <v>0.76271186440677963</v>
      </c>
      <c r="T5" s="8">
        <v>0.75</v>
      </c>
      <c r="U5" s="8">
        <v>0.7615384615384615</v>
      </c>
      <c r="V5" s="7">
        <v>12280</v>
      </c>
      <c r="W5" s="7">
        <v>36600</v>
      </c>
      <c r="X5" s="7">
        <f>Table1[[#This Row],[avg_price_business]]/Table1[[#This Row],[avg_price_economy]]</f>
        <v>2.9804560260586319</v>
      </c>
      <c r="Y5" s="7">
        <f>Table1[[#This Row],[avg_price_economy]]/Table1[[#This Row],[flight_duration_mins]]</f>
        <v>124.04040404040404</v>
      </c>
      <c r="Z5" s="7">
        <f>Table1[[#This Row],[avg_price_business]]/Table1[[#This Row],[flight_duration_mins]]</f>
        <v>369.69696969696969</v>
      </c>
      <c r="AA5" s="7">
        <v>4000</v>
      </c>
      <c r="AB5" s="7">
        <f>Table1[[#This Row],[flight_duration_mins]]*Table1[[#This Row],[fcpm]]</f>
        <v>396000</v>
      </c>
      <c r="AC5" s="7">
        <f>(Table1[[#This Row],[fuel_costs_per_flight]]*74)/26</f>
        <v>1127076.923076923</v>
      </c>
      <c r="AD5" s="7">
        <f>Table1[[#This Row],[fuel_costs_per_flight]]+Table1[[#This Row],[other_costs_per_flight]]</f>
        <v>1523076.923076923</v>
      </c>
      <c r="AE5" s="7">
        <f>Table1[[#This Row],[tickets_revenue]]-Table1[[#This Row],[TC]]</f>
        <v>-88476.923076923005</v>
      </c>
    </row>
    <row r="6" spans="1:31" x14ac:dyDescent="0.35">
      <c r="A6" s="23">
        <v>136360</v>
      </c>
      <c r="B6" s="5" t="s">
        <v>17</v>
      </c>
      <c r="C6" s="5" t="s">
        <v>18</v>
      </c>
      <c r="D6" s="5" t="s">
        <v>19</v>
      </c>
      <c r="E6" s="5" t="s">
        <v>20</v>
      </c>
      <c r="F6" s="6">
        <v>42771.422222222223</v>
      </c>
      <c r="G6" s="6">
        <v>42771.491666666669</v>
      </c>
      <c r="H6" s="5" t="s">
        <v>23</v>
      </c>
      <c r="I6" s="5">
        <v>100</v>
      </c>
      <c r="J6" s="5">
        <v>130</v>
      </c>
      <c r="K6" s="5">
        <v>12</v>
      </c>
      <c r="L6" s="5">
        <v>118</v>
      </c>
      <c r="M6" s="5">
        <v>97</v>
      </c>
      <c r="N6" s="5">
        <v>11</v>
      </c>
      <c r="O6" s="5">
        <v>86</v>
      </c>
      <c r="P6" s="7">
        <v>1455400</v>
      </c>
      <c r="Q6" s="7">
        <v>1052800</v>
      </c>
      <c r="R6" s="7">
        <v>402600</v>
      </c>
      <c r="S6" s="8">
        <v>0.72881355932203384</v>
      </c>
      <c r="T6" s="8">
        <v>0.91666666666666663</v>
      </c>
      <c r="U6" s="8">
        <v>0.74615384615384617</v>
      </c>
      <c r="V6" s="7">
        <v>12241.860465116279</v>
      </c>
      <c r="W6" s="7">
        <v>36600</v>
      </c>
      <c r="X6" s="7">
        <f>Table1[[#This Row],[avg_price_business]]/Table1[[#This Row],[avg_price_economy]]</f>
        <v>2.9897416413373863</v>
      </c>
      <c r="Y6" s="7">
        <f>Table1[[#This Row],[avg_price_economy]]/Table1[[#This Row],[flight_duration_mins]]</f>
        <v>122.41860465116278</v>
      </c>
      <c r="Z6" s="7">
        <f>Table1[[#This Row],[avg_price_business]]/Table1[[#This Row],[flight_duration_mins]]</f>
        <v>366</v>
      </c>
      <c r="AA6" s="7">
        <v>4000</v>
      </c>
      <c r="AB6" s="7">
        <f>Table1[[#This Row],[flight_duration_mins]]*Table1[[#This Row],[fcpm]]</f>
        <v>400000</v>
      </c>
      <c r="AC6" s="7">
        <f>(Table1[[#This Row],[fuel_costs_per_flight]]*74)/26</f>
        <v>1138461.5384615385</v>
      </c>
      <c r="AD6" s="7">
        <f>Table1[[#This Row],[fuel_costs_per_flight]]+Table1[[#This Row],[other_costs_per_flight]]</f>
        <v>1538461.5384615385</v>
      </c>
      <c r="AE6" s="7">
        <f>Table1[[#This Row],[tickets_revenue]]-Table1[[#This Row],[TC]]</f>
        <v>-83061.538461538497</v>
      </c>
    </row>
    <row r="7" spans="1:31" x14ac:dyDescent="0.35">
      <c r="A7" s="23">
        <v>136204</v>
      </c>
      <c r="B7" s="5" t="s">
        <v>17</v>
      </c>
      <c r="C7" s="5" t="s">
        <v>18</v>
      </c>
      <c r="D7" s="5" t="s">
        <v>19</v>
      </c>
      <c r="E7" s="5" t="s">
        <v>20</v>
      </c>
      <c r="F7" s="6">
        <v>42789.42083333333</v>
      </c>
      <c r="G7" s="6">
        <v>42789.490277777775</v>
      </c>
      <c r="H7" s="5" t="s">
        <v>23</v>
      </c>
      <c r="I7" s="5">
        <v>100</v>
      </c>
      <c r="J7" s="5">
        <v>130</v>
      </c>
      <c r="K7" s="5">
        <v>12</v>
      </c>
      <c r="L7" s="5">
        <v>118</v>
      </c>
      <c r="M7" s="5">
        <v>107</v>
      </c>
      <c r="N7" s="5">
        <v>6</v>
      </c>
      <c r="O7" s="5">
        <v>101</v>
      </c>
      <c r="P7" s="7">
        <v>1457800</v>
      </c>
      <c r="Q7" s="7">
        <v>1238200</v>
      </c>
      <c r="R7" s="7">
        <v>219600</v>
      </c>
      <c r="S7" s="8">
        <v>0.85593220338983056</v>
      </c>
      <c r="T7" s="8">
        <v>0.5</v>
      </c>
      <c r="U7" s="8">
        <v>0.82307692307692304</v>
      </c>
      <c r="V7" s="7">
        <v>12259.405940594059</v>
      </c>
      <c r="W7" s="7">
        <v>36600</v>
      </c>
      <c r="X7" s="7">
        <f>Table1[[#This Row],[avg_price_business]]/Table1[[#This Row],[avg_price_economy]]</f>
        <v>2.9854627685349704</v>
      </c>
      <c r="Y7" s="7">
        <f>Table1[[#This Row],[avg_price_economy]]/Table1[[#This Row],[flight_duration_mins]]</f>
        <v>122.59405940594058</v>
      </c>
      <c r="Z7" s="7">
        <f>Table1[[#This Row],[avg_price_business]]/Table1[[#This Row],[flight_duration_mins]]</f>
        <v>366</v>
      </c>
      <c r="AA7" s="7">
        <v>4000</v>
      </c>
      <c r="AB7" s="7">
        <f>Table1[[#This Row],[flight_duration_mins]]*Table1[[#This Row],[fcpm]]</f>
        <v>400000</v>
      </c>
      <c r="AC7" s="7">
        <f>(Table1[[#This Row],[fuel_costs_per_flight]]*74)/26</f>
        <v>1138461.5384615385</v>
      </c>
      <c r="AD7" s="7">
        <f>Table1[[#This Row],[fuel_costs_per_flight]]+Table1[[#This Row],[other_costs_per_flight]]</f>
        <v>1538461.5384615385</v>
      </c>
      <c r="AE7" s="7">
        <f>Table1[[#This Row],[tickets_revenue]]-Table1[[#This Row],[TC]]</f>
        <v>-80661.538461538497</v>
      </c>
    </row>
    <row r="8" spans="1:31" x14ac:dyDescent="0.35">
      <c r="A8" s="23">
        <v>136383</v>
      </c>
      <c r="B8" s="5" t="s">
        <v>17</v>
      </c>
      <c r="C8" s="5" t="s">
        <v>18</v>
      </c>
      <c r="D8" s="5" t="s">
        <v>19</v>
      </c>
      <c r="E8" s="5" t="s">
        <v>20</v>
      </c>
      <c r="F8" s="6">
        <v>42760.42291666667</v>
      </c>
      <c r="G8" s="6">
        <v>42760.493750000001</v>
      </c>
      <c r="H8" s="5" t="s">
        <v>26</v>
      </c>
      <c r="I8" s="5">
        <v>102</v>
      </c>
      <c r="J8" s="5">
        <v>130</v>
      </c>
      <c r="K8" s="5">
        <v>12</v>
      </c>
      <c r="L8" s="5">
        <v>118</v>
      </c>
      <c r="M8" s="5">
        <v>106</v>
      </c>
      <c r="N8" s="5">
        <v>8</v>
      </c>
      <c r="O8" s="5">
        <v>98</v>
      </c>
      <c r="P8" s="7">
        <v>1493200</v>
      </c>
      <c r="Q8" s="7">
        <v>1200400</v>
      </c>
      <c r="R8" s="7">
        <v>292800</v>
      </c>
      <c r="S8" s="8">
        <v>0.83050847457627119</v>
      </c>
      <c r="T8" s="8">
        <v>0.66666666666666663</v>
      </c>
      <c r="U8" s="8">
        <v>0.81538461538461537</v>
      </c>
      <c r="V8" s="7">
        <v>12248.979591836734</v>
      </c>
      <c r="W8" s="7">
        <v>36600</v>
      </c>
      <c r="X8" s="7">
        <f>Table1[[#This Row],[avg_price_business]]/Table1[[#This Row],[avg_price_economy]]</f>
        <v>2.9880039986671112</v>
      </c>
      <c r="Y8" s="7">
        <f>Table1[[#This Row],[avg_price_economy]]/Table1[[#This Row],[flight_duration_mins]]</f>
        <v>120.08803521408564</v>
      </c>
      <c r="Z8" s="7">
        <f>Table1[[#This Row],[avg_price_business]]/Table1[[#This Row],[flight_duration_mins]]</f>
        <v>358.8235294117647</v>
      </c>
      <c r="AA8" s="7">
        <v>4000</v>
      </c>
      <c r="AB8" s="7">
        <f>Table1[[#This Row],[flight_duration_mins]]*Table1[[#This Row],[fcpm]]</f>
        <v>408000</v>
      </c>
      <c r="AC8" s="7">
        <f>(Table1[[#This Row],[fuel_costs_per_flight]]*74)/26</f>
        <v>1161230.7692307692</v>
      </c>
      <c r="AD8" s="7">
        <f>Table1[[#This Row],[fuel_costs_per_flight]]+Table1[[#This Row],[other_costs_per_flight]]</f>
        <v>1569230.7692307692</v>
      </c>
      <c r="AE8" s="7">
        <f>Table1[[#This Row],[tickets_revenue]]-Table1[[#This Row],[TC]]</f>
        <v>-76030.769230769249</v>
      </c>
    </row>
    <row r="9" spans="1:31" x14ac:dyDescent="0.35">
      <c r="A9" s="23">
        <v>136202</v>
      </c>
      <c r="B9" s="5" t="s">
        <v>17</v>
      </c>
      <c r="C9" s="5" t="s">
        <v>18</v>
      </c>
      <c r="D9" s="5" t="s">
        <v>19</v>
      </c>
      <c r="E9" s="5" t="s">
        <v>20</v>
      </c>
      <c r="F9" s="6">
        <v>42740.421527777777</v>
      </c>
      <c r="G9" s="6">
        <v>42740.492361111108</v>
      </c>
      <c r="H9" s="5" t="s">
        <v>26</v>
      </c>
      <c r="I9" s="5">
        <v>102</v>
      </c>
      <c r="J9" s="5">
        <v>130</v>
      </c>
      <c r="K9" s="5">
        <v>12</v>
      </c>
      <c r="L9" s="5">
        <v>118</v>
      </c>
      <c r="M9" s="5">
        <v>100</v>
      </c>
      <c r="N9" s="5">
        <v>11</v>
      </c>
      <c r="O9" s="5">
        <v>89</v>
      </c>
      <c r="P9" s="7">
        <v>1495600</v>
      </c>
      <c r="Q9" s="7">
        <v>1093000</v>
      </c>
      <c r="R9" s="7">
        <v>402600</v>
      </c>
      <c r="S9" s="8">
        <v>0.75423728813559321</v>
      </c>
      <c r="T9" s="8">
        <v>0.91666666666666663</v>
      </c>
      <c r="U9" s="8">
        <v>0.76923076923076927</v>
      </c>
      <c r="V9" s="7">
        <v>12280.898876404495</v>
      </c>
      <c r="W9" s="7">
        <v>36600</v>
      </c>
      <c r="X9" s="7">
        <f>Table1[[#This Row],[avg_price_business]]/Table1[[#This Row],[avg_price_economy]]</f>
        <v>2.9802378774016467</v>
      </c>
      <c r="Y9" s="7">
        <f>Table1[[#This Row],[avg_price_economy]]/Table1[[#This Row],[flight_duration_mins]]</f>
        <v>120.40096937651465</v>
      </c>
      <c r="Z9" s="7">
        <f>Table1[[#This Row],[avg_price_business]]/Table1[[#This Row],[flight_duration_mins]]</f>
        <v>358.8235294117647</v>
      </c>
      <c r="AA9" s="7">
        <v>4000</v>
      </c>
      <c r="AB9" s="7">
        <f>Table1[[#This Row],[flight_duration_mins]]*Table1[[#This Row],[fcpm]]</f>
        <v>408000</v>
      </c>
      <c r="AC9" s="7">
        <f>(Table1[[#This Row],[fuel_costs_per_flight]]*74)/26</f>
        <v>1161230.7692307692</v>
      </c>
      <c r="AD9" s="7">
        <f>Table1[[#This Row],[fuel_costs_per_flight]]+Table1[[#This Row],[other_costs_per_flight]]</f>
        <v>1569230.7692307692</v>
      </c>
      <c r="AE9" s="7">
        <f>Table1[[#This Row],[tickets_revenue]]-Table1[[#This Row],[TC]]</f>
        <v>-73630.769230769249</v>
      </c>
    </row>
    <row r="10" spans="1:31" x14ac:dyDescent="0.35">
      <c r="A10" s="23">
        <v>136185</v>
      </c>
      <c r="B10" s="5" t="s">
        <v>17</v>
      </c>
      <c r="C10" s="5" t="s">
        <v>18</v>
      </c>
      <c r="D10" s="5" t="s">
        <v>19</v>
      </c>
      <c r="E10" s="5" t="s">
        <v>20</v>
      </c>
      <c r="F10" s="6">
        <v>42749.42083333333</v>
      </c>
      <c r="G10" s="6">
        <v>42749.492361111108</v>
      </c>
      <c r="H10" s="5" t="s">
        <v>25</v>
      </c>
      <c r="I10" s="5">
        <v>103</v>
      </c>
      <c r="J10" s="5">
        <v>130</v>
      </c>
      <c r="K10" s="5">
        <v>12</v>
      </c>
      <c r="L10" s="5">
        <v>118</v>
      </c>
      <c r="M10" s="5">
        <v>104</v>
      </c>
      <c r="N10" s="5">
        <v>10</v>
      </c>
      <c r="O10" s="5">
        <v>94</v>
      </c>
      <c r="P10" s="7">
        <v>1520000</v>
      </c>
      <c r="Q10" s="7">
        <v>1154000</v>
      </c>
      <c r="R10" s="7">
        <v>366000</v>
      </c>
      <c r="S10" s="8">
        <v>0.79661016949152541</v>
      </c>
      <c r="T10" s="8">
        <v>0.83333333333333337</v>
      </c>
      <c r="U10" s="8">
        <v>0.8</v>
      </c>
      <c r="V10" s="7">
        <v>12276.595744680852</v>
      </c>
      <c r="W10" s="7">
        <v>36600</v>
      </c>
      <c r="X10" s="7">
        <f>Table1[[#This Row],[avg_price_business]]/Table1[[#This Row],[avg_price_economy]]</f>
        <v>2.9812824956672443</v>
      </c>
      <c r="Y10" s="7">
        <f>Table1[[#This Row],[avg_price_economy]]/Table1[[#This Row],[flight_duration_mins]]</f>
        <v>119.19024994835779</v>
      </c>
      <c r="Z10" s="7">
        <f>Table1[[#This Row],[avg_price_business]]/Table1[[#This Row],[flight_duration_mins]]</f>
        <v>355.33980582524271</v>
      </c>
      <c r="AA10" s="7">
        <v>4000</v>
      </c>
      <c r="AB10" s="7">
        <f>Table1[[#This Row],[flight_duration_mins]]*Table1[[#This Row],[fcpm]]</f>
        <v>412000</v>
      </c>
      <c r="AC10" s="7">
        <f>(Table1[[#This Row],[fuel_costs_per_flight]]*74)/26</f>
        <v>1172615.3846153845</v>
      </c>
      <c r="AD10" s="7">
        <f>Table1[[#This Row],[fuel_costs_per_flight]]+Table1[[#This Row],[other_costs_per_flight]]</f>
        <v>1584615.3846153845</v>
      </c>
      <c r="AE10" s="7">
        <f>Table1[[#This Row],[tickets_revenue]]-Table1[[#This Row],[TC]]</f>
        <v>-64615.384615384508</v>
      </c>
    </row>
    <row r="11" spans="1:31" x14ac:dyDescent="0.35">
      <c r="A11" s="23">
        <v>136486</v>
      </c>
      <c r="B11" s="5" t="s">
        <v>17</v>
      </c>
      <c r="C11" s="5" t="s">
        <v>18</v>
      </c>
      <c r="D11" s="5" t="s">
        <v>19</v>
      </c>
      <c r="E11" s="5" t="s">
        <v>20</v>
      </c>
      <c r="F11" s="6">
        <v>42768.421527777777</v>
      </c>
      <c r="G11" s="6">
        <v>42768.491666666669</v>
      </c>
      <c r="H11" s="5" t="s">
        <v>21</v>
      </c>
      <c r="I11" s="5">
        <v>101</v>
      </c>
      <c r="J11" s="5">
        <v>130</v>
      </c>
      <c r="K11" s="5">
        <v>12</v>
      </c>
      <c r="L11" s="5">
        <v>118</v>
      </c>
      <c r="M11" s="5">
        <v>107</v>
      </c>
      <c r="N11" s="5">
        <v>8</v>
      </c>
      <c r="O11" s="5">
        <v>99</v>
      </c>
      <c r="P11" s="7">
        <v>1505400</v>
      </c>
      <c r="Q11" s="7">
        <v>1212600</v>
      </c>
      <c r="R11" s="7">
        <v>292800</v>
      </c>
      <c r="S11" s="8">
        <v>0.83898305084745761</v>
      </c>
      <c r="T11" s="8">
        <v>0.66666666666666663</v>
      </c>
      <c r="U11" s="8">
        <v>0.82307692307692304</v>
      </c>
      <c r="V11" s="7">
        <v>12248.484848484848</v>
      </c>
      <c r="W11" s="7">
        <v>36600</v>
      </c>
      <c r="X11" s="7">
        <f>Table1[[#This Row],[avg_price_business]]/Table1[[#This Row],[avg_price_economy]]</f>
        <v>2.988124690747155</v>
      </c>
      <c r="Y11" s="7">
        <f>Table1[[#This Row],[avg_price_economy]]/Table1[[#This Row],[flight_duration_mins]]</f>
        <v>121.27212721272127</v>
      </c>
      <c r="Z11" s="7">
        <f>Table1[[#This Row],[avg_price_business]]/Table1[[#This Row],[flight_duration_mins]]</f>
        <v>362.37623762376239</v>
      </c>
      <c r="AA11" s="7">
        <v>4000</v>
      </c>
      <c r="AB11" s="7">
        <f>Table1[[#This Row],[flight_duration_mins]]*Table1[[#This Row],[fcpm]]</f>
        <v>404000</v>
      </c>
      <c r="AC11" s="7">
        <f>(Table1[[#This Row],[fuel_costs_per_flight]]*74)/26</f>
        <v>1149846.1538461538</v>
      </c>
      <c r="AD11" s="7">
        <f>Table1[[#This Row],[fuel_costs_per_flight]]+Table1[[#This Row],[other_costs_per_flight]]</f>
        <v>1553846.1538461538</v>
      </c>
      <c r="AE11" s="7">
        <f>Table1[[#This Row],[tickets_revenue]]-Table1[[#This Row],[TC]]</f>
        <v>-48446.153846153757</v>
      </c>
    </row>
    <row r="12" spans="1:31" x14ac:dyDescent="0.35">
      <c r="A12" s="23">
        <v>136282</v>
      </c>
      <c r="B12" s="5" t="s">
        <v>17</v>
      </c>
      <c r="C12" s="5" t="s">
        <v>18</v>
      </c>
      <c r="D12" s="5" t="s">
        <v>19</v>
      </c>
      <c r="E12" s="5" t="s">
        <v>20</v>
      </c>
      <c r="F12" s="6">
        <v>42751.421527777777</v>
      </c>
      <c r="G12" s="6">
        <v>42751.491666666669</v>
      </c>
      <c r="H12" s="5" t="s">
        <v>21</v>
      </c>
      <c r="I12" s="5">
        <v>101</v>
      </c>
      <c r="J12" s="5">
        <v>130</v>
      </c>
      <c r="K12" s="5">
        <v>12</v>
      </c>
      <c r="L12" s="5">
        <v>118</v>
      </c>
      <c r="M12" s="5">
        <v>106</v>
      </c>
      <c r="N12" s="5">
        <v>9</v>
      </c>
      <c r="O12" s="5">
        <v>97</v>
      </c>
      <c r="P12" s="7">
        <v>1518800</v>
      </c>
      <c r="Q12" s="7">
        <v>1189400</v>
      </c>
      <c r="R12" s="7">
        <v>329400</v>
      </c>
      <c r="S12" s="8">
        <v>0.82203389830508478</v>
      </c>
      <c r="T12" s="8">
        <v>0.75</v>
      </c>
      <c r="U12" s="8">
        <v>0.81538461538461537</v>
      </c>
      <c r="V12" s="7">
        <v>12261.855670103092</v>
      </c>
      <c r="W12" s="7">
        <v>36600</v>
      </c>
      <c r="X12" s="7">
        <f>Table1[[#This Row],[avg_price_business]]/Table1[[#This Row],[avg_price_economy]]</f>
        <v>2.984866319152514</v>
      </c>
      <c r="Y12" s="7">
        <f>Table1[[#This Row],[avg_price_economy]]/Table1[[#This Row],[flight_duration_mins]]</f>
        <v>121.40451158517912</v>
      </c>
      <c r="Z12" s="7">
        <f>Table1[[#This Row],[avg_price_business]]/Table1[[#This Row],[flight_duration_mins]]</f>
        <v>362.37623762376239</v>
      </c>
      <c r="AA12" s="7">
        <v>4000</v>
      </c>
      <c r="AB12" s="7">
        <f>Table1[[#This Row],[flight_duration_mins]]*Table1[[#This Row],[fcpm]]</f>
        <v>404000</v>
      </c>
      <c r="AC12" s="7">
        <f>(Table1[[#This Row],[fuel_costs_per_flight]]*74)/26</f>
        <v>1149846.1538461538</v>
      </c>
      <c r="AD12" s="7">
        <f>Table1[[#This Row],[fuel_costs_per_flight]]+Table1[[#This Row],[other_costs_per_flight]]</f>
        <v>1553846.1538461538</v>
      </c>
      <c r="AE12" s="7">
        <f>Table1[[#This Row],[tickets_revenue]]-Table1[[#This Row],[TC]]</f>
        <v>-35046.153846153757</v>
      </c>
    </row>
    <row r="13" spans="1:31" x14ac:dyDescent="0.35">
      <c r="A13" s="23">
        <v>136345</v>
      </c>
      <c r="B13" s="5" t="s">
        <v>17</v>
      </c>
      <c r="C13" s="5" t="s">
        <v>18</v>
      </c>
      <c r="D13" s="5" t="s">
        <v>19</v>
      </c>
      <c r="E13" s="5" t="s">
        <v>20</v>
      </c>
      <c r="F13" s="6">
        <v>42759.563888888886</v>
      </c>
      <c r="G13" s="6">
        <v>42759.633333333331</v>
      </c>
      <c r="H13" s="5" t="s">
        <v>23</v>
      </c>
      <c r="I13" s="5">
        <v>100</v>
      </c>
      <c r="J13" s="5">
        <v>130</v>
      </c>
      <c r="K13" s="5">
        <v>12</v>
      </c>
      <c r="L13" s="5">
        <v>118</v>
      </c>
      <c r="M13" s="5">
        <v>108</v>
      </c>
      <c r="N13" s="5">
        <v>8</v>
      </c>
      <c r="O13" s="5">
        <v>100</v>
      </c>
      <c r="P13" s="7">
        <v>1517600</v>
      </c>
      <c r="Q13" s="7">
        <v>1224800</v>
      </c>
      <c r="R13" s="7">
        <v>292800</v>
      </c>
      <c r="S13" s="8">
        <v>0.84745762711864403</v>
      </c>
      <c r="T13" s="8">
        <v>0.66666666666666663</v>
      </c>
      <c r="U13" s="8">
        <v>0.83076923076923082</v>
      </c>
      <c r="V13" s="7">
        <v>12248</v>
      </c>
      <c r="W13" s="7">
        <v>36600</v>
      </c>
      <c r="X13" s="7">
        <f>Table1[[#This Row],[avg_price_business]]/Table1[[#This Row],[avg_price_economy]]</f>
        <v>2.9882429784454603</v>
      </c>
      <c r="Y13" s="7">
        <f>Table1[[#This Row],[avg_price_economy]]/Table1[[#This Row],[flight_duration_mins]]</f>
        <v>122.48</v>
      </c>
      <c r="Z13" s="7">
        <f>Table1[[#This Row],[avg_price_business]]/Table1[[#This Row],[flight_duration_mins]]</f>
        <v>366</v>
      </c>
      <c r="AA13" s="7">
        <v>4000</v>
      </c>
      <c r="AB13" s="7">
        <f>Table1[[#This Row],[flight_duration_mins]]*Table1[[#This Row],[fcpm]]</f>
        <v>400000</v>
      </c>
      <c r="AC13" s="7">
        <f>(Table1[[#This Row],[fuel_costs_per_flight]]*74)/26</f>
        <v>1138461.5384615385</v>
      </c>
      <c r="AD13" s="7">
        <f>Table1[[#This Row],[fuel_costs_per_flight]]+Table1[[#This Row],[other_costs_per_flight]]</f>
        <v>1538461.5384615385</v>
      </c>
      <c r="AE13" s="7">
        <f>Table1[[#This Row],[tickets_revenue]]-Table1[[#This Row],[TC]]</f>
        <v>-20861.538461538497</v>
      </c>
    </row>
    <row r="14" spans="1:31" x14ac:dyDescent="0.35">
      <c r="A14" s="23">
        <v>136485</v>
      </c>
      <c r="B14" s="5" t="s">
        <v>17</v>
      </c>
      <c r="C14" s="5" t="s">
        <v>18</v>
      </c>
      <c r="D14" s="5" t="s">
        <v>19</v>
      </c>
      <c r="E14" s="5" t="s">
        <v>20</v>
      </c>
      <c r="F14" s="6">
        <v>42762.421527777777</v>
      </c>
      <c r="G14" s="6">
        <v>42762.490972222222</v>
      </c>
      <c r="H14" s="5" t="s">
        <v>23</v>
      </c>
      <c r="I14" s="5">
        <v>100</v>
      </c>
      <c r="J14" s="5">
        <v>130</v>
      </c>
      <c r="K14" s="5">
        <v>12</v>
      </c>
      <c r="L14" s="5">
        <v>118</v>
      </c>
      <c r="M14" s="5">
        <v>106</v>
      </c>
      <c r="N14" s="5">
        <v>9</v>
      </c>
      <c r="O14" s="5">
        <v>97</v>
      </c>
      <c r="P14" s="7">
        <v>1520000</v>
      </c>
      <c r="Q14" s="7">
        <v>1190600</v>
      </c>
      <c r="R14" s="7">
        <v>329400</v>
      </c>
      <c r="S14" s="8">
        <v>0.82203389830508478</v>
      </c>
      <c r="T14" s="8">
        <v>0.75</v>
      </c>
      <c r="U14" s="8">
        <v>0.81538461538461537</v>
      </c>
      <c r="V14" s="7">
        <v>12274.226804123711</v>
      </c>
      <c r="W14" s="7">
        <v>36600</v>
      </c>
      <c r="X14" s="7">
        <f>Table1[[#This Row],[avg_price_business]]/Table1[[#This Row],[avg_price_economy]]</f>
        <v>2.9818578867797751</v>
      </c>
      <c r="Y14" s="7">
        <f>Table1[[#This Row],[avg_price_economy]]/Table1[[#This Row],[flight_duration_mins]]</f>
        <v>122.74226804123711</v>
      </c>
      <c r="Z14" s="7">
        <f>Table1[[#This Row],[avg_price_business]]/Table1[[#This Row],[flight_duration_mins]]</f>
        <v>366</v>
      </c>
      <c r="AA14" s="7">
        <v>4000</v>
      </c>
      <c r="AB14" s="7">
        <f>Table1[[#This Row],[flight_duration_mins]]*Table1[[#This Row],[fcpm]]</f>
        <v>400000</v>
      </c>
      <c r="AC14" s="7">
        <f>(Table1[[#This Row],[fuel_costs_per_flight]]*74)/26</f>
        <v>1138461.5384615385</v>
      </c>
      <c r="AD14" s="7">
        <f>Table1[[#This Row],[fuel_costs_per_flight]]+Table1[[#This Row],[other_costs_per_flight]]</f>
        <v>1538461.5384615385</v>
      </c>
      <c r="AE14" s="7">
        <f>Table1[[#This Row],[tickets_revenue]]-Table1[[#This Row],[TC]]</f>
        <v>-18461.538461538497</v>
      </c>
    </row>
    <row r="15" spans="1:31" x14ac:dyDescent="0.35">
      <c r="A15" s="5">
        <v>136366</v>
      </c>
      <c r="B15" s="5" t="s">
        <v>17</v>
      </c>
      <c r="C15" s="5" t="s">
        <v>18</v>
      </c>
      <c r="D15" s="5" t="s">
        <v>19</v>
      </c>
      <c r="E15" s="5" t="s">
        <v>20</v>
      </c>
      <c r="F15" s="6">
        <v>42746.422222222223</v>
      </c>
      <c r="G15" s="6">
        <v>42746.490972222222</v>
      </c>
      <c r="H15" s="5" t="s">
        <v>22</v>
      </c>
      <c r="I15" s="5">
        <v>99</v>
      </c>
      <c r="J15" s="5">
        <v>130</v>
      </c>
      <c r="K15" s="5">
        <v>12</v>
      </c>
      <c r="L15" s="5">
        <v>118</v>
      </c>
      <c r="M15" s="5">
        <v>103</v>
      </c>
      <c r="N15" s="5">
        <v>11</v>
      </c>
      <c r="O15" s="5">
        <v>92</v>
      </c>
      <c r="P15" s="7">
        <v>1527400</v>
      </c>
      <c r="Q15" s="7">
        <v>1124800</v>
      </c>
      <c r="R15" s="7">
        <v>402600</v>
      </c>
      <c r="S15" s="8">
        <v>0.77966101694915257</v>
      </c>
      <c r="T15" s="8">
        <v>0.91666666666666663</v>
      </c>
      <c r="U15" s="8">
        <v>0.79230769230769227</v>
      </c>
      <c r="V15" s="7">
        <v>12226.08695652174</v>
      </c>
      <c r="W15" s="7">
        <v>36600</v>
      </c>
      <c r="X15" s="7">
        <f>Table1[[#This Row],[avg_price_business]]/Table1[[#This Row],[avg_price_economy]]</f>
        <v>2.9935988620199145</v>
      </c>
      <c r="Y15" s="7">
        <f>Table1[[#This Row],[avg_price_economy]]/Table1[[#This Row],[flight_duration_mins]]</f>
        <v>123.49582784365394</v>
      </c>
      <c r="Z15" s="7">
        <f>Table1[[#This Row],[avg_price_business]]/Table1[[#This Row],[flight_duration_mins]]</f>
        <v>369.69696969696969</v>
      </c>
      <c r="AA15" s="7">
        <v>4000</v>
      </c>
      <c r="AB15" s="7">
        <f>Table1[[#This Row],[flight_duration_mins]]*Table1[[#This Row],[fcpm]]</f>
        <v>396000</v>
      </c>
      <c r="AC15" s="7">
        <f>(Table1[[#This Row],[fuel_costs_per_flight]]*74)/26</f>
        <v>1127076.923076923</v>
      </c>
      <c r="AD15" s="7">
        <f>Table1[[#This Row],[fuel_costs_per_flight]]+Table1[[#This Row],[other_costs_per_flight]]</f>
        <v>1523076.923076923</v>
      </c>
      <c r="AE15" s="7">
        <f>Table1[[#This Row],[tickets_revenue]]-Table1[[#This Row],[TC]]</f>
        <v>4323.0769230769947</v>
      </c>
    </row>
    <row r="16" spans="1:31" x14ac:dyDescent="0.35">
      <c r="A16" s="5">
        <v>136320</v>
      </c>
      <c r="B16" s="5" t="s">
        <v>17</v>
      </c>
      <c r="C16" s="5" t="s">
        <v>18</v>
      </c>
      <c r="D16" s="5" t="s">
        <v>19</v>
      </c>
      <c r="E16" s="5" t="s">
        <v>20</v>
      </c>
      <c r="F16" s="6">
        <v>42785.420138888891</v>
      </c>
      <c r="G16" s="6">
        <v>42785.489583333336</v>
      </c>
      <c r="H16" s="5" t="s">
        <v>23</v>
      </c>
      <c r="I16" s="5">
        <v>100</v>
      </c>
      <c r="J16" s="5">
        <v>130</v>
      </c>
      <c r="K16" s="5">
        <v>12</v>
      </c>
      <c r="L16" s="5">
        <v>118</v>
      </c>
      <c r="M16" s="5">
        <v>106</v>
      </c>
      <c r="N16" s="5">
        <v>10</v>
      </c>
      <c r="O16" s="5">
        <v>96</v>
      </c>
      <c r="P16" s="7">
        <v>1544400</v>
      </c>
      <c r="Q16" s="7">
        <v>1178400</v>
      </c>
      <c r="R16" s="7">
        <v>366000</v>
      </c>
      <c r="S16" s="8">
        <v>0.81355932203389836</v>
      </c>
      <c r="T16" s="8">
        <v>0.83333333333333337</v>
      </c>
      <c r="U16" s="8">
        <v>0.81538461538461537</v>
      </c>
      <c r="V16" s="7">
        <v>12275</v>
      </c>
      <c r="W16" s="7">
        <v>36600</v>
      </c>
      <c r="X16" s="7">
        <f>Table1[[#This Row],[avg_price_business]]/Table1[[#This Row],[avg_price_economy]]</f>
        <v>2.9816700610997962</v>
      </c>
      <c r="Y16" s="7">
        <f>Table1[[#This Row],[avg_price_economy]]/Table1[[#This Row],[flight_duration_mins]]</f>
        <v>122.75</v>
      </c>
      <c r="Z16" s="7">
        <f>Table1[[#This Row],[avg_price_business]]/Table1[[#This Row],[flight_duration_mins]]</f>
        <v>366</v>
      </c>
      <c r="AA16" s="7">
        <v>4000</v>
      </c>
      <c r="AB16" s="7">
        <f>Table1[[#This Row],[flight_duration_mins]]*Table1[[#This Row],[fcpm]]</f>
        <v>400000</v>
      </c>
      <c r="AC16" s="7">
        <f>(Table1[[#This Row],[fuel_costs_per_flight]]*74)/26</f>
        <v>1138461.5384615385</v>
      </c>
      <c r="AD16" s="7">
        <f>Table1[[#This Row],[fuel_costs_per_flight]]+Table1[[#This Row],[other_costs_per_flight]]</f>
        <v>1538461.5384615385</v>
      </c>
      <c r="AE16" s="7">
        <f>Table1[[#This Row],[tickets_revenue]]-Table1[[#This Row],[TC]]</f>
        <v>5938.4615384615026</v>
      </c>
    </row>
    <row r="17" spans="1:31" x14ac:dyDescent="0.35">
      <c r="A17" s="5">
        <v>136322</v>
      </c>
      <c r="B17" s="5" t="s">
        <v>17</v>
      </c>
      <c r="C17" s="5" t="s">
        <v>18</v>
      </c>
      <c r="D17" s="5" t="s">
        <v>19</v>
      </c>
      <c r="E17" s="5" t="s">
        <v>20</v>
      </c>
      <c r="F17" s="6">
        <v>42772.424305555556</v>
      </c>
      <c r="G17" s="6">
        <v>42772.494444444441</v>
      </c>
      <c r="H17" s="5" t="s">
        <v>21</v>
      </c>
      <c r="I17" s="5">
        <v>101</v>
      </c>
      <c r="J17" s="5">
        <v>130</v>
      </c>
      <c r="K17" s="5">
        <v>12</v>
      </c>
      <c r="L17" s="5">
        <v>118</v>
      </c>
      <c r="M17" s="5">
        <v>108</v>
      </c>
      <c r="N17" s="5">
        <v>10</v>
      </c>
      <c r="O17" s="5">
        <v>98</v>
      </c>
      <c r="P17" s="7">
        <v>1567600</v>
      </c>
      <c r="Q17" s="7">
        <v>1201600</v>
      </c>
      <c r="R17" s="7">
        <v>366000</v>
      </c>
      <c r="S17" s="8">
        <v>0.83050847457627119</v>
      </c>
      <c r="T17" s="8">
        <v>0.83333333333333337</v>
      </c>
      <c r="U17" s="8">
        <v>0.83076923076923082</v>
      </c>
      <c r="V17" s="7">
        <v>12261.224489795919</v>
      </c>
      <c r="W17" s="7">
        <v>36600</v>
      </c>
      <c r="X17" s="7">
        <f>Table1[[#This Row],[avg_price_business]]/Table1[[#This Row],[avg_price_economy]]</f>
        <v>2.9850199733688414</v>
      </c>
      <c r="Y17" s="7">
        <f>Table1[[#This Row],[avg_price_economy]]/Table1[[#This Row],[flight_duration_mins]]</f>
        <v>121.39826227520712</v>
      </c>
      <c r="Z17" s="7">
        <f>Table1[[#This Row],[avg_price_business]]/Table1[[#This Row],[flight_duration_mins]]</f>
        <v>362.37623762376239</v>
      </c>
      <c r="AA17" s="7">
        <v>4000</v>
      </c>
      <c r="AB17" s="7">
        <f>Table1[[#This Row],[flight_duration_mins]]*Table1[[#This Row],[fcpm]]</f>
        <v>404000</v>
      </c>
      <c r="AC17" s="7">
        <f>(Table1[[#This Row],[fuel_costs_per_flight]]*74)/26</f>
        <v>1149846.1538461538</v>
      </c>
      <c r="AD17" s="7">
        <f>Table1[[#This Row],[fuel_costs_per_flight]]+Table1[[#This Row],[other_costs_per_flight]]</f>
        <v>1553846.1538461538</v>
      </c>
      <c r="AE17" s="7">
        <f>Table1[[#This Row],[tickets_revenue]]-Table1[[#This Row],[TC]]</f>
        <v>13753.846153846243</v>
      </c>
    </row>
    <row r="18" spans="1:31" x14ac:dyDescent="0.35">
      <c r="A18" s="5">
        <v>136165</v>
      </c>
      <c r="B18" s="5" t="s">
        <v>17</v>
      </c>
      <c r="C18" s="5" t="s">
        <v>18</v>
      </c>
      <c r="D18" s="5" t="s">
        <v>19</v>
      </c>
      <c r="E18" s="5" t="s">
        <v>20</v>
      </c>
      <c r="F18" s="6">
        <v>42788.424305555556</v>
      </c>
      <c r="G18" s="6">
        <v>42788.494444444441</v>
      </c>
      <c r="H18" s="5" t="s">
        <v>21</v>
      </c>
      <c r="I18" s="5">
        <v>101</v>
      </c>
      <c r="J18" s="5">
        <v>130</v>
      </c>
      <c r="K18" s="5">
        <v>12</v>
      </c>
      <c r="L18" s="5">
        <v>118</v>
      </c>
      <c r="M18" s="5">
        <v>110</v>
      </c>
      <c r="N18" s="5">
        <v>9</v>
      </c>
      <c r="O18" s="5">
        <v>101</v>
      </c>
      <c r="P18" s="7">
        <v>1567600</v>
      </c>
      <c r="Q18" s="7">
        <v>1238200</v>
      </c>
      <c r="R18" s="7">
        <v>329400</v>
      </c>
      <c r="S18" s="8">
        <v>0.85593220338983056</v>
      </c>
      <c r="T18" s="8">
        <v>0.75</v>
      </c>
      <c r="U18" s="8">
        <v>0.84615384615384615</v>
      </c>
      <c r="V18" s="7">
        <v>12259.405940594059</v>
      </c>
      <c r="W18" s="7">
        <v>36600</v>
      </c>
      <c r="X18" s="7">
        <f>Table1[[#This Row],[avg_price_business]]/Table1[[#This Row],[avg_price_economy]]</f>
        <v>2.9854627685349704</v>
      </c>
      <c r="Y18" s="7">
        <f>Table1[[#This Row],[avg_price_economy]]/Table1[[#This Row],[flight_duration_mins]]</f>
        <v>121.38025683756494</v>
      </c>
      <c r="Z18" s="7">
        <f>Table1[[#This Row],[avg_price_business]]/Table1[[#This Row],[flight_duration_mins]]</f>
        <v>362.37623762376239</v>
      </c>
      <c r="AA18" s="7">
        <v>4000</v>
      </c>
      <c r="AB18" s="7">
        <f>Table1[[#This Row],[flight_duration_mins]]*Table1[[#This Row],[fcpm]]</f>
        <v>404000</v>
      </c>
      <c r="AC18" s="7">
        <f>(Table1[[#This Row],[fuel_costs_per_flight]]*74)/26</f>
        <v>1149846.1538461538</v>
      </c>
      <c r="AD18" s="7">
        <f>Table1[[#This Row],[fuel_costs_per_flight]]+Table1[[#This Row],[other_costs_per_flight]]</f>
        <v>1553846.1538461538</v>
      </c>
      <c r="AE18" s="7">
        <f>Table1[[#This Row],[tickets_revenue]]-Table1[[#This Row],[TC]]</f>
        <v>13753.846153846243</v>
      </c>
    </row>
    <row r="19" spans="1:31" x14ac:dyDescent="0.35">
      <c r="A19" s="5">
        <v>136351</v>
      </c>
      <c r="B19" s="5" t="s">
        <v>17</v>
      </c>
      <c r="C19" s="5" t="s">
        <v>18</v>
      </c>
      <c r="D19" s="5" t="s">
        <v>19</v>
      </c>
      <c r="E19" s="5" t="s">
        <v>20</v>
      </c>
      <c r="F19" s="6">
        <v>42792.425694444442</v>
      </c>
      <c r="G19" s="6">
        <v>42792.495138888888</v>
      </c>
      <c r="H19" s="5" t="s">
        <v>23</v>
      </c>
      <c r="I19" s="5">
        <v>100</v>
      </c>
      <c r="J19" s="5">
        <v>130</v>
      </c>
      <c r="K19" s="5">
        <v>12</v>
      </c>
      <c r="L19" s="5">
        <v>118</v>
      </c>
      <c r="M19" s="5">
        <v>105</v>
      </c>
      <c r="N19" s="5">
        <v>11</v>
      </c>
      <c r="O19" s="5">
        <v>94</v>
      </c>
      <c r="P19" s="7">
        <v>1555400</v>
      </c>
      <c r="Q19" s="7">
        <v>1152800</v>
      </c>
      <c r="R19" s="7">
        <v>402600</v>
      </c>
      <c r="S19" s="8">
        <v>0.79661016949152541</v>
      </c>
      <c r="T19" s="8">
        <v>0.91666666666666663</v>
      </c>
      <c r="U19" s="8">
        <v>0.80769230769230771</v>
      </c>
      <c r="V19" s="7">
        <v>12263.829787234043</v>
      </c>
      <c r="W19" s="7">
        <v>36600</v>
      </c>
      <c r="X19" s="7">
        <f>Table1[[#This Row],[avg_price_business]]/Table1[[#This Row],[avg_price_economy]]</f>
        <v>2.984385843164469</v>
      </c>
      <c r="Y19" s="7">
        <f>Table1[[#This Row],[avg_price_economy]]/Table1[[#This Row],[flight_duration_mins]]</f>
        <v>122.63829787234043</v>
      </c>
      <c r="Z19" s="7">
        <f>Table1[[#This Row],[avg_price_business]]/Table1[[#This Row],[flight_duration_mins]]</f>
        <v>366</v>
      </c>
      <c r="AA19" s="7">
        <v>4000</v>
      </c>
      <c r="AB19" s="7">
        <f>Table1[[#This Row],[flight_duration_mins]]*Table1[[#This Row],[fcpm]]</f>
        <v>400000</v>
      </c>
      <c r="AC19" s="7">
        <f>(Table1[[#This Row],[fuel_costs_per_flight]]*74)/26</f>
        <v>1138461.5384615385</v>
      </c>
      <c r="AD19" s="7">
        <f>Table1[[#This Row],[fuel_costs_per_flight]]+Table1[[#This Row],[other_costs_per_flight]]</f>
        <v>1538461.5384615385</v>
      </c>
      <c r="AE19" s="7">
        <f>Table1[[#This Row],[tickets_revenue]]-Table1[[#This Row],[TC]]</f>
        <v>16938.461538461503</v>
      </c>
    </row>
    <row r="20" spans="1:31" x14ac:dyDescent="0.35">
      <c r="A20" s="5">
        <v>136514</v>
      </c>
      <c r="B20" s="5" t="s">
        <v>33</v>
      </c>
      <c r="C20" s="5" t="s">
        <v>18</v>
      </c>
      <c r="D20" s="5" t="s">
        <v>34</v>
      </c>
      <c r="E20" s="5">
        <v>733</v>
      </c>
      <c r="F20" s="6">
        <v>42773.259722222225</v>
      </c>
      <c r="G20" s="6">
        <v>42773.467361111114</v>
      </c>
      <c r="H20" s="5" t="s">
        <v>36</v>
      </c>
      <c r="I20" s="5">
        <v>299</v>
      </c>
      <c r="J20" s="5">
        <v>130</v>
      </c>
      <c r="K20" s="5">
        <v>12</v>
      </c>
      <c r="L20" s="5">
        <v>118</v>
      </c>
      <c r="M20" s="19">
        <f>Table1[[#This Row],[ticket_business]]+Table1[[#This Row],[tickets_economy]]</f>
        <v>102</v>
      </c>
      <c r="N20" s="20">
        <v>11</v>
      </c>
      <c r="O20" s="20">
        <v>91</v>
      </c>
      <c r="P20" s="21">
        <f>Table1[[#This Row],[economy_revenue]]+Table1[[#This Row],[business_revenue]]</f>
        <v>4624633</v>
      </c>
      <c r="Q20" s="21">
        <f>Table1[[#This Row],[tickets_economy]]*Table1[[#This Row],[avg_price_economy]]</f>
        <v>3401125</v>
      </c>
      <c r="R20" s="21">
        <f>Table1[[#This Row],[ticket_business]]*Table1[[#This Row],[avg_price_business]]</f>
        <v>1223508</v>
      </c>
      <c r="S20" s="22">
        <f ca="1">AVERAGE($S$2:$S$119)</f>
        <v>0.90019264241174757</v>
      </c>
      <c r="T20" s="22">
        <f ca="1">AVERAGE($T$2:$T$119)</f>
        <v>0.89901129943502822</v>
      </c>
      <c r="U20" s="22">
        <v>0.7846153846153846</v>
      </c>
      <c r="V20" s="21">
        <f>Table1[[#This Row],[ppm_economy]]*Table1[[#This Row],[flight_duration_mins]]</f>
        <v>37375</v>
      </c>
      <c r="W20" s="21">
        <f>Table1[[#This Row],[ppm_business]]*Table1[[#This Row],[flight_duration_mins]]</f>
        <v>111228</v>
      </c>
      <c r="X20" s="21">
        <f>Table1[[#This Row],[avg_price_business]]/Table1[[#This Row],[avg_price_economy]]</f>
        <v>2.976</v>
      </c>
      <c r="Y20" s="21">
        <v>125</v>
      </c>
      <c r="Z20" s="21">
        <v>372</v>
      </c>
      <c r="AA20" s="7">
        <v>4000</v>
      </c>
      <c r="AB20" s="7">
        <f>Table1[[#This Row],[flight_duration_mins]]*Table1[[#This Row],[fcpm]]</f>
        <v>1196000</v>
      </c>
      <c r="AC20" s="7">
        <f>(Table1[[#This Row],[fuel_costs_per_flight]]*74)/26</f>
        <v>3404000</v>
      </c>
      <c r="AD20" s="7">
        <f>Table1[[#This Row],[fuel_costs_per_flight]]+Table1[[#This Row],[other_costs_per_flight]]</f>
        <v>4600000</v>
      </c>
      <c r="AE20" s="7">
        <f>Table1[[#This Row],[tickets_revenue]]-Table1[[#This Row],[TC]]</f>
        <v>24633</v>
      </c>
    </row>
    <row r="21" spans="1:31" x14ac:dyDescent="0.35">
      <c r="A21" s="5">
        <v>136546</v>
      </c>
      <c r="B21" s="5" t="s">
        <v>33</v>
      </c>
      <c r="C21" s="5" t="s">
        <v>18</v>
      </c>
      <c r="D21" s="5" t="s">
        <v>34</v>
      </c>
      <c r="E21" s="5">
        <v>733</v>
      </c>
      <c r="F21" s="6">
        <v>42738.259027777778</v>
      </c>
      <c r="G21" s="6">
        <v>42738.46875</v>
      </c>
      <c r="H21" s="5" t="s">
        <v>40</v>
      </c>
      <c r="I21" s="5">
        <v>302</v>
      </c>
      <c r="J21" s="5">
        <v>130</v>
      </c>
      <c r="K21" s="5">
        <v>12</v>
      </c>
      <c r="L21" s="5">
        <v>118</v>
      </c>
      <c r="M21" s="19">
        <f>Table1[[#This Row],[ticket_business]]+Table1[[#This Row],[tickets_economy]]</f>
        <v>102</v>
      </c>
      <c r="N21" s="20">
        <v>11</v>
      </c>
      <c r="O21" s="20">
        <v>91</v>
      </c>
      <c r="P21" s="21">
        <f>Table1[[#This Row],[economy_revenue]]+Table1[[#This Row],[business_revenue]]</f>
        <v>4671034</v>
      </c>
      <c r="Q21" s="21">
        <f>Table1[[#This Row],[tickets_economy]]*Table1[[#This Row],[avg_price_economy]]</f>
        <v>3435250</v>
      </c>
      <c r="R21" s="21">
        <f>Table1[[#This Row],[ticket_business]]*Table1[[#This Row],[avg_price_business]]</f>
        <v>1235784</v>
      </c>
      <c r="S21" s="22">
        <f ca="1">AVERAGE($S$2:$S$119)</f>
        <v>0.90019264241174757</v>
      </c>
      <c r="T21" s="22">
        <f ca="1">AVERAGE($T$2:$T$119)</f>
        <v>0.89901129943502822</v>
      </c>
      <c r="U21" s="22">
        <v>0.7846153846153846</v>
      </c>
      <c r="V21" s="21">
        <f>Table1[[#This Row],[ppm_economy]]*Table1[[#This Row],[flight_duration_mins]]</f>
        <v>37750</v>
      </c>
      <c r="W21" s="21">
        <f>Table1[[#This Row],[ppm_business]]*Table1[[#This Row],[flight_duration_mins]]</f>
        <v>112344</v>
      </c>
      <c r="X21" s="21">
        <f>Table1[[#This Row],[avg_price_business]]/Table1[[#This Row],[avg_price_economy]]</f>
        <v>2.976</v>
      </c>
      <c r="Y21" s="21">
        <v>125</v>
      </c>
      <c r="Z21" s="21">
        <v>372</v>
      </c>
      <c r="AA21" s="7">
        <v>4000</v>
      </c>
      <c r="AB21" s="7">
        <f>Table1[[#This Row],[flight_duration_mins]]*Table1[[#This Row],[fcpm]]</f>
        <v>1208000</v>
      </c>
      <c r="AC21" s="7">
        <f>(Table1[[#This Row],[fuel_costs_per_flight]]*74)/26</f>
        <v>3438153.846153846</v>
      </c>
      <c r="AD21" s="7">
        <f>Table1[[#This Row],[fuel_costs_per_flight]]+Table1[[#This Row],[other_costs_per_flight]]</f>
        <v>4646153.846153846</v>
      </c>
      <c r="AE21" s="7">
        <f>Table1[[#This Row],[tickets_revenue]]-Table1[[#This Row],[TC]]</f>
        <v>24880.153846153989</v>
      </c>
    </row>
    <row r="22" spans="1:31" x14ac:dyDescent="0.35">
      <c r="A22" s="5">
        <v>136544</v>
      </c>
      <c r="B22" s="5" t="s">
        <v>33</v>
      </c>
      <c r="C22" s="5" t="s">
        <v>18</v>
      </c>
      <c r="D22" s="5" t="s">
        <v>34</v>
      </c>
      <c r="E22" s="5">
        <v>733</v>
      </c>
      <c r="F22" s="6">
        <v>42766.256944444445</v>
      </c>
      <c r="G22" s="6">
        <v>42766.468055555553</v>
      </c>
      <c r="H22" s="5" t="s">
        <v>39</v>
      </c>
      <c r="I22" s="5">
        <v>304</v>
      </c>
      <c r="J22" s="5">
        <v>130</v>
      </c>
      <c r="K22" s="5">
        <v>12</v>
      </c>
      <c r="L22" s="5">
        <v>118</v>
      </c>
      <c r="M22" s="19">
        <f>Table1[[#This Row],[ticket_business]]+Table1[[#This Row],[tickets_economy]]</f>
        <v>102</v>
      </c>
      <c r="N22" s="20">
        <v>11</v>
      </c>
      <c r="O22" s="20">
        <v>91</v>
      </c>
      <c r="P22" s="21">
        <f>Table1[[#This Row],[economy_revenue]]+Table1[[#This Row],[business_revenue]]</f>
        <v>4701968</v>
      </c>
      <c r="Q22" s="21">
        <f>Table1[[#This Row],[tickets_economy]]*Table1[[#This Row],[avg_price_economy]]</f>
        <v>3458000</v>
      </c>
      <c r="R22" s="21">
        <f>Table1[[#This Row],[ticket_business]]*Table1[[#This Row],[avg_price_business]]</f>
        <v>1243968</v>
      </c>
      <c r="S22" s="22">
        <f ca="1">AVERAGE($S$2:$S$119)</f>
        <v>0.90019264241174757</v>
      </c>
      <c r="T22" s="22">
        <f ca="1">AVERAGE($T$2:$T$119)</f>
        <v>0.89901129943502822</v>
      </c>
      <c r="U22" s="22">
        <v>0.7846153846153846</v>
      </c>
      <c r="V22" s="21">
        <f>Table1[[#This Row],[ppm_economy]]*Table1[[#This Row],[flight_duration_mins]]</f>
        <v>38000</v>
      </c>
      <c r="W22" s="21">
        <f>Table1[[#This Row],[ppm_business]]*Table1[[#This Row],[flight_duration_mins]]</f>
        <v>113088</v>
      </c>
      <c r="X22" s="21">
        <f>Table1[[#This Row],[avg_price_business]]/Table1[[#This Row],[avg_price_economy]]</f>
        <v>2.976</v>
      </c>
      <c r="Y22" s="21">
        <v>125</v>
      </c>
      <c r="Z22" s="21">
        <v>372</v>
      </c>
      <c r="AA22" s="7">
        <v>4000</v>
      </c>
      <c r="AB22" s="7">
        <f>Table1[[#This Row],[flight_duration_mins]]*Table1[[#This Row],[fcpm]]</f>
        <v>1216000</v>
      </c>
      <c r="AC22" s="7">
        <f>(Table1[[#This Row],[fuel_costs_per_flight]]*74)/26</f>
        <v>3460923.076923077</v>
      </c>
      <c r="AD22" s="7">
        <f>Table1[[#This Row],[fuel_costs_per_flight]]+Table1[[#This Row],[other_costs_per_flight]]</f>
        <v>4676923.076923077</v>
      </c>
      <c r="AE22" s="7">
        <f>Table1[[#This Row],[tickets_revenue]]-Table1[[#This Row],[TC]]</f>
        <v>25044.923076923005</v>
      </c>
    </row>
    <row r="23" spans="1:31" x14ac:dyDescent="0.35">
      <c r="A23" s="5">
        <v>136560</v>
      </c>
      <c r="B23" s="5" t="s">
        <v>33</v>
      </c>
      <c r="C23" s="5" t="s">
        <v>18</v>
      </c>
      <c r="D23" s="5" t="s">
        <v>34</v>
      </c>
      <c r="E23" s="5">
        <v>733</v>
      </c>
      <c r="F23" s="6">
        <v>42759.259027777778</v>
      </c>
      <c r="G23" s="6">
        <v>42759.470833333333</v>
      </c>
      <c r="H23" s="5" t="s">
        <v>41</v>
      </c>
      <c r="I23" s="5">
        <v>305</v>
      </c>
      <c r="J23" s="5">
        <v>130</v>
      </c>
      <c r="K23" s="5">
        <v>12</v>
      </c>
      <c r="L23" s="5">
        <v>118</v>
      </c>
      <c r="M23" s="19">
        <f>Table1[[#This Row],[ticket_business]]+Table1[[#This Row],[tickets_economy]]</f>
        <v>102</v>
      </c>
      <c r="N23" s="20">
        <v>11</v>
      </c>
      <c r="O23" s="20">
        <v>91</v>
      </c>
      <c r="P23" s="21">
        <f>Table1[[#This Row],[economy_revenue]]+Table1[[#This Row],[business_revenue]]</f>
        <v>4717435</v>
      </c>
      <c r="Q23" s="21">
        <f>Table1[[#This Row],[tickets_economy]]*Table1[[#This Row],[avg_price_economy]]</f>
        <v>3469375</v>
      </c>
      <c r="R23" s="21">
        <f>Table1[[#This Row],[ticket_business]]*Table1[[#This Row],[avg_price_business]]</f>
        <v>1248060</v>
      </c>
      <c r="S23" s="22">
        <f ca="1">AVERAGE($S$2:$S$119)</f>
        <v>0.90019264241174757</v>
      </c>
      <c r="T23" s="22">
        <f ca="1">AVERAGE($T$2:$T$119)</f>
        <v>0.89901129943502822</v>
      </c>
      <c r="U23" s="22">
        <v>0.7846153846153846</v>
      </c>
      <c r="V23" s="21">
        <f>Table1[[#This Row],[ppm_economy]]*Table1[[#This Row],[flight_duration_mins]]</f>
        <v>38125</v>
      </c>
      <c r="W23" s="21">
        <f>Table1[[#This Row],[ppm_business]]*Table1[[#This Row],[flight_duration_mins]]</f>
        <v>113460</v>
      </c>
      <c r="X23" s="21">
        <f>Table1[[#This Row],[avg_price_business]]/Table1[[#This Row],[avg_price_economy]]</f>
        <v>2.976</v>
      </c>
      <c r="Y23" s="21">
        <v>125</v>
      </c>
      <c r="Z23" s="21">
        <v>372</v>
      </c>
      <c r="AA23" s="7">
        <v>4000</v>
      </c>
      <c r="AB23" s="7">
        <f>Table1[[#This Row],[flight_duration_mins]]*Table1[[#This Row],[fcpm]]</f>
        <v>1220000</v>
      </c>
      <c r="AC23" s="7">
        <f>(Table1[[#This Row],[fuel_costs_per_flight]]*74)/26</f>
        <v>3472307.6923076925</v>
      </c>
      <c r="AD23" s="7">
        <f>Table1[[#This Row],[fuel_costs_per_flight]]+Table1[[#This Row],[other_costs_per_flight]]</f>
        <v>4692307.692307692</v>
      </c>
      <c r="AE23" s="7">
        <f>Table1[[#This Row],[tickets_revenue]]-Table1[[#This Row],[TC]]</f>
        <v>25127.307692307979</v>
      </c>
    </row>
    <row r="24" spans="1:31" x14ac:dyDescent="0.35">
      <c r="A24" s="5">
        <v>136540</v>
      </c>
      <c r="B24" s="5" t="s">
        <v>33</v>
      </c>
      <c r="C24" s="5" t="s">
        <v>18</v>
      </c>
      <c r="D24" s="5" t="s">
        <v>34</v>
      </c>
      <c r="E24" s="5">
        <v>733</v>
      </c>
      <c r="F24" s="6">
        <v>42752.259722222225</v>
      </c>
      <c r="G24" s="6">
        <v>42752.472916666666</v>
      </c>
      <c r="H24" s="5" t="s">
        <v>38</v>
      </c>
      <c r="I24" s="5">
        <v>307</v>
      </c>
      <c r="J24" s="5">
        <v>130</v>
      </c>
      <c r="K24" s="5">
        <v>12</v>
      </c>
      <c r="L24" s="5">
        <v>118</v>
      </c>
      <c r="M24" s="19">
        <f>Table1[[#This Row],[ticket_business]]+Table1[[#This Row],[tickets_economy]]</f>
        <v>102</v>
      </c>
      <c r="N24" s="20">
        <v>11</v>
      </c>
      <c r="O24" s="20">
        <v>91</v>
      </c>
      <c r="P24" s="21">
        <f>Table1[[#This Row],[economy_revenue]]+Table1[[#This Row],[business_revenue]]</f>
        <v>4748369</v>
      </c>
      <c r="Q24" s="21">
        <f>Table1[[#This Row],[tickets_economy]]*Table1[[#This Row],[avg_price_economy]]</f>
        <v>3492125</v>
      </c>
      <c r="R24" s="21">
        <f>Table1[[#This Row],[ticket_business]]*Table1[[#This Row],[avg_price_business]]</f>
        <v>1256244</v>
      </c>
      <c r="S24" s="22">
        <f ca="1">AVERAGE($S$2:$S$119)</f>
        <v>0.90019264241174757</v>
      </c>
      <c r="T24" s="22">
        <f ca="1">AVERAGE($T$2:$T$119)</f>
        <v>0.89901129943502822</v>
      </c>
      <c r="U24" s="22">
        <v>0.7846153846153846</v>
      </c>
      <c r="V24" s="21">
        <f>Table1[[#This Row],[ppm_economy]]*Table1[[#This Row],[flight_duration_mins]]</f>
        <v>38375</v>
      </c>
      <c r="W24" s="21">
        <f>Table1[[#This Row],[ppm_business]]*Table1[[#This Row],[flight_duration_mins]]</f>
        <v>114204</v>
      </c>
      <c r="X24" s="21">
        <f>Table1[[#This Row],[avg_price_business]]/Table1[[#This Row],[avg_price_economy]]</f>
        <v>2.976</v>
      </c>
      <c r="Y24" s="21">
        <v>125</v>
      </c>
      <c r="Z24" s="21">
        <v>372</v>
      </c>
      <c r="AA24" s="7">
        <v>4000</v>
      </c>
      <c r="AB24" s="7">
        <f>Table1[[#This Row],[flight_duration_mins]]*Table1[[#This Row],[fcpm]]</f>
        <v>1228000</v>
      </c>
      <c r="AC24" s="7">
        <f>(Table1[[#This Row],[fuel_costs_per_flight]]*74)/26</f>
        <v>3495076.923076923</v>
      </c>
      <c r="AD24" s="7">
        <f>Table1[[#This Row],[fuel_costs_per_flight]]+Table1[[#This Row],[other_costs_per_flight]]</f>
        <v>4723076.923076923</v>
      </c>
      <c r="AE24" s="7">
        <f>Table1[[#This Row],[tickets_revenue]]-Table1[[#This Row],[TC]]</f>
        <v>25292.076923076995</v>
      </c>
    </row>
    <row r="25" spans="1:31" x14ac:dyDescent="0.35">
      <c r="A25" s="5">
        <v>136511</v>
      </c>
      <c r="B25" s="5" t="s">
        <v>33</v>
      </c>
      <c r="C25" s="5" t="s">
        <v>18</v>
      </c>
      <c r="D25" s="5" t="s">
        <v>34</v>
      </c>
      <c r="E25" s="5">
        <v>733</v>
      </c>
      <c r="F25" s="6">
        <v>42787.260416666664</v>
      </c>
      <c r="G25" s="6">
        <v>42787.475694444445</v>
      </c>
      <c r="H25" s="5" t="s">
        <v>35</v>
      </c>
      <c r="I25" s="5">
        <v>310</v>
      </c>
      <c r="J25" s="5">
        <v>130</v>
      </c>
      <c r="K25" s="5">
        <v>12</v>
      </c>
      <c r="L25" s="5">
        <v>118</v>
      </c>
      <c r="M25" s="19">
        <f>Table1[[#This Row],[ticket_business]]+Table1[[#This Row],[tickets_economy]]</f>
        <v>102</v>
      </c>
      <c r="N25" s="20">
        <v>11</v>
      </c>
      <c r="O25" s="20">
        <v>91</v>
      </c>
      <c r="P25" s="21">
        <f>Table1[[#This Row],[economy_revenue]]+Table1[[#This Row],[business_revenue]]</f>
        <v>4794770</v>
      </c>
      <c r="Q25" s="21">
        <f>Table1[[#This Row],[tickets_economy]]*Table1[[#This Row],[avg_price_economy]]</f>
        <v>3526250</v>
      </c>
      <c r="R25" s="21">
        <f>Table1[[#This Row],[ticket_business]]*Table1[[#This Row],[avg_price_business]]</f>
        <v>1268520</v>
      </c>
      <c r="S25" s="22">
        <f ca="1">AVERAGE($S$2:$S$119)</f>
        <v>0.90019264241174757</v>
      </c>
      <c r="T25" s="22">
        <f ca="1">AVERAGE($T$2:$T$119)</f>
        <v>0.89901129943502822</v>
      </c>
      <c r="U25" s="22">
        <v>0.7846153846153846</v>
      </c>
      <c r="V25" s="21">
        <f>Table1[[#This Row],[ppm_economy]]*Table1[[#This Row],[flight_duration_mins]]</f>
        <v>38750</v>
      </c>
      <c r="W25" s="21">
        <f>Table1[[#This Row],[ppm_business]]*Table1[[#This Row],[flight_duration_mins]]</f>
        <v>115320</v>
      </c>
      <c r="X25" s="21">
        <f>Table1[[#This Row],[avg_price_business]]/Table1[[#This Row],[avg_price_economy]]</f>
        <v>2.976</v>
      </c>
      <c r="Y25" s="21">
        <v>125</v>
      </c>
      <c r="Z25" s="21">
        <v>372</v>
      </c>
      <c r="AA25" s="7">
        <v>4000</v>
      </c>
      <c r="AB25" s="7">
        <f>Table1[[#This Row],[flight_duration_mins]]*Table1[[#This Row],[fcpm]]</f>
        <v>1240000</v>
      </c>
      <c r="AC25" s="7">
        <f>(Table1[[#This Row],[fuel_costs_per_flight]]*74)/26</f>
        <v>3529230.769230769</v>
      </c>
      <c r="AD25" s="7">
        <f>Table1[[#This Row],[fuel_costs_per_flight]]+Table1[[#This Row],[other_costs_per_flight]]</f>
        <v>4769230.769230769</v>
      </c>
      <c r="AE25" s="7">
        <f>Table1[[#This Row],[tickets_revenue]]-Table1[[#This Row],[TC]]</f>
        <v>25539.230769230984</v>
      </c>
    </row>
    <row r="26" spans="1:31" x14ac:dyDescent="0.35">
      <c r="A26" s="5">
        <v>136513</v>
      </c>
      <c r="B26" s="5" t="s">
        <v>33</v>
      </c>
      <c r="C26" s="5" t="s">
        <v>18</v>
      </c>
      <c r="D26" s="5" t="s">
        <v>34</v>
      </c>
      <c r="E26" s="5">
        <v>733</v>
      </c>
      <c r="F26" s="6">
        <v>42794.259027777778</v>
      </c>
      <c r="G26" s="6">
        <v>42794.474305555559</v>
      </c>
      <c r="H26" s="5" t="s">
        <v>35</v>
      </c>
      <c r="I26" s="5">
        <v>310</v>
      </c>
      <c r="J26" s="5">
        <v>130</v>
      </c>
      <c r="K26" s="5">
        <v>12</v>
      </c>
      <c r="L26" s="5">
        <v>118</v>
      </c>
      <c r="M26" s="19">
        <f>Table1[[#This Row],[ticket_business]]+Table1[[#This Row],[tickets_economy]]</f>
        <v>102</v>
      </c>
      <c r="N26" s="20">
        <v>11</v>
      </c>
      <c r="O26" s="20">
        <v>91</v>
      </c>
      <c r="P26" s="21">
        <f>Table1[[#This Row],[economy_revenue]]+Table1[[#This Row],[business_revenue]]</f>
        <v>4794770</v>
      </c>
      <c r="Q26" s="21">
        <f>Table1[[#This Row],[tickets_economy]]*Table1[[#This Row],[avg_price_economy]]</f>
        <v>3526250</v>
      </c>
      <c r="R26" s="21">
        <f>Table1[[#This Row],[ticket_business]]*Table1[[#This Row],[avg_price_business]]</f>
        <v>1268520</v>
      </c>
      <c r="S26" s="22">
        <f ca="1">AVERAGE($S$2:$S$119)</f>
        <v>0.90019264241174757</v>
      </c>
      <c r="T26" s="22">
        <f ca="1">AVERAGE($T$2:$T$119)</f>
        <v>0.89901129943502822</v>
      </c>
      <c r="U26" s="22">
        <v>0.7846153846153846</v>
      </c>
      <c r="V26" s="21">
        <f>Table1[[#This Row],[ppm_economy]]*Table1[[#This Row],[flight_duration_mins]]</f>
        <v>38750</v>
      </c>
      <c r="W26" s="21">
        <f>Table1[[#This Row],[ppm_business]]*Table1[[#This Row],[flight_duration_mins]]</f>
        <v>115320</v>
      </c>
      <c r="X26" s="21">
        <f>Table1[[#This Row],[avg_price_business]]/Table1[[#This Row],[avg_price_economy]]</f>
        <v>2.976</v>
      </c>
      <c r="Y26" s="21">
        <v>125</v>
      </c>
      <c r="Z26" s="21">
        <v>372</v>
      </c>
      <c r="AA26" s="7">
        <v>4000</v>
      </c>
      <c r="AB26" s="7">
        <f>Table1[[#This Row],[flight_duration_mins]]*Table1[[#This Row],[fcpm]]</f>
        <v>1240000</v>
      </c>
      <c r="AC26" s="7">
        <f>(Table1[[#This Row],[fuel_costs_per_flight]]*74)/26</f>
        <v>3529230.769230769</v>
      </c>
      <c r="AD26" s="7">
        <f>Table1[[#This Row],[fuel_costs_per_flight]]+Table1[[#This Row],[other_costs_per_flight]]</f>
        <v>4769230.769230769</v>
      </c>
      <c r="AE26" s="7">
        <f>Table1[[#This Row],[tickets_revenue]]-Table1[[#This Row],[TC]]</f>
        <v>25539.230769230984</v>
      </c>
    </row>
    <row r="27" spans="1:31" x14ac:dyDescent="0.35">
      <c r="A27" s="5">
        <v>136567</v>
      </c>
      <c r="B27" s="5" t="s">
        <v>33</v>
      </c>
      <c r="C27" s="5" t="s">
        <v>18</v>
      </c>
      <c r="D27" s="5" t="s">
        <v>34</v>
      </c>
      <c r="E27" s="5">
        <v>733</v>
      </c>
      <c r="F27" s="6">
        <v>42780.258333333331</v>
      </c>
      <c r="G27" s="6">
        <v>42780.474305555559</v>
      </c>
      <c r="H27" s="5" t="s">
        <v>42</v>
      </c>
      <c r="I27" s="5">
        <v>311</v>
      </c>
      <c r="J27" s="5">
        <v>130</v>
      </c>
      <c r="K27" s="5">
        <v>12</v>
      </c>
      <c r="L27" s="5">
        <v>118</v>
      </c>
      <c r="M27" s="19">
        <f>Table1[[#This Row],[ticket_business]]+Table1[[#This Row],[tickets_economy]]</f>
        <v>102</v>
      </c>
      <c r="N27" s="20">
        <v>11</v>
      </c>
      <c r="O27" s="20">
        <v>91</v>
      </c>
      <c r="P27" s="21">
        <f>Table1[[#This Row],[economy_revenue]]+Table1[[#This Row],[business_revenue]]</f>
        <v>4810237</v>
      </c>
      <c r="Q27" s="21">
        <f>Table1[[#This Row],[tickets_economy]]*Table1[[#This Row],[avg_price_economy]]</f>
        <v>3537625</v>
      </c>
      <c r="R27" s="21">
        <f>Table1[[#This Row],[ticket_business]]*Table1[[#This Row],[avg_price_business]]</f>
        <v>1272612</v>
      </c>
      <c r="S27" s="22">
        <f ca="1">AVERAGE($S$2:$S$119)</f>
        <v>0.90019264241174757</v>
      </c>
      <c r="T27" s="22">
        <f ca="1">AVERAGE($T$2:$T$119)</f>
        <v>0.89901129943502822</v>
      </c>
      <c r="U27" s="22">
        <v>0.7846153846153846</v>
      </c>
      <c r="V27" s="21">
        <f>Table1[[#This Row],[ppm_economy]]*Table1[[#This Row],[flight_duration_mins]]</f>
        <v>38875</v>
      </c>
      <c r="W27" s="21">
        <f>Table1[[#This Row],[ppm_business]]*Table1[[#This Row],[flight_duration_mins]]</f>
        <v>115692</v>
      </c>
      <c r="X27" s="21">
        <f>Table1[[#This Row],[avg_price_business]]/Table1[[#This Row],[avg_price_economy]]</f>
        <v>2.976</v>
      </c>
      <c r="Y27" s="21">
        <v>125</v>
      </c>
      <c r="Z27" s="21">
        <v>372</v>
      </c>
      <c r="AA27" s="7">
        <v>4000</v>
      </c>
      <c r="AB27" s="7">
        <f>Table1[[#This Row],[flight_duration_mins]]*Table1[[#This Row],[fcpm]]</f>
        <v>1244000</v>
      </c>
      <c r="AC27" s="7">
        <f>(Table1[[#This Row],[fuel_costs_per_flight]]*74)/26</f>
        <v>3540615.3846153845</v>
      </c>
      <c r="AD27" s="7">
        <f>Table1[[#This Row],[fuel_costs_per_flight]]+Table1[[#This Row],[other_costs_per_flight]]</f>
        <v>4784615.384615384</v>
      </c>
      <c r="AE27" s="7">
        <f>Table1[[#This Row],[tickets_revenue]]-Table1[[#This Row],[TC]]</f>
        <v>25621.615384615958</v>
      </c>
    </row>
    <row r="28" spans="1:31" x14ac:dyDescent="0.35">
      <c r="A28" s="5">
        <v>136523</v>
      </c>
      <c r="B28" s="5" t="s">
        <v>33</v>
      </c>
      <c r="C28" s="5" t="s">
        <v>18</v>
      </c>
      <c r="D28" s="5" t="s">
        <v>34</v>
      </c>
      <c r="E28" s="5">
        <v>733</v>
      </c>
      <c r="F28" s="6">
        <v>42745.259722222225</v>
      </c>
      <c r="G28" s="6">
        <v>42745.476388888892</v>
      </c>
      <c r="H28" s="5" t="s">
        <v>37</v>
      </c>
      <c r="I28" s="5">
        <v>312</v>
      </c>
      <c r="J28" s="5">
        <v>130</v>
      </c>
      <c r="K28" s="5">
        <v>12</v>
      </c>
      <c r="L28" s="5">
        <v>118</v>
      </c>
      <c r="M28" s="19">
        <f>Table1[[#This Row],[ticket_business]]+Table1[[#This Row],[tickets_economy]]</f>
        <v>102</v>
      </c>
      <c r="N28" s="20">
        <v>11</v>
      </c>
      <c r="O28" s="20">
        <v>91</v>
      </c>
      <c r="P28" s="21">
        <f>Table1[[#This Row],[economy_revenue]]+Table1[[#This Row],[business_revenue]]</f>
        <v>4825704</v>
      </c>
      <c r="Q28" s="21">
        <f>Table1[[#This Row],[tickets_economy]]*Table1[[#This Row],[avg_price_economy]]</f>
        <v>3549000</v>
      </c>
      <c r="R28" s="21">
        <f>Table1[[#This Row],[ticket_business]]*Table1[[#This Row],[avg_price_business]]</f>
        <v>1276704</v>
      </c>
      <c r="S28" s="22">
        <f ca="1">AVERAGE($S$2:$S$119)</f>
        <v>0.90019264241174757</v>
      </c>
      <c r="T28" s="22">
        <f ca="1">AVERAGE($T$2:$T$119)</f>
        <v>0.89901129943502822</v>
      </c>
      <c r="U28" s="22">
        <v>0.7846153846153846</v>
      </c>
      <c r="V28" s="21">
        <f>Table1[[#This Row],[ppm_economy]]*Table1[[#This Row],[flight_duration_mins]]</f>
        <v>39000</v>
      </c>
      <c r="W28" s="21">
        <f>Table1[[#This Row],[ppm_business]]*Table1[[#This Row],[flight_duration_mins]]</f>
        <v>116064</v>
      </c>
      <c r="X28" s="21">
        <f>Table1[[#This Row],[avg_price_business]]/Table1[[#This Row],[avg_price_economy]]</f>
        <v>2.976</v>
      </c>
      <c r="Y28" s="21">
        <v>125</v>
      </c>
      <c r="Z28" s="21">
        <v>372</v>
      </c>
      <c r="AA28" s="7">
        <v>4000</v>
      </c>
      <c r="AB28" s="7">
        <f>Table1[[#This Row],[flight_duration_mins]]*Table1[[#This Row],[fcpm]]</f>
        <v>1248000</v>
      </c>
      <c r="AC28" s="7">
        <f>(Table1[[#This Row],[fuel_costs_per_flight]]*74)/26</f>
        <v>3552000</v>
      </c>
      <c r="AD28" s="7">
        <f>Table1[[#This Row],[fuel_costs_per_flight]]+Table1[[#This Row],[other_costs_per_flight]]</f>
        <v>4800000</v>
      </c>
      <c r="AE28" s="7">
        <f>Table1[[#This Row],[tickets_revenue]]-Table1[[#This Row],[TC]]</f>
        <v>25704</v>
      </c>
    </row>
    <row r="29" spans="1:31" x14ac:dyDescent="0.35">
      <c r="A29" s="5">
        <v>136266</v>
      </c>
      <c r="B29" s="5" t="s">
        <v>17</v>
      </c>
      <c r="C29" s="5" t="s">
        <v>18</v>
      </c>
      <c r="D29" s="5" t="s">
        <v>19</v>
      </c>
      <c r="E29" s="5" t="s">
        <v>20</v>
      </c>
      <c r="F29" s="6">
        <v>42793.422222222223</v>
      </c>
      <c r="G29" s="6">
        <v>42793.491666666669</v>
      </c>
      <c r="H29" s="5" t="s">
        <v>23</v>
      </c>
      <c r="I29" s="5">
        <v>100</v>
      </c>
      <c r="J29" s="5">
        <v>130</v>
      </c>
      <c r="K29" s="5">
        <v>12</v>
      </c>
      <c r="L29" s="5">
        <v>118</v>
      </c>
      <c r="M29" s="5">
        <v>108</v>
      </c>
      <c r="N29" s="5">
        <v>10</v>
      </c>
      <c r="O29" s="5">
        <v>98</v>
      </c>
      <c r="P29" s="7">
        <v>1566400</v>
      </c>
      <c r="Q29" s="7">
        <v>1200400</v>
      </c>
      <c r="R29" s="7">
        <v>366000</v>
      </c>
      <c r="S29" s="8">
        <v>0.83050847457627119</v>
      </c>
      <c r="T29" s="8">
        <v>0.83333333333333337</v>
      </c>
      <c r="U29" s="8">
        <v>0.83076923076923082</v>
      </c>
      <c r="V29" s="7">
        <v>12248.979591836734</v>
      </c>
      <c r="W29" s="7">
        <v>36600</v>
      </c>
      <c r="X29" s="7">
        <f>Table1[[#This Row],[avg_price_business]]/Table1[[#This Row],[avg_price_economy]]</f>
        <v>2.9880039986671112</v>
      </c>
      <c r="Y29" s="7">
        <f>Table1[[#This Row],[avg_price_economy]]/Table1[[#This Row],[flight_duration_mins]]</f>
        <v>122.48979591836735</v>
      </c>
      <c r="Z29" s="7">
        <f>Table1[[#This Row],[avg_price_business]]/Table1[[#This Row],[flight_duration_mins]]</f>
        <v>366</v>
      </c>
      <c r="AA29" s="7">
        <v>4000</v>
      </c>
      <c r="AB29" s="7">
        <f>Table1[[#This Row],[flight_duration_mins]]*Table1[[#This Row],[fcpm]]</f>
        <v>400000</v>
      </c>
      <c r="AC29" s="7">
        <f>(Table1[[#This Row],[fuel_costs_per_flight]]*74)/26</f>
        <v>1138461.5384615385</v>
      </c>
      <c r="AD29" s="7">
        <f>Table1[[#This Row],[fuel_costs_per_flight]]+Table1[[#This Row],[other_costs_per_flight]]</f>
        <v>1538461.5384615385</v>
      </c>
      <c r="AE29" s="7">
        <f>Table1[[#This Row],[tickets_revenue]]-Table1[[#This Row],[TC]]</f>
        <v>27938.461538461503</v>
      </c>
    </row>
    <row r="30" spans="1:31" x14ac:dyDescent="0.35">
      <c r="A30" s="5">
        <v>136130</v>
      </c>
      <c r="B30" s="5" t="s">
        <v>17</v>
      </c>
      <c r="C30" s="5" t="s">
        <v>18</v>
      </c>
      <c r="D30" s="5" t="s">
        <v>19</v>
      </c>
      <c r="E30" s="5" t="s">
        <v>20</v>
      </c>
      <c r="F30" s="6">
        <v>42779.421527777777</v>
      </c>
      <c r="G30" s="6">
        <v>42779.490277777775</v>
      </c>
      <c r="H30" s="5" t="s">
        <v>22</v>
      </c>
      <c r="I30" s="5">
        <v>99</v>
      </c>
      <c r="J30" s="5">
        <v>130</v>
      </c>
      <c r="K30" s="5">
        <v>12</v>
      </c>
      <c r="L30" s="5">
        <v>118</v>
      </c>
      <c r="M30" s="5">
        <v>107</v>
      </c>
      <c r="N30" s="5">
        <v>10</v>
      </c>
      <c r="O30" s="5">
        <v>97</v>
      </c>
      <c r="P30" s="7">
        <v>1556600</v>
      </c>
      <c r="Q30" s="7">
        <v>1190600</v>
      </c>
      <c r="R30" s="7">
        <v>366000</v>
      </c>
      <c r="S30" s="8">
        <v>0.82203389830508478</v>
      </c>
      <c r="T30" s="8">
        <v>0.83333333333333337</v>
      </c>
      <c r="U30" s="8">
        <v>0.82307692307692304</v>
      </c>
      <c r="V30" s="7">
        <v>12274.226804123711</v>
      </c>
      <c r="W30" s="7">
        <v>36600</v>
      </c>
      <c r="X30" s="7">
        <f>Table1[[#This Row],[avg_price_business]]/Table1[[#This Row],[avg_price_economy]]</f>
        <v>2.9818578867797751</v>
      </c>
      <c r="Y30" s="7">
        <f>Table1[[#This Row],[avg_price_economy]]/Table1[[#This Row],[flight_duration_mins]]</f>
        <v>123.98208893054253</v>
      </c>
      <c r="Z30" s="7">
        <f>Table1[[#This Row],[avg_price_business]]/Table1[[#This Row],[flight_duration_mins]]</f>
        <v>369.69696969696969</v>
      </c>
      <c r="AA30" s="7">
        <v>4000</v>
      </c>
      <c r="AB30" s="7">
        <f>Table1[[#This Row],[flight_duration_mins]]*Table1[[#This Row],[fcpm]]</f>
        <v>396000</v>
      </c>
      <c r="AC30" s="7">
        <f>(Table1[[#This Row],[fuel_costs_per_flight]]*74)/26</f>
        <v>1127076.923076923</v>
      </c>
      <c r="AD30" s="7">
        <f>Table1[[#This Row],[fuel_costs_per_flight]]+Table1[[#This Row],[other_costs_per_flight]]</f>
        <v>1523076.923076923</v>
      </c>
      <c r="AE30" s="7">
        <f>Table1[[#This Row],[tickets_revenue]]-Table1[[#This Row],[TC]]</f>
        <v>33523.076923076995</v>
      </c>
    </row>
    <row r="31" spans="1:31" x14ac:dyDescent="0.35">
      <c r="A31" s="5">
        <v>136420</v>
      </c>
      <c r="B31" s="5" t="s">
        <v>17</v>
      </c>
      <c r="C31" s="5" t="s">
        <v>18</v>
      </c>
      <c r="D31" s="5" t="s">
        <v>19</v>
      </c>
      <c r="E31" s="5" t="s">
        <v>20</v>
      </c>
      <c r="F31" s="6">
        <v>42736.42291666667</v>
      </c>
      <c r="G31" s="6">
        <v>42736.490972222222</v>
      </c>
      <c r="H31" s="5" t="s">
        <v>24</v>
      </c>
      <c r="I31" s="5">
        <v>98</v>
      </c>
      <c r="J31" s="5">
        <v>130</v>
      </c>
      <c r="K31" s="5">
        <v>12</v>
      </c>
      <c r="L31" s="5">
        <v>118</v>
      </c>
      <c r="M31" s="5">
        <v>104</v>
      </c>
      <c r="N31" s="5">
        <v>11</v>
      </c>
      <c r="O31" s="5">
        <v>93</v>
      </c>
      <c r="P31" s="7">
        <v>1542000</v>
      </c>
      <c r="Q31" s="7">
        <v>1139400</v>
      </c>
      <c r="R31" s="7">
        <v>402600</v>
      </c>
      <c r="S31" s="8">
        <v>0.78813559322033899</v>
      </c>
      <c r="T31" s="8">
        <v>0.91666666666666663</v>
      </c>
      <c r="U31" s="8">
        <v>0.8</v>
      </c>
      <c r="V31" s="7">
        <v>12251.612903225807</v>
      </c>
      <c r="W31" s="7">
        <v>36600</v>
      </c>
      <c r="X31" s="7">
        <f>Table1[[#This Row],[avg_price_business]]/Table1[[#This Row],[avg_price_economy]]</f>
        <v>2.9873617693522907</v>
      </c>
      <c r="Y31" s="7">
        <f>Table1[[#This Row],[avg_price_economy]]/Table1[[#This Row],[flight_duration_mins]]</f>
        <v>125.0164581961817</v>
      </c>
      <c r="Z31" s="7">
        <f>Table1[[#This Row],[avg_price_business]]/Table1[[#This Row],[flight_duration_mins]]</f>
        <v>373.46938775510205</v>
      </c>
      <c r="AA31" s="7">
        <v>4000</v>
      </c>
      <c r="AB31" s="7">
        <f>Table1[[#This Row],[flight_duration_mins]]*Table1[[#This Row],[fcpm]]</f>
        <v>392000</v>
      </c>
      <c r="AC31" s="7">
        <f>(Table1[[#This Row],[fuel_costs_per_flight]]*74)/26</f>
        <v>1115692.3076923077</v>
      </c>
      <c r="AD31" s="7">
        <f>Table1[[#This Row],[fuel_costs_per_flight]]+Table1[[#This Row],[other_costs_per_flight]]</f>
        <v>1507692.3076923077</v>
      </c>
      <c r="AE31" s="7">
        <f>Table1[[#This Row],[tickets_revenue]]-Table1[[#This Row],[TC]]</f>
        <v>34307.692307692254</v>
      </c>
    </row>
    <row r="32" spans="1:31" x14ac:dyDescent="0.35">
      <c r="A32" s="5">
        <v>136458</v>
      </c>
      <c r="B32" s="5" t="s">
        <v>17</v>
      </c>
      <c r="C32" s="5" t="s">
        <v>18</v>
      </c>
      <c r="D32" s="5" t="s">
        <v>19</v>
      </c>
      <c r="E32" s="5" t="s">
        <v>20</v>
      </c>
      <c r="F32" s="6">
        <v>42737.421527777777</v>
      </c>
      <c r="G32" s="6">
        <v>42737.490277777775</v>
      </c>
      <c r="H32" s="5" t="s">
        <v>22</v>
      </c>
      <c r="I32" s="5">
        <v>99</v>
      </c>
      <c r="J32" s="5">
        <v>130</v>
      </c>
      <c r="K32" s="5">
        <v>12</v>
      </c>
      <c r="L32" s="5">
        <v>118</v>
      </c>
      <c r="M32" s="5">
        <v>110</v>
      </c>
      <c r="N32" s="5">
        <v>9</v>
      </c>
      <c r="O32" s="5">
        <v>101</v>
      </c>
      <c r="P32" s="7">
        <v>1568800</v>
      </c>
      <c r="Q32" s="7">
        <v>1239400</v>
      </c>
      <c r="R32" s="7">
        <v>329400</v>
      </c>
      <c r="S32" s="8">
        <v>0.85593220338983056</v>
      </c>
      <c r="T32" s="8">
        <v>0.75</v>
      </c>
      <c r="U32" s="8">
        <v>0.84615384615384615</v>
      </c>
      <c r="V32" s="7">
        <v>12271.287128712871</v>
      </c>
      <c r="W32" s="7">
        <v>36600</v>
      </c>
      <c r="X32" s="7">
        <f>Table1[[#This Row],[avg_price_business]]/Table1[[#This Row],[avg_price_economy]]</f>
        <v>2.9825722123608198</v>
      </c>
      <c r="Y32" s="7">
        <f>Table1[[#This Row],[avg_price_economy]]/Table1[[#This Row],[flight_duration_mins]]</f>
        <v>123.95239523952395</v>
      </c>
      <c r="Z32" s="7">
        <f>Table1[[#This Row],[avg_price_business]]/Table1[[#This Row],[flight_duration_mins]]</f>
        <v>369.69696969696969</v>
      </c>
      <c r="AA32" s="7">
        <v>4000</v>
      </c>
      <c r="AB32" s="7">
        <f>Table1[[#This Row],[flight_duration_mins]]*Table1[[#This Row],[fcpm]]</f>
        <v>396000</v>
      </c>
      <c r="AC32" s="7">
        <f>(Table1[[#This Row],[fuel_costs_per_flight]]*74)/26</f>
        <v>1127076.923076923</v>
      </c>
      <c r="AD32" s="7">
        <f>Table1[[#This Row],[fuel_costs_per_flight]]+Table1[[#This Row],[other_costs_per_flight]]</f>
        <v>1523076.923076923</v>
      </c>
      <c r="AE32" s="7">
        <f>Table1[[#This Row],[tickets_revenue]]-Table1[[#This Row],[TC]]</f>
        <v>45723.076923076995</v>
      </c>
    </row>
    <row r="33" spans="1:31" x14ac:dyDescent="0.35">
      <c r="A33" s="5">
        <v>136411</v>
      </c>
      <c r="B33" s="5" t="s">
        <v>17</v>
      </c>
      <c r="C33" s="5" t="s">
        <v>18</v>
      </c>
      <c r="D33" s="5" t="s">
        <v>19</v>
      </c>
      <c r="E33" s="5" t="s">
        <v>20</v>
      </c>
      <c r="F33" s="6">
        <v>42770.42083333333</v>
      </c>
      <c r="G33" s="6">
        <v>42770.490277777775</v>
      </c>
      <c r="H33" s="5" t="s">
        <v>23</v>
      </c>
      <c r="I33" s="5">
        <v>100</v>
      </c>
      <c r="J33" s="5">
        <v>130</v>
      </c>
      <c r="K33" s="5">
        <v>12</v>
      </c>
      <c r="L33" s="5">
        <v>118</v>
      </c>
      <c r="M33" s="5">
        <v>110</v>
      </c>
      <c r="N33" s="5">
        <v>10</v>
      </c>
      <c r="O33" s="5">
        <v>100</v>
      </c>
      <c r="P33" s="7">
        <v>1590800</v>
      </c>
      <c r="Q33" s="7">
        <v>1224800</v>
      </c>
      <c r="R33" s="7">
        <v>366000</v>
      </c>
      <c r="S33" s="8">
        <v>0.84745762711864403</v>
      </c>
      <c r="T33" s="8">
        <v>0.83333333333333337</v>
      </c>
      <c r="U33" s="8">
        <v>0.84615384615384615</v>
      </c>
      <c r="V33" s="7">
        <v>12248</v>
      </c>
      <c r="W33" s="7">
        <v>36600</v>
      </c>
      <c r="X33" s="7">
        <f>Table1[[#This Row],[avg_price_business]]/Table1[[#This Row],[avg_price_economy]]</f>
        <v>2.9882429784454603</v>
      </c>
      <c r="Y33" s="7">
        <f>Table1[[#This Row],[avg_price_economy]]/Table1[[#This Row],[flight_duration_mins]]</f>
        <v>122.48</v>
      </c>
      <c r="Z33" s="7">
        <f>Table1[[#This Row],[avg_price_business]]/Table1[[#This Row],[flight_duration_mins]]</f>
        <v>366</v>
      </c>
      <c r="AA33" s="7">
        <v>4000</v>
      </c>
      <c r="AB33" s="7">
        <f>Table1[[#This Row],[flight_duration_mins]]*Table1[[#This Row],[fcpm]]</f>
        <v>400000</v>
      </c>
      <c r="AC33" s="7">
        <f>(Table1[[#This Row],[fuel_costs_per_flight]]*74)/26</f>
        <v>1138461.5384615385</v>
      </c>
      <c r="AD33" s="7">
        <f>Table1[[#This Row],[fuel_costs_per_flight]]+Table1[[#This Row],[other_costs_per_flight]]</f>
        <v>1538461.5384615385</v>
      </c>
      <c r="AE33" s="7">
        <f>Table1[[#This Row],[tickets_revenue]]-Table1[[#This Row],[TC]]</f>
        <v>52338.461538461503</v>
      </c>
    </row>
    <row r="34" spans="1:31" x14ac:dyDescent="0.35">
      <c r="A34" s="5">
        <v>136452</v>
      </c>
      <c r="B34" s="5" t="s">
        <v>17</v>
      </c>
      <c r="C34" s="5" t="s">
        <v>18</v>
      </c>
      <c r="D34" s="5" t="s">
        <v>19</v>
      </c>
      <c r="E34" s="5" t="s">
        <v>20</v>
      </c>
      <c r="F34" s="6">
        <v>42783.422222222223</v>
      </c>
      <c r="G34" s="6">
        <v>42783.491666666669</v>
      </c>
      <c r="H34" s="5" t="s">
        <v>23</v>
      </c>
      <c r="I34" s="5">
        <v>100</v>
      </c>
      <c r="J34" s="5">
        <v>130</v>
      </c>
      <c r="K34" s="5">
        <v>12</v>
      </c>
      <c r="L34" s="5">
        <v>118</v>
      </c>
      <c r="M34" s="5">
        <v>109</v>
      </c>
      <c r="N34" s="5">
        <v>11</v>
      </c>
      <c r="O34" s="5">
        <v>98</v>
      </c>
      <c r="P34" s="7">
        <v>1603000</v>
      </c>
      <c r="Q34" s="7">
        <v>1200400</v>
      </c>
      <c r="R34" s="7">
        <v>402600</v>
      </c>
      <c r="S34" s="8">
        <v>0.83050847457627119</v>
      </c>
      <c r="T34" s="8">
        <v>0.91666666666666663</v>
      </c>
      <c r="U34" s="8">
        <v>0.83846153846153848</v>
      </c>
      <c r="V34" s="7">
        <v>12248.979591836734</v>
      </c>
      <c r="W34" s="7">
        <v>36600</v>
      </c>
      <c r="X34" s="7">
        <f>Table1[[#This Row],[avg_price_business]]/Table1[[#This Row],[avg_price_economy]]</f>
        <v>2.9880039986671112</v>
      </c>
      <c r="Y34" s="7">
        <f>Table1[[#This Row],[avg_price_economy]]/Table1[[#This Row],[flight_duration_mins]]</f>
        <v>122.48979591836735</v>
      </c>
      <c r="Z34" s="7">
        <f>Table1[[#This Row],[avg_price_business]]/Table1[[#This Row],[flight_duration_mins]]</f>
        <v>366</v>
      </c>
      <c r="AA34" s="7">
        <v>4000</v>
      </c>
      <c r="AB34" s="7">
        <f>Table1[[#This Row],[flight_duration_mins]]*Table1[[#This Row],[fcpm]]</f>
        <v>400000</v>
      </c>
      <c r="AC34" s="7">
        <f>(Table1[[#This Row],[fuel_costs_per_flight]]*74)/26</f>
        <v>1138461.5384615385</v>
      </c>
      <c r="AD34" s="7">
        <f>Table1[[#This Row],[fuel_costs_per_flight]]+Table1[[#This Row],[other_costs_per_flight]]</f>
        <v>1538461.5384615385</v>
      </c>
      <c r="AE34" s="7">
        <f>Table1[[#This Row],[tickets_revenue]]-Table1[[#This Row],[TC]]</f>
        <v>64538.461538461503</v>
      </c>
    </row>
    <row r="35" spans="1:31" x14ac:dyDescent="0.35">
      <c r="A35" s="5">
        <v>136146</v>
      </c>
      <c r="B35" s="5" t="s">
        <v>17</v>
      </c>
      <c r="C35" s="5" t="s">
        <v>18</v>
      </c>
      <c r="D35" s="5" t="s">
        <v>19</v>
      </c>
      <c r="E35" s="5" t="s">
        <v>20</v>
      </c>
      <c r="F35" s="6">
        <v>42775.422222222223</v>
      </c>
      <c r="G35" s="6">
        <v>42775.491666666669</v>
      </c>
      <c r="H35" s="5" t="s">
        <v>23</v>
      </c>
      <c r="I35" s="5">
        <v>100</v>
      </c>
      <c r="J35" s="5">
        <v>130</v>
      </c>
      <c r="K35" s="5">
        <v>12</v>
      </c>
      <c r="L35" s="5">
        <v>118</v>
      </c>
      <c r="M35" s="5">
        <v>109</v>
      </c>
      <c r="N35" s="5">
        <v>11</v>
      </c>
      <c r="O35" s="5">
        <v>98</v>
      </c>
      <c r="P35" s="7">
        <v>1604200</v>
      </c>
      <c r="Q35" s="7">
        <v>1201600</v>
      </c>
      <c r="R35" s="7">
        <v>402600</v>
      </c>
      <c r="S35" s="8">
        <v>0.83050847457627119</v>
      </c>
      <c r="T35" s="8">
        <v>0.91666666666666663</v>
      </c>
      <c r="U35" s="8">
        <v>0.83846153846153848</v>
      </c>
      <c r="V35" s="7">
        <v>12261.224489795919</v>
      </c>
      <c r="W35" s="7">
        <v>36600</v>
      </c>
      <c r="X35" s="7">
        <f>Table1[[#This Row],[avg_price_business]]/Table1[[#This Row],[avg_price_economy]]</f>
        <v>2.9850199733688414</v>
      </c>
      <c r="Y35" s="7">
        <f>Table1[[#This Row],[avg_price_economy]]/Table1[[#This Row],[flight_duration_mins]]</f>
        <v>122.61224489795919</v>
      </c>
      <c r="Z35" s="7">
        <f>Table1[[#This Row],[avg_price_business]]/Table1[[#This Row],[flight_duration_mins]]</f>
        <v>366</v>
      </c>
      <c r="AA35" s="7">
        <v>4000</v>
      </c>
      <c r="AB35" s="7">
        <f>Table1[[#This Row],[flight_duration_mins]]*Table1[[#This Row],[fcpm]]</f>
        <v>400000</v>
      </c>
      <c r="AC35" s="7">
        <f>(Table1[[#This Row],[fuel_costs_per_flight]]*74)/26</f>
        <v>1138461.5384615385</v>
      </c>
      <c r="AD35" s="7">
        <f>Table1[[#This Row],[fuel_costs_per_flight]]+Table1[[#This Row],[other_costs_per_flight]]</f>
        <v>1538461.5384615385</v>
      </c>
      <c r="AE35" s="7">
        <f>Table1[[#This Row],[tickets_revenue]]-Table1[[#This Row],[TC]]</f>
        <v>65738.461538461503</v>
      </c>
    </row>
    <row r="36" spans="1:31" x14ac:dyDescent="0.35">
      <c r="A36" s="5">
        <v>136269</v>
      </c>
      <c r="B36" s="5" t="s">
        <v>17</v>
      </c>
      <c r="C36" s="5" t="s">
        <v>18</v>
      </c>
      <c r="D36" s="5" t="s">
        <v>19</v>
      </c>
      <c r="E36" s="5" t="s">
        <v>20</v>
      </c>
      <c r="F36" s="6">
        <v>42777.425694444442</v>
      </c>
      <c r="G36" s="6">
        <v>42777.495138888888</v>
      </c>
      <c r="H36" s="5" t="s">
        <v>23</v>
      </c>
      <c r="I36" s="5">
        <v>100</v>
      </c>
      <c r="J36" s="5">
        <v>130</v>
      </c>
      <c r="K36" s="5">
        <v>12</v>
      </c>
      <c r="L36" s="5">
        <v>118</v>
      </c>
      <c r="M36" s="5">
        <v>109</v>
      </c>
      <c r="N36" s="5">
        <v>11</v>
      </c>
      <c r="O36" s="5">
        <v>98</v>
      </c>
      <c r="P36" s="7">
        <v>1605400</v>
      </c>
      <c r="Q36" s="7">
        <v>1202800</v>
      </c>
      <c r="R36" s="7">
        <v>402600</v>
      </c>
      <c r="S36" s="8">
        <v>0.83050847457627119</v>
      </c>
      <c r="T36" s="8">
        <v>0.91666666666666663</v>
      </c>
      <c r="U36" s="8">
        <v>0.83846153846153848</v>
      </c>
      <c r="V36" s="7">
        <v>12273.469387755102</v>
      </c>
      <c r="W36" s="7">
        <v>36600</v>
      </c>
      <c r="X36" s="7">
        <f>Table1[[#This Row],[avg_price_business]]/Table1[[#This Row],[avg_price_economy]]</f>
        <v>2.9820419022281346</v>
      </c>
      <c r="Y36" s="7">
        <f>Table1[[#This Row],[avg_price_economy]]/Table1[[#This Row],[flight_duration_mins]]</f>
        <v>122.73469387755102</v>
      </c>
      <c r="Z36" s="7">
        <f>Table1[[#This Row],[avg_price_business]]/Table1[[#This Row],[flight_duration_mins]]</f>
        <v>366</v>
      </c>
      <c r="AA36" s="7">
        <v>4000</v>
      </c>
      <c r="AB36" s="7">
        <f>Table1[[#This Row],[flight_duration_mins]]*Table1[[#This Row],[fcpm]]</f>
        <v>400000</v>
      </c>
      <c r="AC36" s="7">
        <f>(Table1[[#This Row],[fuel_costs_per_flight]]*74)/26</f>
        <v>1138461.5384615385</v>
      </c>
      <c r="AD36" s="7">
        <f>Table1[[#This Row],[fuel_costs_per_flight]]+Table1[[#This Row],[other_costs_per_flight]]</f>
        <v>1538461.5384615385</v>
      </c>
      <c r="AE36" s="7">
        <f>Table1[[#This Row],[tickets_revenue]]-Table1[[#This Row],[TC]]</f>
        <v>66938.461538461503</v>
      </c>
    </row>
    <row r="37" spans="1:31" x14ac:dyDescent="0.35">
      <c r="A37" s="5">
        <v>136209</v>
      </c>
      <c r="B37" s="5" t="s">
        <v>17</v>
      </c>
      <c r="C37" s="5" t="s">
        <v>18</v>
      </c>
      <c r="D37" s="5" t="s">
        <v>19</v>
      </c>
      <c r="E37" s="5" t="s">
        <v>20</v>
      </c>
      <c r="F37" s="6">
        <v>42741.42291666667</v>
      </c>
      <c r="G37" s="6">
        <v>42741.492361111108</v>
      </c>
      <c r="H37" s="5" t="s">
        <v>23</v>
      </c>
      <c r="I37" s="5">
        <v>100</v>
      </c>
      <c r="J37" s="5">
        <v>130</v>
      </c>
      <c r="K37" s="5">
        <v>12</v>
      </c>
      <c r="L37" s="5">
        <v>118</v>
      </c>
      <c r="M37" s="5">
        <v>112</v>
      </c>
      <c r="N37" s="5">
        <v>10</v>
      </c>
      <c r="O37" s="5">
        <v>102</v>
      </c>
      <c r="P37" s="7">
        <v>1615200</v>
      </c>
      <c r="Q37" s="7">
        <v>1249200</v>
      </c>
      <c r="R37" s="7">
        <v>366000</v>
      </c>
      <c r="S37" s="8">
        <v>0.86440677966101698</v>
      </c>
      <c r="T37" s="8">
        <v>0.83333333333333337</v>
      </c>
      <c r="U37" s="8">
        <v>0.86153846153846159</v>
      </c>
      <c r="V37" s="7">
        <v>12247.058823529413</v>
      </c>
      <c r="W37" s="7">
        <v>36600</v>
      </c>
      <c r="X37" s="7">
        <f>Table1[[#This Row],[avg_price_business]]/Table1[[#This Row],[avg_price_economy]]</f>
        <v>2.988472622478386</v>
      </c>
      <c r="Y37" s="7">
        <f>Table1[[#This Row],[avg_price_economy]]/Table1[[#This Row],[flight_duration_mins]]</f>
        <v>122.47058823529413</v>
      </c>
      <c r="Z37" s="7">
        <f>Table1[[#This Row],[avg_price_business]]/Table1[[#This Row],[flight_duration_mins]]</f>
        <v>366</v>
      </c>
      <c r="AA37" s="7">
        <v>4000</v>
      </c>
      <c r="AB37" s="7">
        <f>Table1[[#This Row],[flight_duration_mins]]*Table1[[#This Row],[fcpm]]</f>
        <v>400000</v>
      </c>
      <c r="AC37" s="7">
        <f>(Table1[[#This Row],[fuel_costs_per_flight]]*74)/26</f>
        <v>1138461.5384615385</v>
      </c>
      <c r="AD37" s="7">
        <f>Table1[[#This Row],[fuel_costs_per_flight]]+Table1[[#This Row],[other_costs_per_flight]]</f>
        <v>1538461.5384615385</v>
      </c>
      <c r="AE37" s="7">
        <f>Table1[[#This Row],[tickets_revenue]]-Table1[[#This Row],[TC]]</f>
        <v>76738.461538461503</v>
      </c>
    </row>
    <row r="38" spans="1:31" x14ac:dyDescent="0.35">
      <c r="A38" s="5">
        <v>136120</v>
      </c>
      <c r="B38" s="5" t="s">
        <v>17</v>
      </c>
      <c r="C38" s="5" t="s">
        <v>18</v>
      </c>
      <c r="D38" s="5" t="s">
        <v>19</v>
      </c>
      <c r="E38" s="5" t="s">
        <v>20</v>
      </c>
      <c r="F38" s="6">
        <v>42790.421527777777</v>
      </c>
      <c r="G38" s="6">
        <v>42790.490277777775</v>
      </c>
      <c r="H38" s="5" t="s">
        <v>22</v>
      </c>
      <c r="I38" s="5">
        <v>99</v>
      </c>
      <c r="J38" s="5">
        <v>130</v>
      </c>
      <c r="K38" s="5">
        <v>12</v>
      </c>
      <c r="L38" s="5">
        <v>118</v>
      </c>
      <c r="M38" s="5">
        <v>109</v>
      </c>
      <c r="N38" s="5">
        <v>11</v>
      </c>
      <c r="O38" s="5">
        <v>98</v>
      </c>
      <c r="P38" s="7">
        <v>1605400</v>
      </c>
      <c r="Q38" s="7">
        <v>1202800</v>
      </c>
      <c r="R38" s="7">
        <v>402600</v>
      </c>
      <c r="S38" s="8">
        <v>0.83050847457627119</v>
      </c>
      <c r="T38" s="8">
        <v>0.91666666666666663</v>
      </c>
      <c r="U38" s="8">
        <v>0.83846153846153848</v>
      </c>
      <c r="V38" s="7">
        <v>12273.469387755102</v>
      </c>
      <c r="W38" s="7">
        <v>36600</v>
      </c>
      <c r="X38" s="7">
        <f>Table1[[#This Row],[avg_price_business]]/Table1[[#This Row],[avg_price_economy]]</f>
        <v>2.9820419022281346</v>
      </c>
      <c r="Y38" s="7">
        <f>Table1[[#This Row],[avg_price_economy]]/Table1[[#This Row],[flight_duration_mins]]</f>
        <v>123.97443826015254</v>
      </c>
      <c r="Z38" s="7">
        <f>Table1[[#This Row],[avg_price_business]]/Table1[[#This Row],[flight_duration_mins]]</f>
        <v>369.69696969696969</v>
      </c>
      <c r="AA38" s="7">
        <v>4000</v>
      </c>
      <c r="AB38" s="7">
        <f>Table1[[#This Row],[flight_duration_mins]]*Table1[[#This Row],[fcpm]]</f>
        <v>396000</v>
      </c>
      <c r="AC38" s="7">
        <f>(Table1[[#This Row],[fuel_costs_per_flight]]*74)/26</f>
        <v>1127076.923076923</v>
      </c>
      <c r="AD38" s="7">
        <f>Table1[[#This Row],[fuel_costs_per_flight]]+Table1[[#This Row],[other_costs_per_flight]]</f>
        <v>1523076.923076923</v>
      </c>
      <c r="AE38" s="7">
        <f>Table1[[#This Row],[tickets_revenue]]-Table1[[#This Row],[TC]]</f>
        <v>82323.076923076995</v>
      </c>
    </row>
    <row r="39" spans="1:31" x14ac:dyDescent="0.35">
      <c r="A39" s="5">
        <v>136172</v>
      </c>
      <c r="B39" s="5" t="s">
        <v>17</v>
      </c>
      <c r="C39" s="5" t="s">
        <v>18</v>
      </c>
      <c r="D39" s="5" t="s">
        <v>19</v>
      </c>
      <c r="E39" s="5" t="s">
        <v>20</v>
      </c>
      <c r="F39" s="6">
        <v>42750.420138888891</v>
      </c>
      <c r="G39" s="6">
        <v>42750.488888888889</v>
      </c>
      <c r="H39" s="5" t="s">
        <v>22</v>
      </c>
      <c r="I39" s="5">
        <v>99</v>
      </c>
      <c r="J39" s="5">
        <v>130</v>
      </c>
      <c r="K39" s="5">
        <v>12</v>
      </c>
      <c r="L39" s="5">
        <v>118</v>
      </c>
      <c r="M39" s="5">
        <v>110</v>
      </c>
      <c r="N39" s="5">
        <v>11</v>
      </c>
      <c r="O39" s="5">
        <v>99</v>
      </c>
      <c r="P39" s="7">
        <v>1617600</v>
      </c>
      <c r="Q39" s="7">
        <v>1215000</v>
      </c>
      <c r="R39" s="7">
        <v>402600</v>
      </c>
      <c r="S39" s="8">
        <v>0.83898305084745761</v>
      </c>
      <c r="T39" s="8">
        <v>0.91666666666666663</v>
      </c>
      <c r="U39" s="8">
        <v>0.84615384615384615</v>
      </c>
      <c r="V39" s="7">
        <v>12272.727272727272</v>
      </c>
      <c r="W39" s="7">
        <v>36600</v>
      </c>
      <c r="X39" s="7">
        <f>Table1[[#This Row],[avg_price_business]]/Table1[[#This Row],[avg_price_economy]]</f>
        <v>2.9822222222222226</v>
      </c>
      <c r="Y39" s="7">
        <f>Table1[[#This Row],[avg_price_economy]]/Table1[[#This Row],[flight_duration_mins]]</f>
        <v>123.96694214876032</v>
      </c>
      <c r="Z39" s="7">
        <f>Table1[[#This Row],[avg_price_business]]/Table1[[#This Row],[flight_duration_mins]]</f>
        <v>369.69696969696969</v>
      </c>
      <c r="AA39" s="7">
        <v>4000</v>
      </c>
      <c r="AB39" s="7">
        <f>Table1[[#This Row],[flight_duration_mins]]*Table1[[#This Row],[fcpm]]</f>
        <v>396000</v>
      </c>
      <c r="AC39" s="7">
        <f>(Table1[[#This Row],[fuel_costs_per_flight]]*74)/26</f>
        <v>1127076.923076923</v>
      </c>
      <c r="AD39" s="7">
        <f>Table1[[#This Row],[fuel_costs_per_flight]]+Table1[[#This Row],[other_costs_per_flight]]</f>
        <v>1523076.923076923</v>
      </c>
      <c r="AE39" s="7">
        <f>Table1[[#This Row],[tickets_revenue]]-Table1[[#This Row],[TC]]</f>
        <v>94523.076923076995</v>
      </c>
    </row>
    <row r="40" spans="1:31" x14ac:dyDescent="0.35">
      <c r="A40" s="5">
        <v>136119</v>
      </c>
      <c r="B40" s="5" t="s">
        <v>17</v>
      </c>
      <c r="C40" s="5" t="s">
        <v>18</v>
      </c>
      <c r="D40" s="5" t="s">
        <v>19</v>
      </c>
      <c r="E40" s="5" t="s">
        <v>20</v>
      </c>
      <c r="F40" s="6">
        <v>42738.422222222223</v>
      </c>
      <c r="G40" s="6">
        <v>42738.492361111108</v>
      </c>
      <c r="H40" s="5" t="s">
        <v>21</v>
      </c>
      <c r="I40" s="5">
        <v>101</v>
      </c>
      <c r="J40" s="5">
        <v>130</v>
      </c>
      <c r="K40" s="5">
        <v>12</v>
      </c>
      <c r="L40" s="5">
        <v>118</v>
      </c>
      <c r="M40" s="5">
        <v>113</v>
      </c>
      <c r="N40" s="5">
        <v>11</v>
      </c>
      <c r="O40" s="5">
        <v>102</v>
      </c>
      <c r="P40" s="7">
        <v>1653000</v>
      </c>
      <c r="Q40" s="7">
        <v>1250400</v>
      </c>
      <c r="R40" s="7">
        <v>402600</v>
      </c>
      <c r="S40" s="8">
        <v>0.86440677966101698</v>
      </c>
      <c r="T40" s="8">
        <v>0.91666666666666663</v>
      </c>
      <c r="U40" s="8">
        <v>0.86923076923076925</v>
      </c>
      <c r="V40" s="7">
        <v>12258.823529411764</v>
      </c>
      <c r="W40" s="7">
        <v>36600</v>
      </c>
      <c r="X40" s="7">
        <f>Table1[[#This Row],[avg_price_business]]/Table1[[#This Row],[avg_price_economy]]</f>
        <v>2.9856046065259121</v>
      </c>
      <c r="Y40" s="7">
        <f>Table1[[#This Row],[avg_price_economy]]/Table1[[#This Row],[flight_duration_mins]]</f>
        <v>121.37449039021548</v>
      </c>
      <c r="Z40" s="7">
        <f>Table1[[#This Row],[avg_price_business]]/Table1[[#This Row],[flight_duration_mins]]</f>
        <v>362.37623762376239</v>
      </c>
      <c r="AA40" s="7">
        <v>4000</v>
      </c>
      <c r="AB40" s="7">
        <f>Table1[[#This Row],[flight_duration_mins]]*Table1[[#This Row],[fcpm]]</f>
        <v>404000</v>
      </c>
      <c r="AC40" s="7">
        <f>(Table1[[#This Row],[fuel_costs_per_flight]]*74)/26</f>
        <v>1149846.1538461538</v>
      </c>
      <c r="AD40" s="7">
        <f>Table1[[#This Row],[fuel_costs_per_flight]]+Table1[[#This Row],[other_costs_per_flight]]</f>
        <v>1553846.1538461538</v>
      </c>
      <c r="AE40" s="7">
        <f>Table1[[#This Row],[tickets_revenue]]-Table1[[#This Row],[TC]]</f>
        <v>99153.846153846243</v>
      </c>
    </row>
    <row r="41" spans="1:31" x14ac:dyDescent="0.35">
      <c r="A41" s="5">
        <v>136270</v>
      </c>
      <c r="B41" s="5" t="s">
        <v>17</v>
      </c>
      <c r="C41" s="5" t="s">
        <v>18</v>
      </c>
      <c r="D41" s="5" t="s">
        <v>19</v>
      </c>
      <c r="E41" s="5" t="s">
        <v>20</v>
      </c>
      <c r="F41" s="6">
        <v>42778.425000000003</v>
      </c>
      <c r="G41" s="6">
        <v>42778.493750000001</v>
      </c>
      <c r="H41" s="5" t="s">
        <v>22</v>
      </c>
      <c r="I41" s="5">
        <v>99</v>
      </c>
      <c r="J41" s="5">
        <v>130</v>
      </c>
      <c r="K41" s="5">
        <v>12</v>
      </c>
      <c r="L41" s="5">
        <v>118</v>
      </c>
      <c r="M41" s="5">
        <v>111</v>
      </c>
      <c r="N41" s="5">
        <v>11</v>
      </c>
      <c r="O41" s="5">
        <v>100</v>
      </c>
      <c r="P41" s="7">
        <v>1628600</v>
      </c>
      <c r="Q41" s="7">
        <v>1226000</v>
      </c>
      <c r="R41" s="7">
        <v>402600</v>
      </c>
      <c r="S41" s="8">
        <v>0.84745762711864403</v>
      </c>
      <c r="T41" s="8">
        <v>0.91666666666666663</v>
      </c>
      <c r="U41" s="8">
        <v>0.85384615384615381</v>
      </c>
      <c r="V41" s="7">
        <v>12260</v>
      </c>
      <c r="W41" s="7">
        <v>36600</v>
      </c>
      <c r="X41" s="7">
        <f>Table1[[#This Row],[avg_price_business]]/Table1[[#This Row],[avg_price_economy]]</f>
        <v>2.9853181076672106</v>
      </c>
      <c r="Y41" s="7">
        <f>Table1[[#This Row],[avg_price_economy]]/Table1[[#This Row],[flight_duration_mins]]</f>
        <v>123.83838383838383</v>
      </c>
      <c r="Z41" s="7">
        <f>Table1[[#This Row],[avg_price_business]]/Table1[[#This Row],[flight_duration_mins]]</f>
        <v>369.69696969696969</v>
      </c>
      <c r="AA41" s="7">
        <v>4000</v>
      </c>
      <c r="AB41" s="7">
        <f>Table1[[#This Row],[flight_duration_mins]]*Table1[[#This Row],[fcpm]]</f>
        <v>396000</v>
      </c>
      <c r="AC41" s="7">
        <f>(Table1[[#This Row],[fuel_costs_per_flight]]*74)/26</f>
        <v>1127076.923076923</v>
      </c>
      <c r="AD41" s="7">
        <f>Table1[[#This Row],[fuel_costs_per_flight]]+Table1[[#This Row],[other_costs_per_flight]]</f>
        <v>1523076.923076923</v>
      </c>
      <c r="AE41" s="7">
        <f>Table1[[#This Row],[tickets_revenue]]-Table1[[#This Row],[TC]]</f>
        <v>105523.07692307699</v>
      </c>
    </row>
    <row r="42" spans="1:31" x14ac:dyDescent="0.35">
      <c r="A42" s="5">
        <v>136310</v>
      </c>
      <c r="B42" s="5" t="s">
        <v>17</v>
      </c>
      <c r="C42" s="5" t="s">
        <v>18</v>
      </c>
      <c r="D42" s="5" t="s">
        <v>19</v>
      </c>
      <c r="E42" s="5" t="s">
        <v>20</v>
      </c>
      <c r="F42" s="6">
        <v>42757.421527777777</v>
      </c>
      <c r="G42" s="6">
        <v>42757.490972222222</v>
      </c>
      <c r="H42" s="5" t="s">
        <v>23</v>
      </c>
      <c r="I42" s="5">
        <v>100</v>
      </c>
      <c r="J42" s="5">
        <v>130</v>
      </c>
      <c r="K42" s="5">
        <v>12</v>
      </c>
      <c r="L42" s="5">
        <v>118</v>
      </c>
      <c r="M42" s="5">
        <v>117</v>
      </c>
      <c r="N42" s="5">
        <v>9</v>
      </c>
      <c r="O42" s="5">
        <v>108</v>
      </c>
      <c r="P42" s="7">
        <v>1654200</v>
      </c>
      <c r="Q42" s="7">
        <v>1324800</v>
      </c>
      <c r="R42" s="7">
        <v>329400</v>
      </c>
      <c r="S42" s="8">
        <v>0.9152542372881356</v>
      </c>
      <c r="T42" s="8">
        <v>0.75</v>
      </c>
      <c r="U42" s="8">
        <v>0.9</v>
      </c>
      <c r="V42" s="7">
        <v>12266.666666666666</v>
      </c>
      <c r="W42" s="7">
        <v>36600</v>
      </c>
      <c r="X42" s="7">
        <f>Table1[[#This Row],[avg_price_business]]/Table1[[#This Row],[avg_price_economy]]</f>
        <v>2.9836956521739131</v>
      </c>
      <c r="Y42" s="7">
        <f>Table1[[#This Row],[avg_price_economy]]/Table1[[#This Row],[flight_duration_mins]]</f>
        <v>122.66666666666666</v>
      </c>
      <c r="Z42" s="7">
        <f>Table1[[#This Row],[avg_price_business]]/Table1[[#This Row],[flight_duration_mins]]</f>
        <v>366</v>
      </c>
      <c r="AA42" s="7">
        <v>4000</v>
      </c>
      <c r="AB42" s="7">
        <f>Table1[[#This Row],[flight_duration_mins]]*Table1[[#This Row],[fcpm]]</f>
        <v>400000</v>
      </c>
      <c r="AC42" s="7">
        <f>(Table1[[#This Row],[fuel_costs_per_flight]]*74)/26</f>
        <v>1138461.5384615385</v>
      </c>
      <c r="AD42" s="7">
        <f>Table1[[#This Row],[fuel_costs_per_flight]]+Table1[[#This Row],[other_costs_per_flight]]</f>
        <v>1538461.5384615385</v>
      </c>
      <c r="AE42" s="7">
        <f>Table1[[#This Row],[tickets_revenue]]-Table1[[#This Row],[TC]]</f>
        <v>115738.4615384615</v>
      </c>
    </row>
    <row r="43" spans="1:31" x14ac:dyDescent="0.35">
      <c r="A43" s="5">
        <v>136268</v>
      </c>
      <c r="B43" s="5" t="s">
        <v>17</v>
      </c>
      <c r="C43" s="5" t="s">
        <v>18</v>
      </c>
      <c r="D43" s="5" t="s">
        <v>19</v>
      </c>
      <c r="E43" s="5" t="s">
        <v>20</v>
      </c>
      <c r="F43" s="6">
        <v>42782.422222222223</v>
      </c>
      <c r="G43" s="6">
        <v>42782.492361111108</v>
      </c>
      <c r="H43" s="5" t="s">
        <v>21</v>
      </c>
      <c r="I43" s="5">
        <v>101</v>
      </c>
      <c r="J43" s="5">
        <v>130</v>
      </c>
      <c r="K43" s="5">
        <v>12</v>
      </c>
      <c r="L43" s="5">
        <v>118</v>
      </c>
      <c r="M43" s="5">
        <v>115</v>
      </c>
      <c r="N43" s="5">
        <v>11</v>
      </c>
      <c r="O43" s="5">
        <v>104</v>
      </c>
      <c r="P43" s="7">
        <v>1676200</v>
      </c>
      <c r="Q43" s="7">
        <v>1273600</v>
      </c>
      <c r="R43" s="7">
        <v>402600</v>
      </c>
      <c r="S43" s="8">
        <v>0.88135593220338981</v>
      </c>
      <c r="T43" s="8">
        <v>0.91666666666666663</v>
      </c>
      <c r="U43" s="8">
        <v>0.88461538461538458</v>
      </c>
      <c r="V43" s="7">
        <v>12246.153846153846</v>
      </c>
      <c r="W43" s="7">
        <v>36600</v>
      </c>
      <c r="X43" s="7">
        <f>Table1[[#This Row],[avg_price_business]]/Table1[[#This Row],[avg_price_economy]]</f>
        <v>2.9886934673366836</v>
      </c>
      <c r="Y43" s="7">
        <f>Table1[[#This Row],[avg_price_economy]]/Table1[[#This Row],[flight_duration_mins]]</f>
        <v>121.24904798172125</v>
      </c>
      <c r="Z43" s="7">
        <f>Table1[[#This Row],[avg_price_business]]/Table1[[#This Row],[flight_duration_mins]]</f>
        <v>362.37623762376239</v>
      </c>
      <c r="AA43" s="7">
        <v>4000</v>
      </c>
      <c r="AB43" s="7">
        <f>Table1[[#This Row],[flight_duration_mins]]*Table1[[#This Row],[fcpm]]</f>
        <v>404000</v>
      </c>
      <c r="AC43" s="7">
        <f>(Table1[[#This Row],[fuel_costs_per_flight]]*74)/26</f>
        <v>1149846.1538461538</v>
      </c>
      <c r="AD43" s="7">
        <f>Table1[[#This Row],[fuel_costs_per_flight]]+Table1[[#This Row],[other_costs_per_flight]]</f>
        <v>1553846.1538461538</v>
      </c>
      <c r="AE43" s="7">
        <f>Table1[[#This Row],[tickets_revenue]]-Table1[[#This Row],[TC]]</f>
        <v>122353.84615384624</v>
      </c>
    </row>
    <row r="44" spans="1:31" x14ac:dyDescent="0.35">
      <c r="A44" s="5">
        <v>136284</v>
      </c>
      <c r="B44" s="5" t="s">
        <v>17</v>
      </c>
      <c r="C44" s="5" t="s">
        <v>18</v>
      </c>
      <c r="D44" s="5" t="s">
        <v>19</v>
      </c>
      <c r="E44" s="5" t="s">
        <v>20</v>
      </c>
      <c r="F44" s="6">
        <v>42773.421527777777</v>
      </c>
      <c r="G44" s="6">
        <v>42773.491666666669</v>
      </c>
      <c r="H44" s="5" t="s">
        <v>21</v>
      </c>
      <c r="I44" s="5">
        <v>101</v>
      </c>
      <c r="J44" s="5">
        <v>130</v>
      </c>
      <c r="K44" s="5">
        <v>12</v>
      </c>
      <c r="L44" s="5">
        <v>118</v>
      </c>
      <c r="M44" s="5">
        <v>117</v>
      </c>
      <c r="N44" s="5">
        <v>10</v>
      </c>
      <c r="O44" s="5">
        <v>107</v>
      </c>
      <c r="P44" s="7">
        <v>1677400</v>
      </c>
      <c r="Q44" s="7">
        <v>1311400</v>
      </c>
      <c r="R44" s="7">
        <v>366000</v>
      </c>
      <c r="S44" s="8">
        <v>0.90677966101694918</v>
      </c>
      <c r="T44" s="8">
        <v>0.83333333333333337</v>
      </c>
      <c r="U44" s="8">
        <v>0.9</v>
      </c>
      <c r="V44" s="7">
        <v>12256.074766355141</v>
      </c>
      <c r="W44" s="7">
        <v>36600</v>
      </c>
      <c r="X44" s="7">
        <f>Table1[[#This Row],[avg_price_business]]/Table1[[#This Row],[avg_price_economy]]</f>
        <v>2.9862742107671187</v>
      </c>
      <c r="Y44" s="7">
        <f>Table1[[#This Row],[avg_price_economy]]/Table1[[#This Row],[flight_duration_mins]]</f>
        <v>121.34727491440734</v>
      </c>
      <c r="Z44" s="7">
        <f>Table1[[#This Row],[avg_price_business]]/Table1[[#This Row],[flight_duration_mins]]</f>
        <v>362.37623762376239</v>
      </c>
      <c r="AA44" s="7">
        <v>4000</v>
      </c>
      <c r="AB44" s="7">
        <f>Table1[[#This Row],[flight_duration_mins]]*Table1[[#This Row],[fcpm]]</f>
        <v>404000</v>
      </c>
      <c r="AC44" s="7">
        <f>(Table1[[#This Row],[fuel_costs_per_flight]]*74)/26</f>
        <v>1149846.1538461538</v>
      </c>
      <c r="AD44" s="7">
        <f>Table1[[#This Row],[fuel_costs_per_flight]]+Table1[[#This Row],[other_costs_per_flight]]</f>
        <v>1553846.1538461538</v>
      </c>
      <c r="AE44" s="7">
        <f>Table1[[#This Row],[tickets_revenue]]-Table1[[#This Row],[TC]]</f>
        <v>123553.84615384624</v>
      </c>
    </row>
    <row r="45" spans="1:31" x14ac:dyDescent="0.35">
      <c r="A45" s="5">
        <v>136215</v>
      </c>
      <c r="B45" s="5" t="s">
        <v>17</v>
      </c>
      <c r="C45" s="5" t="s">
        <v>18</v>
      </c>
      <c r="D45" s="5" t="s">
        <v>19</v>
      </c>
      <c r="E45" s="5" t="s">
        <v>20</v>
      </c>
      <c r="F45" s="6">
        <v>42794.42291666667</v>
      </c>
      <c r="G45" s="6">
        <v>42794.492361111108</v>
      </c>
      <c r="H45" s="5" t="s">
        <v>23</v>
      </c>
      <c r="I45" s="5">
        <v>100</v>
      </c>
      <c r="J45" s="5">
        <v>130</v>
      </c>
      <c r="K45" s="5">
        <v>12</v>
      </c>
      <c r="L45" s="5">
        <v>118</v>
      </c>
      <c r="M45" s="5">
        <v>114</v>
      </c>
      <c r="N45" s="5">
        <v>11</v>
      </c>
      <c r="O45" s="5">
        <v>103</v>
      </c>
      <c r="P45" s="7">
        <v>1664000</v>
      </c>
      <c r="Q45" s="7">
        <v>1261400</v>
      </c>
      <c r="R45" s="7">
        <v>402600</v>
      </c>
      <c r="S45" s="8">
        <v>0.8728813559322034</v>
      </c>
      <c r="T45" s="8">
        <v>0.91666666666666663</v>
      </c>
      <c r="U45" s="8">
        <v>0.87692307692307692</v>
      </c>
      <c r="V45" s="7">
        <v>12246.601941747573</v>
      </c>
      <c r="W45" s="7">
        <v>36600</v>
      </c>
      <c r="X45" s="7">
        <f>Table1[[#This Row],[avg_price_business]]/Table1[[#This Row],[avg_price_economy]]</f>
        <v>2.9885841128904391</v>
      </c>
      <c r="Y45" s="7">
        <f>Table1[[#This Row],[avg_price_economy]]/Table1[[#This Row],[flight_duration_mins]]</f>
        <v>122.46601941747572</v>
      </c>
      <c r="Z45" s="7">
        <f>Table1[[#This Row],[avg_price_business]]/Table1[[#This Row],[flight_duration_mins]]</f>
        <v>366</v>
      </c>
      <c r="AA45" s="7">
        <v>4000</v>
      </c>
      <c r="AB45" s="7">
        <f>Table1[[#This Row],[flight_duration_mins]]*Table1[[#This Row],[fcpm]]</f>
        <v>400000</v>
      </c>
      <c r="AC45" s="7">
        <f>(Table1[[#This Row],[fuel_costs_per_flight]]*74)/26</f>
        <v>1138461.5384615385</v>
      </c>
      <c r="AD45" s="7">
        <f>Table1[[#This Row],[fuel_costs_per_flight]]+Table1[[#This Row],[other_costs_per_flight]]</f>
        <v>1538461.5384615385</v>
      </c>
      <c r="AE45" s="7">
        <f>Table1[[#This Row],[tickets_revenue]]-Table1[[#This Row],[TC]]</f>
        <v>125538.4615384615</v>
      </c>
    </row>
    <row r="46" spans="1:31" x14ac:dyDescent="0.35">
      <c r="A46" s="5">
        <v>136135</v>
      </c>
      <c r="B46" s="5" t="s">
        <v>17</v>
      </c>
      <c r="C46" s="5" t="s">
        <v>18</v>
      </c>
      <c r="D46" s="5" t="s">
        <v>19</v>
      </c>
      <c r="E46" s="5" t="s">
        <v>20</v>
      </c>
      <c r="F46" s="6">
        <v>42767.422222222223</v>
      </c>
      <c r="G46" s="6">
        <v>42767.491666666669</v>
      </c>
      <c r="H46" s="5" t="s">
        <v>23</v>
      </c>
      <c r="I46" s="5">
        <v>100</v>
      </c>
      <c r="J46" s="5">
        <v>130</v>
      </c>
      <c r="K46" s="5">
        <v>12</v>
      </c>
      <c r="L46" s="5">
        <v>118</v>
      </c>
      <c r="M46" s="5">
        <v>115</v>
      </c>
      <c r="N46" s="5">
        <v>11</v>
      </c>
      <c r="O46" s="5">
        <v>104</v>
      </c>
      <c r="P46" s="7">
        <v>1678600</v>
      </c>
      <c r="Q46" s="7">
        <v>1276000</v>
      </c>
      <c r="R46" s="7">
        <v>402600</v>
      </c>
      <c r="S46" s="8">
        <v>0.88135593220338981</v>
      </c>
      <c r="T46" s="8">
        <v>0.91666666666666663</v>
      </c>
      <c r="U46" s="8">
        <v>0.88461538461538458</v>
      </c>
      <c r="V46" s="7">
        <v>12269.23076923077</v>
      </c>
      <c r="W46" s="7">
        <v>36600</v>
      </c>
      <c r="X46" s="7">
        <f>Table1[[#This Row],[avg_price_business]]/Table1[[#This Row],[avg_price_economy]]</f>
        <v>2.9830721003134797</v>
      </c>
      <c r="Y46" s="7">
        <f>Table1[[#This Row],[avg_price_economy]]/Table1[[#This Row],[flight_duration_mins]]</f>
        <v>122.69230769230769</v>
      </c>
      <c r="Z46" s="7">
        <f>Table1[[#This Row],[avg_price_business]]/Table1[[#This Row],[flight_duration_mins]]</f>
        <v>366</v>
      </c>
      <c r="AA46" s="7">
        <v>4000</v>
      </c>
      <c r="AB46" s="7">
        <f>Table1[[#This Row],[flight_duration_mins]]*Table1[[#This Row],[fcpm]]</f>
        <v>400000</v>
      </c>
      <c r="AC46" s="7">
        <f>(Table1[[#This Row],[fuel_costs_per_flight]]*74)/26</f>
        <v>1138461.5384615385</v>
      </c>
      <c r="AD46" s="7">
        <f>Table1[[#This Row],[fuel_costs_per_flight]]+Table1[[#This Row],[other_costs_per_flight]]</f>
        <v>1538461.5384615385</v>
      </c>
      <c r="AE46" s="7">
        <f>Table1[[#This Row],[tickets_revenue]]-Table1[[#This Row],[TC]]</f>
        <v>140138.4615384615</v>
      </c>
    </row>
    <row r="47" spans="1:31" x14ac:dyDescent="0.35">
      <c r="A47" s="5">
        <v>136264</v>
      </c>
      <c r="B47" s="5" t="s">
        <v>17</v>
      </c>
      <c r="C47" s="5" t="s">
        <v>18</v>
      </c>
      <c r="D47" s="5" t="s">
        <v>19</v>
      </c>
      <c r="E47" s="5" t="s">
        <v>20</v>
      </c>
      <c r="F47" s="6">
        <v>42784.421527777777</v>
      </c>
      <c r="G47" s="6">
        <v>42784.490972222222</v>
      </c>
      <c r="H47" s="5" t="s">
        <v>23</v>
      </c>
      <c r="I47" s="5">
        <v>100</v>
      </c>
      <c r="J47" s="5">
        <v>130</v>
      </c>
      <c r="K47" s="5">
        <v>12</v>
      </c>
      <c r="L47" s="5">
        <v>118</v>
      </c>
      <c r="M47" s="5">
        <v>116</v>
      </c>
      <c r="N47" s="5">
        <v>11</v>
      </c>
      <c r="O47" s="5">
        <v>105</v>
      </c>
      <c r="P47" s="7">
        <v>1690800</v>
      </c>
      <c r="Q47" s="7">
        <v>1288200</v>
      </c>
      <c r="R47" s="7">
        <v>402600</v>
      </c>
      <c r="S47" s="8">
        <v>0.88983050847457623</v>
      </c>
      <c r="T47" s="8">
        <v>0.91666666666666663</v>
      </c>
      <c r="U47" s="8">
        <v>0.89230769230769236</v>
      </c>
      <c r="V47" s="7">
        <v>12268.571428571429</v>
      </c>
      <c r="W47" s="7">
        <v>36600</v>
      </c>
      <c r="X47" s="7">
        <f>Table1[[#This Row],[avg_price_business]]/Table1[[#This Row],[avg_price_economy]]</f>
        <v>2.9832324173265019</v>
      </c>
      <c r="Y47" s="7">
        <f>Table1[[#This Row],[avg_price_economy]]/Table1[[#This Row],[flight_duration_mins]]</f>
        <v>122.6857142857143</v>
      </c>
      <c r="Z47" s="7">
        <f>Table1[[#This Row],[avg_price_business]]/Table1[[#This Row],[flight_duration_mins]]</f>
        <v>366</v>
      </c>
      <c r="AA47" s="7">
        <v>4000</v>
      </c>
      <c r="AB47" s="7">
        <f>Table1[[#This Row],[flight_duration_mins]]*Table1[[#This Row],[fcpm]]</f>
        <v>400000</v>
      </c>
      <c r="AC47" s="7">
        <f>(Table1[[#This Row],[fuel_costs_per_flight]]*74)/26</f>
        <v>1138461.5384615385</v>
      </c>
      <c r="AD47" s="7">
        <f>Table1[[#This Row],[fuel_costs_per_flight]]+Table1[[#This Row],[other_costs_per_flight]]</f>
        <v>1538461.5384615385</v>
      </c>
      <c r="AE47" s="7">
        <f>Table1[[#This Row],[tickets_revenue]]-Table1[[#This Row],[TC]]</f>
        <v>152338.4615384615</v>
      </c>
    </row>
    <row r="48" spans="1:31" x14ac:dyDescent="0.35">
      <c r="A48" s="5">
        <v>136428</v>
      </c>
      <c r="B48" s="5" t="s">
        <v>17</v>
      </c>
      <c r="C48" s="5" t="s">
        <v>18</v>
      </c>
      <c r="D48" s="5" t="s">
        <v>19</v>
      </c>
      <c r="E48" s="5" t="s">
        <v>20</v>
      </c>
      <c r="F48" s="6">
        <v>42756.422222222223</v>
      </c>
      <c r="G48" s="6">
        <v>42756.490972222222</v>
      </c>
      <c r="H48" s="5" t="s">
        <v>22</v>
      </c>
      <c r="I48" s="5">
        <v>99</v>
      </c>
      <c r="J48" s="5">
        <v>130</v>
      </c>
      <c r="K48" s="5">
        <v>12</v>
      </c>
      <c r="L48" s="5">
        <v>118</v>
      </c>
      <c r="M48" s="5">
        <v>115</v>
      </c>
      <c r="N48" s="5">
        <v>11</v>
      </c>
      <c r="O48" s="5">
        <v>104</v>
      </c>
      <c r="P48" s="7">
        <v>1678600</v>
      </c>
      <c r="Q48" s="7">
        <v>1276000</v>
      </c>
      <c r="R48" s="7">
        <v>402600</v>
      </c>
      <c r="S48" s="8">
        <v>0.88135593220338981</v>
      </c>
      <c r="T48" s="8">
        <v>0.91666666666666663</v>
      </c>
      <c r="U48" s="8">
        <v>0.88461538461538458</v>
      </c>
      <c r="V48" s="7">
        <v>12269.23076923077</v>
      </c>
      <c r="W48" s="7">
        <v>36600</v>
      </c>
      <c r="X48" s="7">
        <f>Table1[[#This Row],[avg_price_business]]/Table1[[#This Row],[avg_price_economy]]</f>
        <v>2.9830721003134797</v>
      </c>
      <c r="Y48" s="7">
        <f>Table1[[#This Row],[avg_price_economy]]/Table1[[#This Row],[flight_duration_mins]]</f>
        <v>123.93162393162393</v>
      </c>
      <c r="Z48" s="7">
        <f>Table1[[#This Row],[avg_price_business]]/Table1[[#This Row],[flight_duration_mins]]</f>
        <v>369.69696969696969</v>
      </c>
      <c r="AA48" s="7">
        <v>4000</v>
      </c>
      <c r="AB48" s="7">
        <f>Table1[[#This Row],[flight_duration_mins]]*Table1[[#This Row],[fcpm]]</f>
        <v>396000</v>
      </c>
      <c r="AC48" s="7">
        <f>(Table1[[#This Row],[fuel_costs_per_flight]]*74)/26</f>
        <v>1127076.923076923</v>
      </c>
      <c r="AD48" s="7">
        <f>Table1[[#This Row],[fuel_costs_per_flight]]+Table1[[#This Row],[other_costs_per_flight]]</f>
        <v>1523076.923076923</v>
      </c>
      <c r="AE48" s="7">
        <f>Table1[[#This Row],[tickets_revenue]]-Table1[[#This Row],[TC]]</f>
        <v>155523.07692307699</v>
      </c>
    </row>
    <row r="49" spans="1:31" x14ac:dyDescent="0.35">
      <c r="A49" s="5">
        <v>136439</v>
      </c>
      <c r="B49" s="5" t="s">
        <v>17</v>
      </c>
      <c r="C49" s="5" t="s">
        <v>18</v>
      </c>
      <c r="D49" s="5" t="s">
        <v>19</v>
      </c>
      <c r="E49" s="5" t="s">
        <v>20</v>
      </c>
      <c r="F49" s="6">
        <v>42791.422222222223</v>
      </c>
      <c r="G49" s="6">
        <v>42791.491666666669</v>
      </c>
      <c r="H49" s="5" t="s">
        <v>23</v>
      </c>
      <c r="I49" s="5">
        <v>100</v>
      </c>
      <c r="J49" s="5">
        <v>130</v>
      </c>
      <c r="K49" s="5">
        <v>12</v>
      </c>
      <c r="L49" s="5">
        <v>118</v>
      </c>
      <c r="M49" s="5">
        <v>117</v>
      </c>
      <c r="N49" s="5">
        <v>11</v>
      </c>
      <c r="O49" s="5">
        <v>106</v>
      </c>
      <c r="P49" s="7">
        <v>1701800</v>
      </c>
      <c r="Q49" s="7">
        <v>1299200</v>
      </c>
      <c r="R49" s="7">
        <v>402600</v>
      </c>
      <c r="S49" s="8">
        <v>0.89830508474576276</v>
      </c>
      <c r="T49" s="8">
        <v>0.91666666666666663</v>
      </c>
      <c r="U49" s="8">
        <v>0.9</v>
      </c>
      <c r="V49" s="7">
        <v>12256.603773584906</v>
      </c>
      <c r="W49" s="7">
        <v>36600</v>
      </c>
      <c r="X49" s="7">
        <f>Table1[[#This Row],[avg_price_business]]/Table1[[#This Row],[avg_price_economy]]</f>
        <v>2.9861453201970445</v>
      </c>
      <c r="Y49" s="7">
        <f>Table1[[#This Row],[avg_price_economy]]/Table1[[#This Row],[flight_duration_mins]]</f>
        <v>122.56603773584906</v>
      </c>
      <c r="Z49" s="7">
        <f>Table1[[#This Row],[avg_price_business]]/Table1[[#This Row],[flight_duration_mins]]</f>
        <v>366</v>
      </c>
      <c r="AA49" s="7">
        <v>4000</v>
      </c>
      <c r="AB49" s="7">
        <f>Table1[[#This Row],[flight_duration_mins]]*Table1[[#This Row],[fcpm]]</f>
        <v>400000</v>
      </c>
      <c r="AC49" s="7">
        <f>(Table1[[#This Row],[fuel_costs_per_flight]]*74)/26</f>
        <v>1138461.5384615385</v>
      </c>
      <c r="AD49" s="7">
        <f>Table1[[#This Row],[fuel_costs_per_flight]]+Table1[[#This Row],[other_costs_per_flight]]</f>
        <v>1538461.5384615385</v>
      </c>
      <c r="AE49" s="7">
        <f>Table1[[#This Row],[tickets_revenue]]-Table1[[#This Row],[TC]]</f>
        <v>163338.4615384615</v>
      </c>
    </row>
    <row r="50" spans="1:31" x14ac:dyDescent="0.35">
      <c r="A50" s="5">
        <v>136293</v>
      </c>
      <c r="B50" s="5" t="s">
        <v>17</v>
      </c>
      <c r="C50" s="5" t="s">
        <v>18</v>
      </c>
      <c r="D50" s="5" t="s">
        <v>19</v>
      </c>
      <c r="E50" s="5" t="s">
        <v>20</v>
      </c>
      <c r="F50" s="6">
        <v>42758.42291666667</v>
      </c>
      <c r="G50" s="6">
        <v>42758.491666666669</v>
      </c>
      <c r="H50" s="5" t="s">
        <v>22</v>
      </c>
      <c r="I50" s="5">
        <v>99</v>
      </c>
      <c r="J50" s="5">
        <v>130</v>
      </c>
      <c r="K50" s="5">
        <v>12</v>
      </c>
      <c r="L50" s="5">
        <v>118</v>
      </c>
      <c r="M50" s="5">
        <v>114</v>
      </c>
      <c r="N50" s="5">
        <v>12</v>
      </c>
      <c r="O50" s="5">
        <v>102</v>
      </c>
      <c r="P50" s="7">
        <v>1689600</v>
      </c>
      <c r="Q50" s="7">
        <v>1250400</v>
      </c>
      <c r="R50" s="7">
        <v>439200</v>
      </c>
      <c r="S50" s="8">
        <v>0.86440677966101698</v>
      </c>
      <c r="T50" s="8">
        <v>1</v>
      </c>
      <c r="U50" s="8">
        <v>0.87692307692307692</v>
      </c>
      <c r="V50" s="7">
        <v>12258.823529411764</v>
      </c>
      <c r="W50" s="7">
        <v>36600</v>
      </c>
      <c r="X50" s="7">
        <f>Table1[[#This Row],[avg_price_business]]/Table1[[#This Row],[avg_price_economy]]</f>
        <v>2.9856046065259121</v>
      </c>
      <c r="Y50" s="7">
        <f>Table1[[#This Row],[avg_price_economy]]/Table1[[#This Row],[flight_duration_mins]]</f>
        <v>123.82650029708853</v>
      </c>
      <c r="Z50" s="7">
        <f>Table1[[#This Row],[avg_price_business]]/Table1[[#This Row],[flight_duration_mins]]</f>
        <v>369.69696969696969</v>
      </c>
      <c r="AA50" s="7">
        <v>4000</v>
      </c>
      <c r="AB50" s="7">
        <f>Table1[[#This Row],[flight_duration_mins]]*Table1[[#This Row],[fcpm]]</f>
        <v>396000</v>
      </c>
      <c r="AC50" s="7">
        <f>(Table1[[#This Row],[fuel_costs_per_flight]]*74)/26</f>
        <v>1127076.923076923</v>
      </c>
      <c r="AD50" s="7">
        <f>Table1[[#This Row],[fuel_costs_per_flight]]+Table1[[#This Row],[other_costs_per_flight]]</f>
        <v>1523076.923076923</v>
      </c>
      <c r="AE50" s="7">
        <f>Table1[[#This Row],[tickets_revenue]]-Table1[[#This Row],[TC]]</f>
        <v>166523.07692307699</v>
      </c>
    </row>
    <row r="51" spans="1:31" x14ac:dyDescent="0.35">
      <c r="A51" s="5">
        <v>136181</v>
      </c>
      <c r="B51" s="5" t="s">
        <v>17</v>
      </c>
      <c r="C51" s="5" t="s">
        <v>18</v>
      </c>
      <c r="D51" s="5" t="s">
        <v>19</v>
      </c>
      <c r="E51" s="5" t="s">
        <v>20</v>
      </c>
      <c r="F51" s="6">
        <v>42766.420138888891</v>
      </c>
      <c r="G51" s="6">
        <v>42766.488888888889</v>
      </c>
      <c r="H51" s="5" t="s">
        <v>22</v>
      </c>
      <c r="I51" s="5">
        <v>99</v>
      </c>
      <c r="J51" s="5">
        <v>130</v>
      </c>
      <c r="K51" s="5">
        <v>12</v>
      </c>
      <c r="L51" s="5">
        <v>118</v>
      </c>
      <c r="M51" s="5">
        <v>118</v>
      </c>
      <c r="N51" s="5">
        <v>10</v>
      </c>
      <c r="O51" s="5">
        <v>108</v>
      </c>
      <c r="P51" s="7">
        <v>1689600</v>
      </c>
      <c r="Q51" s="7">
        <v>1323600</v>
      </c>
      <c r="R51" s="7">
        <v>366000</v>
      </c>
      <c r="S51" s="8">
        <v>0.9152542372881356</v>
      </c>
      <c r="T51" s="8">
        <v>0.83333333333333337</v>
      </c>
      <c r="U51" s="8">
        <v>0.90769230769230769</v>
      </c>
      <c r="V51" s="7">
        <v>12255.555555555555</v>
      </c>
      <c r="W51" s="7">
        <v>36600</v>
      </c>
      <c r="X51" s="7">
        <f>Table1[[#This Row],[avg_price_business]]/Table1[[#This Row],[avg_price_economy]]</f>
        <v>2.9864007252946512</v>
      </c>
      <c r="Y51" s="7">
        <f>Table1[[#This Row],[avg_price_economy]]/Table1[[#This Row],[flight_duration_mins]]</f>
        <v>123.79349046015712</v>
      </c>
      <c r="Z51" s="7">
        <f>Table1[[#This Row],[avg_price_business]]/Table1[[#This Row],[flight_duration_mins]]</f>
        <v>369.69696969696969</v>
      </c>
      <c r="AA51" s="7">
        <v>4000</v>
      </c>
      <c r="AB51" s="7">
        <f>Table1[[#This Row],[flight_duration_mins]]*Table1[[#This Row],[fcpm]]</f>
        <v>396000</v>
      </c>
      <c r="AC51" s="7">
        <f>(Table1[[#This Row],[fuel_costs_per_flight]]*74)/26</f>
        <v>1127076.923076923</v>
      </c>
      <c r="AD51" s="7">
        <f>Table1[[#This Row],[fuel_costs_per_flight]]+Table1[[#This Row],[other_costs_per_flight]]</f>
        <v>1523076.923076923</v>
      </c>
      <c r="AE51" s="7">
        <f>Table1[[#This Row],[tickets_revenue]]-Table1[[#This Row],[TC]]</f>
        <v>166523.07692307699</v>
      </c>
    </row>
    <row r="52" spans="1:31" x14ac:dyDescent="0.35">
      <c r="A52" s="5">
        <v>136807</v>
      </c>
      <c r="B52" s="5" t="s">
        <v>27</v>
      </c>
      <c r="C52" s="5" t="s">
        <v>18</v>
      </c>
      <c r="D52" s="5" t="s">
        <v>28</v>
      </c>
      <c r="E52" s="5" t="s">
        <v>29</v>
      </c>
      <c r="F52" s="6">
        <v>42789.394444444442</v>
      </c>
      <c r="G52" s="6">
        <v>42789.429166666669</v>
      </c>
      <c r="H52" s="5" t="s">
        <v>30</v>
      </c>
      <c r="I52" s="5">
        <v>50</v>
      </c>
      <c r="J52" s="5">
        <v>97</v>
      </c>
      <c r="K52" s="5">
        <v>12</v>
      </c>
      <c r="L52" s="5">
        <v>85</v>
      </c>
      <c r="M52" s="5">
        <v>68</v>
      </c>
      <c r="N52" s="5">
        <v>8</v>
      </c>
      <c r="O52" s="5">
        <v>60</v>
      </c>
      <c r="P52" s="7">
        <v>531000</v>
      </c>
      <c r="Q52" s="7">
        <v>379800</v>
      </c>
      <c r="R52" s="7">
        <v>151200</v>
      </c>
      <c r="S52" s="8">
        <v>0.70588235294117652</v>
      </c>
      <c r="T52" s="8">
        <v>0.66666666666666663</v>
      </c>
      <c r="U52" s="8">
        <v>0.7010309278350515</v>
      </c>
      <c r="V52" s="7">
        <v>6330</v>
      </c>
      <c r="W52" s="7">
        <v>18900</v>
      </c>
      <c r="X52" s="7">
        <f>Table1[[#This Row],[avg_price_business]]/Table1[[#This Row],[avg_price_economy]]</f>
        <v>2.985781990521327</v>
      </c>
      <c r="Y52" s="7">
        <f>Table1[[#This Row],[avg_price_economy]]/Table1[[#This Row],[flight_duration_mins]]</f>
        <v>126.6</v>
      </c>
      <c r="Z52" s="7">
        <f>Table1[[#This Row],[avg_price_business]]/Table1[[#This Row],[flight_duration_mins]]</f>
        <v>378</v>
      </c>
      <c r="AA52" s="7">
        <v>1840</v>
      </c>
      <c r="AB52" s="7">
        <f>Table1[[#This Row],[flight_duration_mins]]*Table1[[#This Row],[fcpm]]</f>
        <v>92000</v>
      </c>
      <c r="AC52" s="7">
        <f>(Table1[[#This Row],[fuel_costs_per_flight]]*74)/26</f>
        <v>261846.15384615384</v>
      </c>
      <c r="AD52" s="7">
        <f>Table1[[#This Row],[fuel_costs_per_flight]]+Table1[[#This Row],[other_costs_per_flight]]</f>
        <v>353846.15384615387</v>
      </c>
      <c r="AE52" s="7">
        <f>Table1[[#This Row],[tickets_revenue]]-Table1[[#This Row],[TC]]</f>
        <v>177153.84615384613</v>
      </c>
    </row>
    <row r="53" spans="1:31" x14ac:dyDescent="0.35">
      <c r="A53" s="5">
        <v>136642</v>
      </c>
      <c r="B53" s="5" t="s">
        <v>27</v>
      </c>
      <c r="C53" s="5" t="s">
        <v>18</v>
      </c>
      <c r="D53" s="5" t="s">
        <v>28</v>
      </c>
      <c r="E53" s="5" t="s">
        <v>29</v>
      </c>
      <c r="F53" s="6">
        <v>42765.394444444442</v>
      </c>
      <c r="G53" s="6">
        <v>42765.428472222222</v>
      </c>
      <c r="H53" s="5" t="s">
        <v>32</v>
      </c>
      <c r="I53" s="5">
        <v>49</v>
      </c>
      <c r="J53" s="5">
        <v>97</v>
      </c>
      <c r="K53" s="5">
        <v>12</v>
      </c>
      <c r="L53" s="5">
        <v>85</v>
      </c>
      <c r="M53" s="5">
        <v>64</v>
      </c>
      <c r="N53" s="5">
        <v>10</v>
      </c>
      <c r="O53" s="5">
        <v>54</v>
      </c>
      <c r="P53" s="7">
        <v>531000</v>
      </c>
      <c r="Q53" s="7">
        <v>342000</v>
      </c>
      <c r="R53" s="7">
        <v>189000</v>
      </c>
      <c r="S53" s="8">
        <v>0.63529411764705879</v>
      </c>
      <c r="T53" s="8">
        <v>0.83333333333333337</v>
      </c>
      <c r="U53" s="8">
        <v>0.65979381443298968</v>
      </c>
      <c r="V53" s="7">
        <v>6333.333333333333</v>
      </c>
      <c r="W53" s="7">
        <v>18900</v>
      </c>
      <c r="X53" s="7">
        <f>Table1[[#This Row],[avg_price_business]]/Table1[[#This Row],[avg_price_economy]]</f>
        <v>2.9842105263157896</v>
      </c>
      <c r="Y53" s="7">
        <f>Table1[[#This Row],[avg_price_economy]]/Table1[[#This Row],[flight_duration_mins]]</f>
        <v>129.25170068027211</v>
      </c>
      <c r="Z53" s="7">
        <f>Table1[[#This Row],[avg_price_business]]/Table1[[#This Row],[flight_duration_mins]]</f>
        <v>385.71428571428572</v>
      </c>
      <c r="AA53" s="7">
        <v>1840</v>
      </c>
      <c r="AB53" s="7">
        <f>Table1[[#This Row],[flight_duration_mins]]*Table1[[#This Row],[fcpm]]</f>
        <v>90160</v>
      </c>
      <c r="AC53" s="7">
        <f>(Table1[[#This Row],[fuel_costs_per_flight]]*74)/26</f>
        <v>256609.23076923078</v>
      </c>
      <c r="AD53" s="7">
        <f>Table1[[#This Row],[fuel_costs_per_flight]]+Table1[[#This Row],[other_costs_per_flight]]</f>
        <v>346769.23076923075</v>
      </c>
      <c r="AE53" s="7">
        <f>Table1[[#This Row],[tickets_revenue]]-Table1[[#This Row],[TC]]</f>
        <v>184230.76923076925</v>
      </c>
    </row>
    <row r="54" spans="1:31" x14ac:dyDescent="0.35">
      <c r="A54" s="5">
        <v>136132</v>
      </c>
      <c r="B54" s="5" t="s">
        <v>17</v>
      </c>
      <c r="C54" s="5" t="s">
        <v>18</v>
      </c>
      <c r="D54" s="5" t="s">
        <v>19</v>
      </c>
      <c r="E54" s="5" t="s">
        <v>20</v>
      </c>
      <c r="F54" s="6">
        <v>42781.42291666667</v>
      </c>
      <c r="G54" s="6">
        <v>42781.491666666669</v>
      </c>
      <c r="H54" s="5" t="s">
        <v>22</v>
      </c>
      <c r="I54" s="5">
        <v>99</v>
      </c>
      <c r="J54" s="5">
        <v>130</v>
      </c>
      <c r="K54" s="5">
        <v>12</v>
      </c>
      <c r="L54" s="5">
        <v>118</v>
      </c>
      <c r="M54" s="5">
        <v>116</v>
      </c>
      <c r="N54" s="5">
        <v>12</v>
      </c>
      <c r="O54" s="5">
        <v>104</v>
      </c>
      <c r="P54" s="7">
        <v>1714000</v>
      </c>
      <c r="Q54" s="7">
        <v>1274800</v>
      </c>
      <c r="R54" s="7">
        <v>439200</v>
      </c>
      <c r="S54" s="8">
        <v>0.88135593220338981</v>
      </c>
      <c r="T54" s="8">
        <v>1</v>
      </c>
      <c r="U54" s="8">
        <v>0.89230769230769236</v>
      </c>
      <c r="V54" s="7">
        <v>12257.692307692309</v>
      </c>
      <c r="W54" s="7">
        <v>36600</v>
      </c>
      <c r="X54" s="7">
        <f>Table1[[#This Row],[avg_price_business]]/Table1[[#This Row],[avg_price_economy]]</f>
        <v>2.9858801380608719</v>
      </c>
      <c r="Y54" s="7">
        <f>Table1[[#This Row],[avg_price_economy]]/Table1[[#This Row],[flight_duration_mins]]</f>
        <v>123.81507381507383</v>
      </c>
      <c r="Z54" s="7">
        <f>Table1[[#This Row],[avg_price_business]]/Table1[[#This Row],[flight_duration_mins]]</f>
        <v>369.69696969696969</v>
      </c>
      <c r="AA54" s="7">
        <v>4000</v>
      </c>
      <c r="AB54" s="7">
        <f>Table1[[#This Row],[flight_duration_mins]]*Table1[[#This Row],[fcpm]]</f>
        <v>396000</v>
      </c>
      <c r="AC54" s="7">
        <f>(Table1[[#This Row],[fuel_costs_per_flight]]*74)/26</f>
        <v>1127076.923076923</v>
      </c>
      <c r="AD54" s="7">
        <f>Table1[[#This Row],[fuel_costs_per_flight]]+Table1[[#This Row],[other_costs_per_flight]]</f>
        <v>1523076.923076923</v>
      </c>
      <c r="AE54" s="7">
        <f>Table1[[#This Row],[tickets_revenue]]-Table1[[#This Row],[TC]]</f>
        <v>190923.07692307699</v>
      </c>
    </row>
    <row r="55" spans="1:31" x14ac:dyDescent="0.35">
      <c r="A55" s="5">
        <v>136159</v>
      </c>
      <c r="B55" s="5" t="s">
        <v>17</v>
      </c>
      <c r="C55" s="5" t="s">
        <v>18</v>
      </c>
      <c r="D55" s="5" t="s">
        <v>19</v>
      </c>
      <c r="E55" s="5" t="s">
        <v>20</v>
      </c>
      <c r="F55" s="6">
        <v>42739.421527777777</v>
      </c>
      <c r="G55" s="6">
        <v>42739.489583333336</v>
      </c>
      <c r="H55" s="5" t="s">
        <v>24</v>
      </c>
      <c r="I55" s="5">
        <v>98</v>
      </c>
      <c r="J55" s="5">
        <v>130</v>
      </c>
      <c r="K55" s="5">
        <v>12</v>
      </c>
      <c r="L55" s="5">
        <v>118</v>
      </c>
      <c r="M55" s="5">
        <v>115</v>
      </c>
      <c r="N55" s="5">
        <v>12</v>
      </c>
      <c r="O55" s="5">
        <v>103</v>
      </c>
      <c r="P55" s="7">
        <v>1700600</v>
      </c>
      <c r="Q55" s="7">
        <v>1261400</v>
      </c>
      <c r="R55" s="7">
        <v>439200</v>
      </c>
      <c r="S55" s="8">
        <v>0.8728813559322034</v>
      </c>
      <c r="T55" s="8">
        <v>1</v>
      </c>
      <c r="U55" s="8">
        <v>0.88461538461538458</v>
      </c>
      <c r="V55" s="7">
        <v>12246.601941747573</v>
      </c>
      <c r="W55" s="7">
        <v>36600</v>
      </c>
      <c r="X55" s="7">
        <f>Table1[[#This Row],[avg_price_business]]/Table1[[#This Row],[avg_price_economy]]</f>
        <v>2.9885841128904391</v>
      </c>
      <c r="Y55" s="7">
        <f>Table1[[#This Row],[avg_price_economy]]/Table1[[#This Row],[flight_duration_mins]]</f>
        <v>124.96532593619972</v>
      </c>
      <c r="Z55" s="7">
        <f>Table1[[#This Row],[avg_price_business]]/Table1[[#This Row],[flight_duration_mins]]</f>
        <v>373.46938775510205</v>
      </c>
      <c r="AA55" s="7">
        <v>4000</v>
      </c>
      <c r="AB55" s="7">
        <f>Table1[[#This Row],[flight_duration_mins]]*Table1[[#This Row],[fcpm]]</f>
        <v>392000</v>
      </c>
      <c r="AC55" s="7">
        <f>(Table1[[#This Row],[fuel_costs_per_flight]]*74)/26</f>
        <v>1115692.3076923077</v>
      </c>
      <c r="AD55" s="7">
        <f>Table1[[#This Row],[fuel_costs_per_flight]]+Table1[[#This Row],[other_costs_per_flight]]</f>
        <v>1507692.3076923077</v>
      </c>
      <c r="AE55" s="7">
        <f>Table1[[#This Row],[tickets_revenue]]-Table1[[#This Row],[TC]]</f>
        <v>192907.69230769225</v>
      </c>
    </row>
    <row r="56" spans="1:31" x14ac:dyDescent="0.35">
      <c r="A56" s="5">
        <v>136164</v>
      </c>
      <c r="B56" s="5" t="s">
        <v>17</v>
      </c>
      <c r="C56" s="5" t="s">
        <v>18</v>
      </c>
      <c r="D56" s="5" t="s">
        <v>19</v>
      </c>
      <c r="E56" s="5" t="s">
        <v>20</v>
      </c>
      <c r="F56" s="6">
        <v>42742.421527777777</v>
      </c>
      <c r="G56" s="6">
        <v>42742.490277777775</v>
      </c>
      <c r="H56" s="5" t="s">
        <v>22</v>
      </c>
      <c r="I56" s="5">
        <v>99</v>
      </c>
      <c r="J56" s="5">
        <v>130</v>
      </c>
      <c r="K56" s="5">
        <v>12</v>
      </c>
      <c r="L56" s="5">
        <v>118</v>
      </c>
      <c r="M56" s="5">
        <v>120</v>
      </c>
      <c r="N56" s="5">
        <v>11</v>
      </c>
      <c r="O56" s="5">
        <v>109</v>
      </c>
      <c r="P56" s="7">
        <v>1738400</v>
      </c>
      <c r="Q56" s="7">
        <v>1335800</v>
      </c>
      <c r="R56" s="7">
        <v>402600</v>
      </c>
      <c r="S56" s="8">
        <v>0.92372881355932202</v>
      </c>
      <c r="T56" s="8">
        <v>0.91666666666666663</v>
      </c>
      <c r="U56" s="8">
        <v>0.92307692307692313</v>
      </c>
      <c r="V56" s="7">
        <v>12255.045871559632</v>
      </c>
      <c r="W56" s="7">
        <v>36600</v>
      </c>
      <c r="X56" s="7">
        <f>Table1[[#This Row],[avg_price_business]]/Table1[[#This Row],[avg_price_economy]]</f>
        <v>2.9865249288815692</v>
      </c>
      <c r="Y56" s="7">
        <f>Table1[[#This Row],[avg_price_economy]]/Table1[[#This Row],[flight_duration_mins]]</f>
        <v>123.78834213696598</v>
      </c>
      <c r="Z56" s="7">
        <f>Table1[[#This Row],[avg_price_business]]/Table1[[#This Row],[flight_duration_mins]]</f>
        <v>369.69696969696969</v>
      </c>
      <c r="AA56" s="7">
        <v>4000</v>
      </c>
      <c r="AB56" s="7">
        <f>Table1[[#This Row],[flight_duration_mins]]*Table1[[#This Row],[fcpm]]</f>
        <v>396000</v>
      </c>
      <c r="AC56" s="7">
        <f>(Table1[[#This Row],[fuel_costs_per_flight]]*74)/26</f>
        <v>1127076.923076923</v>
      </c>
      <c r="AD56" s="7">
        <f>Table1[[#This Row],[fuel_costs_per_flight]]+Table1[[#This Row],[other_costs_per_flight]]</f>
        <v>1523076.923076923</v>
      </c>
      <c r="AE56" s="7">
        <f>Table1[[#This Row],[tickets_revenue]]-Table1[[#This Row],[TC]]</f>
        <v>215323.07692307699</v>
      </c>
    </row>
    <row r="57" spans="1:31" x14ac:dyDescent="0.35">
      <c r="A57" s="5">
        <v>136479</v>
      </c>
      <c r="B57" s="5" t="s">
        <v>17</v>
      </c>
      <c r="C57" s="5" t="s">
        <v>18</v>
      </c>
      <c r="D57" s="5" t="s">
        <v>19</v>
      </c>
      <c r="E57" s="5" t="s">
        <v>20</v>
      </c>
      <c r="F57" s="6">
        <v>42787.422222222223</v>
      </c>
      <c r="G57" s="6">
        <v>42787.490972222222</v>
      </c>
      <c r="H57" s="5" t="s">
        <v>22</v>
      </c>
      <c r="I57" s="5">
        <v>99</v>
      </c>
      <c r="J57" s="5">
        <v>130</v>
      </c>
      <c r="K57" s="5">
        <v>12</v>
      </c>
      <c r="L57" s="5">
        <v>118</v>
      </c>
      <c r="M57" s="5">
        <v>122</v>
      </c>
      <c r="N57" s="5">
        <v>10</v>
      </c>
      <c r="O57" s="5">
        <v>112</v>
      </c>
      <c r="P57" s="7">
        <v>1738400</v>
      </c>
      <c r="Q57" s="7">
        <v>1372400</v>
      </c>
      <c r="R57" s="7">
        <v>366000</v>
      </c>
      <c r="S57" s="8">
        <v>0.94915254237288138</v>
      </c>
      <c r="T57" s="8">
        <v>0.83333333333333337</v>
      </c>
      <c r="U57" s="8">
        <v>0.93846153846153846</v>
      </c>
      <c r="V57" s="7">
        <v>12253.571428571429</v>
      </c>
      <c r="W57" s="7">
        <v>36600</v>
      </c>
      <c r="X57" s="7">
        <f>Table1[[#This Row],[avg_price_business]]/Table1[[#This Row],[avg_price_economy]]</f>
        <v>2.9868842902943746</v>
      </c>
      <c r="Y57" s="7">
        <f>Table1[[#This Row],[avg_price_economy]]/Table1[[#This Row],[flight_duration_mins]]</f>
        <v>123.77344877344878</v>
      </c>
      <c r="Z57" s="7">
        <f>Table1[[#This Row],[avg_price_business]]/Table1[[#This Row],[flight_duration_mins]]</f>
        <v>369.69696969696969</v>
      </c>
      <c r="AA57" s="7">
        <v>4000</v>
      </c>
      <c r="AB57" s="7">
        <f>Table1[[#This Row],[flight_duration_mins]]*Table1[[#This Row],[fcpm]]</f>
        <v>396000</v>
      </c>
      <c r="AC57" s="7">
        <f>(Table1[[#This Row],[fuel_costs_per_flight]]*74)/26</f>
        <v>1127076.923076923</v>
      </c>
      <c r="AD57" s="7">
        <f>Table1[[#This Row],[fuel_costs_per_flight]]+Table1[[#This Row],[other_costs_per_flight]]</f>
        <v>1523076.923076923</v>
      </c>
      <c r="AE57" s="7">
        <f>Table1[[#This Row],[tickets_revenue]]-Table1[[#This Row],[TC]]</f>
        <v>215323.07692307699</v>
      </c>
    </row>
    <row r="58" spans="1:31" x14ac:dyDescent="0.35">
      <c r="A58" s="5">
        <v>136844</v>
      </c>
      <c r="B58" s="5" t="s">
        <v>27</v>
      </c>
      <c r="C58" s="5" t="s">
        <v>18</v>
      </c>
      <c r="D58" s="5" t="s">
        <v>28</v>
      </c>
      <c r="E58" s="5" t="s">
        <v>29</v>
      </c>
      <c r="F58" s="6">
        <v>42794.393055555556</v>
      </c>
      <c r="G58" s="6">
        <v>42794.427777777775</v>
      </c>
      <c r="H58" s="5" t="s">
        <v>30</v>
      </c>
      <c r="I58" s="5">
        <v>50</v>
      </c>
      <c r="J58" s="5">
        <v>97</v>
      </c>
      <c r="K58" s="5">
        <v>12</v>
      </c>
      <c r="L58" s="5">
        <v>85</v>
      </c>
      <c r="M58" s="5">
        <v>79</v>
      </c>
      <c r="N58" s="5">
        <v>6</v>
      </c>
      <c r="O58" s="5">
        <v>73</v>
      </c>
      <c r="P58" s="7">
        <v>575100</v>
      </c>
      <c r="Q58" s="7">
        <v>461700</v>
      </c>
      <c r="R58" s="7">
        <v>113400</v>
      </c>
      <c r="S58" s="8">
        <v>0.85882352941176465</v>
      </c>
      <c r="T58" s="8">
        <v>0.5</v>
      </c>
      <c r="U58" s="8">
        <v>0.81443298969072164</v>
      </c>
      <c r="V58" s="7">
        <v>6324.6575342465758</v>
      </c>
      <c r="W58" s="7">
        <v>18900</v>
      </c>
      <c r="X58" s="7">
        <f>Table1[[#This Row],[avg_price_business]]/Table1[[#This Row],[avg_price_economy]]</f>
        <v>2.9883040935672511</v>
      </c>
      <c r="Y58" s="7">
        <f>Table1[[#This Row],[avg_price_economy]]/Table1[[#This Row],[flight_duration_mins]]</f>
        <v>126.49315068493152</v>
      </c>
      <c r="Z58" s="7">
        <f>Table1[[#This Row],[avg_price_business]]/Table1[[#This Row],[flight_duration_mins]]</f>
        <v>378</v>
      </c>
      <c r="AA58" s="7">
        <v>1840</v>
      </c>
      <c r="AB58" s="7">
        <f>Table1[[#This Row],[flight_duration_mins]]*Table1[[#This Row],[fcpm]]</f>
        <v>92000</v>
      </c>
      <c r="AC58" s="7">
        <f>(Table1[[#This Row],[fuel_costs_per_flight]]*74)/26</f>
        <v>261846.15384615384</v>
      </c>
      <c r="AD58" s="7">
        <f>Table1[[#This Row],[fuel_costs_per_flight]]+Table1[[#This Row],[other_costs_per_flight]]</f>
        <v>353846.15384615387</v>
      </c>
      <c r="AE58" s="7">
        <f>Table1[[#This Row],[tickets_revenue]]-Table1[[#This Row],[TC]]</f>
        <v>221253.84615384613</v>
      </c>
    </row>
    <row r="59" spans="1:31" x14ac:dyDescent="0.35">
      <c r="A59" s="5">
        <v>136471</v>
      </c>
      <c r="B59" s="5" t="s">
        <v>17</v>
      </c>
      <c r="C59" s="5" t="s">
        <v>18</v>
      </c>
      <c r="D59" s="5" t="s">
        <v>19</v>
      </c>
      <c r="E59" s="5" t="s">
        <v>20</v>
      </c>
      <c r="F59" s="6">
        <v>42752.424305555556</v>
      </c>
      <c r="G59" s="6">
        <v>42752.493750000001</v>
      </c>
      <c r="H59" s="5" t="s">
        <v>23</v>
      </c>
      <c r="I59" s="5">
        <v>100</v>
      </c>
      <c r="J59" s="5">
        <v>130</v>
      </c>
      <c r="K59" s="5">
        <v>12</v>
      </c>
      <c r="L59" s="5">
        <v>118</v>
      </c>
      <c r="M59" s="5">
        <v>120</v>
      </c>
      <c r="N59" s="5">
        <v>12</v>
      </c>
      <c r="O59" s="5">
        <v>108</v>
      </c>
      <c r="P59" s="7">
        <v>1762800</v>
      </c>
      <c r="Q59" s="7">
        <v>1323600</v>
      </c>
      <c r="R59" s="7">
        <v>439200</v>
      </c>
      <c r="S59" s="8">
        <v>0.9152542372881356</v>
      </c>
      <c r="T59" s="8">
        <v>1</v>
      </c>
      <c r="U59" s="8">
        <v>0.92307692307692313</v>
      </c>
      <c r="V59" s="7">
        <v>12255.555555555555</v>
      </c>
      <c r="W59" s="7">
        <v>36600</v>
      </c>
      <c r="X59" s="7">
        <f>Table1[[#This Row],[avg_price_business]]/Table1[[#This Row],[avg_price_economy]]</f>
        <v>2.9864007252946512</v>
      </c>
      <c r="Y59" s="7">
        <f>Table1[[#This Row],[avg_price_economy]]/Table1[[#This Row],[flight_duration_mins]]</f>
        <v>122.55555555555554</v>
      </c>
      <c r="Z59" s="7">
        <f>Table1[[#This Row],[avg_price_business]]/Table1[[#This Row],[flight_duration_mins]]</f>
        <v>366</v>
      </c>
      <c r="AA59" s="7">
        <v>4000</v>
      </c>
      <c r="AB59" s="7">
        <f>Table1[[#This Row],[flight_duration_mins]]*Table1[[#This Row],[fcpm]]</f>
        <v>400000</v>
      </c>
      <c r="AC59" s="7">
        <f>(Table1[[#This Row],[fuel_costs_per_flight]]*74)/26</f>
        <v>1138461.5384615385</v>
      </c>
      <c r="AD59" s="7">
        <f>Table1[[#This Row],[fuel_costs_per_flight]]+Table1[[#This Row],[other_costs_per_flight]]</f>
        <v>1538461.5384615385</v>
      </c>
      <c r="AE59" s="7">
        <f>Table1[[#This Row],[tickets_revenue]]-Table1[[#This Row],[TC]]</f>
        <v>224338.4615384615</v>
      </c>
    </row>
    <row r="60" spans="1:31" x14ac:dyDescent="0.35">
      <c r="A60" s="5">
        <v>136348</v>
      </c>
      <c r="B60" s="5" t="s">
        <v>17</v>
      </c>
      <c r="C60" s="5" t="s">
        <v>18</v>
      </c>
      <c r="D60" s="5" t="s">
        <v>19</v>
      </c>
      <c r="E60" s="5" t="s">
        <v>20</v>
      </c>
      <c r="F60" s="6">
        <v>42776.420138888891</v>
      </c>
      <c r="G60" s="6">
        <v>42776.489583333336</v>
      </c>
      <c r="H60" s="5" t="s">
        <v>23</v>
      </c>
      <c r="I60" s="5">
        <v>100</v>
      </c>
      <c r="J60" s="5">
        <v>130</v>
      </c>
      <c r="K60" s="5">
        <v>12</v>
      </c>
      <c r="L60" s="5">
        <v>118</v>
      </c>
      <c r="M60" s="5">
        <v>120</v>
      </c>
      <c r="N60" s="5">
        <v>12</v>
      </c>
      <c r="O60" s="5">
        <v>108</v>
      </c>
      <c r="P60" s="7">
        <v>1762800</v>
      </c>
      <c r="Q60" s="7">
        <v>1323600</v>
      </c>
      <c r="R60" s="7">
        <v>439200</v>
      </c>
      <c r="S60" s="8">
        <v>0.9152542372881356</v>
      </c>
      <c r="T60" s="8">
        <v>1</v>
      </c>
      <c r="U60" s="8">
        <v>0.92307692307692313</v>
      </c>
      <c r="V60" s="7">
        <v>12255.555555555555</v>
      </c>
      <c r="W60" s="7">
        <v>36600</v>
      </c>
      <c r="X60" s="7">
        <f>Table1[[#This Row],[avg_price_business]]/Table1[[#This Row],[avg_price_economy]]</f>
        <v>2.9864007252946512</v>
      </c>
      <c r="Y60" s="7">
        <f>Table1[[#This Row],[avg_price_economy]]/Table1[[#This Row],[flight_duration_mins]]</f>
        <v>122.55555555555554</v>
      </c>
      <c r="Z60" s="7">
        <f>Table1[[#This Row],[avg_price_business]]/Table1[[#This Row],[flight_duration_mins]]</f>
        <v>366</v>
      </c>
      <c r="AA60" s="7">
        <v>4000</v>
      </c>
      <c r="AB60" s="7">
        <f>Table1[[#This Row],[flight_duration_mins]]*Table1[[#This Row],[fcpm]]</f>
        <v>400000</v>
      </c>
      <c r="AC60" s="7">
        <f>(Table1[[#This Row],[fuel_costs_per_flight]]*74)/26</f>
        <v>1138461.5384615385</v>
      </c>
      <c r="AD60" s="7">
        <f>Table1[[#This Row],[fuel_costs_per_flight]]+Table1[[#This Row],[other_costs_per_flight]]</f>
        <v>1538461.5384615385</v>
      </c>
      <c r="AE60" s="7">
        <f>Table1[[#This Row],[tickets_revenue]]-Table1[[#This Row],[TC]]</f>
        <v>224338.4615384615</v>
      </c>
    </row>
    <row r="61" spans="1:31" x14ac:dyDescent="0.35">
      <c r="A61" s="5">
        <v>136887</v>
      </c>
      <c r="B61" s="5" t="s">
        <v>27</v>
      </c>
      <c r="C61" s="5" t="s">
        <v>18</v>
      </c>
      <c r="D61" s="5" t="s">
        <v>28</v>
      </c>
      <c r="E61" s="5" t="s">
        <v>29</v>
      </c>
      <c r="F61" s="6">
        <v>42755.395833333336</v>
      </c>
      <c r="G61" s="6">
        <v>42755.429861111108</v>
      </c>
      <c r="H61" s="5" t="s">
        <v>32</v>
      </c>
      <c r="I61" s="5">
        <v>49</v>
      </c>
      <c r="J61" s="5">
        <v>97</v>
      </c>
      <c r="K61" s="5">
        <v>12</v>
      </c>
      <c r="L61" s="5">
        <v>85</v>
      </c>
      <c r="M61" s="5">
        <v>78</v>
      </c>
      <c r="N61" s="5">
        <v>8</v>
      </c>
      <c r="O61" s="5">
        <v>70</v>
      </c>
      <c r="P61" s="7">
        <v>595200</v>
      </c>
      <c r="Q61" s="7">
        <v>444000</v>
      </c>
      <c r="R61" s="7">
        <v>151200</v>
      </c>
      <c r="S61" s="8">
        <v>0.82352941176470584</v>
      </c>
      <c r="T61" s="8">
        <v>0.66666666666666663</v>
      </c>
      <c r="U61" s="8">
        <v>0.80412371134020622</v>
      </c>
      <c r="V61" s="7">
        <v>6342.8571428571431</v>
      </c>
      <c r="W61" s="7">
        <v>18900</v>
      </c>
      <c r="X61" s="7">
        <f>Table1[[#This Row],[avg_price_business]]/Table1[[#This Row],[avg_price_economy]]</f>
        <v>2.9797297297297298</v>
      </c>
      <c r="Y61" s="7">
        <f>Table1[[#This Row],[avg_price_economy]]/Table1[[#This Row],[flight_duration_mins]]</f>
        <v>129.44606413994168</v>
      </c>
      <c r="Z61" s="7">
        <f>Table1[[#This Row],[avg_price_business]]/Table1[[#This Row],[flight_duration_mins]]</f>
        <v>385.71428571428572</v>
      </c>
      <c r="AA61" s="7">
        <v>1840</v>
      </c>
      <c r="AB61" s="7">
        <f>Table1[[#This Row],[flight_duration_mins]]*Table1[[#This Row],[fcpm]]</f>
        <v>90160</v>
      </c>
      <c r="AC61" s="7">
        <f>(Table1[[#This Row],[fuel_costs_per_flight]]*74)/26</f>
        <v>256609.23076923078</v>
      </c>
      <c r="AD61" s="7">
        <f>Table1[[#This Row],[fuel_costs_per_flight]]+Table1[[#This Row],[other_costs_per_flight]]</f>
        <v>346769.23076923075</v>
      </c>
      <c r="AE61" s="7">
        <f>Table1[[#This Row],[tickets_revenue]]-Table1[[#This Row],[TC]]</f>
        <v>248430.76923076925</v>
      </c>
    </row>
    <row r="62" spans="1:31" x14ac:dyDescent="0.35">
      <c r="A62" s="5">
        <v>136387</v>
      </c>
      <c r="B62" s="5" t="s">
        <v>17</v>
      </c>
      <c r="C62" s="5" t="s">
        <v>18</v>
      </c>
      <c r="D62" s="5" t="s">
        <v>19</v>
      </c>
      <c r="E62" s="5" t="s">
        <v>20</v>
      </c>
      <c r="F62" s="6">
        <v>42754.422222222223</v>
      </c>
      <c r="G62" s="6">
        <v>42754.490972222222</v>
      </c>
      <c r="H62" s="5" t="s">
        <v>22</v>
      </c>
      <c r="I62" s="5">
        <v>99</v>
      </c>
      <c r="J62" s="5">
        <v>130</v>
      </c>
      <c r="K62" s="5">
        <v>12</v>
      </c>
      <c r="L62" s="5">
        <v>118</v>
      </c>
      <c r="M62" s="5">
        <v>121</v>
      </c>
      <c r="N62" s="5">
        <v>12</v>
      </c>
      <c r="O62" s="5">
        <v>109</v>
      </c>
      <c r="P62" s="7">
        <v>1775000</v>
      </c>
      <c r="Q62" s="7">
        <v>1335800</v>
      </c>
      <c r="R62" s="7">
        <v>439200</v>
      </c>
      <c r="S62" s="8">
        <v>0.92372881355932202</v>
      </c>
      <c r="T62" s="8">
        <v>1</v>
      </c>
      <c r="U62" s="8">
        <v>0.93076923076923079</v>
      </c>
      <c r="V62" s="7">
        <v>12255.045871559632</v>
      </c>
      <c r="W62" s="7">
        <v>36600</v>
      </c>
      <c r="X62" s="7">
        <f>Table1[[#This Row],[avg_price_business]]/Table1[[#This Row],[avg_price_economy]]</f>
        <v>2.9865249288815692</v>
      </c>
      <c r="Y62" s="7">
        <f>Table1[[#This Row],[avg_price_economy]]/Table1[[#This Row],[flight_duration_mins]]</f>
        <v>123.78834213696598</v>
      </c>
      <c r="Z62" s="7">
        <f>Table1[[#This Row],[avg_price_business]]/Table1[[#This Row],[flight_duration_mins]]</f>
        <v>369.69696969696969</v>
      </c>
      <c r="AA62" s="7">
        <v>4000</v>
      </c>
      <c r="AB62" s="7">
        <f>Table1[[#This Row],[flight_duration_mins]]*Table1[[#This Row],[fcpm]]</f>
        <v>396000</v>
      </c>
      <c r="AC62" s="7">
        <f>(Table1[[#This Row],[fuel_costs_per_flight]]*74)/26</f>
        <v>1127076.923076923</v>
      </c>
      <c r="AD62" s="7">
        <f>Table1[[#This Row],[fuel_costs_per_flight]]+Table1[[#This Row],[other_costs_per_flight]]</f>
        <v>1523076.923076923</v>
      </c>
      <c r="AE62" s="7">
        <f>Table1[[#This Row],[tickets_revenue]]-Table1[[#This Row],[TC]]</f>
        <v>251923.07692307699</v>
      </c>
    </row>
    <row r="63" spans="1:31" x14ac:dyDescent="0.35">
      <c r="A63" s="5">
        <v>136922</v>
      </c>
      <c r="B63" s="5" t="s">
        <v>27</v>
      </c>
      <c r="C63" s="5" t="s">
        <v>18</v>
      </c>
      <c r="D63" s="5" t="s">
        <v>28</v>
      </c>
      <c r="E63" s="5" t="s">
        <v>29</v>
      </c>
      <c r="F63" s="6">
        <v>42777.393750000003</v>
      </c>
      <c r="G63" s="6">
        <v>42777.428472222222</v>
      </c>
      <c r="H63" s="5" t="s">
        <v>30</v>
      </c>
      <c r="I63" s="5">
        <v>50</v>
      </c>
      <c r="J63" s="5">
        <v>97</v>
      </c>
      <c r="K63" s="5">
        <v>12</v>
      </c>
      <c r="L63" s="5">
        <v>85</v>
      </c>
      <c r="M63" s="5">
        <v>76</v>
      </c>
      <c r="N63" s="5">
        <v>10</v>
      </c>
      <c r="O63" s="5">
        <v>66</v>
      </c>
      <c r="P63" s="7">
        <v>607800</v>
      </c>
      <c r="Q63" s="7">
        <v>418800</v>
      </c>
      <c r="R63" s="7">
        <v>189000</v>
      </c>
      <c r="S63" s="8">
        <v>0.77647058823529413</v>
      </c>
      <c r="T63" s="8">
        <v>0.83333333333333337</v>
      </c>
      <c r="U63" s="8">
        <v>0.78350515463917525</v>
      </c>
      <c r="V63" s="7">
        <v>6345.454545454545</v>
      </c>
      <c r="W63" s="7">
        <v>18900</v>
      </c>
      <c r="X63" s="7">
        <f>Table1[[#This Row],[avg_price_business]]/Table1[[#This Row],[avg_price_economy]]</f>
        <v>2.9785100286532953</v>
      </c>
      <c r="Y63" s="7">
        <f>Table1[[#This Row],[avg_price_economy]]/Table1[[#This Row],[flight_duration_mins]]</f>
        <v>126.90909090909091</v>
      </c>
      <c r="Z63" s="7">
        <f>Table1[[#This Row],[avg_price_business]]/Table1[[#This Row],[flight_duration_mins]]</f>
        <v>378</v>
      </c>
      <c r="AA63" s="7">
        <v>1840</v>
      </c>
      <c r="AB63" s="7">
        <f>Table1[[#This Row],[flight_duration_mins]]*Table1[[#This Row],[fcpm]]</f>
        <v>92000</v>
      </c>
      <c r="AC63" s="7">
        <f>(Table1[[#This Row],[fuel_costs_per_flight]]*74)/26</f>
        <v>261846.15384615384</v>
      </c>
      <c r="AD63" s="7">
        <f>Table1[[#This Row],[fuel_costs_per_flight]]+Table1[[#This Row],[other_costs_per_flight]]</f>
        <v>353846.15384615387</v>
      </c>
      <c r="AE63" s="7">
        <f>Table1[[#This Row],[tickets_revenue]]-Table1[[#This Row],[TC]]</f>
        <v>253953.84615384613</v>
      </c>
    </row>
    <row r="64" spans="1:31" x14ac:dyDescent="0.35">
      <c r="A64" s="5">
        <v>136823</v>
      </c>
      <c r="B64" s="5" t="s">
        <v>27</v>
      </c>
      <c r="C64" s="5" t="s">
        <v>18</v>
      </c>
      <c r="D64" s="5" t="s">
        <v>28</v>
      </c>
      <c r="E64" s="5" t="s">
        <v>29</v>
      </c>
      <c r="F64" s="6">
        <v>42771.393750000003</v>
      </c>
      <c r="G64" s="6">
        <v>42771.429166666669</v>
      </c>
      <c r="H64" s="5" t="s">
        <v>31</v>
      </c>
      <c r="I64" s="5">
        <v>51</v>
      </c>
      <c r="J64" s="5">
        <v>97</v>
      </c>
      <c r="K64" s="5">
        <v>12</v>
      </c>
      <c r="L64" s="5">
        <v>85</v>
      </c>
      <c r="M64" s="5">
        <v>78</v>
      </c>
      <c r="N64" s="5">
        <v>10</v>
      </c>
      <c r="O64" s="5">
        <v>68</v>
      </c>
      <c r="P64" s="7">
        <v>620400</v>
      </c>
      <c r="Q64" s="7">
        <v>431400</v>
      </c>
      <c r="R64" s="7">
        <v>189000</v>
      </c>
      <c r="S64" s="8">
        <v>0.8</v>
      </c>
      <c r="T64" s="8">
        <v>0.83333333333333337</v>
      </c>
      <c r="U64" s="8">
        <v>0.80412371134020622</v>
      </c>
      <c r="V64" s="7">
        <v>6344.1176470588234</v>
      </c>
      <c r="W64" s="7">
        <v>18900</v>
      </c>
      <c r="X64" s="7">
        <f>Table1[[#This Row],[avg_price_business]]/Table1[[#This Row],[avg_price_economy]]</f>
        <v>2.9791376912378302</v>
      </c>
      <c r="Y64" s="7">
        <f>Table1[[#This Row],[avg_price_economy]]/Table1[[#This Row],[flight_duration_mins]]</f>
        <v>124.39446366782006</v>
      </c>
      <c r="Z64" s="7">
        <f>Table1[[#This Row],[avg_price_business]]/Table1[[#This Row],[flight_duration_mins]]</f>
        <v>370.58823529411762</v>
      </c>
      <c r="AA64" s="7">
        <v>1840</v>
      </c>
      <c r="AB64" s="7">
        <f>Table1[[#This Row],[flight_duration_mins]]*Table1[[#This Row],[fcpm]]</f>
        <v>93840</v>
      </c>
      <c r="AC64" s="7">
        <f>(Table1[[#This Row],[fuel_costs_per_flight]]*74)/26</f>
        <v>267083.07692307694</v>
      </c>
      <c r="AD64" s="7">
        <f>Table1[[#This Row],[fuel_costs_per_flight]]+Table1[[#This Row],[other_costs_per_flight]]</f>
        <v>360923.07692307694</v>
      </c>
      <c r="AE64" s="7">
        <f>Table1[[#This Row],[tickets_revenue]]-Table1[[#This Row],[TC]]</f>
        <v>259476.92307692306</v>
      </c>
    </row>
    <row r="65" spans="1:31" x14ac:dyDescent="0.35">
      <c r="A65" s="5">
        <v>136463</v>
      </c>
      <c r="B65" s="5" t="s">
        <v>17</v>
      </c>
      <c r="C65" s="5" t="s">
        <v>18</v>
      </c>
      <c r="D65" s="5" t="s">
        <v>19</v>
      </c>
      <c r="E65" s="5" t="s">
        <v>20</v>
      </c>
      <c r="F65" s="6">
        <v>42755.42083333333</v>
      </c>
      <c r="G65" s="6">
        <v>42755.489583333336</v>
      </c>
      <c r="H65" s="5" t="s">
        <v>22</v>
      </c>
      <c r="I65" s="5">
        <v>99</v>
      </c>
      <c r="J65" s="5">
        <v>130</v>
      </c>
      <c r="K65" s="5">
        <v>12</v>
      </c>
      <c r="L65" s="5">
        <v>118</v>
      </c>
      <c r="M65" s="5">
        <v>122</v>
      </c>
      <c r="N65" s="5">
        <v>12</v>
      </c>
      <c r="O65" s="5">
        <v>110</v>
      </c>
      <c r="P65" s="7">
        <v>1788400</v>
      </c>
      <c r="Q65" s="7">
        <v>1349200</v>
      </c>
      <c r="R65" s="7">
        <v>439200</v>
      </c>
      <c r="S65" s="8">
        <v>0.93220338983050843</v>
      </c>
      <c r="T65" s="8">
        <v>1</v>
      </c>
      <c r="U65" s="8">
        <v>0.93846153846153846</v>
      </c>
      <c r="V65" s="7">
        <v>12265.454545454546</v>
      </c>
      <c r="W65" s="7">
        <v>36600</v>
      </c>
      <c r="X65" s="7">
        <f>Table1[[#This Row],[avg_price_business]]/Table1[[#This Row],[avg_price_economy]]</f>
        <v>2.9839905128965309</v>
      </c>
      <c r="Y65" s="7">
        <f>Table1[[#This Row],[avg_price_economy]]/Table1[[#This Row],[flight_duration_mins]]</f>
        <v>123.89348025711662</v>
      </c>
      <c r="Z65" s="7">
        <f>Table1[[#This Row],[avg_price_business]]/Table1[[#This Row],[flight_duration_mins]]</f>
        <v>369.69696969696969</v>
      </c>
      <c r="AA65" s="7">
        <v>4000</v>
      </c>
      <c r="AB65" s="7">
        <f>Table1[[#This Row],[flight_duration_mins]]*Table1[[#This Row],[fcpm]]</f>
        <v>396000</v>
      </c>
      <c r="AC65" s="7">
        <f>(Table1[[#This Row],[fuel_costs_per_flight]]*74)/26</f>
        <v>1127076.923076923</v>
      </c>
      <c r="AD65" s="7">
        <f>Table1[[#This Row],[fuel_costs_per_flight]]+Table1[[#This Row],[other_costs_per_flight]]</f>
        <v>1523076.923076923</v>
      </c>
      <c r="AE65" s="7">
        <f>Table1[[#This Row],[tickets_revenue]]-Table1[[#This Row],[TC]]</f>
        <v>265323.07692307699</v>
      </c>
    </row>
    <row r="66" spans="1:31" x14ac:dyDescent="0.35">
      <c r="A66" s="5">
        <v>136620</v>
      </c>
      <c r="B66" s="5" t="s">
        <v>27</v>
      </c>
      <c r="C66" s="5" t="s">
        <v>18</v>
      </c>
      <c r="D66" s="5" t="s">
        <v>28</v>
      </c>
      <c r="E66" s="5" t="s">
        <v>29</v>
      </c>
      <c r="F66" s="6">
        <v>42783.395833333336</v>
      </c>
      <c r="G66" s="6">
        <v>42783.429861111108</v>
      </c>
      <c r="H66" s="5" t="s">
        <v>32</v>
      </c>
      <c r="I66" s="5">
        <v>49</v>
      </c>
      <c r="J66" s="5">
        <v>97</v>
      </c>
      <c r="K66" s="5">
        <v>12</v>
      </c>
      <c r="L66" s="5">
        <v>85</v>
      </c>
      <c r="M66" s="5">
        <v>79</v>
      </c>
      <c r="N66" s="5">
        <v>9</v>
      </c>
      <c r="O66" s="5">
        <v>70</v>
      </c>
      <c r="P66" s="7">
        <v>613500</v>
      </c>
      <c r="Q66" s="7">
        <v>443400</v>
      </c>
      <c r="R66" s="7">
        <v>170100</v>
      </c>
      <c r="S66" s="8">
        <v>0.82352941176470584</v>
      </c>
      <c r="T66" s="8">
        <v>0.75</v>
      </c>
      <c r="U66" s="8">
        <v>0.81443298969072164</v>
      </c>
      <c r="V66" s="7">
        <v>6334.2857142857147</v>
      </c>
      <c r="W66" s="7">
        <v>18900</v>
      </c>
      <c r="X66" s="7">
        <f>Table1[[#This Row],[avg_price_business]]/Table1[[#This Row],[avg_price_economy]]</f>
        <v>2.983761840324763</v>
      </c>
      <c r="Y66" s="7">
        <f>Table1[[#This Row],[avg_price_economy]]/Table1[[#This Row],[flight_duration_mins]]</f>
        <v>129.27113702623907</v>
      </c>
      <c r="Z66" s="7">
        <f>Table1[[#This Row],[avg_price_business]]/Table1[[#This Row],[flight_duration_mins]]</f>
        <v>385.71428571428572</v>
      </c>
      <c r="AA66" s="7">
        <v>1840</v>
      </c>
      <c r="AB66" s="7">
        <f>Table1[[#This Row],[flight_duration_mins]]*Table1[[#This Row],[fcpm]]</f>
        <v>90160</v>
      </c>
      <c r="AC66" s="7">
        <f>(Table1[[#This Row],[fuel_costs_per_flight]]*74)/26</f>
        <v>256609.23076923078</v>
      </c>
      <c r="AD66" s="7">
        <f>Table1[[#This Row],[fuel_costs_per_flight]]+Table1[[#This Row],[other_costs_per_flight]]</f>
        <v>346769.23076923075</v>
      </c>
      <c r="AE66" s="7">
        <f>Table1[[#This Row],[tickets_revenue]]-Table1[[#This Row],[TC]]</f>
        <v>266730.76923076925</v>
      </c>
    </row>
    <row r="67" spans="1:31" x14ac:dyDescent="0.35">
      <c r="A67" s="5">
        <v>136645</v>
      </c>
      <c r="B67" s="5" t="s">
        <v>27</v>
      </c>
      <c r="C67" s="5" t="s">
        <v>18</v>
      </c>
      <c r="D67" s="5" t="s">
        <v>28</v>
      </c>
      <c r="E67" s="5" t="s">
        <v>29</v>
      </c>
      <c r="F67" s="6">
        <v>42740.395138888889</v>
      </c>
      <c r="G67" s="6">
        <v>42740.430555555555</v>
      </c>
      <c r="H67" s="5" t="s">
        <v>31</v>
      </c>
      <c r="I67" s="5">
        <v>51</v>
      </c>
      <c r="J67" s="5">
        <v>97</v>
      </c>
      <c r="K67" s="5">
        <v>12</v>
      </c>
      <c r="L67" s="5">
        <v>85</v>
      </c>
      <c r="M67" s="5">
        <v>82</v>
      </c>
      <c r="N67" s="5">
        <v>9</v>
      </c>
      <c r="O67" s="5">
        <v>73</v>
      </c>
      <c r="P67" s="7">
        <v>633000</v>
      </c>
      <c r="Q67" s="7">
        <v>462900</v>
      </c>
      <c r="R67" s="7">
        <v>170100</v>
      </c>
      <c r="S67" s="8">
        <v>0.85882352941176465</v>
      </c>
      <c r="T67" s="8">
        <v>0.75</v>
      </c>
      <c r="U67" s="8">
        <v>0.84536082474226804</v>
      </c>
      <c r="V67" s="7">
        <v>6341.0958904109593</v>
      </c>
      <c r="W67" s="7">
        <v>18900</v>
      </c>
      <c r="X67" s="7">
        <f>Table1[[#This Row],[avg_price_business]]/Table1[[#This Row],[avg_price_economy]]</f>
        <v>2.9805573558003888</v>
      </c>
      <c r="Y67" s="7">
        <f>Table1[[#This Row],[avg_price_economy]]/Table1[[#This Row],[flight_duration_mins]]</f>
        <v>124.33521353746978</v>
      </c>
      <c r="Z67" s="7">
        <f>Table1[[#This Row],[avg_price_business]]/Table1[[#This Row],[flight_duration_mins]]</f>
        <v>370.58823529411762</v>
      </c>
      <c r="AA67" s="7">
        <v>1840</v>
      </c>
      <c r="AB67" s="7">
        <f>Table1[[#This Row],[flight_duration_mins]]*Table1[[#This Row],[fcpm]]</f>
        <v>93840</v>
      </c>
      <c r="AC67" s="7">
        <f>(Table1[[#This Row],[fuel_costs_per_flight]]*74)/26</f>
        <v>267083.07692307694</v>
      </c>
      <c r="AD67" s="7">
        <f>Table1[[#This Row],[fuel_costs_per_flight]]+Table1[[#This Row],[other_costs_per_flight]]</f>
        <v>360923.07692307694</v>
      </c>
      <c r="AE67" s="7">
        <f>Table1[[#This Row],[tickets_revenue]]-Table1[[#This Row],[TC]]</f>
        <v>272076.92307692306</v>
      </c>
    </row>
    <row r="68" spans="1:31" x14ac:dyDescent="0.35">
      <c r="A68" s="5">
        <v>136937</v>
      </c>
      <c r="B68" s="5" t="s">
        <v>27</v>
      </c>
      <c r="C68" s="5" t="s">
        <v>18</v>
      </c>
      <c r="D68" s="5" t="s">
        <v>28</v>
      </c>
      <c r="E68" s="5" t="s">
        <v>29</v>
      </c>
      <c r="F68" s="6">
        <v>42738.395138888889</v>
      </c>
      <c r="G68" s="6">
        <v>42738.429861111108</v>
      </c>
      <c r="H68" s="5" t="s">
        <v>30</v>
      </c>
      <c r="I68" s="5">
        <v>50</v>
      </c>
      <c r="J68" s="5">
        <v>97</v>
      </c>
      <c r="K68" s="5">
        <v>12</v>
      </c>
      <c r="L68" s="5">
        <v>85</v>
      </c>
      <c r="M68" s="5">
        <v>81</v>
      </c>
      <c r="N68" s="5">
        <v>9</v>
      </c>
      <c r="O68" s="5">
        <v>72</v>
      </c>
      <c r="P68" s="7">
        <v>626100</v>
      </c>
      <c r="Q68" s="7">
        <v>456000</v>
      </c>
      <c r="R68" s="7">
        <v>170100</v>
      </c>
      <c r="S68" s="8">
        <v>0.84705882352941175</v>
      </c>
      <c r="T68" s="8">
        <v>0.75</v>
      </c>
      <c r="U68" s="8">
        <v>0.83505154639175261</v>
      </c>
      <c r="V68" s="7">
        <v>6333.333333333333</v>
      </c>
      <c r="W68" s="7">
        <v>18900</v>
      </c>
      <c r="X68" s="7">
        <f>Table1[[#This Row],[avg_price_business]]/Table1[[#This Row],[avg_price_economy]]</f>
        <v>2.9842105263157896</v>
      </c>
      <c r="Y68" s="7">
        <f>Table1[[#This Row],[avg_price_economy]]/Table1[[#This Row],[flight_duration_mins]]</f>
        <v>126.66666666666666</v>
      </c>
      <c r="Z68" s="7">
        <f>Table1[[#This Row],[avg_price_business]]/Table1[[#This Row],[flight_duration_mins]]</f>
        <v>378</v>
      </c>
      <c r="AA68" s="7">
        <v>1840</v>
      </c>
      <c r="AB68" s="7">
        <f>Table1[[#This Row],[flight_duration_mins]]*Table1[[#This Row],[fcpm]]</f>
        <v>92000</v>
      </c>
      <c r="AC68" s="7">
        <f>(Table1[[#This Row],[fuel_costs_per_flight]]*74)/26</f>
        <v>261846.15384615384</v>
      </c>
      <c r="AD68" s="7">
        <f>Table1[[#This Row],[fuel_costs_per_flight]]+Table1[[#This Row],[other_costs_per_flight]]</f>
        <v>353846.15384615387</v>
      </c>
      <c r="AE68" s="7">
        <f>Table1[[#This Row],[tickets_revenue]]-Table1[[#This Row],[TC]]</f>
        <v>272253.84615384613</v>
      </c>
    </row>
    <row r="69" spans="1:31" x14ac:dyDescent="0.35">
      <c r="A69" s="5">
        <v>136888</v>
      </c>
      <c r="B69" s="5" t="s">
        <v>27</v>
      </c>
      <c r="C69" s="5" t="s">
        <v>18</v>
      </c>
      <c r="D69" s="5" t="s">
        <v>28</v>
      </c>
      <c r="E69" s="5" t="s">
        <v>29</v>
      </c>
      <c r="F69" s="6">
        <v>42780.395138888889</v>
      </c>
      <c r="G69" s="6">
        <v>42780.429861111108</v>
      </c>
      <c r="H69" s="5" t="s">
        <v>30</v>
      </c>
      <c r="I69" s="5">
        <v>50</v>
      </c>
      <c r="J69" s="5">
        <v>97</v>
      </c>
      <c r="K69" s="5">
        <v>12</v>
      </c>
      <c r="L69" s="5">
        <v>85</v>
      </c>
      <c r="M69" s="5">
        <v>79</v>
      </c>
      <c r="N69" s="5">
        <v>10</v>
      </c>
      <c r="O69" s="5">
        <v>69</v>
      </c>
      <c r="P69" s="7">
        <v>626100</v>
      </c>
      <c r="Q69" s="7">
        <v>437100</v>
      </c>
      <c r="R69" s="7">
        <v>189000</v>
      </c>
      <c r="S69" s="8">
        <v>0.81176470588235294</v>
      </c>
      <c r="T69" s="8">
        <v>0.83333333333333337</v>
      </c>
      <c r="U69" s="8">
        <v>0.81443298969072164</v>
      </c>
      <c r="V69" s="7">
        <v>6334.782608695652</v>
      </c>
      <c r="W69" s="7">
        <v>18900</v>
      </c>
      <c r="X69" s="7">
        <f>Table1[[#This Row],[avg_price_business]]/Table1[[#This Row],[avg_price_economy]]</f>
        <v>2.9835277968428278</v>
      </c>
      <c r="Y69" s="7">
        <f>Table1[[#This Row],[avg_price_economy]]/Table1[[#This Row],[flight_duration_mins]]</f>
        <v>126.69565217391305</v>
      </c>
      <c r="Z69" s="7">
        <f>Table1[[#This Row],[avg_price_business]]/Table1[[#This Row],[flight_duration_mins]]</f>
        <v>378</v>
      </c>
      <c r="AA69" s="7">
        <v>1840</v>
      </c>
      <c r="AB69" s="7">
        <f>Table1[[#This Row],[flight_duration_mins]]*Table1[[#This Row],[fcpm]]</f>
        <v>92000</v>
      </c>
      <c r="AC69" s="7">
        <f>(Table1[[#This Row],[fuel_costs_per_flight]]*74)/26</f>
        <v>261846.15384615384</v>
      </c>
      <c r="AD69" s="7">
        <f>Table1[[#This Row],[fuel_costs_per_flight]]+Table1[[#This Row],[other_costs_per_flight]]</f>
        <v>353846.15384615387</v>
      </c>
      <c r="AE69" s="7">
        <f>Table1[[#This Row],[tickets_revenue]]-Table1[[#This Row],[TC]]</f>
        <v>272253.84615384613</v>
      </c>
    </row>
    <row r="70" spans="1:31" x14ac:dyDescent="0.35">
      <c r="A70" s="5">
        <v>136678</v>
      </c>
      <c r="B70" s="5" t="s">
        <v>27</v>
      </c>
      <c r="C70" s="5" t="s">
        <v>18</v>
      </c>
      <c r="D70" s="5" t="s">
        <v>28</v>
      </c>
      <c r="E70" s="5" t="s">
        <v>29</v>
      </c>
      <c r="F70" s="6">
        <v>42763.393750000003</v>
      </c>
      <c r="G70" s="6">
        <v>42763.428472222222</v>
      </c>
      <c r="H70" s="5" t="s">
        <v>30</v>
      </c>
      <c r="I70" s="5">
        <v>50</v>
      </c>
      <c r="J70" s="5">
        <v>97</v>
      </c>
      <c r="K70" s="5">
        <v>12</v>
      </c>
      <c r="L70" s="5">
        <v>85</v>
      </c>
      <c r="M70" s="5">
        <v>80</v>
      </c>
      <c r="N70" s="5">
        <v>10</v>
      </c>
      <c r="O70" s="5">
        <v>70</v>
      </c>
      <c r="P70" s="7">
        <v>631200</v>
      </c>
      <c r="Q70" s="7">
        <v>442200</v>
      </c>
      <c r="R70" s="7">
        <v>189000</v>
      </c>
      <c r="S70" s="8">
        <v>0.82352941176470584</v>
      </c>
      <c r="T70" s="8">
        <v>0.83333333333333337</v>
      </c>
      <c r="U70" s="8">
        <v>0.82474226804123707</v>
      </c>
      <c r="V70" s="7">
        <v>6317.1428571428569</v>
      </c>
      <c r="W70" s="7">
        <v>18900</v>
      </c>
      <c r="X70" s="7">
        <f>Table1[[#This Row],[avg_price_business]]/Table1[[#This Row],[avg_price_economy]]</f>
        <v>2.9918588873812757</v>
      </c>
      <c r="Y70" s="7">
        <f>Table1[[#This Row],[avg_price_economy]]/Table1[[#This Row],[flight_duration_mins]]</f>
        <v>126.34285714285714</v>
      </c>
      <c r="Z70" s="7">
        <f>Table1[[#This Row],[avg_price_business]]/Table1[[#This Row],[flight_duration_mins]]</f>
        <v>378</v>
      </c>
      <c r="AA70" s="7">
        <v>1840</v>
      </c>
      <c r="AB70" s="7">
        <f>Table1[[#This Row],[flight_duration_mins]]*Table1[[#This Row],[fcpm]]</f>
        <v>92000</v>
      </c>
      <c r="AC70" s="7">
        <f>(Table1[[#This Row],[fuel_costs_per_flight]]*74)/26</f>
        <v>261846.15384615384</v>
      </c>
      <c r="AD70" s="7">
        <f>Table1[[#This Row],[fuel_costs_per_flight]]+Table1[[#This Row],[other_costs_per_flight]]</f>
        <v>353846.15384615387</v>
      </c>
      <c r="AE70" s="7">
        <f>Table1[[#This Row],[tickets_revenue]]-Table1[[#This Row],[TC]]</f>
        <v>277353.84615384613</v>
      </c>
    </row>
    <row r="71" spans="1:31" x14ac:dyDescent="0.35">
      <c r="A71" s="5">
        <v>136936</v>
      </c>
      <c r="B71" s="5" t="s">
        <v>27</v>
      </c>
      <c r="C71" s="5" t="s">
        <v>18</v>
      </c>
      <c r="D71" s="5" t="s">
        <v>28</v>
      </c>
      <c r="E71" s="5" t="s">
        <v>29</v>
      </c>
      <c r="F71" s="6">
        <v>42737.394444444442</v>
      </c>
      <c r="G71" s="6">
        <v>42737.429166666669</v>
      </c>
      <c r="H71" s="5" t="s">
        <v>30</v>
      </c>
      <c r="I71" s="5">
        <v>50</v>
      </c>
      <c r="J71" s="5">
        <v>97</v>
      </c>
      <c r="K71" s="5">
        <v>12</v>
      </c>
      <c r="L71" s="5">
        <v>85</v>
      </c>
      <c r="M71" s="5">
        <v>82</v>
      </c>
      <c r="N71" s="5">
        <v>9</v>
      </c>
      <c r="O71" s="5">
        <v>73</v>
      </c>
      <c r="P71" s="7">
        <v>632400</v>
      </c>
      <c r="Q71" s="7">
        <v>462300</v>
      </c>
      <c r="R71" s="7">
        <v>170100</v>
      </c>
      <c r="S71" s="8">
        <v>0.85882352941176465</v>
      </c>
      <c r="T71" s="8">
        <v>0.75</v>
      </c>
      <c r="U71" s="8">
        <v>0.84536082474226804</v>
      </c>
      <c r="V71" s="7">
        <v>6332.8767123287671</v>
      </c>
      <c r="W71" s="7">
        <v>18900</v>
      </c>
      <c r="X71" s="7">
        <f>Table1[[#This Row],[avg_price_business]]/Table1[[#This Row],[avg_price_economy]]</f>
        <v>2.9844256975989616</v>
      </c>
      <c r="Y71" s="7">
        <f>Table1[[#This Row],[avg_price_economy]]/Table1[[#This Row],[flight_duration_mins]]</f>
        <v>126.65753424657534</v>
      </c>
      <c r="Z71" s="7">
        <f>Table1[[#This Row],[avg_price_business]]/Table1[[#This Row],[flight_duration_mins]]</f>
        <v>378</v>
      </c>
      <c r="AA71" s="7">
        <v>1840</v>
      </c>
      <c r="AB71" s="7">
        <f>Table1[[#This Row],[flight_duration_mins]]*Table1[[#This Row],[fcpm]]</f>
        <v>92000</v>
      </c>
      <c r="AC71" s="7">
        <f>(Table1[[#This Row],[fuel_costs_per_flight]]*74)/26</f>
        <v>261846.15384615384</v>
      </c>
      <c r="AD71" s="7">
        <f>Table1[[#This Row],[fuel_costs_per_flight]]+Table1[[#This Row],[other_costs_per_flight]]</f>
        <v>353846.15384615387</v>
      </c>
      <c r="AE71" s="7">
        <f>Table1[[#This Row],[tickets_revenue]]-Table1[[#This Row],[TC]]</f>
        <v>278553.84615384613</v>
      </c>
    </row>
    <row r="72" spans="1:31" x14ac:dyDescent="0.35">
      <c r="A72" s="5">
        <v>136609</v>
      </c>
      <c r="B72" s="5" t="s">
        <v>27</v>
      </c>
      <c r="C72" s="5" t="s">
        <v>18</v>
      </c>
      <c r="D72" s="5" t="s">
        <v>28</v>
      </c>
      <c r="E72" s="5" t="s">
        <v>29</v>
      </c>
      <c r="F72" s="6">
        <v>42743.394444444442</v>
      </c>
      <c r="G72" s="6">
        <v>42743.429166666669</v>
      </c>
      <c r="H72" s="5" t="s">
        <v>30</v>
      </c>
      <c r="I72" s="5">
        <v>50</v>
      </c>
      <c r="J72" s="5">
        <v>97</v>
      </c>
      <c r="K72" s="5">
        <v>12</v>
      </c>
      <c r="L72" s="5">
        <v>85</v>
      </c>
      <c r="M72" s="5">
        <v>81</v>
      </c>
      <c r="N72" s="5">
        <v>10</v>
      </c>
      <c r="O72" s="5">
        <v>71</v>
      </c>
      <c r="P72" s="7">
        <v>639300</v>
      </c>
      <c r="Q72" s="7">
        <v>450300</v>
      </c>
      <c r="R72" s="7">
        <v>189000</v>
      </c>
      <c r="S72" s="8">
        <v>0.83529411764705885</v>
      </c>
      <c r="T72" s="8">
        <v>0.83333333333333337</v>
      </c>
      <c r="U72" s="8">
        <v>0.83505154639175261</v>
      </c>
      <c r="V72" s="7">
        <v>6342.2535211267605</v>
      </c>
      <c r="W72" s="7">
        <v>18900</v>
      </c>
      <c r="X72" s="7">
        <f>Table1[[#This Row],[avg_price_business]]/Table1[[#This Row],[avg_price_economy]]</f>
        <v>2.9800133244503666</v>
      </c>
      <c r="Y72" s="7">
        <f>Table1[[#This Row],[avg_price_economy]]/Table1[[#This Row],[flight_duration_mins]]</f>
        <v>126.84507042253522</v>
      </c>
      <c r="Z72" s="7">
        <f>Table1[[#This Row],[avg_price_business]]/Table1[[#This Row],[flight_duration_mins]]</f>
        <v>378</v>
      </c>
      <c r="AA72" s="7">
        <v>1840</v>
      </c>
      <c r="AB72" s="7">
        <f>Table1[[#This Row],[flight_duration_mins]]*Table1[[#This Row],[fcpm]]</f>
        <v>92000</v>
      </c>
      <c r="AC72" s="7">
        <f>(Table1[[#This Row],[fuel_costs_per_flight]]*74)/26</f>
        <v>261846.15384615384</v>
      </c>
      <c r="AD72" s="7">
        <f>Table1[[#This Row],[fuel_costs_per_flight]]+Table1[[#This Row],[other_costs_per_flight]]</f>
        <v>353846.15384615387</v>
      </c>
      <c r="AE72" s="7">
        <f>Table1[[#This Row],[tickets_revenue]]-Table1[[#This Row],[TC]]</f>
        <v>285453.84615384613</v>
      </c>
    </row>
    <row r="73" spans="1:31" x14ac:dyDescent="0.35">
      <c r="A73" s="5">
        <v>136436</v>
      </c>
      <c r="B73" s="5" t="s">
        <v>17</v>
      </c>
      <c r="C73" s="5" t="s">
        <v>18</v>
      </c>
      <c r="D73" s="5" t="s">
        <v>19</v>
      </c>
      <c r="E73" s="5" t="s">
        <v>20</v>
      </c>
      <c r="F73" s="6">
        <v>42761.422222222223</v>
      </c>
      <c r="G73" s="6">
        <v>42761.490972222222</v>
      </c>
      <c r="H73" s="5" t="s">
        <v>22</v>
      </c>
      <c r="I73" s="5">
        <v>99</v>
      </c>
      <c r="J73" s="5">
        <v>130</v>
      </c>
      <c r="K73" s="5">
        <v>12</v>
      </c>
      <c r="L73" s="5">
        <v>118</v>
      </c>
      <c r="M73" s="5">
        <v>124</v>
      </c>
      <c r="N73" s="5">
        <v>12</v>
      </c>
      <c r="O73" s="5">
        <v>112</v>
      </c>
      <c r="P73" s="7">
        <v>1811600</v>
      </c>
      <c r="Q73" s="7">
        <v>1372400</v>
      </c>
      <c r="R73" s="7">
        <v>439200</v>
      </c>
      <c r="S73" s="8">
        <v>0.94915254237288138</v>
      </c>
      <c r="T73" s="8">
        <v>1</v>
      </c>
      <c r="U73" s="8">
        <v>0.9538461538461539</v>
      </c>
      <c r="V73" s="7">
        <v>12253.571428571429</v>
      </c>
      <c r="W73" s="7">
        <v>36600</v>
      </c>
      <c r="X73" s="7">
        <f>Table1[[#This Row],[avg_price_business]]/Table1[[#This Row],[avg_price_economy]]</f>
        <v>2.9868842902943746</v>
      </c>
      <c r="Y73" s="7">
        <f>Table1[[#This Row],[avg_price_economy]]/Table1[[#This Row],[flight_duration_mins]]</f>
        <v>123.77344877344878</v>
      </c>
      <c r="Z73" s="7">
        <f>Table1[[#This Row],[avg_price_business]]/Table1[[#This Row],[flight_duration_mins]]</f>
        <v>369.69696969696969</v>
      </c>
      <c r="AA73" s="7">
        <v>4000</v>
      </c>
      <c r="AB73" s="7">
        <f>Table1[[#This Row],[flight_duration_mins]]*Table1[[#This Row],[fcpm]]</f>
        <v>396000</v>
      </c>
      <c r="AC73" s="7">
        <f>(Table1[[#This Row],[fuel_costs_per_flight]]*74)/26</f>
        <v>1127076.923076923</v>
      </c>
      <c r="AD73" s="7">
        <f>Table1[[#This Row],[fuel_costs_per_flight]]+Table1[[#This Row],[other_costs_per_flight]]</f>
        <v>1523076.923076923</v>
      </c>
      <c r="AE73" s="7">
        <f>Table1[[#This Row],[tickets_revenue]]-Table1[[#This Row],[TC]]</f>
        <v>288523.07692307699</v>
      </c>
    </row>
    <row r="74" spans="1:31" x14ac:dyDescent="0.35">
      <c r="A74" s="5">
        <v>136131</v>
      </c>
      <c r="B74" s="5" t="s">
        <v>17</v>
      </c>
      <c r="C74" s="5" t="s">
        <v>18</v>
      </c>
      <c r="D74" s="5" t="s">
        <v>19</v>
      </c>
      <c r="E74" s="5" t="s">
        <v>20</v>
      </c>
      <c r="F74" s="6">
        <v>42763.421527777777</v>
      </c>
      <c r="G74" s="6">
        <v>42763.490277777775</v>
      </c>
      <c r="H74" s="5" t="s">
        <v>22</v>
      </c>
      <c r="I74" s="5">
        <v>99</v>
      </c>
      <c r="J74" s="5">
        <v>130</v>
      </c>
      <c r="K74" s="5">
        <v>12</v>
      </c>
      <c r="L74" s="5">
        <v>118</v>
      </c>
      <c r="M74" s="5">
        <v>124</v>
      </c>
      <c r="N74" s="5">
        <v>12</v>
      </c>
      <c r="O74" s="5">
        <v>112</v>
      </c>
      <c r="P74" s="7">
        <v>1812800</v>
      </c>
      <c r="Q74" s="7">
        <v>1373600</v>
      </c>
      <c r="R74" s="7">
        <v>439200</v>
      </c>
      <c r="S74" s="8">
        <v>0.94915254237288138</v>
      </c>
      <c r="T74" s="8">
        <v>1</v>
      </c>
      <c r="U74" s="8">
        <v>0.9538461538461539</v>
      </c>
      <c r="V74" s="7">
        <v>12264.285714285714</v>
      </c>
      <c r="W74" s="7">
        <v>36600</v>
      </c>
      <c r="X74" s="7">
        <f>Table1[[#This Row],[avg_price_business]]/Table1[[#This Row],[avg_price_economy]]</f>
        <v>2.9842748980780431</v>
      </c>
      <c r="Y74" s="7">
        <f>Table1[[#This Row],[avg_price_economy]]/Table1[[#This Row],[flight_duration_mins]]</f>
        <v>123.88167388167388</v>
      </c>
      <c r="Z74" s="7">
        <f>Table1[[#This Row],[avg_price_business]]/Table1[[#This Row],[flight_duration_mins]]</f>
        <v>369.69696969696969</v>
      </c>
      <c r="AA74" s="7">
        <v>4000</v>
      </c>
      <c r="AB74" s="7">
        <f>Table1[[#This Row],[flight_duration_mins]]*Table1[[#This Row],[fcpm]]</f>
        <v>396000</v>
      </c>
      <c r="AC74" s="7">
        <f>(Table1[[#This Row],[fuel_costs_per_flight]]*74)/26</f>
        <v>1127076.923076923</v>
      </c>
      <c r="AD74" s="7">
        <f>Table1[[#This Row],[fuel_costs_per_flight]]+Table1[[#This Row],[other_costs_per_flight]]</f>
        <v>1523076.923076923</v>
      </c>
      <c r="AE74" s="7">
        <f>Table1[[#This Row],[tickets_revenue]]-Table1[[#This Row],[TC]]</f>
        <v>289723.07692307699</v>
      </c>
    </row>
    <row r="75" spans="1:31" x14ac:dyDescent="0.35">
      <c r="A75" s="5">
        <v>136767</v>
      </c>
      <c r="B75" s="5" t="s">
        <v>27</v>
      </c>
      <c r="C75" s="5" t="s">
        <v>18</v>
      </c>
      <c r="D75" s="5" t="s">
        <v>28</v>
      </c>
      <c r="E75" s="5" t="s">
        <v>29</v>
      </c>
      <c r="F75" s="6">
        <v>42758.393750000003</v>
      </c>
      <c r="G75" s="6">
        <v>42758.429166666669</v>
      </c>
      <c r="H75" s="5" t="s">
        <v>31</v>
      </c>
      <c r="I75" s="5">
        <v>51</v>
      </c>
      <c r="J75" s="5">
        <v>97</v>
      </c>
      <c r="K75" s="5">
        <v>12</v>
      </c>
      <c r="L75" s="5">
        <v>85</v>
      </c>
      <c r="M75" s="5">
        <v>83</v>
      </c>
      <c r="N75" s="5">
        <v>10</v>
      </c>
      <c r="O75" s="5">
        <v>73</v>
      </c>
      <c r="P75" s="7">
        <v>651300</v>
      </c>
      <c r="Q75" s="7">
        <v>462300</v>
      </c>
      <c r="R75" s="7">
        <v>189000</v>
      </c>
      <c r="S75" s="8">
        <v>0.85882352941176465</v>
      </c>
      <c r="T75" s="8">
        <v>0.83333333333333337</v>
      </c>
      <c r="U75" s="8">
        <v>0.85567010309278346</v>
      </c>
      <c r="V75" s="7">
        <v>6332.8767123287671</v>
      </c>
      <c r="W75" s="7">
        <v>18900</v>
      </c>
      <c r="X75" s="7">
        <f>Table1[[#This Row],[avg_price_business]]/Table1[[#This Row],[avg_price_economy]]</f>
        <v>2.9844256975989616</v>
      </c>
      <c r="Y75" s="7">
        <f>Table1[[#This Row],[avg_price_economy]]/Table1[[#This Row],[flight_duration_mins]]</f>
        <v>124.17405318291701</v>
      </c>
      <c r="Z75" s="7">
        <f>Table1[[#This Row],[avg_price_business]]/Table1[[#This Row],[flight_duration_mins]]</f>
        <v>370.58823529411762</v>
      </c>
      <c r="AA75" s="7">
        <v>1840</v>
      </c>
      <c r="AB75" s="7">
        <f>Table1[[#This Row],[flight_duration_mins]]*Table1[[#This Row],[fcpm]]</f>
        <v>93840</v>
      </c>
      <c r="AC75" s="7">
        <f>(Table1[[#This Row],[fuel_costs_per_flight]]*74)/26</f>
        <v>267083.07692307694</v>
      </c>
      <c r="AD75" s="7">
        <f>Table1[[#This Row],[fuel_costs_per_flight]]+Table1[[#This Row],[other_costs_per_flight]]</f>
        <v>360923.07692307694</v>
      </c>
      <c r="AE75" s="7">
        <f>Table1[[#This Row],[tickets_revenue]]-Table1[[#This Row],[TC]]</f>
        <v>290376.92307692306</v>
      </c>
    </row>
    <row r="76" spans="1:31" x14ac:dyDescent="0.35">
      <c r="A76" s="5">
        <v>136249</v>
      </c>
      <c r="B76" s="5" t="s">
        <v>17</v>
      </c>
      <c r="C76" s="5" t="s">
        <v>18</v>
      </c>
      <c r="D76" s="5" t="s">
        <v>19</v>
      </c>
      <c r="E76" s="5" t="s">
        <v>20</v>
      </c>
      <c r="F76" s="6">
        <v>42780.422222222223</v>
      </c>
      <c r="G76" s="6">
        <v>42780.490277777775</v>
      </c>
      <c r="H76" s="5" t="s">
        <v>24</v>
      </c>
      <c r="I76" s="5">
        <v>98</v>
      </c>
      <c r="J76" s="5">
        <v>130</v>
      </c>
      <c r="K76" s="5">
        <v>12</v>
      </c>
      <c r="L76" s="5">
        <v>118</v>
      </c>
      <c r="M76" s="5">
        <v>123</v>
      </c>
      <c r="N76" s="5">
        <v>12</v>
      </c>
      <c r="O76" s="5">
        <v>111</v>
      </c>
      <c r="P76" s="7">
        <v>1800600</v>
      </c>
      <c r="Q76" s="7">
        <v>1361400</v>
      </c>
      <c r="R76" s="7">
        <v>439200</v>
      </c>
      <c r="S76" s="8">
        <v>0.94067796610169496</v>
      </c>
      <c r="T76" s="8">
        <v>1</v>
      </c>
      <c r="U76" s="8">
        <v>0.94615384615384612</v>
      </c>
      <c r="V76" s="7">
        <v>12264.864864864865</v>
      </c>
      <c r="W76" s="7">
        <v>36600</v>
      </c>
      <c r="X76" s="7">
        <f>Table1[[#This Row],[avg_price_business]]/Table1[[#This Row],[avg_price_economy]]</f>
        <v>2.9841339797267517</v>
      </c>
      <c r="Y76" s="7">
        <f>Table1[[#This Row],[avg_price_economy]]/Table1[[#This Row],[flight_duration_mins]]</f>
        <v>125.15168229453944</v>
      </c>
      <c r="Z76" s="7">
        <f>Table1[[#This Row],[avg_price_business]]/Table1[[#This Row],[flight_duration_mins]]</f>
        <v>373.46938775510205</v>
      </c>
      <c r="AA76" s="7">
        <v>4000</v>
      </c>
      <c r="AB76" s="7">
        <f>Table1[[#This Row],[flight_duration_mins]]*Table1[[#This Row],[fcpm]]</f>
        <v>392000</v>
      </c>
      <c r="AC76" s="7">
        <f>(Table1[[#This Row],[fuel_costs_per_flight]]*74)/26</f>
        <v>1115692.3076923077</v>
      </c>
      <c r="AD76" s="7">
        <f>Table1[[#This Row],[fuel_costs_per_flight]]+Table1[[#This Row],[other_costs_per_flight]]</f>
        <v>1507692.3076923077</v>
      </c>
      <c r="AE76" s="7">
        <f>Table1[[#This Row],[tickets_revenue]]-Table1[[#This Row],[TC]]</f>
        <v>292907.69230769225</v>
      </c>
    </row>
    <row r="77" spans="1:31" x14ac:dyDescent="0.35">
      <c r="A77" s="5">
        <v>136441</v>
      </c>
      <c r="B77" s="5" t="s">
        <v>17</v>
      </c>
      <c r="C77" s="5" t="s">
        <v>18</v>
      </c>
      <c r="D77" s="5" t="s">
        <v>19</v>
      </c>
      <c r="E77" s="5" t="s">
        <v>20</v>
      </c>
      <c r="F77" s="6">
        <v>42769.421527777777</v>
      </c>
      <c r="G77" s="6">
        <v>42769.490972222222</v>
      </c>
      <c r="H77" s="5" t="s">
        <v>23</v>
      </c>
      <c r="I77" s="5">
        <v>100</v>
      </c>
      <c r="J77" s="5">
        <v>130</v>
      </c>
      <c r="K77" s="5">
        <v>12</v>
      </c>
      <c r="L77" s="5">
        <v>118</v>
      </c>
      <c r="M77" s="5">
        <v>128</v>
      </c>
      <c r="N77" s="5">
        <v>11</v>
      </c>
      <c r="O77" s="5">
        <v>117</v>
      </c>
      <c r="P77" s="7">
        <v>1837200</v>
      </c>
      <c r="Q77" s="7">
        <v>1434600</v>
      </c>
      <c r="R77" s="7">
        <v>402600</v>
      </c>
      <c r="S77" s="8">
        <v>0.99152542372881358</v>
      </c>
      <c r="T77" s="8">
        <v>0.91666666666666663</v>
      </c>
      <c r="U77" s="8">
        <v>0.98461538461538467</v>
      </c>
      <c r="V77" s="7">
        <v>12261.538461538461</v>
      </c>
      <c r="W77" s="7">
        <v>36600</v>
      </c>
      <c r="X77" s="7">
        <f>Table1[[#This Row],[avg_price_business]]/Table1[[#This Row],[avg_price_economy]]</f>
        <v>2.984943538268507</v>
      </c>
      <c r="Y77" s="7">
        <f>Table1[[#This Row],[avg_price_economy]]/Table1[[#This Row],[flight_duration_mins]]</f>
        <v>122.61538461538461</v>
      </c>
      <c r="Z77" s="7">
        <f>Table1[[#This Row],[avg_price_business]]/Table1[[#This Row],[flight_duration_mins]]</f>
        <v>366</v>
      </c>
      <c r="AA77" s="7">
        <v>4000</v>
      </c>
      <c r="AB77" s="7">
        <f>Table1[[#This Row],[flight_duration_mins]]*Table1[[#This Row],[fcpm]]</f>
        <v>400000</v>
      </c>
      <c r="AC77" s="7">
        <f>(Table1[[#This Row],[fuel_costs_per_flight]]*74)/26</f>
        <v>1138461.5384615385</v>
      </c>
      <c r="AD77" s="7">
        <f>Table1[[#This Row],[fuel_costs_per_flight]]+Table1[[#This Row],[other_costs_per_flight]]</f>
        <v>1538461.5384615385</v>
      </c>
      <c r="AE77" s="7">
        <f>Table1[[#This Row],[tickets_revenue]]-Table1[[#This Row],[TC]]</f>
        <v>298738.4615384615</v>
      </c>
    </row>
    <row r="78" spans="1:31" x14ac:dyDescent="0.35">
      <c r="A78" s="5">
        <v>136838</v>
      </c>
      <c r="B78" s="5" t="s">
        <v>27</v>
      </c>
      <c r="C78" s="5" t="s">
        <v>18</v>
      </c>
      <c r="D78" s="5" t="s">
        <v>28</v>
      </c>
      <c r="E78" s="5" t="s">
        <v>29</v>
      </c>
      <c r="F78" s="6">
        <v>42759.395833333336</v>
      </c>
      <c r="G78" s="6">
        <v>42759.431250000001</v>
      </c>
      <c r="H78" s="5" t="s">
        <v>31</v>
      </c>
      <c r="I78" s="5">
        <v>51</v>
      </c>
      <c r="J78" s="5">
        <v>97</v>
      </c>
      <c r="K78" s="5">
        <v>12</v>
      </c>
      <c r="L78" s="5">
        <v>85</v>
      </c>
      <c r="M78" s="5">
        <v>86</v>
      </c>
      <c r="N78" s="5">
        <v>10</v>
      </c>
      <c r="O78" s="5">
        <v>76</v>
      </c>
      <c r="P78" s="7">
        <v>670200</v>
      </c>
      <c r="Q78" s="7">
        <v>481200</v>
      </c>
      <c r="R78" s="7">
        <v>189000</v>
      </c>
      <c r="S78" s="8">
        <v>0.89411764705882357</v>
      </c>
      <c r="T78" s="8">
        <v>0.83333333333333337</v>
      </c>
      <c r="U78" s="8">
        <v>0.88659793814432986</v>
      </c>
      <c r="V78" s="7">
        <v>6331.5789473684208</v>
      </c>
      <c r="W78" s="7">
        <v>18900</v>
      </c>
      <c r="X78" s="7">
        <f>Table1[[#This Row],[avg_price_business]]/Table1[[#This Row],[avg_price_economy]]</f>
        <v>2.9850374064837908</v>
      </c>
      <c r="Y78" s="7">
        <f>Table1[[#This Row],[avg_price_economy]]/Table1[[#This Row],[flight_duration_mins]]</f>
        <v>124.14860681114551</v>
      </c>
      <c r="Z78" s="7">
        <f>Table1[[#This Row],[avg_price_business]]/Table1[[#This Row],[flight_duration_mins]]</f>
        <v>370.58823529411762</v>
      </c>
      <c r="AA78" s="7">
        <v>1840</v>
      </c>
      <c r="AB78" s="7">
        <f>Table1[[#This Row],[flight_duration_mins]]*Table1[[#This Row],[fcpm]]</f>
        <v>93840</v>
      </c>
      <c r="AC78" s="7">
        <f>(Table1[[#This Row],[fuel_costs_per_flight]]*74)/26</f>
        <v>267083.07692307694</v>
      </c>
      <c r="AD78" s="7">
        <f>Table1[[#This Row],[fuel_costs_per_flight]]+Table1[[#This Row],[other_costs_per_flight]]</f>
        <v>360923.07692307694</v>
      </c>
      <c r="AE78" s="7">
        <f>Table1[[#This Row],[tickets_revenue]]-Table1[[#This Row],[TC]]</f>
        <v>309276.92307692306</v>
      </c>
    </row>
    <row r="79" spans="1:31" x14ac:dyDescent="0.35">
      <c r="A79" s="5">
        <v>136666</v>
      </c>
      <c r="B79" s="5" t="s">
        <v>27</v>
      </c>
      <c r="C79" s="5" t="s">
        <v>18</v>
      </c>
      <c r="D79" s="5" t="s">
        <v>28</v>
      </c>
      <c r="E79" s="5" t="s">
        <v>29</v>
      </c>
      <c r="F79" s="6">
        <v>42775.393055555556</v>
      </c>
      <c r="G79" s="6">
        <v>42775.427777777775</v>
      </c>
      <c r="H79" s="5" t="s">
        <v>30</v>
      </c>
      <c r="I79" s="5">
        <v>50</v>
      </c>
      <c r="J79" s="5">
        <v>97</v>
      </c>
      <c r="K79" s="5">
        <v>12</v>
      </c>
      <c r="L79" s="5">
        <v>85</v>
      </c>
      <c r="M79" s="5">
        <v>87</v>
      </c>
      <c r="N79" s="5">
        <v>9</v>
      </c>
      <c r="O79" s="5">
        <v>78</v>
      </c>
      <c r="P79" s="7">
        <v>664500</v>
      </c>
      <c r="Q79" s="7">
        <v>494400</v>
      </c>
      <c r="R79" s="7">
        <v>170100</v>
      </c>
      <c r="S79" s="8">
        <v>0.91764705882352937</v>
      </c>
      <c r="T79" s="8">
        <v>0.75</v>
      </c>
      <c r="U79" s="8">
        <v>0.89690721649484539</v>
      </c>
      <c r="V79" s="7">
        <v>6338.4615384615381</v>
      </c>
      <c r="W79" s="7">
        <v>18900</v>
      </c>
      <c r="X79" s="7">
        <f>Table1[[#This Row],[avg_price_business]]/Table1[[#This Row],[avg_price_economy]]</f>
        <v>2.9817961165048543</v>
      </c>
      <c r="Y79" s="7">
        <f>Table1[[#This Row],[avg_price_economy]]/Table1[[#This Row],[flight_duration_mins]]</f>
        <v>126.76923076923076</v>
      </c>
      <c r="Z79" s="7">
        <f>Table1[[#This Row],[avg_price_business]]/Table1[[#This Row],[flight_duration_mins]]</f>
        <v>378</v>
      </c>
      <c r="AA79" s="7">
        <v>1840</v>
      </c>
      <c r="AB79" s="7">
        <f>Table1[[#This Row],[flight_duration_mins]]*Table1[[#This Row],[fcpm]]</f>
        <v>92000</v>
      </c>
      <c r="AC79" s="7">
        <f>(Table1[[#This Row],[fuel_costs_per_flight]]*74)/26</f>
        <v>261846.15384615384</v>
      </c>
      <c r="AD79" s="7">
        <f>Table1[[#This Row],[fuel_costs_per_flight]]+Table1[[#This Row],[other_costs_per_flight]]</f>
        <v>353846.15384615387</v>
      </c>
      <c r="AE79" s="7">
        <f>Table1[[#This Row],[tickets_revenue]]-Table1[[#This Row],[TC]]</f>
        <v>310653.84615384613</v>
      </c>
    </row>
    <row r="80" spans="1:31" x14ac:dyDescent="0.35">
      <c r="A80" s="5">
        <v>136423</v>
      </c>
      <c r="B80" s="5" t="s">
        <v>17</v>
      </c>
      <c r="C80" s="5" t="s">
        <v>18</v>
      </c>
      <c r="D80" s="5" t="s">
        <v>19</v>
      </c>
      <c r="E80" s="5" t="s">
        <v>20</v>
      </c>
      <c r="F80" s="6">
        <v>42745.425000000003</v>
      </c>
      <c r="G80" s="6">
        <v>42745.494444444441</v>
      </c>
      <c r="H80" s="5" t="s">
        <v>23</v>
      </c>
      <c r="I80" s="5">
        <v>100</v>
      </c>
      <c r="J80" s="5">
        <v>130</v>
      </c>
      <c r="K80" s="5">
        <v>12</v>
      </c>
      <c r="L80" s="5">
        <v>118</v>
      </c>
      <c r="M80" s="5">
        <v>129</v>
      </c>
      <c r="N80" s="5">
        <v>11</v>
      </c>
      <c r="O80" s="5">
        <v>118</v>
      </c>
      <c r="P80" s="7">
        <v>1849400</v>
      </c>
      <c r="Q80" s="7">
        <v>1446800</v>
      </c>
      <c r="R80" s="7">
        <v>402600</v>
      </c>
      <c r="S80" s="8">
        <v>1</v>
      </c>
      <c r="T80" s="8">
        <v>0.91666666666666663</v>
      </c>
      <c r="U80" s="8">
        <v>0.99230769230769234</v>
      </c>
      <c r="V80" s="7">
        <v>12261.016949152543</v>
      </c>
      <c r="W80" s="7">
        <v>36600</v>
      </c>
      <c r="X80" s="7">
        <f>Table1[[#This Row],[avg_price_business]]/Table1[[#This Row],[avg_price_economy]]</f>
        <v>2.9850705004147082</v>
      </c>
      <c r="Y80" s="7">
        <f>Table1[[#This Row],[avg_price_economy]]/Table1[[#This Row],[flight_duration_mins]]</f>
        <v>122.61016949152543</v>
      </c>
      <c r="Z80" s="7">
        <f>Table1[[#This Row],[avg_price_business]]/Table1[[#This Row],[flight_duration_mins]]</f>
        <v>366</v>
      </c>
      <c r="AA80" s="7">
        <v>4000</v>
      </c>
      <c r="AB80" s="7">
        <f>Table1[[#This Row],[flight_duration_mins]]*Table1[[#This Row],[fcpm]]</f>
        <v>400000</v>
      </c>
      <c r="AC80" s="7">
        <f>(Table1[[#This Row],[fuel_costs_per_flight]]*74)/26</f>
        <v>1138461.5384615385</v>
      </c>
      <c r="AD80" s="7">
        <f>Table1[[#This Row],[fuel_costs_per_flight]]+Table1[[#This Row],[other_costs_per_flight]]</f>
        <v>1538461.5384615385</v>
      </c>
      <c r="AE80" s="7">
        <f>Table1[[#This Row],[tickets_revenue]]-Table1[[#This Row],[TC]]</f>
        <v>310938.4615384615</v>
      </c>
    </row>
    <row r="81" spans="1:31" x14ac:dyDescent="0.35">
      <c r="A81" s="5">
        <v>136275</v>
      </c>
      <c r="B81" s="5" t="s">
        <v>17</v>
      </c>
      <c r="C81" s="5" t="s">
        <v>18</v>
      </c>
      <c r="D81" s="5" t="s">
        <v>19</v>
      </c>
      <c r="E81" s="5" t="s">
        <v>20</v>
      </c>
      <c r="F81" s="6">
        <v>42748.422222222223</v>
      </c>
      <c r="G81" s="6">
        <v>42748.490277777775</v>
      </c>
      <c r="H81" s="5" t="s">
        <v>24</v>
      </c>
      <c r="I81" s="5">
        <v>98</v>
      </c>
      <c r="J81" s="5">
        <v>130</v>
      </c>
      <c r="K81" s="5">
        <v>12</v>
      </c>
      <c r="L81" s="5">
        <v>118</v>
      </c>
      <c r="M81" s="5">
        <v>125</v>
      </c>
      <c r="N81" s="5">
        <v>12</v>
      </c>
      <c r="O81" s="5">
        <v>113</v>
      </c>
      <c r="P81" s="7">
        <v>1825000</v>
      </c>
      <c r="Q81" s="7">
        <v>1385800</v>
      </c>
      <c r="R81" s="7">
        <v>439200</v>
      </c>
      <c r="S81" s="8">
        <v>0.9576271186440678</v>
      </c>
      <c r="T81" s="8">
        <v>1</v>
      </c>
      <c r="U81" s="8">
        <v>0.96153846153846156</v>
      </c>
      <c r="V81" s="7">
        <v>12263.716814159292</v>
      </c>
      <c r="W81" s="7">
        <v>36600</v>
      </c>
      <c r="X81" s="7">
        <f>Table1[[#This Row],[avg_price_business]]/Table1[[#This Row],[avg_price_economy]]</f>
        <v>2.9844133352576128</v>
      </c>
      <c r="Y81" s="7">
        <f>Table1[[#This Row],[avg_price_economy]]/Table1[[#This Row],[flight_duration_mins]]</f>
        <v>125.13996749142134</v>
      </c>
      <c r="Z81" s="7">
        <f>Table1[[#This Row],[avg_price_business]]/Table1[[#This Row],[flight_duration_mins]]</f>
        <v>373.46938775510205</v>
      </c>
      <c r="AA81" s="7">
        <v>4000</v>
      </c>
      <c r="AB81" s="7">
        <f>Table1[[#This Row],[flight_duration_mins]]*Table1[[#This Row],[fcpm]]</f>
        <v>392000</v>
      </c>
      <c r="AC81" s="7">
        <f>(Table1[[#This Row],[fuel_costs_per_flight]]*74)/26</f>
        <v>1115692.3076923077</v>
      </c>
      <c r="AD81" s="7">
        <f>Table1[[#This Row],[fuel_costs_per_flight]]+Table1[[#This Row],[other_costs_per_flight]]</f>
        <v>1507692.3076923077</v>
      </c>
      <c r="AE81" s="7">
        <f>Table1[[#This Row],[tickets_revenue]]-Table1[[#This Row],[TC]]</f>
        <v>317307.69230769225</v>
      </c>
    </row>
    <row r="82" spans="1:31" x14ac:dyDescent="0.35">
      <c r="A82" s="5">
        <v>136660</v>
      </c>
      <c r="B82" s="5" t="s">
        <v>27</v>
      </c>
      <c r="C82" s="5" t="s">
        <v>18</v>
      </c>
      <c r="D82" s="5" t="s">
        <v>28</v>
      </c>
      <c r="E82" s="5" t="s">
        <v>29</v>
      </c>
      <c r="F82" s="6">
        <v>42786.393055555556</v>
      </c>
      <c r="G82" s="6">
        <v>42786.427083333336</v>
      </c>
      <c r="H82" s="5" t="s">
        <v>32</v>
      </c>
      <c r="I82" s="5">
        <v>49</v>
      </c>
      <c r="J82" s="5">
        <v>97</v>
      </c>
      <c r="K82" s="5">
        <v>12</v>
      </c>
      <c r="L82" s="5">
        <v>85</v>
      </c>
      <c r="M82" s="5">
        <v>87</v>
      </c>
      <c r="N82" s="5">
        <v>10</v>
      </c>
      <c r="O82" s="5">
        <v>77</v>
      </c>
      <c r="P82" s="7">
        <v>677100</v>
      </c>
      <c r="Q82" s="7">
        <v>488100</v>
      </c>
      <c r="R82" s="7">
        <v>189000</v>
      </c>
      <c r="S82" s="8">
        <v>0.90588235294117647</v>
      </c>
      <c r="T82" s="8">
        <v>0.83333333333333337</v>
      </c>
      <c r="U82" s="8">
        <v>0.89690721649484539</v>
      </c>
      <c r="V82" s="7">
        <v>6338.9610389610389</v>
      </c>
      <c r="W82" s="7">
        <v>18900</v>
      </c>
      <c r="X82" s="7">
        <f>Table1[[#This Row],[avg_price_business]]/Table1[[#This Row],[avg_price_economy]]</f>
        <v>2.981561155500922</v>
      </c>
      <c r="Y82" s="7">
        <f>Table1[[#This Row],[avg_price_economy]]/Table1[[#This Row],[flight_duration_mins]]</f>
        <v>129.36655181553141</v>
      </c>
      <c r="Z82" s="7">
        <f>Table1[[#This Row],[avg_price_business]]/Table1[[#This Row],[flight_duration_mins]]</f>
        <v>385.71428571428572</v>
      </c>
      <c r="AA82" s="7">
        <v>1840</v>
      </c>
      <c r="AB82" s="7">
        <f>Table1[[#This Row],[flight_duration_mins]]*Table1[[#This Row],[fcpm]]</f>
        <v>90160</v>
      </c>
      <c r="AC82" s="7">
        <f>(Table1[[#This Row],[fuel_costs_per_flight]]*74)/26</f>
        <v>256609.23076923078</v>
      </c>
      <c r="AD82" s="7">
        <f>Table1[[#This Row],[fuel_costs_per_flight]]+Table1[[#This Row],[other_costs_per_flight]]</f>
        <v>346769.23076923075</v>
      </c>
      <c r="AE82" s="7">
        <f>Table1[[#This Row],[tickets_revenue]]-Table1[[#This Row],[TC]]</f>
        <v>330330.76923076925</v>
      </c>
    </row>
    <row r="83" spans="1:31" x14ac:dyDescent="0.35">
      <c r="A83" s="5">
        <v>136769</v>
      </c>
      <c r="B83" s="5" t="s">
        <v>27</v>
      </c>
      <c r="C83" s="5" t="s">
        <v>18</v>
      </c>
      <c r="D83" s="5" t="s">
        <v>28</v>
      </c>
      <c r="E83" s="5" t="s">
        <v>29</v>
      </c>
      <c r="F83" s="6">
        <v>42776.395833333336</v>
      </c>
      <c r="G83" s="6">
        <v>42776.431250000001</v>
      </c>
      <c r="H83" s="5" t="s">
        <v>31</v>
      </c>
      <c r="I83" s="5">
        <v>51</v>
      </c>
      <c r="J83" s="5">
        <v>97</v>
      </c>
      <c r="K83" s="5">
        <v>12</v>
      </c>
      <c r="L83" s="5">
        <v>85</v>
      </c>
      <c r="M83" s="5">
        <v>88</v>
      </c>
      <c r="N83" s="5">
        <v>11</v>
      </c>
      <c r="O83" s="5">
        <v>77</v>
      </c>
      <c r="P83" s="7">
        <v>696000</v>
      </c>
      <c r="Q83" s="7">
        <v>488100</v>
      </c>
      <c r="R83" s="7">
        <v>207900</v>
      </c>
      <c r="S83" s="8">
        <v>0.90588235294117647</v>
      </c>
      <c r="T83" s="8">
        <v>0.91666666666666663</v>
      </c>
      <c r="U83" s="8">
        <v>0.90721649484536082</v>
      </c>
      <c r="V83" s="7">
        <v>6338.9610389610389</v>
      </c>
      <c r="W83" s="7">
        <v>18900</v>
      </c>
      <c r="X83" s="7">
        <f>Table1[[#This Row],[avg_price_business]]/Table1[[#This Row],[avg_price_economy]]</f>
        <v>2.981561155500922</v>
      </c>
      <c r="Y83" s="7">
        <f>Table1[[#This Row],[avg_price_economy]]/Table1[[#This Row],[flight_duration_mins]]</f>
        <v>124.29335370511841</v>
      </c>
      <c r="Z83" s="7">
        <f>Table1[[#This Row],[avg_price_business]]/Table1[[#This Row],[flight_duration_mins]]</f>
        <v>370.58823529411762</v>
      </c>
      <c r="AA83" s="7">
        <v>1840</v>
      </c>
      <c r="AB83" s="7">
        <f>Table1[[#This Row],[flight_duration_mins]]*Table1[[#This Row],[fcpm]]</f>
        <v>93840</v>
      </c>
      <c r="AC83" s="7">
        <f>(Table1[[#This Row],[fuel_costs_per_flight]]*74)/26</f>
        <v>267083.07692307694</v>
      </c>
      <c r="AD83" s="7">
        <f>Table1[[#This Row],[fuel_costs_per_flight]]+Table1[[#This Row],[other_costs_per_flight]]</f>
        <v>360923.07692307694</v>
      </c>
      <c r="AE83" s="7">
        <f>Table1[[#This Row],[tickets_revenue]]-Table1[[#This Row],[TC]]</f>
        <v>335076.92307692306</v>
      </c>
    </row>
    <row r="84" spans="1:31" x14ac:dyDescent="0.35">
      <c r="A84" s="5">
        <v>136389</v>
      </c>
      <c r="B84" s="5" t="s">
        <v>17</v>
      </c>
      <c r="C84" s="5" t="s">
        <v>18</v>
      </c>
      <c r="D84" s="5" t="s">
        <v>19</v>
      </c>
      <c r="E84" s="5" t="s">
        <v>20</v>
      </c>
      <c r="F84" s="6">
        <v>42753.423611111109</v>
      </c>
      <c r="G84" s="6">
        <v>42753.493055555555</v>
      </c>
      <c r="H84" s="5" t="s">
        <v>23</v>
      </c>
      <c r="I84" s="5">
        <v>100</v>
      </c>
      <c r="J84" s="5">
        <v>130</v>
      </c>
      <c r="K84" s="5">
        <v>12</v>
      </c>
      <c r="L84" s="5">
        <v>118</v>
      </c>
      <c r="M84" s="5">
        <v>129</v>
      </c>
      <c r="N84" s="5">
        <v>12</v>
      </c>
      <c r="O84" s="5">
        <v>117</v>
      </c>
      <c r="P84" s="7">
        <v>1873800</v>
      </c>
      <c r="Q84" s="7">
        <v>1434600</v>
      </c>
      <c r="R84" s="7">
        <v>439200</v>
      </c>
      <c r="S84" s="8">
        <v>0.99152542372881358</v>
      </c>
      <c r="T84" s="8">
        <v>1</v>
      </c>
      <c r="U84" s="8">
        <v>0.99230769230769234</v>
      </c>
      <c r="V84" s="7">
        <v>12261.538461538461</v>
      </c>
      <c r="W84" s="7">
        <v>36600</v>
      </c>
      <c r="X84" s="7">
        <f>Table1[[#This Row],[avg_price_business]]/Table1[[#This Row],[avg_price_economy]]</f>
        <v>2.984943538268507</v>
      </c>
      <c r="Y84" s="7">
        <f>Table1[[#This Row],[avg_price_economy]]/Table1[[#This Row],[flight_duration_mins]]</f>
        <v>122.61538461538461</v>
      </c>
      <c r="Z84" s="7">
        <f>Table1[[#This Row],[avg_price_business]]/Table1[[#This Row],[flight_duration_mins]]</f>
        <v>366</v>
      </c>
      <c r="AA84" s="7">
        <v>4000</v>
      </c>
      <c r="AB84" s="7">
        <f>Table1[[#This Row],[flight_duration_mins]]*Table1[[#This Row],[fcpm]]</f>
        <v>400000</v>
      </c>
      <c r="AC84" s="7">
        <f>(Table1[[#This Row],[fuel_costs_per_flight]]*74)/26</f>
        <v>1138461.5384615385</v>
      </c>
      <c r="AD84" s="7">
        <f>Table1[[#This Row],[fuel_costs_per_flight]]+Table1[[#This Row],[other_costs_per_flight]]</f>
        <v>1538461.5384615385</v>
      </c>
      <c r="AE84" s="7">
        <f>Table1[[#This Row],[tickets_revenue]]-Table1[[#This Row],[TC]]</f>
        <v>335338.4615384615</v>
      </c>
    </row>
    <row r="85" spans="1:31" x14ac:dyDescent="0.35">
      <c r="A85" s="5">
        <v>136403</v>
      </c>
      <c r="B85" s="5" t="s">
        <v>17</v>
      </c>
      <c r="C85" s="5" t="s">
        <v>18</v>
      </c>
      <c r="D85" s="5" t="s">
        <v>19</v>
      </c>
      <c r="E85" s="5" t="s">
        <v>20</v>
      </c>
      <c r="F85" s="6">
        <v>42786.42083333333</v>
      </c>
      <c r="G85" s="6">
        <v>42786.490277777775</v>
      </c>
      <c r="H85" s="5" t="s">
        <v>23</v>
      </c>
      <c r="I85" s="5">
        <v>100</v>
      </c>
      <c r="J85" s="5">
        <v>130</v>
      </c>
      <c r="K85" s="5">
        <v>12</v>
      </c>
      <c r="L85" s="5">
        <v>118</v>
      </c>
      <c r="M85" s="5">
        <v>129</v>
      </c>
      <c r="N85" s="5">
        <v>12</v>
      </c>
      <c r="O85" s="5">
        <v>117</v>
      </c>
      <c r="P85" s="7">
        <v>1873800</v>
      </c>
      <c r="Q85" s="7">
        <v>1434600</v>
      </c>
      <c r="R85" s="7">
        <v>439200</v>
      </c>
      <c r="S85" s="8">
        <v>0.99152542372881358</v>
      </c>
      <c r="T85" s="8">
        <v>1</v>
      </c>
      <c r="U85" s="8">
        <v>0.99230769230769234</v>
      </c>
      <c r="V85" s="7">
        <v>12261.538461538461</v>
      </c>
      <c r="W85" s="7">
        <v>36600</v>
      </c>
      <c r="X85" s="7">
        <f>Table1[[#This Row],[avg_price_business]]/Table1[[#This Row],[avg_price_economy]]</f>
        <v>2.984943538268507</v>
      </c>
      <c r="Y85" s="7">
        <f>Table1[[#This Row],[avg_price_economy]]/Table1[[#This Row],[flight_duration_mins]]</f>
        <v>122.61538461538461</v>
      </c>
      <c r="Z85" s="7">
        <f>Table1[[#This Row],[avg_price_business]]/Table1[[#This Row],[flight_duration_mins]]</f>
        <v>366</v>
      </c>
      <c r="AA85" s="7">
        <v>4000</v>
      </c>
      <c r="AB85" s="7">
        <f>Table1[[#This Row],[flight_duration_mins]]*Table1[[#This Row],[fcpm]]</f>
        <v>400000</v>
      </c>
      <c r="AC85" s="7">
        <f>(Table1[[#This Row],[fuel_costs_per_flight]]*74)/26</f>
        <v>1138461.5384615385</v>
      </c>
      <c r="AD85" s="7">
        <f>Table1[[#This Row],[fuel_costs_per_flight]]+Table1[[#This Row],[other_costs_per_flight]]</f>
        <v>1538461.5384615385</v>
      </c>
      <c r="AE85" s="7">
        <f>Table1[[#This Row],[tickets_revenue]]-Table1[[#This Row],[TC]]</f>
        <v>335338.4615384615</v>
      </c>
    </row>
    <row r="86" spans="1:31" x14ac:dyDescent="0.35">
      <c r="A86" s="5">
        <v>136709</v>
      </c>
      <c r="B86" s="5" t="s">
        <v>27</v>
      </c>
      <c r="C86" s="5" t="s">
        <v>18</v>
      </c>
      <c r="D86" s="5" t="s">
        <v>28</v>
      </c>
      <c r="E86" s="5" t="s">
        <v>29</v>
      </c>
      <c r="F86" s="6">
        <v>42750.394444444442</v>
      </c>
      <c r="G86" s="6">
        <v>42750.429166666669</v>
      </c>
      <c r="H86" s="5" t="s">
        <v>30</v>
      </c>
      <c r="I86" s="5">
        <v>50</v>
      </c>
      <c r="J86" s="5">
        <v>97</v>
      </c>
      <c r="K86" s="5">
        <v>12</v>
      </c>
      <c r="L86" s="5">
        <v>85</v>
      </c>
      <c r="M86" s="5">
        <v>87</v>
      </c>
      <c r="N86" s="5">
        <v>11</v>
      </c>
      <c r="O86" s="5">
        <v>76</v>
      </c>
      <c r="P86" s="7">
        <v>689700</v>
      </c>
      <c r="Q86" s="7">
        <v>481800</v>
      </c>
      <c r="R86" s="7">
        <v>207900</v>
      </c>
      <c r="S86" s="8">
        <v>0.89411764705882357</v>
      </c>
      <c r="T86" s="8">
        <v>0.91666666666666663</v>
      </c>
      <c r="U86" s="8">
        <v>0.89690721649484539</v>
      </c>
      <c r="V86" s="7">
        <v>6339.4736842105267</v>
      </c>
      <c r="W86" s="7">
        <v>18900</v>
      </c>
      <c r="X86" s="7">
        <f>Table1[[#This Row],[avg_price_business]]/Table1[[#This Row],[avg_price_economy]]</f>
        <v>2.9813200498132004</v>
      </c>
      <c r="Y86" s="7">
        <f>Table1[[#This Row],[avg_price_economy]]/Table1[[#This Row],[flight_duration_mins]]</f>
        <v>126.78947368421053</v>
      </c>
      <c r="Z86" s="7">
        <f>Table1[[#This Row],[avg_price_business]]/Table1[[#This Row],[flight_duration_mins]]</f>
        <v>378</v>
      </c>
      <c r="AA86" s="7">
        <v>1840</v>
      </c>
      <c r="AB86" s="7">
        <f>Table1[[#This Row],[flight_duration_mins]]*Table1[[#This Row],[fcpm]]</f>
        <v>92000</v>
      </c>
      <c r="AC86" s="7">
        <f>(Table1[[#This Row],[fuel_costs_per_flight]]*74)/26</f>
        <v>261846.15384615384</v>
      </c>
      <c r="AD86" s="7">
        <f>Table1[[#This Row],[fuel_costs_per_flight]]+Table1[[#This Row],[other_costs_per_flight]]</f>
        <v>353846.15384615387</v>
      </c>
      <c r="AE86" s="7">
        <f>Table1[[#This Row],[tickets_revenue]]-Table1[[#This Row],[TC]]</f>
        <v>335853.84615384613</v>
      </c>
    </row>
    <row r="87" spans="1:31" x14ac:dyDescent="0.35">
      <c r="A87" s="5">
        <v>136729</v>
      </c>
      <c r="B87" s="5" t="s">
        <v>27</v>
      </c>
      <c r="C87" s="5" t="s">
        <v>18</v>
      </c>
      <c r="D87" s="5" t="s">
        <v>28</v>
      </c>
      <c r="E87" s="5" t="s">
        <v>29</v>
      </c>
      <c r="F87" s="6">
        <v>42764.395138888889</v>
      </c>
      <c r="G87" s="6">
        <v>42764.429861111108</v>
      </c>
      <c r="H87" s="5" t="s">
        <v>30</v>
      </c>
      <c r="I87" s="5">
        <v>50</v>
      </c>
      <c r="J87" s="5">
        <v>97</v>
      </c>
      <c r="K87" s="5">
        <v>12</v>
      </c>
      <c r="L87" s="5">
        <v>85</v>
      </c>
      <c r="M87" s="5">
        <v>88</v>
      </c>
      <c r="N87" s="5">
        <v>11</v>
      </c>
      <c r="O87" s="5">
        <v>77</v>
      </c>
      <c r="P87" s="7">
        <v>695400</v>
      </c>
      <c r="Q87" s="7">
        <v>487500</v>
      </c>
      <c r="R87" s="7">
        <v>207900</v>
      </c>
      <c r="S87" s="8">
        <v>0.90588235294117647</v>
      </c>
      <c r="T87" s="8">
        <v>0.91666666666666663</v>
      </c>
      <c r="U87" s="8">
        <v>0.90721649484536082</v>
      </c>
      <c r="V87" s="7">
        <v>6331.1688311688313</v>
      </c>
      <c r="W87" s="7">
        <v>18900</v>
      </c>
      <c r="X87" s="7">
        <f>Table1[[#This Row],[avg_price_business]]/Table1[[#This Row],[avg_price_economy]]</f>
        <v>2.9852307692307694</v>
      </c>
      <c r="Y87" s="7">
        <f>Table1[[#This Row],[avg_price_economy]]/Table1[[#This Row],[flight_duration_mins]]</f>
        <v>126.62337662337663</v>
      </c>
      <c r="Z87" s="7">
        <f>Table1[[#This Row],[avg_price_business]]/Table1[[#This Row],[flight_duration_mins]]</f>
        <v>378</v>
      </c>
      <c r="AA87" s="7">
        <v>1840</v>
      </c>
      <c r="AB87" s="7">
        <f>Table1[[#This Row],[flight_duration_mins]]*Table1[[#This Row],[fcpm]]</f>
        <v>92000</v>
      </c>
      <c r="AC87" s="7">
        <f>(Table1[[#This Row],[fuel_costs_per_flight]]*74)/26</f>
        <v>261846.15384615384</v>
      </c>
      <c r="AD87" s="7">
        <f>Table1[[#This Row],[fuel_costs_per_flight]]+Table1[[#This Row],[other_costs_per_flight]]</f>
        <v>353846.15384615387</v>
      </c>
      <c r="AE87" s="7">
        <f>Table1[[#This Row],[tickets_revenue]]-Table1[[#This Row],[TC]]</f>
        <v>341553.84615384613</v>
      </c>
    </row>
    <row r="88" spans="1:31" x14ac:dyDescent="0.35">
      <c r="A88" s="5">
        <v>136861</v>
      </c>
      <c r="B88" s="5" t="s">
        <v>27</v>
      </c>
      <c r="C88" s="5" t="s">
        <v>18</v>
      </c>
      <c r="D88" s="5" t="s">
        <v>28</v>
      </c>
      <c r="E88" s="5" t="s">
        <v>29</v>
      </c>
      <c r="F88" s="6">
        <v>42778.394444444442</v>
      </c>
      <c r="G88" s="6">
        <v>42778.428472222222</v>
      </c>
      <c r="H88" s="5" t="s">
        <v>32</v>
      </c>
      <c r="I88" s="5">
        <v>49</v>
      </c>
      <c r="J88" s="5">
        <v>97</v>
      </c>
      <c r="K88" s="5">
        <v>12</v>
      </c>
      <c r="L88" s="5">
        <v>85</v>
      </c>
      <c r="M88" s="5">
        <v>87</v>
      </c>
      <c r="N88" s="5">
        <v>11</v>
      </c>
      <c r="O88" s="5">
        <v>76</v>
      </c>
      <c r="P88" s="7">
        <v>689100</v>
      </c>
      <c r="Q88" s="7">
        <v>481200</v>
      </c>
      <c r="R88" s="7">
        <v>207900</v>
      </c>
      <c r="S88" s="8">
        <v>0.89411764705882357</v>
      </c>
      <c r="T88" s="8">
        <v>0.91666666666666663</v>
      </c>
      <c r="U88" s="8">
        <v>0.89690721649484539</v>
      </c>
      <c r="V88" s="7">
        <v>6331.5789473684208</v>
      </c>
      <c r="W88" s="7">
        <v>18900</v>
      </c>
      <c r="X88" s="7">
        <f>Table1[[#This Row],[avg_price_business]]/Table1[[#This Row],[avg_price_economy]]</f>
        <v>2.9850374064837908</v>
      </c>
      <c r="Y88" s="7">
        <f>Table1[[#This Row],[avg_price_economy]]/Table1[[#This Row],[flight_duration_mins]]</f>
        <v>129.21589688506981</v>
      </c>
      <c r="Z88" s="7">
        <f>Table1[[#This Row],[avg_price_business]]/Table1[[#This Row],[flight_duration_mins]]</f>
        <v>385.71428571428572</v>
      </c>
      <c r="AA88" s="7">
        <v>1840</v>
      </c>
      <c r="AB88" s="7">
        <f>Table1[[#This Row],[flight_duration_mins]]*Table1[[#This Row],[fcpm]]</f>
        <v>90160</v>
      </c>
      <c r="AC88" s="7">
        <f>(Table1[[#This Row],[fuel_costs_per_flight]]*74)/26</f>
        <v>256609.23076923078</v>
      </c>
      <c r="AD88" s="7">
        <f>Table1[[#This Row],[fuel_costs_per_flight]]+Table1[[#This Row],[other_costs_per_flight]]</f>
        <v>346769.23076923075</v>
      </c>
      <c r="AE88" s="7">
        <f>Table1[[#This Row],[tickets_revenue]]-Table1[[#This Row],[TC]]</f>
        <v>342330.76923076925</v>
      </c>
    </row>
    <row r="89" spans="1:31" x14ac:dyDescent="0.35">
      <c r="A89" s="5">
        <v>136316</v>
      </c>
      <c r="B89" s="5" t="s">
        <v>17</v>
      </c>
      <c r="C89" s="5" t="s">
        <v>18</v>
      </c>
      <c r="D89" s="5" t="s">
        <v>19</v>
      </c>
      <c r="E89" s="5" t="s">
        <v>20</v>
      </c>
      <c r="F89" s="6">
        <v>42747.421527777777</v>
      </c>
      <c r="G89" s="6">
        <v>42747.490972222222</v>
      </c>
      <c r="H89" s="5" t="s">
        <v>23</v>
      </c>
      <c r="I89" s="5">
        <v>100</v>
      </c>
      <c r="J89" s="5">
        <v>130</v>
      </c>
      <c r="K89" s="5">
        <v>12</v>
      </c>
      <c r="L89" s="5">
        <v>118</v>
      </c>
      <c r="M89" s="5">
        <v>130</v>
      </c>
      <c r="N89" s="5">
        <v>12</v>
      </c>
      <c r="O89" s="5">
        <v>118</v>
      </c>
      <c r="P89" s="7">
        <v>1886000</v>
      </c>
      <c r="Q89" s="7">
        <v>1446800</v>
      </c>
      <c r="R89" s="7">
        <v>439200</v>
      </c>
      <c r="S89" s="8">
        <v>1</v>
      </c>
      <c r="T89" s="8">
        <v>1</v>
      </c>
      <c r="U89" s="8">
        <v>1</v>
      </c>
      <c r="V89" s="7">
        <v>12261.016949152543</v>
      </c>
      <c r="W89" s="7">
        <v>36600</v>
      </c>
      <c r="X89" s="7">
        <f>Table1[[#This Row],[avg_price_business]]/Table1[[#This Row],[avg_price_economy]]</f>
        <v>2.9850705004147082</v>
      </c>
      <c r="Y89" s="7">
        <f>Table1[[#This Row],[avg_price_economy]]/Table1[[#This Row],[flight_duration_mins]]</f>
        <v>122.61016949152543</v>
      </c>
      <c r="Z89" s="7">
        <f>Table1[[#This Row],[avg_price_business]]/Table1[[#This Row],[flight_duration_mins]]</f>
        <v>366</v>
      </c>
      <c r="AA89" s="7">
        <v>4000</v>
      </c>
      <c r="AB89" s="7">
        <f>Table1[[#This Row],[flight_duration_mins]]*Table1[[#This Row],[fcpm]]</f>
        <v>400000</v>
      </c>
      <c r="AC89" s="7">
        <f>(Table1[[#This Row],[fuel_costs_per_flight]]*74)/26</f>
        <v>1138461.5384615385</v>
      </c>
      <c r="AD89" s="7">
        <f>Table1[[#This Row],[fuel_costs_per_flight]]+Table1[[#This Row],[other_costs_per_flight]]</f>
        <v>1538461.5384615385</v>
      </c>
      <c r="AE89" s="7">
        <f>Table1[[#This Row],[tickets_revenue]]-Table1[[#This Row],[TC]]</f>
        <v>347538.4615384615</v>
      </c>
    </row>
    <row r="90" spans="1:31" x14ac:dyDescent="0.35">
      <c r="A90" s="5">
        <v>136226</v>
      </c>
      <c r="B90" s="5" t="s">
        <v>17</v>
      </c>
      <c r="C90" s="5" t="s">
        <v>18</v>
      </c>
      <c r="D90" s="5" t="s">
        <v>19</v>
      </c>
      <c r="E90" s="5" t="s">
        <v>20</v>
      </c>
      <c r="F90" s="6">
        <v>42765.422222222223</v>
      </c>
      <c r="G90" s="6">
        <v>42765.491666666669</v>
      </c>
      <c r="H90" s="5" t="s">
        <v>23</v>
      </c>
      <c r="I90" s="5">
        <v>100</v>
      </c>
      <c r="J90" s="5">
        <v>130</v>
      </c>
      <c r="K90" s="5">
        <v>12</v>
      </c>
      <c r="L90" s="5">
        <v>118</v>
      </c>
      <c r="M90" s="5">
        <v>130</v>
      </c>
      <c r="N90" s="5">
        <v>12</v>
      </c>
      <c r="O90" s="5">
        <v>118</v>
      </c>
      <c r="P90" s="7">
        <v>1886000</v>
      </c>
      <c r="Q90" s="7">
        <v>1446800</v>
      </c>
      <c r="R90" s="7">
        <v>439200</v>
      </c>
      <c r="S90" s="8">
        <v>1</v>
      </c>
      <c r="T90" s="8">
        <v>1</v>
      </c>
      <c r="U90" s="8">
        <v>1</v>
      </c>
      <c r="V90" s="7">
        <v>12261.016949152543</v>
      </c>
      <c r="W90" s="7">
        <v>36600</v>
      </c>
      <c r="X90" s="7">
        <f>Table1[[#This Row],[avg_price_business]]/Table1[[#This Row],[avg_price_economy]]</f>
        <v>2.9850705004147082</v>
      </c>
      <c r="Y90" s="7">
        <f>Table1[[#This Row],[avg_price_economy]]/Table1[[#This Row],[flight_duration_mins]]</f>
        <v>122.61016949152543</v>
      </c>
      <c r="Z90" s="7">
        <f>Table1[[#This Row],[avg_price_business]]/Table1[[#This Row],[flight_duration_mins]]</f>
        <v>366</v>
      </c>
      <c r="AA90" s="7">
        <v>4000</v>
      </c>
      <c r="AB90" s="7">
        <f>Table1[[#This Row],[flight_duration_mins]]*Table1[[#This Row],[fcpm]]</f>
        <v>400000</v>
      </c>
      <c r="AC90" s="7">
        <f>(Table1[[#This Row],[fuel_costs_per_flight]]*74)/26</f>
        <v>1138461.5384615385</v>
      </c>
      <c r="AD90" s="7">
        <f>Table1[[#This Row],[fuel_costs_per_flight]]+Table1[[#This Row],[other_costs_per_flight]]</f>
        <v>1538461.5384615385</v>
      </c>
      <c r="AE90" s="7">
        <f>Table1[[#This Row],[tickets_revenue]]-Table1[[#This Row],[TC]]</f>
        <v>347538.4615384615</v>
      </c>
    </row>
    <row r="91" spans="1:31" x14ac:dyDescent="0.35">
      <c r="A91" s="5">
        <v>136855</v>
      </c>
      <c r="B91" s="5" t="s">
        <v>27</v>
      </c>
      <c r="C91" s="5" t="s">
        <v>18</v>
      </c>
      <c r="D91" s="5" t="s">
        <v>28</v>
      </c>
      <c r="E91" s="5" t="s">
        <v>29</v>
      </c>
      <c r="F91" s="6">
        <v>42746.504861111112</v>
      </c>
      <c r="G91" s="6">
        <v>42746.539583333331</v>
      </c>
      <c r="H91" s="5" t="s">
        <v>30</v>
      </c>
      <c r="I91" s="5">
        <v>50</v>
      </c>
      <c r="J91" s="5">
        <v>97</v>
      </c>
      <c r="K91" s="5">
        <v>12</v>
      </c>
      <c r="L91" s="5">
        <v>85</v>
      </c>
      <c r="M91" s="5">
        <v>87</v>
      </c>
      <c r="N91" s="5">
        <v>12</v>
      </c>
      <c r="O91" s="5">
        <v>75</v>
      </c>
      <c r="P91" s="7">
        <v>702300</v>
      </c>
      <c r="Q91" s="7">
        <v>475500</v>
      </c>
      <c r="R91" s="7">
        <v>226800</v>
      </c>
      <c r="S91" s="8">
        <v>0.88235294117647056</v>
      </c>
      <c r="T91" s="8">
        <v>1</v>
      </c>
      <c r="U91" s="8">
        <v>0.89690721649484539</v>
      </c>
      <c r="V91" s="7">
        <v>6340</v>
      </c>
      <c r="W91" s="7">
        <v>18900</v>
      </c>
      <c r="X91" s="7">
        <f>Table1[[#This Row],[avg_price_business]]/Table1[[#This Row],[avg_price_economy]]</f>
        <v>2.9810725552050474</v>
      </c>
      <c r="Y91" s="7">
        <f>Table1[[#This Row],[avg_price_economy]]/Table1[[#This Row],[flight_duration_mins]]</f>
        <v>126.8</v>
      </c>
      <c r="Z91" s="7">
        <f>Table1[[#This Row],[avg_price_business]]/Table1[[#This Row],[flight_duration_mins]]</f>
        <v>378</v>
      </c>
      <c r="AA91" s="7">
        <v>1840</v>
      </c>
      <c r="AB91" s="7">
        <f>Table1[[#This Row],[flight_duration_mins]]*Table1[[#This Row],[fcpm]]</f>
        <v>92000</v>
      </c>
      <c r="AC91" s="7">
        <f>(Table1[[#This Row],[fuel_costs_per_flight]]*74)/26</f>
        <v>261846.15384615384</v>
      </c>
      <c r="AD91" s="7">
        <f>Table1[[#This Row],[fuel_costs_per_flight]]+Table1[[#This Row],[other_costs_per_flight]]</f>
        <v>353846.15384615387</v>
      </c>
      <c r="AE91" s="7">
        <f>Table1[[#This Row],[tickets_revenue]]-Table1[[#This Row],[TC]]</f>
        <v>348453.84615384613</v>
      </c>
    </row>
    <row r="92" spans="1:31" x14ac:dyDescent="0.35">
      <c r="A92" s="5">
        <v>136632</v>
      </c>
      <c r="B92" s="5" t="s">
        <v>27</v>
      </c>
      <c r="C92" s="5" t="s">
        <v>18</v>
      </c>
      <c r="D92" s="5" t="s">
        <v>28</v>
      </c>
      <c r="E92" s="5" t="s">
        <v>29</v>
      </c>
      <c r="F92" s="6">
        <v>42742.529166666667</v>
      </c>
      <c r="G92" s="6">
        <v>42742.564583333333</v>
      </c>
      <c r="H92" s="5" t="s">
        <v>31</v>
      </c>
      <c r="I92" s="5">
        <v>51</v>
      </c>
      <c r="J92" s="5">
        <v>97</v>
      </c>
      <c r="K92" s="5">
        <v>12</v>
      </c>
      <c r="L92" s="5">
        <v>85</v>
      </c>
      <c r="M92" s="5">
        <v>91</v>
      </c>
      <c r="N92" s="5">
        <v>11</v>
      </c>
      <c r="O92" s="5">
        <v>80</v>
      </c>
      <c r="P92" s="7">
        <v>714300</v>
      </c>
      <c r="Q92" s="7">
        <v>506400</v>
      </c>
      <c r="R92" s="7">
        <v>207900</v>
      </c>
      <c r="S92" s="8">
        <v>0.94117647058823528</v>
      </c>
      <c r="T92" s="8">
        <v>0.91666666666666663</v>
      </c>
      <c r="U92" s="8">
        <v>0.93814432989690721</v>
      </c>
      <c r="V92" s="7">
        <v>6330</v>
      </c>
      <c r="W92" s="7">
        <v>18900</v>
      </c>
      <c r="X92" s="7">
        <f>Table1[[#This Row],[avg_price_business]]/Table1[[#This Row],[avg_price_economy]]</f>
        <v>2.985781990521327</v>
      </c>
      <c r="Y92" s="7">
        <f>Table1[[#This Row],[avg_price_economy]]/Table1[[#This Row],[flight_duration_mins]]</f>
        <v>124.11764705882354</v>
      </c>
      <c r="Z92" s="7">
        <f>Table1[[#This Row],[avg_price_business]]/Table1[[#This Row],[flight_duration_mins]]</f>
        <v>370.58823529411762</v>
      </c>
      <c r="AA92" s="7">
        <v>1840</v>
      </c>
      <c r="AB92" s="7">
        <f>Table1[[#This Row],[flight_duration_mins]]*Table1[[#This Row],[fcpm]]</f>
        <v>93840</v>
      </c>
      <c r="AC92" s="7">
        <f>(Table1[[#This Row],[fuel_costs_per_flight]]*74)/26</f>
        <v>267083.07692307694</v>
      </c>
      <c r="AD92" s="7">
        <f>Table1[[#This Row],[fuel_costs_per_flight]]+Table1[[#This Row],[other_costs_per_flight]]</f>
        <v>360923.07692307694</v>
      </c>
      <c r="AE92" s="7">
        <f>Table1[[#This Row],[tickets_revenue]]-Table1[[#This Row],[TC]]</f>
        <v>353376.92307692306</v>
      </c>
    </row>
    <row r="93" spans="1:31" x14ac:dyDescent="0.35">
      <c r="A93" s="5">
        <v>136780</v>
      </c>
      <c r="B93" s="5" t="s">
        <v>27</v>
      </c>
      <c r="C93" s="5" t="s">
        <v>18</v>
      </c>
      <c r="D93" s="5" t="s">
        <v>28</v>
      </c>
      <c r="E93" s="5" t="s">
        <v>29</v>
      </c>
      <c r="F93" s="6">
        <v>42790.395833333336</v>
      </c>
      <c r="G93" s="6">
        <v>42790.430555555555</v>
      </c>
      <c r="H93" s="5" t="s">
        <v>30</v>
      </c>
      <c r="I93" s="5">
        <v>50</v>
      </c>
      <c r="J93" s="5">
        <v>97</v>
      </c>
      <c r="K93" s="5">
        <v>12</v>
      </c>
      <c r="L93" s="5">
        <v>85</v>
      </c>
      <c r="M93" s="5">
        <v>89</v>
      </c>
      <c r="N93" s="5">
        <v>12</v>
      </c>
      <c r="O93" s="5">
        <v>77</v>
      </c>
      <c r="P93" s="7">
        <v>714900</v>
      </c>
      <c r="Q93" s="7">
        <v>488100</v>
      </c>
      <c r="R93" s="7">
        <v>226800</v>
      </c>
      <c r="S93" s="8">
        <v>0.90588235294117647</v>
      </c>
      <c r="T93" s="8">
        <v>1</v>
      </c>
      <c r="U93" s="8">
        <v>0.91752577319587625</v>
      </c>
      <c r="V93" s="7">
        <v>6338.9610389610389</v>
      </c>
      <c r="W93" s="7">
        <v>18900</v>
      </c>
      <c r="X93" s="7">
        <f>Table1[[#This Row],[avg_price_business]]/Table1[[#This Row],[avg_price_economy]]</f>
        <v>2.981561155500922</v>
      </c>
      <c r="Y93" s="7">
        <f>Table1[[#This Row],[avg_price_economy]]/Table1[[#This Row],[flight_duration_mins]]</f>
        <v>126.77922077922078</v>
      </c>
      <c r="Z93" s="7">
        <f>Table1[[#This Row],[avg_price_business]]/Table1[[#This Row],[flight_duration_mins]]</f>
        <v>378</v>
      </c>
      <c r="AA93" s="7">
        <v>1840</v>
      </c>
      <c r="AB93" s="7">
        <f>Table1[[#This Row],[flight_duration_mins]]*Table1[[#This Row],[fcpm]]</f>
        <v>92000</v>
      </c>
      <c r="AC93" s="7">
        <f>(Table1[[#This Row],[fuel_costs_per_flight]]*74)/26</f>
        <v>261846.15384615384</v>
      </c>
      <c r="AD93" s="7">
        <f>Table1[[#This Row],[fuel_costs_per_flight]]+Table1[[#This Row],[other_costs_per_flight]]</f>
        <v>353846.15384615387</v>
      </c>
      <c r="AE93" s="7">
        <f>Table1[[#This Row],[tickets_revenue]]-Table1[[#This Row],[TC]]</f>
        <v>361053.84615384613</v>
      </c>
    </row>
    <row r="94" spans="1:31" x14ac:dyDescent="0.35">
      <c r="A94" s="5">
        <v>136951</v>
      </c>
      <c r="B94" s="5" t="s">
        <v>27</v>
      </c>
      <c r="C94" s="5" t="s">
        <v>18</v>
      </c>
      <c r="D94" s="5" t="s">
        <v>28</v>
      </c>
      <c r="E94" s="5" t="s">
        <v>29</v>
      </c>
      <c r="F94" s="6">
        <v>42768.394444444442</v>
      </c>
      <c r="G94" s="6">
        <v>42768.428472222222</v>
      </c>
      <c r="H94" s="5" t="s">
        <v>32</v>
      </c>
      <c r="I94" s="5">
        <v>49</v>
      </c>
      <c r="J94" s="5">
        <v>97</v>
      </c>
      <c r="K94" s="5">
        <v>12</v>
      </c>
      <c r="L94" s="5">
        <v>85</v>
      </c>
      <c r="M94" s="5">
        <v>90</v>
      </c>
      <c r="N94" s="5">
        <v>12</v>
      </c>
      <c r="O94" s="5">
        <v>78</v>
      </c>
      <c r="P94" s="7">
        <v>720600</v>
      </c>
      <c r="Q94" s="7">
        <v>493800</v>
      </c>
      <c r="R94" s="7">
        <v>226800</v>
      </c>
      <c r="S94" s="8">
        <v>0.91764705882352937</v>
      </c>
      <c r="T94" s="8">
        <v>1</v>
      </c>
      <c r="U94" s="8">
        <v>0.92783505154639179</v>
      </c>
      <c r="V94" s="7">
        <v>6330.7692307692305</v>
      </c>
      <c r="W94" s="7">
        <v>18900</v>
      </c>
      <c r="X94" s="7">
        <f>Table1[[#This Row],[avg_price_business]]/Table1[[#This Row],[avg_price_economy]]</f>
        <v>2.9854191980558933</v>
      </c>
      <c r="Y94" s="7">
        <f>Table1[[#This Row],[avg_price_economy]]/Table1[[#This Row],[flight_duration_mins]]</f>
        <v>129.1993720565149</v>
      </c>
      <c r="Z94" s="7">
        <f>Table1[[#This Row],[avg_price_business]]/Table1[[#This Row],[flight_duration_mins]]</f>
        <v>385.71428571428572</v>
      </c>
      <c r="AA94" s="7">
        <v>1840</v>
      </c>
      <c r="AB94" s="7">
        <f>Table1[[#This Row],[flight_duration_mins]]*Table1[[#This Row],[fcpm]]</f>
        <v>90160</v>
      </c>
      <c r="AC94" s="7">
        <f>(Table1[[#This Row],[fuel_costs_per_flight]]*74)/26</f>
        <v>256609.23076923078</v>
      </c>
      <c r="AD94" s="7">
        <f>Table1[[#This Row],[fuel_costs_per_flight]]+Table1[[#This Row],[other_costs_per_flight]]</f>
        <v>346769.23076923075</v>
      </c>
      <c r="AE94" s="7">
        <f>Table1[[#This Row],[tickets_revenue]]-Table1[[#This Row],[TC]]</f>
        <v>373830.76923076925</v>
      </c>
    </row>
    <row r="95" spans="1:31" x14ac:dyDescent="0.35">
      <c r="A95" s="5">
        <v>136754</v>
      </c>
      <c r="B95" s="5" t="s">
        <v>27</v>
      </c>
      <c r="C95" s="5" t="s">
        <v>18</v>
      </c>
      <c r="D95" s="5" t="s">
        <v>28</v>
      </c>
      <c r="E95" s="5" t="s">
        <v>29</v>
      </c>
      <c r="F95" s="6">
        <v>42772.395138888889</v>
      </c>
      <c r="G95" s="6">
        <v>42772.429166666669</v>
      </c>
      <c r="H95" s="5" t="s">
        <v>32</v>
      </c>
      <c r="I95" s="5">
        <v>49</v>
      </c>
      <c r="J95" s="5">
        <v>97</v>
      </c>
      <c r="K95" s="5">
        <v>12</v>
      </c>
      <c r="L95" s="5">
        <v>85</v>
      </c>
      <c r="M95" s="5">
        <v>90</v>
      </c>
      <c r="N95" s="5">
        <v>12</v>
      </c>
      <c r="O95" s="5">
        <v>78</v>
      </c>
      <c r="P95" s="7">
        <v>721200</v>
      </c>
      <c r="Q95" s="7">
        <v>494400</v>
      </c>
      <c r="R95" s="7">
        <v>226800</v>
      </c>
      <c r="S95" s="8">
        <v>0.91764705882352937</v>
      </c>
      <c r="T95" s="8">
        <v>1</v>
      </c>
      <c r="U95" s="8">
        <v>0.92783505154639179</v>
      </c>
      <c r="V95" s="7">
        <v>6338.4615384615381</v>
      </c>
      <c r="W95" s="7">
        <v>18900</v>
      </c>
      <c r="X95" s="7">
        <f>Table1[[#This Row],[avg_price_business]]/Table1[[#This Row],[avg_price_economy]]</f>
        <v>2.9817961165048543</v>
      </c>
      <c r="Y95" s="7">
        <f>Table1[[#This Row],[avg_price_economy]]/Table1[[#This Row],[flight_duration_mins]]</f>
        <v>129.35635792778649</v>
      </c>
      <c r="Z95" s="7">
        <f>Table1[[#This Row],[avg_price_business]]/Table1[[#This Row],[flight_duration_mins]]</f>
        <v>385.71428571428572</v>
      </c>
      <c r="AA95" s="7">
        <v>1840</v>
      </c>
      <c r="AB95" s="7">
        <f>Table1[[#This Row],[flight_duration_mins]]*Table1[[#This Row],[fcpm]]</f>
        <v>90160</v>
      </c>
      <c r="AC95" s="7">
        <f>(Table1[[#This Row],[fuel_costs_per_flight]]*74)/26</f>
        <v>256609.23076923078</v>
      </c>
      <c r="AD95" s="7">
        <f>Table1[[#This Row],[fuel_costs_per_flight]]+Table1[[#This Row],[other_costs_per_flight]]</f>
        <v>346769.23076923075</v>
      </c>
      <c r="AE95" s="7">
        <f>Table1[[#This Row],[tickets_revenue]]-Table1[[#This Row],[TC]]</f>
        <v>374430.76923076925</v>
      </c>
    </row>
    <row r="96" spans="1:31" x14ac:dyDescent="0.35">
      <c r="A96" s="5">
        <v>136733</v>
      </c>
      <c r="B96" s="5" t="s">
        <v>27</v>
      </c>
      <c r="C96" s="5" t="s">
        <v>18</v>
      </c>
      <c r="D96" s="5" t="s">
        <v>28</v>
      </c>
      <c r="E96" s="5" t="s">
        <v>29</v>
      </c>
      <c r="F96" s="6">
        <v>42744.393750000003</v>
      </c>
      <c r="G96" s="6">
        <v>42744.429166666669</v>
      </c>
      <c r="H96" s="5" t="s">
        <v>31</v>
      </c>
      <c r="I96" s="5">
        <v>51</v>
      </c>
      <c r="J96" s="5">
        <v>97</v>
      </c>
      <c r="K96" s="5">
        <v>12</v>
      </c>
      <c r="L96" s="5">
        <v>85</v>
      </c>
      <c r="M96" s="5">
        <v>94</v>
      </c>
      <c r="N96" s="5">
        <v>12</v>
      </c>
      <c r="O96" s="5">
        <v>82</v>
      </c>
      <c r="P96" s="7">
        <v>746400</v>
      </c>
      <c r="Q96" s="7">
        <v>519600</v>
      </c>
      <c r="R96" s="7">
        <v>226800</v>
      </c>
      <c r="S96" s="8">
        <v>0.96470588235294119</v>
      </c>
      <c r="T96" s="8">
        <v>1</v>
      </c>
      <c r="U96" s="8">
        <v>0.96907216494845361</v>
      </c>
      <c r="V96" s="7">
        <v>6336.5853658536589</v>
      </c>
      <c r="W96" s="7">
        <v>18900</v>
      </c>
      <c r="X96" s="7">
        <f>Table1[[#This Row],[avg_price_business]]/Table1[[#This Row],[avg_price_economy]]</f>
        <v>2.982678983833718</v>
      </c>
      <c r="Y96" s="7">
        <f>Table1[[#This Row],[avg_price_economy]]/Table1[[#This Row],[flight_duration_mins]]</f>
        <v>124.2467718794835</v>
      </c>
      <c r="Z96" s="7">
        <f>Table1[[#This Row],[avg_price_business]]/Table1[[#This Row],[flight_duration_mins]]</f>
        <v>370.58823529411762</v>
      </c>
      <c r="AA96" s="7">
        <v>1840</v>
      </c>
      <c r="AB96" s="7">
        <f>Table1[[#This Row],[flight_duration_mins]]*Table1[[#This Row],[fcpm]]</f>
        <v>93840</v>
      </c>
      <c r="AC96" s="7">
        <f>(Table1[[#This Row],[fuel_costs_per_flight]]*74)/26</f>
        <v>267083.07692307694</v>
      </c>
      <c r="AD96" s="7">
        <f>Table1[[#This Row],[fuel_costs_per_flight]]+Table1[[#This Row],[other_costs_per_flight]]</f>
        <v>360923.07692307694</v>
      </c>
      <c r="AE96" s="7">
        <f>Table1[[#This Row],[tickets_revenue]]-Table1[[#This Row],[TC]]</f>
        <v>385476.92307692306</v>
      </c>
    </row>
    <row r="97" spans="1:31" x14ac:dyDescent="0.35">
      <c r="A97" s="5">
        <v>136706</v>
      </c>
      <c r="B97" s="5" t="s">
        <v>27</v>
      </c>
      <c r="C97" s="5" t="s">
        <v>18</v>
      </c>
      <c r="D97" s="5" t="s">
        <v>28</v>
      </c>
      <c r="E97" s="5" t="s">
        <v>29</v>
      </c>
      <c r="F97" s="6">
        <v>42741.395833333336</v>
      </c>
      <c r="G97" s="6">
        <v>42741.430555555555</v>
      </c>
      <c r="H97" s="5" t="s">
        <v>30</v>
      </c>
      <c r="I97" s="5">
        <v>50</v>
      </c>
      <c r="J97" s="5">
        <v>97</v>
      </c>
      <c r="K97" s="5">
        <v>12</v>
      </c>
      <c r="L97" s="5">
        <v>85</v>
      </c>
      <c r="M97" s="5">
        <v>95</v>
      </c>
      <c r="N97" s="5">
        <v>11</v>
      </c>
      <c r="O97" s="5">
        <v>84</v>
      </c>
      <c r="P97" s="7">
        <v>740100</v>
      </c>
      <c r="Q97" s="7">
        <v>532200</v>
      </c>
      <c r="R97" s="7">
        <v>207900</v>
      </c>
      <c r="S97" s="8">
        <v>0.9882352941176471</v>
      </c>
      <c r="T97" s="8">
        <v>0.91666666666666663</v>
      </c>
      <c r="U97" s="8">
        <v>0.97938144329896903</v>
      </c>
      <c r="V97" s="7">
        <v>6335.7142857142853</v>
      </c>
      <c r="W97" s="7">
        <v>18900</v>
      </c>
      <c r="X97" s="7">
        <f>Table1[[#This Row],[avg_price_business]]/Table1[[#This Row],[avg_price_economy]]</f>
        <v>2.9830890642615562</v>
      </c>
      <c r="Y97" s="7">
        <f>Table1[[#This Row],[avg_price_economy]]/Table1[[#This Row],[flight_duration_mins]]</f>
        <v>126.71428571428571</v>
      </c>
      <c r="Z97" s="7">
        <f>Table1[[#This Row],[avg_price_business]]/Table1[[#This Row],[flight_duration_mins]]</f>
        <v>378</v>
      </c>
      <c r="AA97" s="7">
        <v>1840</v>
      </c>
      <c r="AB97" s="7">
        <f>Table1[[#This Row],[flight_duration_mins]]*Table1[[#This Row],[fcpm]]</f>
        <v>92000</v>
      </c>
      <c r="AC97" s="7">
        <f>(Table1[[#This Row],[fuel_costs_per_flight]]*74)/26</f>
        <v>261846.15384615384</v>
      </c>
      <c r="AD97" s="7">
        <f>Table1[[#This Row],[fuel_costs_per_flight]]+Table1[[#This Row],[other_costs_per_flight]]</f>
        <v>353846.15384615387</v>
      </c>
      <c r="AE97" s="7">
        <f>Table1[[#This Row],[tickets_revenue]]-Table1[[#This Row],[TC]]</f>
        <v>386253.84615384613</v>
      </c>
    </row>
    <row r="98" spans="1:31" x14ac:dyDescent="0.35">
      <c r="A98" s="5">
        <v>136669</v>
      </c>
      <c r="B98" s="5" t="s">
        <v>27</v>
      </c>
      <c r="C98" s="5" t="s">
        <v>18</v>
      </c>
      <c r="D98" s="5" t="s">
        <v>28</v>
      </c>
      <c r="E98" s="5" t="s">
        <v>29</v>
      </c>
      <c r="F98" s="6">
        <v>42752.393055555556</v>
      </c>
      <c r="G98" s="6">
        <v>42752.428472222222</v>
      </c>
      <c r="H98" s="5" t="s">
        <v>31</v>
      </c>
      <c r="I98" s="5">
        <v>51</v>
      </c>
      <c r="J98" s="5">
        <v>97</v>
      </c>
      <c r="K98" s="5">
        <v>12</v>
      </c>
      <c r="L98" s="5">
        <v>85</v>
      </c>
      <c r="M98" s="5">
        <v>95</v>
      </c>
      <c r="N98" s="5">
        <v>12</v>
      </c>
      <c r="O98" s="5">
        <v>83</v>
      </c>
      <c r="P98" s="7">
        <v>752700</v>
      </c>
      <c r="Q98" s="7">
        <v>525900</v>
      </c>
      <c r="R98" s="7">
        <v>226800</v>
      </c>
      <c r="S98" s="8">
        <v>0.97647058823529409</v>
      </c>
      <c r="T98" s="8">
        <v>1</v>
      </c>
      <c r="U98" s="8">
        <v>0.97938144329896903</v>
      </c>
      <c r="V98" s="7">
        <v>6336.1445783132531</v>
      </c>
      <c r="W98" s="7">
        <v>18900</v>
      </c>
      <c r="X98" s="7">
        <f>Table1[[#This Row],[avg_price_business]]/Table1[[#This Row],[avg_price_economy]]</f>
        <v>2.9828864803194524</v>
      </c>
      <c r="Y98" s="7">
        <f>Table1[[#This Row],[avg_price_economy]]/Table1[[#This Row],[flight_duration_mins]]</f>
        <v>124.23812898653438</v>
      </c>
      <c r="Z98" s="7">
        <f>Table1[[#This Row],[avg_price_business]]/Table1[[#This Row],[flight_duration_mins]]</f>
        <v>370.58823529411762</v>
      </c>
      <c r="AA98" s="7">
        <v>1840</v>
      </c>
      <c r="AB98" s="7">
        <f>Table1[[#This Row],[flight_duration_mins]]*Table1[[#This Row],[fcpm]]</f>
        <v>93840</v>
      </c>
      <c r="AC98" s="7">
        <f>(Table1[[#This Row],[fuel_costs_per_flight]]*74)/26</f>
        <v>267083.07692307694</v>
      </c>
      <c r="AD98" s="7">
        <f>Table1[[#This Row],[fuel_costs_per_flight]]+Table1[[#This Row],[other_costs_per_flight]]</f>
        <v>360923.07692307694</v>
      </c>
      <c r="AE98" s="7">
        <f>Table1[[#This Row],[tickets_revenue]]-Table1[[#This Row],[TC]]</f>
        <v>391776.92307692306</v>
      </c>
    </row>
    <row r="99" spans="1:31" x14ac:dyDescent="0.35">
      <c r="A99" s="5">
        <v>136956</v>
      </c>
      <c r="B99" s="5" t="s">
        <v>27</v>
      </c>
      <c r="C99" s="5" t="s">
        <v>18</v>
      </c>
      <c r="D99" s="5" t="s">
        <v>28</v>
      </c>
      <c r="E99" s="5" t="s">
        <v>29</v>
      </c>
      <c r="F99" s="6">
        <v>42770.397916666669</v>
      </c>
      <c r="G99" s="6">
        <v>42770.432638888888</v>
      </c>
      <c r="H99" s="5" t="s">
        <v>30</v>
      </c>
      <c r="I99" s="5">
        <v>50</v>
      </c>
      <c r="J99" s="5">
        <v>97</v>
      </c>
      <c r="K99" s="5">
        <v>12</v>
      </c>
      <c r="L99" s="5">
        <v>85</v>
      </c>
      <c r="M99" s="5">
        <v>96</v>
      </c>
      <c r="N99" s="5">
        <v>11</v>
      </c>
      <c r="O99" s="5">
        <v>85</v>
      </c>
      <c r="P99" s="7">
        <v>746400</v>
      </c>
      <c r="Q99" s="7">
        <v>538500</v>
      </c>
      <c r="R99" s="7">
        <v>207900</v>
      </c>
      <c r="S99" s="8">
        <v>1</v>
      </c>
      <c r="T99" s="8">
        <v>0.91666666666666663</v>
      </c>
      <c r="U99" s="8">
        <v>0.98969072164948457</v>
      </c>
      <c r="V99" s="7">
        <v>6335.2941176470586</v>
      </c>
      <c r="W99" s="7">
        <v>18900</v>
      </c>
      <c r="X99" s="7">
        <f>Table1[[#This Row],[avg_price_business]]/Table1[[#This Row],[avg_price_economy]]</f>
        <v>2.9832869080779947</v>
      </c>
      <c r="Y99" s="7">
        <f>Table1[[#This Row],[avg_price_economy]]/Table1[[#This Row],[flight_duration_mins]]</f>
        <v>126.70588235294117</v>
      </c>
      <c r="Z99" s="7">
        <f>Table1[[#This Row],[avg_price_business]]/Table1[[#This Row],[flight_duration_mins]]</f>
        <v>378</v>
      </c>
      <c r="AA99" s="7">
        <v>1840</v>
      </c>
      <c r="AB99" s="7">
        <f>Table1[[#This Row],[flight_duration_mins]]*Table1[[#This Row],[fcpm]]</f>
        <v>92000</v>
      </c>
      <c r="AC99" s="7">
        <f>(Table1[[#This Row],[fuel_costs_per_flight]]*74)/26</f>
        <v>261846.15384615384</v>
      </c>
      <c r="AD99" s="7">
        <f>Table1[[#This Row],[fuel_costs_per_flight]]+Table1[[#This Row],[other_costs_per_flight]]</f>
        <v>353846.15384615387</v>
      </c>
      <c r="AE99" s="7">
        <f>Table1[[#This Row],[tickets_revenue]]-Table1[[#This Row],[TC]]</f>
        <v>392553.84615384613</v>
      </c>
    </row>
    <row r="100" spans="1:31" x14ac:dyDescent="0.35">
      <c r="A100" s="5">
        <v>136612</v>
      </c>
      <c r="B100" s="5" t="s">
        <v>27</v>
      </c>
      <c r="C100" s="5" t="s">
        <v>18</v>
      </c>
      <c r="D100" s="5" t="s">
        <v>28</v>
      </c>
      <c r="E100" s="5" t="s">
        <v>29</v>
      </c>
      <c r="F100" s="6">
        <v>42787.393750000003</v>
      </c>
      <c r="G100" s="6">
        <v>42787.428472222222</v>
      </c>
      <c r="H100" s="5" t="s">
        <v>30</v>
      </c>
      <c r="I100" s="5">
        <v>50</v>
      </c>
      <c r="J100" s="5">
        <v>97</v>
      </c>
      <c r="K100" s="5">
        <v>12</v>
      </c>
      <c r="L100" s="5">
        <v>85</v>
      </c>
      <c r="M100" s="5">
        <v>94</v>
      </c>
      <c r="N100" s="5">
        <v>12</v>
      </c>
      <c r="O100" s="5">
        <v>82</v>
      </c>
      <c r="P100" s="7">
        <v>746400</v>
      </c>
      <c r="Q100" s="7">
        <v>519600</v>
      </c>
      <c r="R100" s="7">
        <v>226800</v>
      </c>
      <c r="S100" s="8">
        <v>0.96470588235294119</v>
      </c>
      <c r="T100" s="8">
        <v>1</v>
      </c>
      <c r="U100" s="8">
        <v>0.96907216494845361</v>
      </c>
      <c r="V100" s="7">
        <v>6336.5853658536589</v>
      </c>
      <c r="W100" s="7">
        <v>18900</v>
      </c>
      <c r="X100" s="7">
        <f>Table1[[#This Row],[avg_price_business]]/Table1[[#This Row],[avg_price_economy]]</f>
        <v>2.982678983833718</v>
      </c>
      <c r="Y100" s="7">
        <f>Table1[[#This Row],[avg_price_economy]]/Table1[[#This Row],[flight_duration_mins]]</f>
        <v>126.73170731707317</v>
      </c>
      <c r="Z100" s="7">
        <f>Table1[[#This Row],[avg_price_business]]/Table1[[#This Row],[flight_duration_mins]]</f>
        <v>378</v>
      </c>
      <c r="AA100" s="7">
        <v>1840</v>
      </c>
      <c r="AB100" s="7">
        <f>Table1[[#This Row],[flight_duration_mins]]*Table1[[#This Row],[fcpm]]</f>
        <v>92000</v>
      </c>
      <c r="AC100" s="7">
        <f>(Table1[[#This Row],[fuel_costs_per_flight]]*74)/26</f>
        <v>261846.15384615384</v>
      </c>
      <c r="AD100" s="7">
        <f>Table1[[#This Row],[fuel_costs_per_flight]]+Table1[[#This Row],[other_costs_per_flight]]</f>
        <v>353846.15384615387</v>
      </c>
      <c r="AE100" s="7">
        <f>Table1[[#This Row],[tickets_revenue]]-Table1[[#This Row],[TC]]</f>
        <v>392553.84615384613</v>
      </c>
    </row>
    <row r="101" spans="1:31" x14ac:dyDescent="0.35">
      <c r="A101" s="5">
        <v>136630</v>
      </c>
      <c r="B101" s="5" t="s">
        <v>27</v>
      </c>
      <c r="C101" s="5" t="s">
        <v>18</v>
      </c>
      <c r="D101" s="5" t="s">
        <v>28</v>
      </c>
      <c r="E101" s="5" t="s">
        <v>29</v>
      </c>
      <c r="F101" s="6">
        <v>42791.397222222222</v>
      </c>
      <c r="G101" s="6">
        <v>42791.431944444441</v>
      </c>
      <c r="H101" s="5" t="s">
        <v>30</v>
      </c>
      <c r="I101" s="5">
        <v>50</v>
      </c>
      <c r="J101" s="5">
        <v>97</v>
      </c>
      <c r="K101" s="5">
        <v>12</v>
      </c>
      <c r="L101" s="5">
        <v>85</v>
      </c>
      <c r="M101" s="5">
        <v>94</v>
      </c>
      <c r="N101" s="5">
        <v>12</v>
      </c>
      <c r="O101" s="5">
        <v>82</v>
      </c>
      <c r="P101" s="7">
        <v>746400</v>
      </c>
      <c r="Q101" s="7">
        <v>519600</v>
      </c>
      <c r="R101" s="7">
        <v>226800</v>
      </c>
      <c r="S101" s="8">
        <v>0.96470588235294119</v>
      </c>
      <c r="T101" s="8">
        <v>1</v>
      </c>
      <c r="U101" s="8">
        <v>0.96907216494845361</v>
      </c>
      <c r="V101" s="7">
        <v>6336.5853658536589</v>
      </c>
      <c r="W101" s="7">
        <v>18900</v>
      </c>
      <c r="X101" s="7">
        <f>Table1[[#This Row],[avg_price_business]]/Table1[[#This Row],[avg_price_economy]]</f>
        <v>2.982678983833718</v>
      </c>
      <c r="Y101" s="7">
        <f>Table1[[#This Row],[avg_price_economy]]/Table1[[#This Row],[flight_duration_mins]]</f>
        <v>126.73170731707317</v>
      </c>
      <c r="Z101" s="7">
        <f>Table1[[#This Row],[avg_price_business]]/Table1[[#This Row],[flight_duration_mins]]</f>
        <v>378</v>
      </c>
      <c r="AA101" s="7">
        <v>1840</v>
      </c>
      <c r="AB101" s="7">
        <f>Table1[[#This Row],[flight_duration_mins]]*Table1[[#This Row],[fcpm]]</f>
        <v>92000</v>
      </c>
      <c r="AC101" s="7">
        <f>(Table1[[#This Row],[fuel_costs_per_flight]]*74)/26</f>
        <v>261846.15384615384</v>
      </c>
      <c r="AD101" s="7">
        <f>Table1[[#This Row],[fuel_costs_per_flight]]+Table1[[#This Row],[other_costs_per_flight]]</f>
        <v>353846.15384615387</v>
      </c>
      <c r="AE101" s="7">
        <f>Table1[[#This Row],[tickets_revenue]]-Table1[[#This Row],[TC]]</f>
        <v>392553.84615384613</v>
      </c>
    </row>
    <row r="102" spans="1:31" x14ac:dyDescent="0.35">
      <c r="A102" s="5">
        <v>136802</v>
      </c>
      <c r="B102" s="5" t="s">
        <v>27</v>
      </c>
      <c r="C102" s="5" t="s">
        <v>18</v>
      </c>
      <c r="D102" s="5" t="s">
        <v>28</v>
      </c>
      <c r="E102" s="5" t="s">
        <v>29</v>
      </c>
      <c r="F102" s="6">
        <v>42792.397222222222</v>
      </c>
      <c r="G102" s="6">
        <v>42792.431944444441</v>
      </c>
      <c r="H102" s="5" t="s">
        <v>30</v>
      </c>
      <c r="I102" s="5">
        <v>50</v>
      </c>
      <c r="J102" s="5">
        <v>97</v>
      </c>
      <c r="K102" s="5">
        <v>12</v>
      </c>
      <c r="L102" s="5">
        <v>85</v>
      </c>
      <c r="M102" s="5">
        <v>96</v>
      </c>
      <c r="N102" s="5">
        <v>11</v>
      </c>
      <c r="O102" s="5">
        <v>85</v>
      </c>
      <c r="P102" s="7">
        <v>746400</v>
      </c>
      <c r="Q102" s="7">
        <v>538500</v>
      </c>
      <c r="R102" s="7">
        <v>207900</v>
      </c>
      <c r="S102" s="8">
        <v>1</v>
      </c>
      <c r="T102" s="8">
        <v>0.91666666666666663</v>
      </c>
      <c r="U102" s="8">
        <v>0.98969072164948457</v>
      </c>
      <c r="V102" s="7">
        <v>6335.2941176470586</v>
      </c>
      <c r="W102" s="7">
        <v>18900</v>
      </c>
      <c r="X102" s="7">
        <f>Table1[[#This Row],[avg_price_business]]/Table1[[#This Row],[avg_price_economy]]</f>
        <v>2.9832869080779947</v>
      </c>
      <c r="Y102" s="7">
        <f>Table1[[#This Row],[avg_price_economy]]/Table1[[#This Row],[flight_duration_mins]]</f>
        <v>126.70588235294117</v>
      </c>
      <c r="Z102" s="7">
        <f>Table1[[#This Row],[avg_price_business]]/Table1[[#This Row],[flight_duration_mins]]</f>
        <v>378</v>
      </c>
      <c r="AA102" s="7">
        <v>1840</v>
      </c>
      <c r="AB102" s="7">
        <f>Table1[[#This Row],[flight_duration_mins]]*Table1[[#This Row],[fcpm]]</f>
        <v>92000</v>
      </c>
      <c r="AC102" s="7">
        <f>(Table1[[#This Row],[fuel_costs_per_flight]]*74)/26</f>
        <v>261846.15384615384</v>
      </c>
      <c r="AD102" s="7">
        <f>Table1[[#This Row],[fuel_costs_per_flight]]+Table1[[#This Row],[other_costs_per_flight]]</f>
        <v>353846.15384615387</v>
      </c>
      <c r="AE102" s="7">
        <f>Table1[[#This Row],[tickets_revenue]]-Table1[[#This Row],[TC]]</f>
        <v>392553.84615384613</v>
      </c>
    </row>
    <row r="103" spans="1:31" x14ac:dyDescent="0.35">
      <c r="A103" s="5">
        <v>136907</v>
      </c>
      <c r="B103" s="5" t="s">
        <v>27</v>
      </c>
      <c r="C103" s="5" t="s">
        <v>18</v>
      </c>
      <c r="D103" s="5" t="s">
        <v>28</v>
      </c>
      <c r="E103" s="5" t="s">
        <v>29</v>
      </c>
      <c r="F103" s="6">
        <v>42751.396527777775</v>
      </c>
      <c r="G103" s="6">
        <v>42751.431944444441</v>
      </c>
      <c r="H103" s="5" t="s">
        <v>31</v>
      </c>
      <c r="I103" s="5">
        <v>51</v>
      </c>
      <c r="J103" s="5">
        <v>97</v>
      </c>
      <c r="K103" s="5">
        <v>12</v>
      </c>
      <c r="L103" s="5">
        <v>85</v>
      </c>
      <c r="M103" s="5">
        <v>96</v>
      </c>
      <c r="N103" s="5">
        <v>12</v>
      </c>
      <c r="O103" s="5">
        <v>84</v>
      </c>
      <c r="P103" s="7">
        <v>759000</v>
      </c>
      <c r="Q103" s="7">
        <v>532200</v>
      </c>
      <c r="R103" s="7">
        <v>226800</v>
      </c>
      <c r="S103" s="8">
        <v>0.9882352941176471</v>
      </c>
      <c r="T103" s="8">
        <v>1</v>
      </c>
      <c r="U103" s="8">
        <v>0.98969072164948457</v>
      </c>
      <c r="V103" s="7">
        <v>6335.7142857142853</v>
      </c>
      <c r="W103" s="7">
        <v>18900</v>
      </c>
      <c r="X103" s="7">
        <f>Table1[[#This Row],[avg_price_business]]/Table1[[#This Row],[avg_price_economy]]</f>
        <v>2.9830890642615562</v>
      </c>
      <c r="Y103" s="7">
        <f>Table1[[#This Row],[avg_price_economy]]/Table1[[#This Row],[flight_duration_mins]]</f>
        <v>124.22969187675069</v>
      </c>
      <c r="Z103" s="7">
        <f>Table1[[#This Row],[avg_price_business]]/Table1[[#This Row],[flight_duration_mins]]</f>
        <v>370.58823529411762</v>
      </c>
      <c r="AA103" s="7">
        <v>1840</v>
      </c>
      <c r="AB103" s="7">
        <f>Table1[[#This Row],[flight_duration_mins]]*Table1[[#This Row],[fcpm]]</f>
        <v>93840</v>
      </c>
      <c r="AC103" s="7">
        <f>(Table1[[#This Row],[fuel_costs_per_flight]]*74)/26</f>
        <v>267083.07692307694</v>
      </c>
      <c r="AD103" s="7">
        <f>Table1[[#This Row],[fuel_costs_per_flight]]+Table1[[#This Row],[other_costs_per_flight]]</f>
        <v>360923.07692307694</v>
      </c>
      <c r="AE103" s="7">
        <f>Table1[[#This Row],[tickets_revenue]]-Table1[[#This Row],[TC]]</f>
        <v>398076.92307692306</v>
      </c>
    </row>
    <row r="104" spans="1:31" x14ac:dyDescent="0.35">
      <c r="A104" s="5">
        <v>136571</v>
      </c>
      <c r="B104" s="5" t="s">
        <v>27</v>
      </c>
      <c r="C104" s="5" t="s">
        <v>18</v>
      </c>
      <c r="D104" s="5" t="s">
        <v>28</v>
      </c>
      <c r="E104" s="5" t="s">
        <v>29</v>
      </c>
      <c r="F104" s="6">
        <v>42760.394444444442</v>
      </c>
      <c r="G104" s="6">
        <v>42760.429166666669</v>
      </c>
      <c r="H104" s="5" t="s">
        <v>30</v>
      </c>
      <c r="I104" s="5">
        <v>50</v>
      </c>
      <c r="J104" s="5">
        <v>97</v>
      </c>
      <c r="K104" s="5">
        <v>12</v>
      </c>
      <c r="L104" s="5">
        <v>85</v>
      </c>
      <c r="M104" s="5">
        <v>95</v>
      </c>
      <c r="N104" s="5">
        <v>12</v>
      </c>
      <c r="O104" s="5">
        <v>83</v>
      </c>
      <c r="P104" s="7">
        <v>752700</v>
      </c>
      <c r="Q104" s="7">
        <v>525900</v>
      </c>
      <c r="R104" s="7">
        <v>226800</v>
      </c>
      <c r="S104" s="8">
        <v>0.97647058823529409</v>
      </c>
      <c r="T104" s="8">
        <v>1</v>
      </c>
      <c r="U104" s="8">
        <v>0.97938144329896903</v>
      </c>
      <c r="V104" s="7">
        <v>6336.1445783132531</v>
      </c>
      <c r="W104" s="7">
        <v>18900</v>
      </c>
      <c r="X104" s="7">
        <f>Table1[[#This Row],[avg_price_business]]/Table1[[#This Row],[avg_price_economy]]</f>
        <v>2.9828864803194524</v>
      </c>
      <c r="Y104" s="7">
        <f>Table1[[#This Row],[avg_price_economy]]/Table1[[#This Row],[flight_duration_mins]]</f>
        <v>126.72289156626506</v>
      </c>
      <c r="Z104" s="7">
        <f>Table1[[#This Row],[avg_price_business]]/Table1[[#This Row],[flight_duration_mins]]</f>
        <v>378</v>
      </c>
      <c r="AA104" s="7">
        <v>1840</v>
      </c>
      <c r="AB104" s="7">
        <f>Table1[[#This Row],[flight_duration_mins]]*Table1[[#This Row],[fcpm]]</f>
        <v>92000</v>
      </c>
      <c r="AC104" s="7">
        <f>(Table1[[#This Row],[fuel_costs_per_flight]]*74)/26</f>
        <v>261846.15384615384</v>
      </c>
      <c r="AD104" s="7">
        <f>Table1[[#This Row],[fuel_costs_per_flight]]+Table1[[#This Row],[other_costs_per_flight]]</f>
        <v>353846.15384615387</v>
      </c>
      <c r="AE104" s="7">
        <f>Table1[[#This Row],[tickets_revenue]]-Table1[[#This Row],[TC]]</f>
        <v>398853.84615384613</v>
      </c>
    </row>
    <row r="105" spans="1:31" x14ac:dyDescent="0.35">
      <c r="A105" s="5">
        <v>136720</v>
      </c>
      <c r="B105" s="5" t="s">
        <v>27</v>
      </c>
      <c r="C105" s="5" t="s">
        <v>18</v>
      </c>
      <c r="D105" s="5" t="s">
        <v>28</v>
      </c>
      <c r="E105" s="5" t="s">
        <v>29</v>
      </c>
      <c r="F105" s="6">
        <v>42761.395138888889</v>
      </c>
      <c r="G105" s="6">
        <v>42761.429861111108</v>
      </c>
      <c r="H105" s="5" t="s">
        <v>30</v>
      </c>
      <c r="I105" s="5">
        <v>50</v>
      </c>
      <c r="J105" s="5">
        <v>97</v>
      </c>
      <c r="K105" s="5">
        <v>12</v>
      </c>
      <c r="L105" s="5">
        <v>85</v>
      </c>
      <c r="M105" s="5">
        <v>95</v>
      </c>
      <c r="N105" s="5">
        <v>12</v>
      </c>
      <c r="O105" s="5">
        <v>83</v>
      </c>
      <c r="P105" s="7">
        <v>752700</v>
      </c>
      <c r="Q105" s="7">
        <v>525900</v>
      </c>
      <c r="R105" s="7">
        <v>226800</v>
      </c>
      <c r="S105" s="8">
        <v>0.97647058823529409</v>
      </c>
      <c r="T105" s="8">
        <v>1</v>
      </c>
      <c r="U105" s="8">
        <v>0.97938144329896903</v>
      </c>
      <c r="V105" s="7">
        <v>6336.1445783132531</v>
      </c>
      <c r="W105" s="7">
        <v>18900</v>
      </c>
      <c r="X105" s="7">
        <f>Table1[[#This Row],[avg_price_business]]/Table1[[#This Row],[avg_price_economy]]</f>
        <v>2.9828864803194524</v>
      </c>
      <c r="Y105" s="7">
        <f>Table1[[#This Row],[avg_price_economy]]/Table1[[#This Row],[flight_duration_mins]]</f>
        <v>126.72289156626506</v>
      </c>
      <c r="Z105" s="7">
        <f>Table1[[#This Row],[avg_price_business]]/Table1[[#This Row],[flight_duration_mins]]</f>
        <v>378</v>
      </c>
      <c r="AA105" s="7">
        <v>1840</v>
      </c>
      <c r="AB105" s="7">
        <f>Table1[[#This Row],[flight_duration_mins]]*Table1[[#This Row],[fcpm]]</f>
        <v>92000</v>
      </c>
      <c r="AC105" s="7">
        <f>(Table1[[#This Row],[fuel_costs_per_flight]]*74)/26</f>
        <v>261846.15384615384</v>
      </c>
      <c r="AD105" s="7">
        <f>Table1[[#This Row],[fuel_costs_per_flight]]+Table1[[#This Row],[other_costs_per_flight]]</f>
        <v>353846.15384615387</v>
      </c>
      <c r="AE105" s="7">
        <f>Table1[[#This Row],[tickets_revenue]]-Table1[[#This Row],[TC]]</f>
        <v>398853.84615384613</v>
      </c>
    </row>
    <row r="106" spans="1:31" x14ac:dyDescent="0.35">
      <c r="A106" s="5">
        <v>136927</v>
      </c>
      <c r="B106" s="5" t="s">
        <v>27</v>
      </c>
      <c r="C106" s="5" t="s">
        <v>18</v>
      </c>
      <c r="D106" s="5" t="s">
        <v>28</v>
      </c>
      <c r="E106" s="5" t="s">
        <v>29</v>
      </c>
      <c r="F106" s="6">
        <v>42757.394444444442</v>
      </c>
      <c r="G106" s="6">
        <v>42757.429861111108</v>
      </c>
      <c r="H106" s="5" t="s">
        <v>31</v>
      </c>
      <c r="I106" s="5">
        <v>51</v>
      </c>
      <c r="J106" s="5">
        <v>97</v>
      </c>
      <c r="K106" s="5">
        <v>12</v>
      </c>
      <c r="L106" s="5">
        <v>85</v>
      </c>
      <c r="M106" s="5">
        <v>97</v>
      </c>
      <c r="N106" s="5">
        <v>12</v>
      </c>
      <c r="O106" s="5">
        <v>85</v>
      </c>
      <c r="P106" s="7">
        <v>765300</v>
      </c>
      <c r="Q106" s="7">
        <v>538500</v>
      </c>
      <c r="R106" s="7">
        <v>226800</v>
      </c>
      <c r="S106" s="8">
        <v>1</v>
      </c>
      <c r="T106" s="8">
        <v>1</v>
      </c>
      <c r="U106" s="8">
        <v>1</v>
      </c>
      <c r="V106" s="7">
        <v>6335.2941176470586</v>
      </c>
      <c r="W106" s="7">
        <v>18900</v>
      </c>
      <c r="X106" s="7">
        <f>Table1[[#This Row],[avg_price_business]]/Table1[[#This Row],[avg_price_economy]]</f>
        <v>2.9832869080779947</v>
      </c>
      <c r="Y106" s="7">
        <f>Table1[[#This Row],[avg_price_economy]]/Table1[[#This Row],[flight_duration_mins]]</f>
        <v>124.22145328719722</v>
      </c>
      <c r="Z106" s="7">
        <f>Table1[[#This Row],[avg_price_business]]/Table1[[#This Row],[flight_duration_mins]]</f>
        <v>370.58823529411762</v>
      </c>
      <c r="AA106" s="7">
        <v>1840</v>
      </c>
      <c r="AB106" s="7">
        <f>Table1[[#This Row],[flight_duration_mins]]*Table1[[#This Row],[fcpm]]</f>
        <v>93840</v>
      </c>
      <c r="AC106" s="7">
        <f>(Table1[[#This Row],[fuel_costs_per_flight]]*74)/26</f>
        <v>267083.07692307694</v>
      </c>
      <c r="AD106" s="7">
        <f>Table1[[#This Row],[fuel_costs_per_flight]]+Table1[[#This Row],[other_costs_per_flight]]</f>
        <v>360923.07692307694</v>
      </c>
      <c r="AE106" s="7">
        <f>Table1[[#This Row],[tickets_revenue]]-Table1[[#This Row],[TC]]</f>
        <v>404376.92307692306</v>
      </c>
    </row>
    <row r="107" spans="1:31" x14ac:dyDescent="0.35">
      <c r="A107" s="5">
        <v>136900</v>
      </c>
      <c r="B107" s="5" t="s">
        <v>27</v>
      </c>
      <c r="C107" s="5" t="s">
        <v>18</v>
      </c>
      <c r="D107" s="5" t="s">
        <v>28</v>
      </c>
      <c r="E107" s="5" t="s">
        <v>29</v>
      </c>
      <c r="F107" s="6">
        <v>42767.395833333336</v>
      </c>
      <c r="G107" s="6">
        <v>42767.431250000001</v>
      </c>
      <c r="H107" s="5" t="s">
        <v>31</v>
      </c>
      <c r="I107" s="5">
        <v>51</v>
      </c>
      <c r="J107" s="5">
        <v>97</v>
      </c>
      <c r="K107" s="5">
        <v>12</v>
      </c>
      <c r="L107" s="5">
        <v>85</v>
      </c>
      <c r="M107" s="5">
        <v>97</v>
      </c>
      <c r="N107" s="5">
        <v>12</v>
      </c>
      <c r="O107" s="5">
        <v>85</v>
      </c>
      <c r="P107" s="7">
        <v>765300</v>
      </c>
      <c r="Q107" s="7">
        <v>538500</v>
      </c>
      <c r="R107" s="7">
        <v>226800</v>
      </c>
      <c r="S107" s="8">
        <v>1</v>
      </c>
      <c r="T107" s="8">
        <v>1</v>
      </c>
      <c r="U107" s="8">
        <v>1</v>
      </c>
      <c r="V107" s="7">
        <v>6335.2941176470586</v>
      </c>
      <c r="W107" s="7">
        <v>18900</v>
      </c>
      <c r="X107" s="7">
        <f>Table1[[#This Row],[avg_price_business]]/Table1[[#This Row],[avg_price_economy]]</f>
        <v>2.9832869080779947</v>
      </c>
      <c r="Y107" s="7">
        <f>Table1[[#This Row],[avg_price_economy]]/Table1[[#This Row],[flight_duration_mins]]</f>
        <v>124.22145328719722</v>
      </c>
      <c r="Z107" s="7">
        <f>Table1[[#This Row],[avg_price_business]]/Table1[[#This Row],[flight_duration_mins]]</f>
        <v>370.58823529411762</v>
      </c>
      <c r="AA107" s="7">
        <v>1840</v>
      </c>
      <c r="AB107" s="7">
        <f>Table1[[#This Row],[flight_duration_mins]]*Table1[[#This Row],[fcpm]]</f>
        <v>93840</v>
      </c>
      <c r="AC107" s="7">
        <f>(Table1[[#This Row],[fuel_costs_per_flight]]*74)/26</f>
        <v>267083.07692307694</v>
      </c>
      <c r="AD107" s="7">
        <f>Table1[[#This Row],[fuel_costs_per_flight]]+Table1[[#This Row],[other_costs_per_flight]]</f>
        <v>360923.07692307694</v>
      </c>
      <c r="AE107" s="7">
        <f>Table1[[#This Row],[tickets_revenue]]-Table1[[#This Row],[TC]]</f>
        <v>404376.92307692306</v>
      </c>
    </row>
    <row r="108" spans="1:31" x14ac:dyDescent="0.35">
      <c r="A108" s="5">
        <v>136841</v>
      </c>
      <c r="B108" s="5" t="s">
        <v>27</v>
      </c>
      <c r="C108" s="5" t="s">
        <v>18</v>
      </c>
      <c r="D108" s="5" t="s">
        <v>28</v>
      </c>
      <c r="E108" s="5" t="s">
        <v>29</v>
      </c>
      <c r="F108" s="6">
        <v>42773.392361111109</v>
      </c>
      <c r="G108" s="6">
        <v>42773.427777777775</v>
      </c>
      <c r="H108" s="5" t="s">
        <v>31</v>
      </c>
      <c r="I108" s="5">
        <v>51</v>
      </c>
      <c r="J108" s="5">
        <v>97</v>
      </c>
      <c r="K108" s="5">
        <v>12</v>
      </c>
      <c r="L108" s="5">
        <v>85</v>
      </c>
      <c r="M108" s="5">
        <v>97</v>
      </c>
      <c r="N108" s="5">
        <v>12</v>
      </c>
      <c r="O108" s="5">
        <v>85</v>
      </c>
      <c r="P108" s="7">
        <v>765300</v>
      </c>
      <c r="Q108" s="7">
        <v>538500</v>
      </c>
      <c r="R108" s="7">
        <v>226800</v>
      </c>
      <c r="S108" s="8">
        <v>1</v>
      </c>
      <c r="T108" s="8">
        <v>1</v>
      </c>
      <c r="U108" s="8">
        <v>1</v>
      </c>
      <c r="V108" s="7">
        <v>6335.2941176470586</v>
      </c>
      <c r="W108" s="7">
        <v>18900</v>
      </c>
      <c r="X108" s="7">
        <f>Table1[[#This Row],[avg_price_business]]/Table1[[#This Row],[avg_price_economy]]</f>
        <v>2.9832869080779947</v>
      </c>
      <c r="Y108" s="7">
        <f>Table1[[#This Row],[avg_price_economy]]/Table1[[#This Row],[flight_duration_mins]]</f>
        <v>124.22145328719722</v>
      </c>
      <c r="Z108" s="7">
        <f>Table1[[#This Row],[avg_price_business]]/Table1[[#This Row],[flight_duration_mins]]</f>
        <v>370.58823529411762</v>
      </c>
      <c r="AA108" s="7">
        <v>1840</v>
      </c>
      <c r="AB108" s="7">
        <f>Table1[[#This Row],[flight_duration_mins]]*Table1[[#This Row],[fcpm]]</f>
        <v>93840</v>
      </c>
      <c r="AC108" s="7">
        <f>(Table1[[#This Row],[fuel_costs_per_flight]]*74)/26</f>
        <v>267083.07692307694</v>
      </c>
      <c r="AD108" s="7">
        <f>Table1[[#This Row],[fuel_costs_per_flight]]+Table1[[#This Row],[other_costs_per_flight]]</f>
        <v>360923.07692307694</v>
      </c>
      <c r="AE108" s="7">
        <f>Table1[[#This Row],[tickets_revenue]]-Table1[[#This Row],[TC]]</f>
        <v>404376.92307692306</v>
      </c>
    </row>
    <row r="109" spans="1:31" x14ac:dyDescent="0.35">
      <c r="A109" s="5">
        <v>136605</v>
      </c>
      <c r="B109" s="5" t="s">
        <v>27</v>
      </c>
      <c r="C109" s="5" t="s">
        <v>18</v>
      </c>
      <c r="D109" s="5" t="s">
        <v>28</v>
      </c>
      <c r="E109" s="5" t="s">
        <v>29</v>
      </c>
      <c r="F109" s="6">
        <v>42781.394444444442</v>
      </c>
      <c r="G109" s="6">
        <v>42781.429861111108</v>
      </c>
      <c r="H109" s="5" t="s">
        <v>31</v>
      </c>
      <c r="I109" s="5">
        <v>51</v>
      </c>
      <c r="J109" s="5">
        <v>97</v>
      </c>
      <c r="K109" s="5">
        <v>12</v>
      </c>
      <c r="L109" s="5">
        <v>85</v>
      </c>
      <c r="M109" s="5">
        <v>97</v>
      </c>
      <c r="N109" s="5">
        <v>12</v>
      </c>
      <c r="O109" s="5">
        <v>85</v>
      </c>
      <c r="P109" s="7">
        <v>765300</v>
      </c>
      <c r="Q109" s="7">
        <v>538500</v>
      </c>
      <c r="R109" s="7">
        <v>226800</v>
      </c>
      <c r="S109" s="8">
        <v>1</v>
      </c>
      <c r="T109" s="8">
        <v>1</v>
      </c>
      <c r="U109" s="8">
        <v>1</v>
      </c>
      <c r="V109" s="7">
        <v>6335.2941176470586</v>
      </c>
      <c r="W109" s="7">
        <v>18900</v>
      </c>
      <c r="X109" s="7">
        <f>Table1[[#This Row],[avg_price_business]]/Table1[[#This Row],[avg_price_economy]]</f>
        <v>2.9832869080779947</v>
      </c>
      <c r="Y109" s="7">
        <f>Table1[[#This Row],[avg_price_economy]]/Table1[[#This Row],[flight_duration_mins]]</f>
        <v>124.22145328719722</v>
      </c>
      <c r="Z109" s="7">
        <f>Table1[[#This Row],[avg_price_business]]/Table1[[#This Row],[flight_duration_mins]]</f>
        <v>370.58823529411762</v>
      </c>
      <c r="AA109" s="7">
        <v>1840</v>
      </c>
      <c r="AB109" s="7">
        <f>Table1[[#This Row],[flight_duration_mins]]*Table1[[#This Row],[fcpm]]</f>
        <v>93840</v>
      </c>
      <c r="AC109" s="7">
        <f>(Table1[[#This Row],[fuel_costs_per_flight]]*74)/26</f>
        <v>267083.07692307694</v>
      </c>
      <c r="AD109" s="7">
        <f>Table1[[#This Row],[fuel_costs_per_flight]]+Table1[[#This Row],[other_costs_per_flight]]</f>
        <v>360923.07692307694</v>
      </c>
      <c r="AE109" s="7">
        <f>Table1[[#This Row],[tickets_revenue]]-Table1[[#This Row],[TC]]</f>
        <v>404376.92307692306</v>
      </c>
    </row>
    <row r="110" spans="1:31" x14ac:dyDescent="0.35">
      <c r="A110" s="5">
        <v>136827</v>
      </c>
      <c r="B110" s="5" t="s">
        <v>27</v>
      </c>
      <c r="C110" s="5" t="s">
        <v>18</v>
      </c>
      <c r="D110" s="5" t="s">
        <v>28</v>
      </c>
      <c r="E110" s="5" t="s">
        <v>29</v>
      </c>
      <c r="F110" s="6">
        <v>42784.393055555556</v>
      </c>
      <c r="G110" s="6">
        <v>42784.428472222222</v>
      </c>
      <c r="H110" s="5" t="s">
        <v>31</v>
      </c>
      <c r="I110" s="5">
        <v>51</v>
      </c>
      <c r="J110" s="5">
        <v>97</v>
      </c>
      <c r="K110" s="5">
        <v>12</v>
      </c>
      <c r="L110" s="5">
        <v>85</v>
      </c>
      <c r="M110" s="5">
        <v>97</v>
      </c>
      <c r="N110" s="5">
        <v>12</v>
      </c>
      <c r="O110" s="5">
        <v>85</v>
      </c>
      <c r="P110" s="7">
        <v>765300</v>
      </c>
      <c r="Q110" s="7">
        <v>538500</v>
      </c>
      <c r="R110" s="7">
        <v>226800</v>
      </c>
      <c r="S110" s="8">
        <v>1</v>
      </c>
      <c r="T110" s="8">
        <v>1</v>
      </c>
      <c r="U110" s="8">
        <v>1</v>
      </c>
      <c r="V110" s="7">
        <v>6335.2941176470586</v>
      </c>
      <c r="W110" s="7">
        <v>18900</v>
      </c>
      <c r="X110" s="7">
        <f>Table1[[#This Row],[avg_price_business]]/Table1[[#This Row],[avg_price_economy]]</f>
        <v>2.9832869080779947</v>
      </c>
      <c r="Y110" s="7">
        <f>Table1[[#This Row],[avg_price_economy]]/Table1[[#This Row],[flight_duration_mins]]</f>
        <v>124.22145328719722</v>
      </c>
      <c r="Z110" s="7">
        <f>Table1[[#This Row],[avg_price_business]]/Table1[[#This Row],[flight_duration_mins]]</f>
        <v>370.58823529411762</v>
      </c>
      <c r="AA110" s="7">
        <v>1840</v>
      </c>
      <c r="AB110" s="7">
        <f>Table1[[#This Row],[flight_duration_mins]]*Table1[[#This Row],[fcpm]]</f>
        <v>93840</v>
      </c>
      <c r="AC110" s="7">
        <f>(Table1[[#This Row],[fuel_costs_per_flight]]*74)/26</f>
        <v>267083.07692307694</v>
      </c>
      <c r="AD110" s="7">
        <f>Table1[[#This Row],[fuel_costs_per_flight]]+Table1[[#This Row],[other_costs_per_flight]]</f>
        <v>360923.07692307694</v>
      </c>
      <c r="AE110" s="7">
        <f>Table1[[#This Row],[tickets_revenue]]-Table1[[#This Row],[TC]]</f>
        <v>404376.92307692306</v>
      </c>
    </row>
    <row r="111" spans="1:31" x14ac:dyDescent="0.35">
      <c r="A111" s="5">
        <v>136815</v>
      </c>
      <c r="B111" s="5" t="s">
        <v>27</v>
      </c>
      <c r="C111" s="5" t="s">
        <v>18</v>
      </c>
      <c r="D111" s="5" t="s">
        <v>28</v>
      </c>
      <c r="E111" s="5" t="s">
        <v>29</v>
      </c>
      <c r="F111" s="6">
        <v>42785.393055555556</v>
      </c>
      <c r="G111" s="6">
        <v>42785.428472222222</v>
      </c>
      <c r="H111" s="5" t="s">
        <v>31</v>
      </c>
      <c r="I111" s="5">
        <v>51</v>
      </c>
      <c r="J111" s="5">
        <v>97</v>
      </c>
      <c r="K111" s="5">
        <v>12</v>
      </c>
      <c r="L111" s="5">
        <v>85</v>
      </c>
      <c r="M111" s="5">
        <v>97</v>
      </c>
      <c r="N111" s="5">
        <v>12</v>
      </c>
      <c r="O111" s="5">
        <v>85</v>
      </c>
      <c r="P111" s="7">
        <v>765300</v>
      </c>
      <c r="Q111" s="7">
        <v>538500</v>
      </c>
      <c r="R111" s="7">
        <v>226800</v>
      </c>
      <c r="S111" s="8">
        <v>1</v>
      </c>
      <c r="T111" s="8">
        <v>1</v>
      </c>
      <c r="U111" s="8">
        <v>1</v>
      </c>
      <c r="V111" s="7">
        <v>6335.2941176470586</v>
      </c>
      <c r="W111" s="7">
        <v>18900</v>
      </c>
      <c r="X111" s="7">
        <f>Table1[[#This Row],[avg_price_business]]/Table1[[#This Row],[avg_price_economy]]</f>
        <v>2.9832869080779947</v>
      </c>
      <c r="Y111" s="7">
        <f>Table1[[#This Row],[avg_price_economy]]/Table1[[#This Row],[flight_duration_mins]]</f>
        <v>124.22145328719722</v>
      </c>
      <c r="Z111" s="7">
        <f>Table1[[#This Row],[avg_price_business]]/Table1[[#This Row],[flight_duration_mins]]</f>
        <v>370.58823529411762</v>
      </c>
      <c r="AA111" s="7">
        <v>1840</v>
      </c>
      <c r="AB111" s="7">
        <f>Table1[[#This Row],[flight_duration_mins]]*Table1[[#This Row],[fcpm]]</f>
        <v>93840</v>
      </c>
      <c r="AC111" s="7">
        <f>(Table1[[#This Row],[fuel_costs_per_flight]]*74)/26</f>
        <v>267083.07692307694</v>
      </c>
      <c r="AD111" s="7">
        <f>Table1[[#This Row],[fuel_costs_per_flight]]+Table1[[#This Row],[other_costs_per_flight]]</f>
        <v>360923.07692307694</v>
      </c>
      <c r="AE111" s="7">
        <f>Table1[[#This Row],[tickets_revenue]]-Table1[[#This Row],[TC]]</f>
        <v>404376.92307692306</v>
      </c>
    </row>
    <row r="112" spans="1:31" x14ac:dyDescent="0.35">
      <c r="A112" s="5">
        <v>136661</v>
      </c>
      <c r="B112" s="5" t="s">
        <v>27</v>
      </c>
      <c r="C112" s="5" t="s">
        <v>18</v>
      </c>
      <c r="D112" s="5" t="s">
        <v>28</v>
      </c>
      <c r="E112" s="5" t="s">
        <v>29</v>
      </c>
      <c r="F112" s="6">
        <v>42736.393750000003</v>
      </c>
      <c r="G112" s="6">
        <v>42736.428472222222</v>
      </c>
      <c r="H112" s="5" t="s">
        <v>30</v>
      </c>
      <c r="I112" s="5">
        <v>50</v>
      </c>
      <c r="J112" s="5">
        <v>97</v>
      </c>
      <c r="K112" s="5">
        <v>12</v>
      </c>
      <c r="L112" s="5">
        <v>85</v>
      </c>
      <c r="M112" s="5">
        <v>96</v>
      </c>
      <c r="N112" s="5">
        <v>12</v>
      </c>
      <c r="O112" s="5">
        <v>84</v>
      </c>
      <c r="P112" s="7">
        <v>759000</v>
      </c>
      <c r="Q112" s="7">
        <v>532200</v>
      </c>
      <c r="R112" s="7">
        <v>226800</v>
      </c>
      <c r="S112" s="8">
        <v>0.9882352941176471</v>
      </c>
      <c r="T112" s="8">
        <v>1</v>
      </c>
      <c r="U112" s="8">
        <v>0.98969072164948457</v>
      </c>
      <c r="V112" s="7">
        <v>6335.7142857142853</v>
      </c>
      <c r="W112" s="7">
        <v>18900</v>
      </c>
      <c r="X112" s="7">
        <f>Table1[[#This Row],[avg_price_business]]/Table1[[#This Row],[avg_price_economy]]</f>
        <v>2.9830890642615562</v>
      </c>
      <c r="Y112" s="7">
        <f>Table1[[#This Row],[avg_price_economy]]/Table1[[#This Row],[flight_duration_mins]]</f>
        <v>126.71428571428571</v>
      </c>
      <c r="Z112" s="7">
        <f>Table1[[#This Row],[avg_price_business]]/Table1[[#This Row],[flight_duration_mins]]</f>
        <v>378</v>
      </c>
      <c r="AA112" s="7">
        <v>1840</v>
      </c>
      <c r="AB112" s="7">
        <f>Table1[[#This Row],[flight_duration_mins]]*Table1[[#This Row],[fcpm]]</f>
        <v>92000</v>
      </c>
      <c r="AC112" s="7">
        <f>(Table1[[#This Row],[fuel_costs_per_flight]]*74)/26</f>
        <v>261846.15384615384</v>
      </c>
      <c r="AD112" s="7">
        <f>Table1[[#This Row],[fuel_costs_per_flight]]+Table1[[#This Row],[other_costs_per_flight]]</f>
        <v>353846.15384615387</v>
      </c>
      <c r="AE112" s="7">
        <f>Table1[[#This Row],[tickets_revenue]]-Table1[[#This Row],[TC]]</f>
        <v>405153.84615384613</v>
      </c>
    </row>
    <row r="113" spans="1:31" x14ac:dyDescent="0.35">
      <c r="A113" s="5">
        <v>136819</v>
      </c>
      <c r="B113" s="5" t="s">
        <v>27</v>
      </c>
      <c r="C113" s="5" t="s">
        <v>18</v>
      </c>
      <c r="D113" s="5" t="s">
        <v>28</v>
      </c>
      <c r="E113" s="5" t="s">
        <v>29</v>
      </c>
      <c r="F113" s="6">
        <v>42739.395138888889</v>
      </c>
      <c r="G113" s="6">
        <v>42739.429861111108</v>
      </c>
      <c r="H113" s="5" t="s">
        <v>30</v>
      </c>
      <c r="I113" s="5">
        <v>50</v>
      </c>
      <c r="J113" s="5">
        <v>97</v>
      </c>
      <c r="K113" s="5">
        <v>12</v>
      </c>
      <c r="L113" s="5">
        <v>85</v>
      </c>
      <c r="M113" s="5">
        <v>96</v>
      </c>
      <c r="N113" s="5">
        <v>12</v>
      </c>
      <c r="O113" s="5">
        <v>84</v>
      </c>
      <c r="P113" s="7">
        <v>759000</v>
      </c>
      <c r="Q113" s="7">
        <v>532200</v>
      </c>
      <c r="R113" s="7">
        <v>226800</v>
      </c>
      <c r="S113" s="8">
        <v>0.9882352941176471</v>
      </c>
      <c r="T113" s="8">
        <v>1</v>
      </c>
      <c r="U113" s="8">
        <v>0.98969072164948457</v>
      </c>
      <c r="V113" s="7">
        <v>6335.7142857142853</v>
      </c>
      <c r="W113" s="7">
        <v>18900</v>
      </c>
      <c r="X113" s="7">
        <f>Table1[[#This Row],[avg_price_business]]/Table1[[#This Row],[avg_price_economy]]</f>
        <v>2.9830890642615562</v>
      </c>
      <c r="Y113" s="7">
        <f>Table1[[#This Row],[avg_price_economy]]/Table1[[#This Row],[flight_duration_mins]]</f>
        <v>126.71428571428571</v>
      </c>
      <c r="Z113" s="7">
        <f>Table1[[#This Row],[avg_price_business]]/Table1[[#This Row],[flight_duration_mins]]</f>
        <v>378</v>
      </c>
      <c r="AA113" s="7">
        <v>1840</v>
      </c>
      <c r="AB113" s="7">
        <f>Table1[[#This Row],[flight_duration_mins]]*Table1[[#This Row],[fcpm]]</f>
        <v>92000</v>
      </c>
      <c r="AC113" s="7">
        <f>(Table1[[#This Row],[fuel_costs_per_flight]]*74)/26</f>
        <v>261846.15384615384</v>
      </c>
      <c r="AD113" s="7">
        <f>Table1[[#This Row],[fuel_costs_per_flight]]+Table1[[#This Row],[other_costs_per_flight]]</f>
        <v>353846.15384615387</v>
      </c>
      <c r="AE113" s="7">
        <f>Table1[[#This Row],[tickets_revenue]]-Table1[[#This Row],[TC]]</f>
        <v>405153.84615384613</v>
      </c>
    </row>
    <row r="114" spans="1:31" x14ac:dyDescent="0.35">
      <c r="A114" s="5">
        <v>136586</v>
      </c>
      <c r="B114" s="5" t="s">
        <v>27</v>
      </c>
      <c r="C114" s="5" t="s">
        <v>18</v>
      </c>
      <c r="D114" s="5" t="s">
        <v>28</v>
      </c>
      <c r="E114" s="5" t="s">
        <v>29</v>
      </c>
      <c r="F114" s="6">
        <v>42745.394444444442</v>
      </c>
      <c r="G114" s="6">
        <v>42745.429166666669</v>
      </c>
      <c r="H114" s="5" t="s">
        <v>30</v>
      </c>
      <c r="I114" s="5">
        <v>50</v>
      </c>
      <c r="J114" s="5">
        <v>97</v>
      </c>
      <c r="K114" s="5">
        <v>12</v>
      </c>
      <c r="L114" s="5">
        <v>85</v>
      </c>
      <c r="M114" s="5">
        <v>96</v>
      </c>
      <c r="N114" s="5">
        <v>12</v>
      </c>
      <c r="O114" s="5">
        <v>84</v>
      </c>
      <c r="P114" s="7">
        <v>759000</v>
      </c>
      <c r="Q114" s="7">
        <v>532200</v>
      </c>
      <c r="R114" s="7">
        <v>226800</v>
      </c>
      <c r="S114" s="8">
        <v>0.9882352941176471</v>
      </c>
      <c r="T114" s="8">
        <v>1</v>
      </c>
      <c r="U114" s="8">
        <v>0.98969072164948457</v>
      </c>
      <c r="V114" s="7">
        <v>6335.7142857142853</v>
      </c>
      <c r="W114" s="7">
        <v>18900</v>
      </c>
      <c r="X114" s="7">
        <f>Table1[[#This Row],[avg_price_business]]/Table1[[#This Row],[avg_price_economy]]</f>
        <v>2.9830890642615562</v>
      </c>
      <c r="Y114" s="7">
        <f>Table1[[#This Row],[avg_price_economy]]/Table1[[#This Row],[flight_duration_mins]]</f>
        <v>126.71428571428571</v>
      </c>
      <c r="Z114" s="7">
        <f>Table1[[#This Row],[avg_price_business]]/Table1[[#This Row],[flight_duration_mins]]</f>
        <v>378</v>
      </c>
      <c r="AA114" s="7">
        <v>1840</v>
      </c>
      <c r="AB114" s="7">
        <f>Table1[[#This Row],[flight_duration_mins]]*Table1[[#This Row],[fcpm]]</f>
        <v>92000</v>
      </c>
      <c r="AC114" s="7">
        <f>(Table1[[#This Row],[fuel_costs_per_flight]]*74)/26</f>
        <v>261846.15384615384</v>
      </c>
      <c r="AD114" s="7">
        <f>Table1[[#This Row],[fuel_costs_per_flight]]+Table1[[#This Row],[other_costs_per_flight]]</f>
        <v>353846.15384615387</v>
      </c>
      <c r="AE114" s="7">
        <f>Table1[[#This Row],[tickets_revenue]]-Table1[[#This Row],[TC]]</f>
        <v>405153.84615384613</v>
      </c>
    </row>
    <row r="115" spans="1:31" x14ac:dyDescent="0.35">
      <c r="A115" s="5">
        <v>136649</v>
      </c>
      <c r="B115" s="5" t="s">
        <v>27</v>
      </c>
      <c r="C115" s="5" t="s">
        <v>18</v>
      </c>
      <c r="D115" s="5" t="s">
        <v>28</v>
      </c>
      <c r="E115" s="5" t="s">
        <v>29</v>
      </c>
      <c r="F115" s="6">
        <v>42753.392361111109</v>
      </c>
      <c r="G115" s="6">
        <v>42753.427083333336</v>
      </c>
      <c r="H115" s="5" t="s">
        <v>30</v>
      </c>
      <c r="I115" s="5">
        <v>50</v>
      </c>
      <c r="J115" s="5">
        <v>97</v>
      </c>
      <c r="K115" s="5">
        <v>12</v>
      </c>
      <c r="L115" s="5">
        <v>85</v>
      </c>
      <c r="M115" s="5">
        <v>96</v>
      </c>
      <c r="N115" s="5">
        <v>12</v>
      </c>
      <c r="O115" s="5">
        <v>84</v>
      </c>
      <c r="P115" s="7">
        <v>759000</v>
      </c>
      <c r="Q115" s="7">
        <v>532200</v>
      </c>
      <c r="R115" s="7">
        <v>226800</v>
      </c>
      <c r="S115" s="8">
        <v>0.9882352941176471</v>
      </c>
      <c r="T115" s="8">
        <v>1</v>
      </c>
      <c r="U115" s="8">
        <v>0.98969072164948457</v>
      </c>
      <c r="V115" s="7">
        <v>6335.7142857142853</v>
      </c>
      <c r="W115" s="7">
        <v>18900</v>
      </c>
      <c r="X115" s="7">
        <f>Table1[[#This Row],[avg_price_business]]/Table1[[#This Row],[avg_price_economy]]</f>
        <v>2.9830890642615562</v>
      </c>
      <c r="Y115" s="7">
        <f>Table1[[#This Row],[avg_price_economy]]/Table1[[#This Row],[flight_duration_mins]]</f>
        <v>126.71428571428571</v>
      </c>
      <c r="Z115" s="7">
        <f>Table1[[#This Row],[avg_price_business]]/Table1[[#This Row],[flight_duration_mins]]</f>
        <v>378</v>
      </c>
      <c r="AA115" s="7">
        <v>1840</v>
      </c>
      <c r="AB115" s="7">
        <f>Table1[[#This Row],[flight_duration_mins]]*Table1[[#This Row],[fcpm]]</f>
        <v>92000</v>
      </c>
      <c r="AC115" s="7">
        <f>(Table1[[#This Row],[fuel_costs_per_flight]]*74)/26</f>
        <v>261846.15384615384</v>
      </c>
      <c r="AD115" s="7">
        <f>Table1[[#This Row],[fuel_costs_per_flight]]+Table1[[#This Row],[other_costs_per_flight]]</f>
        <v>353846.15384615387</v>
      </c>
      <c r="AE115" s="7">
        <f>Table1[[#This Row],[tickets_revenue]]-Table1[[#This Row],[TC]]</f>
        <v>405153.84615384613</v>
      </c>
    </row>
    <row r="116" spans="1:31" x14ac:dyDescent="0.35">
      <c r="A116" s="5">
        <v>136672</v>
      </c>
      <c r="B116" s="5" t="s">
        <v>27</v>
      </c>
      <c r="C116" s="5" t="s">
        <v>18</v>
      </c>
      <c r="D116" s="5" t="s">
        <v>28</v>
      </c>
      <c r="E116" s="5" t="s">
        <v>29</v>
      </c>
      <c r="F116" s="6">
        <v>42769.394444444442</v>
      </c>
      <c r="G116" s="6">
        <v>42769.429166666669</v>
      </c>
      <c r="H116" s="5" t="s">
        <v>30</v>
      </c>
      <c r="I116" s="5">
        <v>50</v>
      </c>
      <c r="J116" s="5">
        <v>97</v>
      </c>
      <c r="K116" s="5">
        <v>12</v>
      </c>
      <c r="L116" s="5">
        <v>85</v>
      </c>
      <c r="M116" s="5">
        <v>96</v>
      </c>
      <c r="N116" s="5">
        <v>12</v>
      </c>
      <c r="O116" s="5">
        <v>84</v>
      </c>
      <c r="P116" s="7">
        <v>759000</v>
      </c>
      <c r="Q116" s="7">
        <v>532200</v>
      </c>
      <c r="R116" s="7">
        <v>226800</v>
      </c>
      <c r="S116" s="8">
        <v>0.9882352941176471</v>
      </c>
      <c r="T116" s="8">
        <v>1</v>
      </c>
      <c r="U116" s="8">
        <v>0.98969072164948457</v>
      </c>
      <c r="V116" s="7">
        <v>6335.7142857142853</v>
      </c>
      <c r="W116" s="7">
        <v>18900</v>
      </c>
      <c r="X116" s="7">
        <f>Table1[[#This Row],[avg_price_business]]/Table1[[#This Row],[avg_price_economy]]</f>
        <v>2.9830890642615562</v>
      </c>
      <c r="Y116" s="7">
        <f>Table1[[#This Row],[avg_price_economy]]/Table1[[#This Row],[flight_duration_mins]]</f>
        <v>126.71428571428571</v>
      </c>
      <c r="Z116" s="7">
        <f>Table1[[#This Row],[avg_price_business]]/Table1[[#This Row],[flight_duration_mins]]</f>
        <v>378</v>
      </c>
      <c r="AA116" s="7">
        <v>1840</v>
      </c>
      <c r="AB116" s="7">
        <f>Table1[[#This Row],[flight_duration_mins]]*Table1[[#This Row],[fcpm]]</f>
        <v>92000</v>
      </c>
      <c r="AC116" s="7">
        <f>(Table1[[#This Row],[fuel_costs_per_flight]]*74)/26</f>
        <v>261846.15384615384</v>
      </c>
      <c r="AD116" s="7">
        <f>Table1[[#This Row],[fuel_costs_per_flight]]+Table1[[#This Row],[other_costs_per_flight]]</f>
        <v>353846.15384615387</v>
      </c>
      <c r="AE116" s="7">
        <f>Table1[[#This Row],[tickets_revenue]]-Table1[[#This Row],[TC]]</f>
        <v>405153.84615384613</v>
      </c>
    </row>
    <row r="117" spans="1:31" x14ac:dyDescent="0.35">
      <c r="A117" s="5">
        <v>136778</v>
      </c>
      <c r="B117" s="5" t="s">
        <v>27</v>
      </c>
      <c r="C117" s="5" t="s">
        <v>18</v>
      </c>
      <c r="D117" s="5" t="s">
        <v>28</v>
      </c>
      <c r="E117" s="5" t="s">
        <v>29</v>
      </c>
      <c r="F117" s="6">
        <v>42788.393055555556</v>
      </c>
      <c r="G117" s="6">
        <v>42788.427777777775</v>
      </c>
      <c r="H117" s="5" t="s">
        <v>30</v>
      </c>
      <c r="I117" s="5">
        <v>50</v>
      </c>
      <c r="J117" s="5">
        <v>97</v>
      </c>
      <c r="K117" s="5">
        <v>12</v>
      </c>
      <c r="L117" s="5">
        <v>85</v>
      </c>
      <c r="M117" s="5">
        <v>96</v>
      </c>
      <c r="N117" s="5">
        <v>12</v>
      </c>
      <c r="O117" s="5">
        <v>84</v>
      </c>
      <c r="P117" s="7">
        <v>759000</v>
      </c>
      <c r="Q117" s="7">
        <v>532200</v>
      </c>
      <c r="R117" s="7">
        <v>226800</v>
      </c>
      <c r="S117" s="8">
        <v>0.9882352941176471</v>
      </c>
      <c r="T117" s="8">
        <v>1</v>
      </c>
      <c r="U117" s="8">
        <v>0.98969072164948457</v>
      </c>
      <c r="V117" s="7">
        <v>6335.7142857142853</v>
      </c>
      <c r="W117" s="7">
        <v>18900</v>
      </c>
      <c r="X117" s="7">
        <f>Table1[[#This Row],[avg_price_business]]/Table1[[#This Row],[avg_price_economy]]</f>
        <v>2.9830890642615562</v>
      </c>
      <c r="Y117" s="7">
        <f>Table1[[#This Row],[avg_price_economy]]/Table1[[#This Row],[flight_duration_mins]]</f>
        <v>126.71428571428571</v>
      </c>
      <c r="Z117" s="7">
        <f>Table1[[#This Row],[avg_price_business]]/Table1[[#This Row],[flight_duration_mins]]</f>
        <v>378</v>
      </c>
      <c r="AA117" s="7">
        <v>1840</v>
      </c>
      <c r="AB117" s="7">
        <f>Table1[[#This Row],[flight_duration_mins]]*Table1[[#This Row],[fcpm]]</f>
        <v>92000</v>
      </c>
      <c r="AC117" s="7">
        <f>(Table1[[#This Row],[fuel_costs_per_flight]]*74)/26</f>
        <v>261846.15384615384</v>
      </c>
      <c r="AD117" s="7">
        <f>Table1[[#This Row],[fuel_costs_per_flight]]+Table1[[#This Row],[other_costs_per_flight]]</f>
        <v>353846.15384615387</v>
      </c>
      <c r="AE117" s="7">
        <f>Table1[[#This Row],[tickets_revenue]]-Table1[[#This Row],[TC]]</f>
        <v>405153.84615384613</v>
      </c>
    </row>
    <row r="118" spans="1:31" x14ac:dyDescent="0.35">
      <c r="A118" s="5">
        <v>136871</v>
      </c>
      <c r="B118" s="5" t="s">
        <v>27</v>
      </c>
      <c r="C118" s="5" t="s">
        <v>18</v>
      </c>
      <c r="D118" s="5" t="s">
        <v>28</v>
      </c>
      <c r="E118" s="5" t="s">
        <v>29</v>
      </c>
      <c r="F118" s="6">
        <v>42748.394444444442</v>
      </c>
      <c r="G118" s="6">
        <v>42748.429166666669</v>
      </c>
      <c r="H118" s="5" t="s">
        <v>30</v>
      </c>
      <c r="I118" s="5">
        <v>50</v>
      </c>
      <c r="J118" s="5">
        <v>97</v>
      </c>
      <c r="K118" s="5">
        <v>12</v>
      </c>
      <c r="L118" s="5">
        <v>85</v>
      </c>
      <c r="M118" s="5">
        <v>97</v>
      </c>
      <c r="N118" s="5">
        <v>12</v>
      </c>
      <c r="O118" s="5">
        <v>85</v>
      </c>
      <c r="P118" s="7">
        <v>765300</v>
      </c>
      <c r="Q118" s="7">
        <v>538500</v>
      </c>
      <c r="R118" s="7">
        <v>226800</v>
      </c>
      <c r="S118" s="8">
        <v>1</v>
      </c>
      <c r="T118" s="8">
        <v>1</v>
      </c>
      <c r="U118" s="8">
        <v>1</v>
      </c>
      <c r="V118" s="7">
        <v>6335.2941176470586</v>
      </c>
      <c r="W118" s="7">
        <v>18900</v>
      </c>
      <c r="X118" s="7">
        <f>Table1[[#This Row],[avg_price_business]]/Table1[[#This Row],[avg_price_economy]]</f>
        <v>2.9832869080779947</v>
      </c>
      <c r="Y118" s="7">
        <f>Table1[[#This Row],[avg_price_economy]]/Table1[[#This Row],[flight_duration_mins]]</f>
        <v>126.70588235294117</v>
      </c>
      <c r="Z118" s="7">
        <f>Table1[[#This Row],[avg_price_business]]/Table1[[#This Row],[flight_duration_mins]]</f>
        <v>378</v>
      </c>
      <c r="AA118" s="7">
        <v>1840</v>
      </c>
      <c r="AB118" s="7">
        <f>Table1[[#This Row],[flight_duration_mins]]*Table1[[#This Row],[fcpm]]</f>
        <v>92000</v>
      </c>
      <c r="AC118" s="7">
        <f>(Table1[[#This Row],[fuel_costs_per_flight]]*74)/26</f>
        <v>261846.15384615384</v>
      </c>
      <c r="AD118" s="7">
        <f>Table1[[#This Row],[fuel_costs_per_flight]]+Table1[[#This Row],[other_costs_per_flight]]</f>
        <v>353846.15384615387</v>
      </c>
      <c r="AE118" s="7">
        <f>Table1[[#This Row],[tickets_revenue]]-Table1[[#This Row],[TC]]</f>
        <v>411453.84615384613</v>
      </c>
    </row>
    <row r="119" spans="1:31" x14ac:dyDescent="0.35">
      <c r="A119" s="5">
        <v>136781</v>
      </c>
      <c r="B119" s="5" t="s">
        <v>27</v>
      </c>
      <c r="C119" s="5" t="s">
        <v>18</v>
      </c>
      <c r="D119" s="5" t="s">
        <v>28</v>
      </c>
      <c r="E119" s="5" t="s">
        <v>29</v>
      </c>
      <c r="F119" s="6">
        <v>42749.393055555556</v>
      </c>
      <c r="G119" s="6">
        <v>42749.427777777775</v>
      </c>
      <c r="H119" s="5" t="s">
        <v>30</v>
      </c>
      <c r="I119" s="5">
        <v>50</v>
      </c>
      <c r="J119" s="5">
        <v>97</v>
      </c>
      <c r="K119" s="5">
        <v>12</v>
      </c>
      <c r="L119" s="5">
        <v>85</v>
      </c>
      <c r="M119" s="5">
        <v>97</v>
      </c>
      <c r="N119" s="5">
        <v>12</v>
      </c>
      <c r="O119" s="5">
        <v>85</v>
      </c>
      <c r="P119" s="7">
        <v>765300</v>
      </c>
      <c r="Q119" s="7">
        <v>538500</v>
      </c>
      <c r="R119" s="7">
        <v>226800</v>
      </c>
      <c r="S119" s="8">
        <v>1</v>
      </c>
      <c r="T119" s="8">
        <v>1</v>
      </c>
      <c r="U119" s="8">
        <v>1</v>
      </c>
      <c r="V119" s="7">
        <v>6335.2941176470586</v>
      </c>
      <c r="W119" s="7">
        <v>18900</v>
      </c>
      <c r="X119" s="7">
        <f>Table1[[#This Row],[avg_price_business]]/Table1[[#This Row],[avg_price_economy]]</f>
        <v>2.9832869080779947</v>
      </c>
      <c r="Y119" s="7">
        <f>Table1[[#This Row],[avg_price_economy]]/Table1[[#This Row],[flight_duration_mins]]</f>
        <v>126.70588235294117</v>
      </c>
      <c r="Z119" s="7">
        <f>Table1[[#This Row],[avg_price_business]]/Table1[[#This Row],[flight_duration_mins]]</f>
        <v>378</v>
      </c>
      <c r="AA119" s="7">
        <v>1840</v>
      </c>
      <c r="AB119" s="7">
        <f>Table1[[#This Row],[flight_duration_mins]]*Table1[[#This Row],[fcpm]]</f>
        <v>92000</v>
      </c>
      <c r="AC119" s="7">
        <f>(Table1[[#This Row],[fuel_costs_per_flight]]*74)/26</f>
        <v>261846.15384615384</v>
      </c>
      <c r="AD119" s="7">
        <f>Table1[[#This Row],[fuel_costs_per_flight]]+Table1[[#This Row],[other_costs_per_flight]]</f>
        <v>353846.15384615387</v>
      </c>
      <c r="AE119" s="7">
        <f>Table1[[#This Row],[tickets_revenue]]-Table1[[#This Row],[TC]]</f>
        <v>411453.84615384613</v>
      </c>
    </row>
    <row r="120" spans="1:31" x14ac:dyDescent="0.35">
      <c r="A120" s="5">
        <v>136755</v>
      </c>
      <c r="B120" s="5" t="s">
        <v>27</v>
      </c>
      <c r="C120" s="5" t="s">
        <v>18</v>
      </c>
      <c r="D120" s="5" t="s">
        <v>28</v>
      </c>
      <c r="E120" s="5" t="s">
        <v>29</v>
      </c>
      <c r="F120" s="6">
        <v>42756.395833333336</v>
      </c>
      <c r="G120" s="6">
        <v>42756.430555555555</v>
      </c>
      <c r="H120" s="5" t="s">
        <v>30</v>
      </c>
      <c r="I120" s="5">
        <v>50</v>
      </c>
      <c r="J120" s="5">
        <v>97</v>
      </c>
      <c r="K120" s="5">
        <v>12</v>
      </c>
      <c r="L120" s="5">
        <v>85</v>
      </c>
      <c r="M120" s="5">
        <v>97</v>
      </c>
      <c r="N120" s="5">
        <v>12</v>
      </c>
      <c r="O120" s="5">
        <v>85</v>
      </c>
      <c r="P120" s="7">
        <v>765300</v>
      </c>
      <c r="Q120" s="7">
        <v>538500</v>
      </c>
      <c r="R120" s="7">
        <v>226800</v>
      </c>
      <c r="S120" s="8">
        <v>1</v>
      </c>
      <c r="T120" s="8">
        <v>1</v>
      </c>
      <c r="U120" s="8">
        <v>1</v>
      </c>
      <c r="V120" s="7">
        <v>6335.2941176470586</v>
      </c>
      <c r="W120" s="7">
        <v>18900</v>
      </c>
      <c r="X120" s="7">
        <f>Table1[[#This Row],[avg_price_business]]/Table1[[#This Row],[avg_price_economy]]</f>
        <v>2.9832869080779947</v>
      </c>
      <c r="Y120" s="7">
        <f>Table1[[#This Row],[avg_price_economy]]/Table1[[#This Row],[flight_duration_mins]]</f>
        <v>126.70588235294117</v>
      </c>
      <c r="Z120" s="7">
        <f>Table1[[#This Row],[avg_price_business]]/Table1[[#This Row],[flight_duration_mins]]</f>
        <v>378</v>
      </c>
      <c r="AA120" s="7">
        <v>1840</v>
      </c>
      <c r="AB120" s="7">
        <f>Table1[[#This Row],[flight_duration_mins]]*Table1[[#This Row],[fcpm]]</f>
        <v>92000</v>
      </c>
      <c r="AC120" s="7">
        <f>(Table1[[#This Row],[fuel_costs_per_flight]]*74)/26</f>
        <v>261846.15384615384</v>
      </c>
      <c r="AD120" s="7">
        <f>Table1[[#This Row],[fuel_costs_per_flight]]+Table1[[#This Row],[other_costs_per_flight]]</f>
        <v>353846.15384615387</v>
      </c>
      <c r="AE120" s="7">
        <f>Table1[[#This Row],[tickets_revenue]]-Table1[[#This Row],[TC]]</f>
        <v>411453.84615384613</v>
      </c>
    </row>
    <row r="121" spans="1:31" x14ac:dyDescent="0.35">
      <c r="A121" s="5">
        <v>136869</v>
      </c>
      <c r="B121" s="5" t="s">
        <v>27</v>
      </c>
      <c r="C121" s="5" t="s">
        <v>18</v>
      </c>
      <c r="D121" s="5" t="s">
        <v>28</v>
      </c>
      <c r="E121" s="5" t="s">
        <v>29</v>
      </c>
      <c r="F121" s="6">
        <v>42766.393055555556</v>
      </c>
      <c r="G121" s="6">
        <v>42766.427777777775</v>
      </c>
      <c r="H121" s="5" t="s">
        <v>30</v>
      </c>
      <c r="I121" s="5">
        <v>50</v>
      </c>
      <c r="J121" s="5">
        <v>97</v>
      </c>
      <c r="K121" s="5">
        <v>12</v>
      </c>
      <c r="L121" s="5">
        <v>85</v>
      </c>
      <c r="M121" s="5">
        <v>97</v>
      </c>
      <c r="N121" s="5">
        <v>12</v>
      </c>
      <c r="O121" s="5">
        <v>85</v>
      </c>
      <c r="P121" s="7">
        <v>765300</v>
      </c>
      <c r="Q121" s="7">
        <v>538500</v>
      </c>
      <c r="R121" s="7">
        <v>226800</v>
      </c>
      <c r="S121" s="8">
        <v>1</v>
      </c>
      <c r="T121" s="8">
        <v>1</v>
      </c>
      <c r="U121" s="8">
        <v>1</v>
      </c>
      <c r="V121" s="7">
        <v>6335.2941176470586</v>
      </c>
      <c r="W121" s="7">
        <v>18900</v>
      </c>
      <c r="X121" s="7">
        <f>Table1[[#This Row],[avg_price_business]]/Table1[[#This Row],[avg_price_economy]]</f>
        <v>2.9832869080779947</v>
      </c>
      <c r="Y121" s="7">
        <f>Table1[[#This Row],[avg_price_economy]]/Table1[[#This Row],[flight_duration_mins]]</f>
        <v>126.70588235294117</v>
      </c>
      <c r="Z121" s="7">
        <f>Table1[[#This Row],[avg_price_business]]/Table1[[#This Row],[flight_duration_mins]]</f>
        <v>378</v>
      </c>
      <c r="AA121" s="7">
        <v>1840</v>
      </c>
      <c r="AB121" s="7">
        <f>Table1[[#This Row],[flight_duration_mins]]*Table1[[#This Row],[fcpm]]</f>
        <v>92000</v>
      </c>
      <c r="AC121" s="7">
        <f>(Table1[[#This Row],[fuel_costs_per_flight]]*74)/26</f>
        <v>261846.15384615384</v>
      </c>
      <c r="AD121" s="7">
        <f>Table1[[#This Row],[fuel_costs_per_flight]]+Table1[[#This Row],[other_costs_per_flight]]</f>
        <v>353846.15384615387</v>
      </c>
      <c r="AE121" s="7">
        <f>Table1[[#This Row],[tickets_revenue]]-Table1[[#This Row],[TC]]</f>
        <v>411453.84615384613</v>
      </c>
    </row>
    <row r="122" spans="1:31" x14ac:dyDescent="0.35">
      <c r="A122" s="5">
        <v>136600</v>
      </c>
      <c r="B122" s="5" t="s">
        <v>27</v>
      </c>
      <c r="C122" s="5" t="s">
        <v>18</v>
      </c>
      <c r="D122" s="5" t="s">
        <v>28</v>
      </c>
      <c r="E122" s="5" t="s">
        <v>29</v>
      </c>
      <c r="F122" s="6">
        <v>42774.393055555556</v>
      </c>
      <c r="G122" s="6">
        <v>42774.427777777775</v>
      </c>
      <c r="H122" s="5" t="s">
        <v>30</v>
      </c>
      <c r="I122" s="5">
        <v>50</v>
      </c>
      <c r="J122" s="5">
        <v>97</v>
      </c>
      <c r="K122" s="5">
        <v>12</v>
      </c>
      <c r="L122" s="5">
        <v>85</v>
      </c>
      <c r="M122" s="5">
        <v>97</v>
      </c>
      <c r="N122" s="5">
        <v>12</v>
      </c>
      <c r="O122" s="5">
        <v>85</v>
      </c>
      <c r="P122" s="7">
        <v>765300</v>
      </c>
      <c r="Q122" s="7">
        <v>538500</v>
      </c>
      <c r="R122" s="7">
        <v>226800</v>
      </c>
      <c r="S122" s="8">
        <v>1</v>
      </c>
      <c r="T122" s="8">
        <v>1</v>
      </c>
      <c r="U122" s="8">
        <v>1</v>
      </c>
      <c r="V122" s="7">
        <v>6335.2941176470586</v>
      </c>
      <c r="W122" s="7">
        <v>18900</v>
      </c>
      <c r="X122" s="7">
        <f>Table1[[#This Row],[avg_price_business]]/Table1[[#This Row],[avg_price_economy]]</f>
        <v>2.9832869080779947</v>
      </c>
      <c r="Y122" s="7">
        <f>Table1[[#This Row],[avg_price_economy]]/Table1[[#This Row],[flight_duration_mins]]</f>
        <v>126.70588235294117</v>
      </c>
      <c r="Z122" s="7">
        <f>Table1[[#This Row],[avg_price_business]]/Table1[[#This Row],[flight_duration_mins]]</f>
        <v>378</v>
      </c>
      <c r="AA122" s="7">
        <v>1840</v>
      </c>
      <c r="AB122" s="7">
        <f>Table1[[#This Row],[flight_duration_mins]]*Table1[[#This Row],[fcpm]]</f>
        <v>92000</v>
      </c>
      <c r="AC122" s="7">
        <f>(Table1[[#This Row],[fuel_costs_per_flight]]*74)/26</f>
        <v>261846.15384615384</v>
      </c>
      <c r="AD122" s="7">
        <f>Table1[[#This Row],[fuel_costs_per_flight]]+Table1[[#This Row],[other_costs_per_flight]]</f>
        <v>353846.15384615387</v>
      </c>
      <c r="AE122" s="7">
        <f>Table1[[#This Row],[tickets_revenue]]-Table1[[#This Row],[TC]]</f>
        <v>411453.84615384613</v>
      </c>
    </row>
    <row r="123" spans="1:31" x14ac:dyDescent="0.35">
      <c r="A123" s="5">
        <v>136857</v>
      </c>
      <c r="B123" s="5" t="s">
        <v>27</v>
      </c>
      <c r="C123" s="5" t="s">
        <v>18</v>
      </c>
      <c r="D123" s="5" t="s">
        <v>28</v>
      </c>
      <c r="E123" s="5" t="s">
        <v>29</v>
      </c>
      <c r="F123" s="6">
        <v>42779.396527777775</v>
      </c>
      <c r="G123" s="6">
        <v>42779.431250000001</v>
      </c>
      <c r="H123" s="5" t="s">
        <v>30</v>
      </c>
      <c r="I123" s="5">
        <v>50</v>
      </c>
      <c r="J123" s="5">
        <v>97</v>
      </c>
      <c r="K123" s="5">
        <v>12</v>
      </c>
      <c r="L123" s="5">
        <v>85</v>
      </c>
      <c r="M123" s="5">
        <v>97</v>
      </c>
      <c r="N123" s="5">
        <v>12</v>
      </c>
      <c r="O123" s="5">
        <v>85</v>
      </c>
      <c r="P123" s="7">
        <v>765300</v>
      </c>
      <c r="Q123" s="7">
        <v>538500</v>
      </c>
      <c r="R123" s="7">
        <v>226800</v>
      </c>
      <c r="S123" s="8">
        <v>1</v>
      </c>
      <c r="T123" s="8">
        <v>1</v>
      </c>
      <c r="U123" s="8">
        <v>1</v>
      </c>
      <c r="V123" s="7">
        <v>6335.2941176470586</v>
      </c>
      <c r="W123" s="7">
        <v>18900</v>
      </c>
      <c r="X123" s="7">
        <f>Table1[[#This Row],[avg_price_business]]/Table1[[#This Row],[avg_price_economy]]</f>
        <v>2.9832869080779947</v>
      </c>
      <c r="Y123" s="7">
        <f>Table1[[#This Row],[avg_price_economy]]/Table1[[#This Row],[flight_duration_mins]]</f>
        <v>126.70588235294117</v>
      </c>
      <c r="Z123" s="7">
        <f>Table1[[#This Row],[avg_price_business]]/Table1[[#This Row],[flight_duration_mins]]</f>
        <v>378</v>
      </c>
      <c r="AA123" s="7">
        <v>1840</v>
      </c>
      <c r="AB123" s="7">
        <f>Table1[[#This Row],[flight_duration_mins]]*Table1[[#This Row],[fcpm]]</f>
        <v>92000</v>
      </c>
      <c r="AC123" s="7">
        <f>(Table1[[#This Row],[fuel_costs_per_flight]]*74)/26</f>
        <v>261846.15384615384</v>
      </c>
      <c r="AD123" s="7">
        <f>Table1[[#This Row],[fuel_costs_per_flight]]+Table1[[#This Row],[other_costs_per_flight]]</f>
        <v>353846.15384615387</v>
      </c>
      <c r="AE123" s="7">
        <f>Table1[[#This Row],[tickets_revenue]]-Table1[[#This Row],[TC]]</f>
        <v>411453.84615384613</v>
      </c>
    </row>
    <row r="124" spans="1:31" x14ac:dyDescent="0.35">
      <c r="A124" s="5">
        <v>136875</v>
      </c>
      <c r="B124" s="5" t="s">
        <v>27</v>
      </c>
      <c r="C124" s="5" t="s">
        <v>18</v>
      </c>
      <c r="D124" s="5" t="s">
        <v>28</v>
      </c>
      <c r="E124" s="5" t="s">
        <v>29</v>
      </c>
      <c r="F124" s="6">
        <v>42782.395138888889</v>
      </c>
      <c r="G124" s="6">
        <v>42782.429861111108</v>
      </c>
      <c r="H124" s="5" t="s">
        <v>30</v>
      </c>
      <c r="I124" s="5">
        <v>50</v>
      </c>
      <c r="J124" s="5">
        <v>97</v>
      </c>
      <c r="K124" s="5">
        <v>12</v>
      </c>
      <c r="L124" s="5">
        <v>85</v>
      </c>
      <c r="M124" s="5">
        <v>97</v>
      </c>
      <c r="N124" s="5">
        <v>12</v>
      </c>
      <c r="O124" s="5">
        <v>85</v>
      </c>
      <c r="P124" s="7">
        <v>765300</v>
      </c>
      <c r="Q124" s="7">
        <v>538500</v>
      </c>
      <c r="R124" s="7">
        <v>226800</v>
      </c>
      <c r="S124" s="8">
        <v>1</v>
      </c>
      <c r="T124" s="8">
        <v>1</v>
      </c>
      <c r="U124" s="8">
        <v>1</v>
      </c>
      <c r="V124" s="7">
        <v>6335.2941176470586</v>
      </c>
      <c r="W124" s="7">
        <v>18900</v>
      </c>
      <c r="X124" s="7">
        <f>Table1[[#This Row],[avg_price_business]]/Table1[[#This Row],[avg_price_economy]]</f>
        <v>2.9832869080779947</v>
      </c>
      <c r="Y124" s="7">
        <f>Table1[[#This Row],[avg_price_economy]]/Table1[[#This Row],[flight_duration_mins]]</f>
        <v>126.70588235294117</v>
      </c>
      <c r="Z124" s="7">
        <f>Table1[[#This Row],[avg_price_business]]/Table1[[#This Row],[flight_duration_mins]]</f>
        <v>378</v>
      </c>
      <c r="AA124" s="7">
        <v>1840</v>
      </c>
      <c r="AB124" s="7">
        <f>Table1[[#This Row],[flight_duration_mins]]*Table1[[#This Row],[fcpm]]</f>
        <v>92000</v>
      </c>
      <c r="AC124" s="7">
        <f>(Table1[[#This Row],[fuel_costs_per_flight]]*74)/26</f>
        <v>261846.15384615384</v>
      </c>
      <c r="AD124" s="7">
        <f>Table1[[#This Row],[fuel_costs_per_flight]]+Table1[[#This Row],[other_costs_per_flight]]</f>
        <v>353846.15384615387</v>
      </c>
      <c r="AE124" s="7">
        <f>Table1[[#This Row],[tickets_revenue]]-Table1[[#This Row],[TC]]</f>
        <v>411453.84615384613</v>
      </c>
    </row>
    <row r="125" spans="1:31" x14ac:dyDescent="0.35">
      <c r="A125" s="5">
        <v>136953</v>
      </c>
      <c r="B125" s="5" t="s">
        <v>27</v>
      </c>
      <c r="C125" s="5" t="s">
        <v>18</v>
      </c>
      <c r="D125" s="5" t="s">
        <v>28</v>
      </c>
      <c r="E125" s="5" t="s">
        <v>29</v>
      </c>
      <c r="F125" s="6">
        <v>42793.393750000003</v>
      </c>
      <c r="G125" s="6">
        <v>42793.428472222222</v>
      </c>
      <c r="H125" s="5" t="s">
        <v>30</v>
      </c>
      <c r="I125" s="5">
        <v>50</v>
      </c>
      <c r="J125" s="5">
        <v>97</v>
      </c>
      <c r="K125" s="5">
        <v>12</v>
      </c>
      <c r="L125" s="5">
        <v>85</v>
      </c>
      <c r="M125" s="5">
        <v>97</v>
      </c>
      <c r="N125" s="5">
        <v>12</v>
      </c>
      <c r="O125" s="5">
        <v>85</v>
      </c>
      <c r="P125" s="7">
        <v>765300</v>
      </c>
      <c r="Q125" s="7">
        <v>538500</v>
      </c>
      <c r="R125" s="7">
        <v>226800</v>
      </c>
      <c r="S125" s="8">
        <v>1</v>
      </c>
      <c r="T125" s="8">
        <v>1</v>
      </c>
      <c r="U125" s="8">
        <v>1</v>
      </c>
      <c r="V125" s="7">
        <v>6335.2941176470586</v>
      </c>
      <c r="W125" s="7">
        <v>18900</v>
      </c>
      <c r="X125" s="7">
        <f>Table1[[#This Row],[avg_price_business]]/Table1[[#This Row],[avg_price_economy]]</f>
        <v>2.9832869080779947</v>
      </c>
      <c r="Y125" s="7">
        <f>Table1[[#This Row],[avg_price_economy]]/Table1[[#This Row],[flight_duration_mins]]</f>
        <v>126.70588235294117</v>
      </c>
      <c r="Z125" s="7">
        <f>Table1[[#This Row],[avg_price_business]]/Table1[[#This Row],[flight_duration_mins]]</f>
        <v>378</v>
      </c>
      <c r="AA125" s="7">
        <v>1840</v>
      </c>
      <c r="AB125" s="7">
        <f>Table1[[#This Row],[flight_duration_mins]]*Table1[[#This Row],[fcpm]]</f>
        <v>92000</v>
      </c>
      <c r="AC125" s="7">
        <f>(Table1[[#This Row],[fuel_costs_per_flight]]*74)/26</f>
        <v>261846.15384615384</v>
      </c>
      <c r="AD125" s="7">
        <f>Table1[[#This Row],[fuel_costs_per_flight]]+Table1[[#This Row],[other_costs_per_flight]]</f>
        <v>353846.15384615387</v>
      </c>
      <c r="AE125" s="7">
        <f>Table1[[#This Row],[tickets_revenue]]-Table1[[#This Row],[TC]]</f>
        <v>411453.84615384613</v>
      </c>
    </row>
    <row r="126" spans="1:31" x14ac:dyDescent="0.35">
      <c r="A126" s="5">
        <v>136654</v>
      </c>
      <c r="B126" s="5" t="s">
        <v>27</v>
      </c>
      <c r="C126" s="5" t="s">
        <v>18</v>
      </c>
      <c r="D126" s="5" t="s">
        <v>28</v>
      </c>
      <c r="E126" s="5" t="s">
        <v>29</v>
      </c>
      <c r="F126" s="6">
        <v>42754.394444444442</v>
      </c>
      <c r="G126" s="6">
        <v>42754.428472222222</v>
      </c>
      <c r="H126" s="5" t="s">
        <v>32</v>
      </c>
      <c r="I126" s="5">
        <v>49</v>
      </c>
      <c r="J126" s="5">
        <v>97</v>
      </c>
      <c r="K126" s="5">
        <v>12</v>
      </c>
      <c r="L126" s="5">
        <v>85</v>
      </c>
      <c r="M126" s="5">
        <v>96</v>
      </c>
      <c r="N126" s="5">
        <v>12</v>
      </c>
      <c r="O126" s="5">
        <v>84</v>
      </c>
      <c r="P126" s="7">
        <v>759000</v>
      </c>
      <c r="Q126" s="7">
        <v>532200</v>
      </c>
      <c r="R126" s="7">
        <v>226800</v>
      </c>
      <c r="S126" s="8">
        <v>0.9882352941176471</v>
      </c>
      <c r="T126" s="8">
        <v>1</v>
      </c>
      <c r="U126" s="8">
        <v>0.98969072164948457</v>
      </c>
      <c r="V126" s="7">
        <v>6335.7142857142853</v>
      </c>
      <c r="W126" s="7">
        <v>18900</v>
      </c>
      <c r="X126" s="7">
        <f>Table1[[#This Row],[avg_price_business]]/Table1[[#This Row],[avg_price_economy]]</f>
        <v>2.9830890642615562</v>
      </c>
      <c r="Y126" s="7">
        <f>Table1[[#This Row],[avg_price_economy]]/Table1[[#This Row],[flight_duration_mins]]</f>
        <v>129.30029154518951</v>
      </c>
      <c r="Z126" s="7">
        <f>Table1[[#This Row],[avg_price_business]]/Table1[[#This Row],[flight_duration_mins]]</f>
        <v>385.71428571428572</v>
      </c>
      <c r="AA126" s="7">
        <v>1840</v>
      </c>
      <c r="AB126" s="7">
        <f>Table1[[#This Row],[flight_duration_mins]]*Table1[[#This Row],[fcpm]]</f>
        <v>90160</v>
      </c>
      <c r="AC126" s="7">
        <f>(Table1[[#This Row],[fuel_costs_per_flight]]*74)/26</f>
        <v>256609.23076923078</v>
      </c>
      <c r="AD126" s="7">
        <f>Table1[[#This Row],[fuel_costs_per_flight]]+Table1[[#This Row],[other_costs_per_flight]]</f>
        <v>346769.23076923075</v>
      </c>
      <c r="AE126" s="7">
        <f>Table1[[#This Row],[tickets_revenue]]-Table1[[#This Row],[TC]]</f>
        <v>412230.76923076925</v>
      </c>
    </row>
    <row r="127" spans="1:31" x14ac:dyDescent="0.35">
      <c r="A127" s="5">
        <v>136758</v>
      </c>
      <c r="B127" s="5" t="s">
        <v>27</v>
      </c>
      <c r="C127" s="5" t="s">
        <v>18</v>
      </c>
      <c r="D127" s="5" t="s">
        <v>28</v>
      </c>
      <c r="E127" s="5" t="s">
        <v>29</v>
      </c>
      <c r="F127" s="6">
        <v>42747.393055555556</v>
      </c>
      <c r="G127" s="6">
        <v>42747.427083333336</v>
      </c>
      <c r="H127" s="5" t="s">
        <v>32</v>
      </c>
      <c r="I127" s="5">
        <v>49</v>
      </c>
      <c r="J127" s="5">
        <v>97</v>
      </c>
      <c r="K127" s="5">
        <v>12</v>
      </c>
      <c r="L127" s="5">
        <v>85</v>
      </c>
      <c r="M127" s="5">
        <v>97</v>
      </c>
      <c r="N127" s="5">
        <v>12</v>
      </c>
      <c r="O127" s="5">
        <v>85</v>
      </c>
      <c r="P127" s="7">
        <v>765300</v>
      </c>
      <c r="Q127" s="7">
        <v>538500</v>
      </c>
      <c r="R127" s="7">
        <v>226800</v>
      </c>
      <c r="S127" s="8">
        <v>1</v>
      </c>
      <c r="T127" s="8">
        <v>1</v>
      </c>
      <c r="U127" s="8">
        <v>1</v>
      </c>
      <c r="V127" s="7">
        <v>6335.2941176470586</v>
      </c>
      <c r="W127" s="7">
        <v>18900</v>
      </c>
      <c r="X127" s="7">
        <f>Table1[[#This Row],[avg_price_business]]/Table1[[#This Row],[avg_price_economy]]</f>
        <v>2.9832869080779947</v>
      </c>
      <c r="Y127" s="7">
        <f>Table1[[#This Row],[avg_price_economy]]/Table1[[#This Row],[flight_duration_mins]]</f>
        <v>129.29171668667468</v>
      </c>
      <c r="Z127" s="7">
        <f>Table1[[#This Row],[avg_price_business]]/Table1[[#This Row],[flight_duration_mins]]</f>
        <v>385.71428571428572</v>
      </c>
      <c r="AA127" s="7">
        <v>1840</v>
      </c>
      <c r="AB127" s="7">
        <f>Table1[[#This Row],[flight_duration_mins]]*Table1[[#This Row],[fcpm]]</f>
        <v>90160</v>
      </c>
      <c r="AC127" s="7">
        <f>(Table1[[#This Row],[fuel_costs_per_flight]]*74)/26</f>
        <v>256609.23076923078</v>
      </c>
      <c r="AD127" s="7">
        <f>Table1[[#This Row],[fuel_costs_per_flight]]+Table1[[#This Row],[other_costs_per_flight]]</f>
        <v>346769.23076923075</v>
      </c>
      <c r="AE127" s="7">
        <f>Table1[[#This Row],[tickets_revenue]]-Table1[[#This Row],[TC]]</f>
        <v>418530.76923076925</v>
      </c>
    </row>
    <row r="128" spans="1:31" x14ac:dyDescent="0.35">
      <c r="A128" s="5">
        <v>136757</v>
      </c>
      <c r="B128" s="5" t="s">
        <v>27</v>
      </c>
      <c r="C128" s="5" t="s">
        <v>18</v>
      </c>
      <c r="D128" s="5" t="s">
        <v>28</v>
      </c>
      <c r="E128" s="5" t="s">
        <v>29</v>
      </c>
      <c r="F128" s="6">
        <v>42762.395833333336</v>
      </c>
      <c r="G128" s="6">
        <v>42762.429861111108</v>
      </c>
      <c r="H128" s="5" t="s">
        <v>32</v>
      </c>
      <c r="I128" s="5">
        <v>49</v>
      </c>
      <c r="J128" s="5">
        <v>97</v>
      </c>
      <c r="K128" s="5">
        <v>12</v>
      </c>
      <c r="L128" s="5">
        <v>85</v>
      </c>
      <c r="M128" s="5">
        <v>97</v>
      </c>
      <c r="N128" s="5">
        <v>12</v>
      </c>
      <c r="O128" s="5">
        <v>85</v>
      </c>
      <c r="P128" s="7">
        <v>765300</v>
      </c>
      <c r="Q128" s="7">
        <v>538500</v>
      </c>
      <c r="R128" s="7">
        <v>226800</v>
      </c>
      <c r="S128" s="8">
        <v>1</v>
      </c>
      <c r="T128" s="8">
        <v>1</v>
      </c>
      <c r="U128" s="8">
        <v>1</v>
      </c>
      <c r="V128" s="7">
        <v>6335.2941176470586</v>
      </c>
      <c r="W128" s="7">
        <v>18900</v>
      </c>
      <c r="X128" s="7">
        <f>Table1[[#This Row],[avg_price_business]]/Table1[[#This Row],[avg_price_economy]]</f>
        <v>2.9832869080779947</v>
      </c>
      <c r="Y128" s="7">
        <f>Table1[[#This Row],[avg_price_economy]]/Table1[[#This Row],[flight_duration_mins]]</f>
        <v>129.29171668667468</v>
      </c>
      <c r="Z128" s="7">
        <f>Table1[[#This Row],[avg_price_business]]/Table1[[#This Row],[flight_duration_mins]]</f>
        <v>385.71428571428572</v>
      </c>
      <c r="AA128" s="7">
        <v>1840</v>
      </c>
      <c r="AB128" s="7">
        <f>Table1[[#This Row],[flight_duration_mins]]*Table1[[#This Row],[fcpm]]</f>
        <v>90160</v>
      </c>
      <c r="AC128" s="7">
        <f>(Table1[[#This Row],[fuel_costs_per_flight]]*74)/26</f>
        <v>256609.23076923078</v>
      </c>
      <c r="AD128" s="7">
        <f>Table1[[#This Row],[fuel_costs_per_flight]]+Table1[[#This Row],[other_costs_per_flight]]</f>
        <v>346769.23076923075</v>
      </c>
      <c r="AE128" s="7">
        <f>Table1[[#This Row],[tickets_revenue]]-Table1[[#This Row],[TC]]</f>
        <v>418530.76923076925</v>
      </c>
    </row>
  </sheetData>
  <conditionalFormatting sqref="AE2:AE128">
    <cfRule type="cellIs" dxfId="1" priority="4" operator="lessThan">
      <formula>0</formula>
    </cfRule>
  </conditionalFormatting>
  <conditionalFormatting sqref="S2:U128">
    <cfRule type="cellIs" dxfId="0" priority="1" operator="lessThan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9" sqref="D19"/>
    </sheetView>
  </sheetViews>
  <sheetFormatPr defaultRowHeight="14.5" x14ac:dyDescent="0.35"/>
  <cols>
    <col min="1" max="1" width="22.453125" style="2" customWidth="1"/>
    <col min="2" max="2" width="31" style="2" customWidth="1"/>
    <col min="3" max="3" width="27.1796875" customWidth="1"/>
    <col min="4" max="4" width="26.54296875" customWidth="1"/>
    <col min="5" max="5" width="27" customWidth="1"/>
    <col min="6" max="6" width="21.1796875" customWidth="1"/>
  </cols>
  <sheetData>
    <row r="1" spans="1:6" s="5" customFormat="1" x14ac:dyDescent="0.35">
      <c r="A1" s="5" t="s">
        <v>59</v>
      </c>
      <c r="B1" s="5" t="s">
        <v>60</v>
      </c>
      <c r="C1" s="5" t="s">
        <v>71</v>
      </c>
      <c r="D1" s="5" t="s">
        <v>57</v>
      </c>
      <c r="E1" s="5" t="s">
        <v>58</v>
      </c>
      <c r="F1" s="5" t="s">
        <v>69</v>
      </c>
    </row>
    <row r="2" spans="1:6" x14ac:dyDescent="0.35">
      <c r="A2" s="24">
        <v>48000</v>
      </c>
      <c r="B2" s="18">
        <v>733</v>
      </c>
      <c r="C2" s="4">
        <v>5</v>
      </c>
      <c r="D2" s="4">
        <f>C2/60</f>
        <v>8.3333333333333329E-2</v>
      </c>
      <c r="E2" s="4">
        <f>F2/60</f>
        <v>4000</v>
      </c>
      <c r="F2" s="4">
        <f>A2*C2</f>
        <v>240000</v>
      </c>
    </row>
    <row r="3" spans="1:6" x14ac:dyDescent="0.35">
      <c r="A3" s="24"/>
      <c r="B3" s="17" t="s">
        <v>29</v>
      </c>
      <c r="C3" s="4">
        <v>2.2999999999999998</v>
      </c>
      <c r="D3" s="4">
        <f>C3/60</f>
        <v>3.833333333333333E-2</v>
      </c>
      <c r="E3" s="4">
        <f>F3/60</f>
        <v>1839.9999999999998</v>
      </c>
      <c r="F3" s="4">
        <f>A2*C3</f>
        <v>110399.99999999999</v>
      </c>
    </row>
    <row r="4" spans="1:6" x14ac:dyDescent="0.35">
      <c r="B4" s="15"/>
    </row>
    <row r="5" spans="1:6" x14ac:dyDescent="0.35">
      <c r="A5" s="12" t="s">
        <v>51</v>
      </c>
      <c r="B5" s="9" t="s">
        <v>52</v>
      </c>
    </row>
    <row r="6" spans="1:6" x14ac:dyDescent="0.35">
      <c r="A6" s="13" t="s">
        <v>50</v>
      </c>
      <c r="B6" s="9" t="s">
        <v>53</v>
      </c>
    </row>
    <row r="7" spans="1:6" x14ac:dyDescent="0.35">
      <c r="A7" s="14" t="s">
        <v>43</v>
      </c>
      <c r="B7" s="10" t="s">
        <v>54</v>
      </c>
    </row>
    <row r="8" spans="1:6" x14ac:dyDescent="0.35">
      <c r="A8" s="14" t="s">
        <v>44</v>
      </c>
      <c r="B8" s="10"/>
    </row>
    <row r="9" spans="1:6" x14ac:dyDescent="0.35">
      <c r="A9" s="12" t="s">
        <v>55</v>
      </c>
      <c r="B9" t="s">
        <v>56</v>
      </c>
    </row>
    <row r="10" spans="1:6" x14ac:dyDescent="0.35">
      <c r="A10" s="11" t="s">
        <v>62</v>
      </c>
      <c r="B10" s="2" t="s">
        <v>61</v>
      </c>
    </row>
    <row r="11" spans="1:6" x14ac:dyDescent="0.35">
      <c r="A11" s="16" t="s">
        <v>63</v>
      </c>
      <c r="B11" s="2" t="s">
        <v>64</v>
      </c>
    </row>
    <row r="12" spans="1:6" x14ac:dyDescent="0.35">
      <c r="A12" s="16"/>
    </row>
    <row r="13" spans="1:6" x14ac:dyDescent="0.35">
      <c r="A13" s="16" t="s">
        <v>70</v>
      </c>
    </row>
    <row r="14" spans="1:6" x14ac:dyDescent="0.35">
      <c r="A14" s="2" t="s">
        <v>65</v>
      </c>
      <c r="B14" s="2">
        <v>26</v>
      </c>
    </row>
    <row r="15" spans="1:6" x14ac:dyDescent="0.35">
      <c r="A15" s="2" t="s">
        <v>66</v>
      </c>
      <c r="B15" s="2">
        <v>74</v>
      </c>
    </row>
  </sheetData>
  <mergeCells count="2">
    <mergeCell ref="B7:B8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opLeftCell="A10" workbookViewId="0">
      <selection activeCell="H47" sqref="H47"/>
    </sheetView>
  </sheetViews>
  <sheetFormatPr defaultRowHeight="14.5" x14ac:dyDescent="0.35"/>
  <cols>
    <col min="1" max="2" width="13" customWidth="1"/>
    <col min="3" max="3" width="12.453125" customWidth="1"/>
    <col min="4" max="4" width="7.90625" customWidth="1"/>
    <col min="5" max="14" width="6.90625" customWidth="1"/>
    <col min="15" max="16" width="5.26953125" customWidth="1"/>
    <col min="17" max="38" width="6.26953125" customWidth="1"/>
    <col min="39" max="98" width="7.26953125" customWidth="1"/>
    <col min="99" max="99" width="10.7265625" customWidth="1"/>
    <col min="100" max="100" width="16.7265625" customWidth="1"/>
    <col min="101" max="101" width="13.7265625" customWidth="1"/>
    <col min="102" max="102" width="16.7265625" customWidth="1"/>
    <col min="103" max="103" width="14.81640625" customWidth="1"/>
    <col min="104" max="104" width="17.81640625" customWidth="1"/>
    <col min="105" max="105" width="13.7265625" customWidth="1"/>
    <col min="106" max="106" width="16.7265625" customWidth="1"/>
    <col min="107" max="107" width="14.81640625" customWidth="1"/>
    <col min="108" max="108" width="17.81640625" customWidth="1"/>
    <col min="109" max="109" width="13.7265625" customWidth="1"/>
    <col min="110" max="110" width="16.7265625" customWidth="1"/>
    <col min="111" max="111" width="14.81640625" customWidth="1"/>
    <col min="112" max="112" width="17.81640625" customWidth="1"/>
    <col min="113" max="113" width="13.7265625" customWidth="1"/>
    <col min="114" max="114" width="16.7265625" customWidth="1"/>
    <col min="115" max="115" width="14.81640625" customWidth="1"/>
    <col min="116" max="116" width="17.81640625" customWidth="1"/>
    <col min="117" max="117" width="13.7265625" customWidth="1"/>
    <col min="118" max="118" width="16.7265625" customWidth="1"/>
    <col min="119" max="119" width="14.81640625" customWidth="1"/>
    <col min="120" max="120" width="17.81640625" customWidth="1"/>
    <col min="121" max="121" width="13.7265625" customWidth="1"/>
    <col min="122" max="122" width="16.7265625" customWidth="1"/>
    <col min="123" max="123" width="14.81640625" customWidth="1"/>
    <col min="124" max="124" width="17.81640625" customWidth="1"/>
    <col min="125" max="125" width="13.7265625" customWidth="1"/>
    <col min="126" max="126" width="16.7265625" customWidth="1"/>
    <col min="127" max="127" width="14.81640625" customWidth="1"/>
    <col min="128" max="128" width="17.81640625" customWidth="1"/>
    <col min="129" max="129" width="13.7265625" customWidth="1"/>
    <col min="130" max="130" width="16.7265625" customWidth="1"/>
    <col min="131" max="131" width="13.7265625" customWidth="1"/>
    <col min="132" max="132" width="16.7265625" customWidth="1"/>
    <col min="133" max="133" width="14.81640625" customWidth="1"/>
    <col min="134" max="134" width="17.81640625" customWidth="1"/>
    <col min="135" max="135" width="13.7265625" customWidth="1"/>
    <col min="136" max="136" width="16.7265625" customWidth="1"/>
    <col min="137" max="137" width="14.81640625" customWidth="1"/>
    <col min="138" max="138" width="17.81640625" customWidth="1"/>
    <col min="139" max="139" width="13.7265625" customWidth="1"/>
    <col min="140" max="140" width="16.7265625" customWidth="1"/>
    <col min="141" max="141" width="14.81640625" customWidth="1"/>
    <col min="142" max="142" width="17.81640625" customWidth="1"/>
    <col min="143" max="143" width="13.7265625" customWidth="1"/>
    <col min="144" max="144" width="16.7265625" customWidth="1"/>
    <col min="145" max="145" width="14.81640625" customWidth="1"/>
    <col min="146" max="146" width="17.81640625" customWidth="1"/>
    <col min="147" max="147" width="13.7265625" customWidth="1"/>
    <col min="148" max="148" width="16.7265625" customWidth="1"/>
    <col min="149" max="149" width="14.81640625" customWidth="1"/>
    <col min="150" max="150" width="17.81640625" customWidth="1"/>
    <col min="151" max="151" width="13.7265625" customWidth="1"/>
    <col min="152" max="152" width="16.7265625" customWidth="1"/>
    <col min="153" max="153" width="14.81640625" customWidth="1"/>
    <col min="154" max="154" width="17.81640625" customWidth="1"/>
    <col min="155" max="155" width="13.7265625" customWidth="1"/>
    <col min="156" max="156" width="16.7265625" customWidth="1"/>
    <col min="157" max="157" width="14.81640625" customWidth="1"/>
    <col min="158" max="158" width="17.81640625" customWidth="1"/>
    <col min="159" max="159" width="13.7265625" customWidth="1"/>
    <col min="160" max="160" width="16.7265625" customWidth="1"/>
    <col min="161" max="161" width="13.7265625" customWidth="1"/>
    <col min="162" max="162" width="16.7265625" customWidth="1"/>
    <col min="163" max="163" width="14.81640625" customWidth="1"/>
    <col min="164" max="164" width="17.81640625" customWidth="1"/>
    <col min="165" max="165" width="13.7265625" customWidth="1"/>
    <col min="166" max="166" width="16.7265625" customWidth="1"/>
    <col min="167" max="167" width="14.81640625" customWidth="1"/>
    <col min="168" max="168" width="17.81640625" customWidth="1"/>
    <col min="169" max="169" width="13.7265625" customWidth="1"/>
    <col min="170" max="170" width="16.7265625" customWidth="1"/>
    <col min="171" max="171" width="14.81640625" customWidth="1"/>
    <col min="172" max="172" width="17.81640625" customWidth="1"/>
    <col min="173" max="173" width="13.7265625" customWidth="1"/>
    <col min="174" max="174" width="16.7265625" customWidth="1"/>
    <col min="175" max="175" width="14.81640625" customWidth="1"/>
    <col min="176" max="176" width="17.81640625" customWidth="1"/>
    <col min="177" max="177" width="13.7265625" customWidth="1"/>
    <col min="178" max="178" width="16.7265625" customWidth="1"/>
    <col min="179" max="179" width="14.81640625" customWidth="1"/>
    <col min="180" max="180" width="17.81640625" customWidth="1"/>
    <col min="181" max="181" width="13.7265625" customWidth="1"/>
    <col min="182" max="182" width="16.7265625" customWidth="1"/>
    <col min="183" max="183" width="14.81640625" customWidth="1"/>
    <col min="184" max="184" width="17.81640625" customWidth="1"/>
    <col min="185" max="185" width="13.7265625" customWidth="1"/>
    <col min="186" max="186" width="16.7265625" customWidth="1"/>
    <col min="187" max="187" width="14.81640625" customWidth="1"/>
    <col min="188" max="188" width="17.81640625" customWidth="1"/>
    <col min="189" max="189" width="13.7265625" customWidth="1"/>
    <col min="190" max="190" width="16.7265625" customWidth="1"/>
    <col min="191" max="191" width="13.7265625" customWidth="1"/>
    <col min="192" max="192" width="16.7265625" customWidth="1"/>
    <col min="193" max="193" width="14.81640625" customWidth="1"/>
    <col min="194" max="194" width="17.81640625" customWidth="1"/>
    <col min="195" max="195" width="13.7265625" customWidth="1"/>
    <col min="196" max="196" width="16.7265625" customWidth="1"/>
    <col min="197" max="197" width="14.81640625" customWidth="1"/>
    <col min="198" max="198" width="17.81640625" customWidth="1"/>
    <col min="199" max="199" width="13.7265625" customWidth="1"/>
    <col min="200" max="200" width="16.7265625" customWidth="1"/>
    <col min="201" max="201" width="14.81640625" customWidth="1"/>
    <col min="202" max="202" width="17.81640625" customWidth="1"/>
    <col min="203" max="203" width="13.7265625" customWidth="1"/>
    <col min="204" max="204" width="16.7265625" customWidth="1"/>
    <col min="205" max="205" width="14.81640625" customWidth="1"/>
    <col min="206" max="206" width="17.81640625" customWidth="1"/>
    <col min="207" max="207" width="13.7265625" customWidth="1"/>
    <col min="208" max="208" width="16.7265625" customWidth="1"/>
    <col min="209" max="209" width="14.81640625" customWidth="1"/>
    <col min="210" max="210" width="17.81640625" customWidth="1"/>
    <col min="211" max="211" width="13.7265625" customWidth="1"/>
    <col min="212" max="212" width="16.7265625" customWidth="1"/>
    <col min="213" max="213" width="14.81640625" customWidth="1"/>
    <col min="214" max="214" width="17.81640625" customWidth="1"/>
    <col min="215" max="215" width="13.7265625" customWidth="1"/>
    <col min="216" max="216" width="16.7265625" customWidth="1"/>
    <col min="217" max="217" width="14.81640625" customWidth="1"/>
    <col min="218" max="218" width="17.81640625" customWidth="1"/>
    <col min="219" max="219" width="13.7265625" customWidth="1"/>
    <col min="220" max="220" width="16.7265625" customWidth="1"/>
    <col min="221" max="221" width="13.7265625" customWidth="1"/>
    <col min="222" max="222" width="16.7265625" customWidth="1"/>
    <col min="223" max="223" width="14.81640625" customWidth="1"/>
    <col min="224" max="224" width="17.81640625" customWidth="1"/>
    <col min="225" max="225" width="13.7265625" customWidth="1"/>
    <col min="226" max="226" width="16.7265625" bestFit="1" customWidth="1"/>
    <col min="227" max="227" width="14.81640625" bestFit="1" customWidth="1"/>
    <col min="228" max="228" width="17.81640625" bestFit="1" customWidth="1"/>
    <col min="229" max="229" width="13.7265625" bestFit="1" customWidth="1"/>
    <col min="230" max="230" width="16.7265625" bestFit="1" customWidth="1"/>
    <col min="231" max="231" width="14.81640625" bestFit="1" customWidth="1"/>
    <col min="232" max="232" width="17.81640625" bestFit="1" customWidth="1"/>
    <col min="233" max="233" width="13.7265625" bestFit="1" customWidth="1"/>
    <col min="234" max="234" width="16.7265625" bestFit="1" customWidth="1"/>
    <col min="235" max="235" width="14.81640625" bestFit="1" customWidth="1"/>
    <col min="236" max="236" width="17.81640625" bestFit="1" customWidth="1"/>
    <col min="237" max="237" width="13.7265625" bestFit="1" customWidth="1"/>
    <col min="238" max="238" width="16.7265625" bestFit="1" customWidth="1"/>
    <col min="239" max="239" width="14.81640625" bestFit="1" customWidth="1"/>
    <col min="240" max="240" width="17.81640625" bestFit="1" customWidth="1"/>
    <col min="241" max="241" width="13.7265625" bestFit="1" customWidth="1"/>
    <col min="242" max="242" width="16.7265625" bestFit="1" customWidth="1"/>
    <col min="243" max="243" width="14.81640625" bestFit="1" customWidth="1"/>
    <col min="244" max="244" width="17.81640625" bestFit="1" customWidth="1"/>
    <col min="245" max="245" width="13.7265625" bestFit="1" customWidth="1"/>
    <col min="246" max="246" width="16.7265625" bestFit="1" customWidth="1"/>
    <col min="247" max="247" width="14.81640625" bestFit="1" customWidth="1"/>
    <col min="248" max="248" width="17.81640625" bestFit="1" customWidth="1"/>
    <col min="249" max="249" width="13.7265625" bestFit="1" customWidth="1"/>
    <col min="250" max="250" width="16.7265625" bestFit="1" customWidth="1"/>
    <col min="251" max="251" width="13.7265625" bestFit="1" customWidth="1"/>
    <col min="252" max="252" width="16.7265625" bestFit="1" customWidth="1"/>
    <col min="253" max="253" width="14.81640625" bestFit="1" customWidth="1"/>
    <col min="254" max="254" width="17.81640625" bestFit="1" customWidth="1"/>
    <col min="255" max="255" width="10.7265625" bestFit="1" customWidth="1"/>
  </cols>
  <sheetData>
    <row r="1" spans="1:2" x14ac:dyDescent="0.35">
      <c r="A1" s="26" t="s">
        <v>72</v>
      </c>
      <c r="B1" t="s">
        <v>74</v>
      </c>
    </row>
    <row r="2" spans="1:2" x14ac:dyDescent="0.35">
      <c r="A2" s="3">
        <v>42736.393750000003</v>
      </c>
      <c r="B2" s="1">
        <v>405153.84615384613</v>
      </c>
    </row>
    <row r="3" spans="1:2" x14ac:dyDescent="0.35">
      <c r="A3" s="3">
        <v>42736.42291666667</v>
      </c>
      <c r="B3" s="1">
        <v>34307.692307692254</v>
      </c>
    </row>
    <row r="4" spans="1:2" x14ac:dyDescent="0.35">
      <c r="A4" s="3">
        <v>42737.394444444442</v>
      </c>
      <c r="B4" s="1">
        <v>278553.84615384613</v>
      </c>
    </row>
    <row r="5" spans="1:2" x14ac:dyDescent="0.35">
      <c r="A5" s="3">
        <v>42737.421527777777</v>
      </c>
      <c r="B5" s="1">
        <v>45723.076923076995</v>
      </c>
    </row>
    <row r="6" spans="1:2" x14ac:dyDescent="0.35">
      <c r="A6" s="3">
        <v>42738.259027777778</v>
      </c>
      <c r="B6" s="1">
        <v>24880.153846153989</v>
      </c>
    </row>
    <row r="7" spans="1:2" x14ac:dyDescent="0.35">
      <c r="A7" s="3">
        <v>42738.395138888889</v>
      </c>
      <c r="B7" s="1">
        <v>272253.84615384613</v>
      </c>
    </row>
    <row r="8" spans="1:2" x14ac:dyDescent="0.35">
      <c r="A8" s="3">
        <v>42738.422222222223</v>
      </c>
      <c r="B8" s="1">
        <v>99153.846153846243</v>
      </c>
    </row>
    <row r="9" spans="1:2" x14ac:dyDescent="0.35">
      <c r="A9" s="3">
        <v>42739.395138888889</v>
      </c>
      <c r="B9" s="1">
        <v>405153.84615384613</v>
      </c>
    </row>
    <row r="10" spans="1:2" x14ac:dyDescent="0.35">
      <c r="A10" s="3">
        <v>42739.421527777777</v>
      </c>
      <c r="B10" s="1">
        <v>192907.69230769225</v>
      </c>
    </row>
    <row r="11" spans="1:2" x14ac:dyDescent="0.35">
      <c r="A11" s="3">
        <v>42740.395138888889</v>
      </c>
      <c r="B11" s="1">
        <v>272076.92307692306</v>
      </c>
    </row>
    <row r="12" spans="1:2" x14ac:dyDescent="0.35">
      <c r="A12" s="3">
        <v>42740.421527777777</v>
      </c>
      <c r="B12" s="1">
        <v>-73630.769230769249</v>
      </c>
    </row>
    <row r="13" spans="1:2" x14ac:dyDescent="0.35">
      <c r="A13" s="3">
        <v>42741.395833333336</v>
      </c>
      <c r="B13" s="1">
        <v>386253.84615384613</v>
      </c>
    </row>
    <row r="14" spans="1:2" x14ac:dyDescent="0.35">
      <c r="A14" s="3">
        <v>42741.42291666667</v>
      </c>
      <c r="B14" s="1">
        <v>76738.461538461503</v>
      </c>
    </row>
    <row r="15" spans="1:2" x14ac:dyDescent="0.35">
      <c r="A15" s="3">
        <v>42742.421527777777</v>
      </c>
      <c r="B15" s="1">
        <v>215323.07692307699</v>
      </c>
    </row>
    <row r="16" spans="1:2" x14ac:dyDescent="0.35">
      <c r="A16" s="3">
        <v>42742.529166666667</v>
      </c>
      <c r="B16" s="1">
        <v>353376.92307692306</v>
      </c>
    </row>
    <row r="17" spans="1:2" x14ac:dyDescent="0.35">
      <c r="A17" s="3">
        <v>42743.394444444442</v>
      </c>
      <c r="B17" s="1">
        <v>285453.84615384613</v>
      </c>
    </row>
    <row r="18" spans="1:2" x14ac:dyDescent="0.35">
      <c r="A18" s="3">
        <v>42743.422222222223</v>
      </c>
      <c r="B18" s="1">
        <v>-107461.5384615385</v>
      </c>
    </row>
    <row r="19" spans="1:2" x14ac:dyDescent="0.35">
      <c r="A19" s="3">
        <v>42744.393750000003</v>
      </c>
      <c r="B19" s="1">
        <v>385476.92307692306</v>
      </c>
    </row>
    <row r="20" spans="1:2" x14ac:dyDescent="0.35">
      <c r="A20" s="3">
        <v>42744.421527777777</v>
      </c>
      <c r="B20" s="1">
        <v>-140461.5384615385</v>
      </c>
    </row>
    <row r="21" spans="1:2" x14ac:dyDescent="0.35">
      <c r="A21" s="3">
        <v>42745.259722222225</v>
      </c>
      <c r="B21" s="1">
        <v>25704</v>
      </c>
    </row>
    <row r="22" spans="1:2" x14ac:dyDescent="0.35">
      <c r="A22" s="3">
        <v>42745.394444444442</v>
      </c>
      <c r="B22" s="1">
        <v>405153.84615384613</v>
      </c>
    </row>
    <row r="23" spans="1:2" x14ac:dyDescent="0.35">
      <c r="A23" s="3">
        <v>42745.425000000003</v>
      </c>
      <c r="B23" s="1">
        <v>310938.4615384615</v>
      </c>
    </row>
    <row r="24" spans="1:2" x14ac:dyDescent="0.35">
      <c r="A24" s="3">
        <v>42746.422222222223</v>
      </c>
      <c r="B24" s="1">
        <v>4323.0769230769947</v>
      </c>
    </row>
    <row r="25" spans="1:2" x14ac:dyDescent="0.35">
      <c r="A25" s="3">
        <v>42746.504861111112</v>
      </c>
      <c r="B25" s="1">
        <v>348453.84615384613</v>
      </c>
    </row>
    <row r="26" spans="1:2" x14ac:dyDescent="0.35">
      <c r="A26" s="3">
        <v>42747.393055555556</v>
      </c>
      <c r="B26" s="1">
        <v>418530.76923076925</v>
      </c>
    </row>
    <row r="27" spans="1:2" x14ac:dyDescent="0.35">
      <c r="A27" s="3">
        <v>42747.421527777777</v>
      </c>
      <c r="B27" s="1">
        <v>347538.4615384615</v>
      </c>
    </row>
    <row r="28" spans="1:2" x14ac:dyDescent="0.35">
      <c r="A28" s="3">
        <v>42748.394444444442</v>
      </c>
      <c r="B28" s="1">
        <v>411453.84615384613</v>
      </c>
    </row>
    <row r="29" spans="1:2" x14ac:dyDescent="0.35">
      <c r="A29" s="3">
        <v>42748.422222222223</v>
      </c>
      <c r="B29" s="1">
        <v>317307.69230769225</v>
      </c>
    </row>
    <row r="30" spans="1:2" x14ac:dyDescent="0.35">
      <c r="A30" s="3">
        <v>42749.393055555556</v>
      </c>
      <c r="B30" s="1">
        <v>411453.84615384613</v>
      </c>
    </row>
    <row r="31" spans="1:2" x14ac:dyDescent="0.35">
      <c r="A31" s="3">
        <v>42749.42083333333</v>
      </c>
      <c r="B31" s="1">
        <v>-64615.384615384508</v>
      </c>
    </row>
    <row r="32" spans="1:2" x14ac:dyDescent="0.35">
      <c r="A32" s="3">
        <v>42750.394444444442</v>
      </c>
      <c r="B32" s="1">
        <v>335853.84615384613</v>
      </c>
    </row>
    <row r="33" spans="1:2" x14ac:dyDescent="0.35">
      <c r="A33" s="3">
        <v>42750.420138888891</v>
      </c>
      <c r="B33" s="1">
        <v>94523.076923076995</v>
      </c>
    </row>
    <row r="34" spans="1:2" x14ac:dyDescent="0.35">
      <c r="A34" s="3">
        <v>42751.396527777775</v>
      </c>
      <c r="B34" s="1">
        <v>398076.92307692306</v>
      </c>
    </row>
    <row r="35" spans="1:2" x14ac:dyDescent="0.35">
      <c r="A35" s="3">
        <v>42751.421527777777</v>
      </c>
      <c r="B35" s="1">
        <v>-35046.153846153757</v>
      </c>
    </row>
    <row r="36" spans="1:2" x14ac:dyDescent="0.35">
      <c r="A36" s="3">
        <v>42752.259722222225</v>
      </c>
      <c r="B36" s="1">
        <v>25292.076923076995</v>
      </c>
    </row>
    <row r="37" spans="1:2" x14ac:dyDescent="0.35">
      <c r="A37" s="3">
        <v>42752.393055555556</v>
      </c>
      <c r="B37" s="1">
        <v>391776.92307692306</v>
      </c>
    </row>
    <row r="38" spans="1:2" x14ac:dyDescent="0.35">
      <c r="A38" s="3">
        <v>42752.424305555556</v>
      </c>
      <c r="B38" s="1">
        <v>224338.4615384615</v>
      </c>
    </row>
    <row r="39" spans="1:2" x14ac:dyDescent="0.35">
      <c r="A39" s="3">
        <v>42753.392361111109</v>
      </c>
      <c r="B39" s="1">
        <v>405153.84615384613</v>
      </c>
    </row>
    <row r="40" spans="1:2" x14ac:dyDescent="0.35">
      <c r="A40" s="3">
        <v>42753.423611111109</v>
      </c>
      <c r="B40" s="1">
        <v>335338.4615384615</v>
      </c>
    </row>
    <row r="41" spans="1:2" x14ac:dyDescent="0.35">
      <c r="A41" s="3">
        <v>42754.394444444442</v>
      </c>
      <c r="B41" s="1">
        <v>412230.76923076925</v>
      </c>
    </row>
    <row r="42" spans="1:2" x14ac:dyDescent="0.35">
      <c r="A42" s="3">
        <v>42754.422222222223</v>
      </c>
      <c r="B42" s="1">
        <v>251923.07692307699</v>
      </c>
    </row>
    <row r="43" spans="1:2" x14ac:dyDescent="0.35">
      <c r="A43" s="3">
        <v>42755.395833333336</v>
      </c>
      <c r="B43" s="1">
        <v>248430.76923076925</v>
      </c>
    </row>
    <row r="44" spans="1:2" x14ac:dyDescent="0.35">
      <c r="A44" s="3">
        <v>42755.42083333333</v>
      </c>
      <c r="B44" s="1">
        <v>265323.07692307699</v>
      </c>
    </row>
    <row r="45" spans="1:2" x14ac:dyDescent="0.35">
      <c r="A45" s="3">
        <v>42756.395833333336</v>
      </c>
      <c r="B45" s="1">
        <v>411453.84615384613</v>
      </c>
    </row>
    <row r="46" spans="1:2" x14ac:dyDescent="0.35">
      <c r="A46" s="3">
        <v>42756.422222222223</v>
      </c>
      <c r="B46" s="1">
        <v>155523.07692307699</v>
      </c>
    </row>
    <row r="47" spans="1:2" x14ac:dyDescent="0.35">
      <c r="A47" s="3">
        <v>42757.394444444442</v>
      </c>
      <c r="B47" s="1">
        <v>404376.92307692306</v>
      </c>
    </row>
    <row r="48" spans="1:2" x14ac:dyDescent="0.35">
      <c r="A48" s="3">
        <v>42757.421527777777</v>
      </c>
      <c r="B48" s="1">
        <v>115738.4615384615</v>
      </c>
    </row>
    <row r="49" spans="1:2" x14ac:dyDescent="0.35">
      <c r="A49" s="3">
        <v>42758.393750000003</v>
      </c>
      <c r="B49" s="1">
        <v>290376.92307692306</v>
      </c>
    </row>
    <row r="50" spans="1:2" x14ac:dyDescent="0.35">
      <c r="A50" s="3">
        <v>42758.42291666667</v>
      </c>
      <c r="B50" s="1">
        <v>166523.07692307699</v>
      </c>
    </row>
    <row r="51" spans="1:2" x14ac:dyDescent="0.35">
      <c r="A51" s="3">
        <v>42759.259027777778</v>
      </c>
      <c r="B51" s="1">
        <v>25127.307692307979</v>
      </c>
    </row>
    <row r="52" spans="1:2" x14ac:dyDescent="0.35">
      <c r="A52" s="3">
        <v>42759.395833333336</v>
      </c>
      <c r="B52" s="1">
        <v>309276.92307692306</v>
      </c>
    </row>
    <row r="53" spans="1:2" x14ac:dyDescent="0.35">
      <c r="A53" s="3">
        <v>42759.563888888886</v>
      </c>
      <c r="B53" s="1">
        <v>-20861.538461538497</v>
      </c>
    </row>
    <row r="54" spans="1:2" x14ac:dyDescent="0.35">
      <c r="A54" s="3">
        <v>42760.394444444442</v>
      </c>
      <c r="B54" s="1">
        <v>398853.84615384613</v>
      </c>
    </row>
    <row r="55" spans="1:2" x14ac:dyDescent="0.35">
      <c r="A55" s="3">
        <v>42760.42291666667</v>
      </c>
      <c r="B55" s="1">
        <v>-76030.769230769249</v>
      </c>
    </row>
    <row r="56" spans="1:2" x14ac:dyDescent="0.35">
      <c r="A56" s="3">
        <v>42761.395138888889</v>
      </c>
      <c r="B56" s="1">
        <v>398853.84615384613</v>
      </c>
    </row>
    <row r="57" spans="1:2" x14ac:dyDescent="0.35">
      <c r="A57" s="3">
        <v>42761.422222222223</v>
      </c>
      <c r="B57" s="1">
        <v>288523.07692307699</v>
      </c>
    </row>
    <row r="58" spans="1:2" x14ac:dyDescent="0.35">
      <c r="A58" s="3">
        <v>42762.395833333336</v>
      </c>
      <c r="B58" s="1">
        <v>418530.76923076925</v>
      </c>
    </row>
    <row r="59" spans="1:2" x14ac:dyDescent="0.35">
      <c r="A59" s="3">
        <v>42762.421527777777</v>
      </c>
      <c r="B59" s="1">
        <v>-18461.538461538497</v>
      </c>
    </row>
    <row r="60" spans="1:2" x14ac:dyDescent="0.35">
      <c r="A60" s="3">
        <v>42763.393750000003</v>
      </c>
      <c r="B60" s="1">
        <v>277353.84615384613</v>
      </c>
    </row>
    <row r="61" spans="1:2" x14ac:dyDescent="0.35">
      <c r="A61" s="3">
        <v>42763.421527777777</v>
      </c>
      <c r="B61" s="1">
        <v>289723.07692307699</v>
      </c>
    </row>
    <row r="62" spans="1:2" x14ac:dyDescent="0.35">
      <c r="A62" s="3">
        <v>42764.395138888889</v>
      </c>
      <c r="B62" s="1">
        <v>341553.84615384613</v>
      </c>
    </row>
    <row r="63" spans="1:2" x14ac:dyDescent="0.35">
      <c r="A63" s="3">
        <v>42764.423611111109</v>
      </c>
      <c r="B63" s="1">
        <v>-88476.923076923005</v>
      </c>
    </row>
    <row r="64" spans="1:2" x14ac:dyDescent="0.35">
      <c r="A64" s="3">
        <v>42765.394444444442</v>
      </c>
      <c r="B64" s="1">
        <v>184230.76923076925</v>
      </c>
    </row>
    <row r="65" spans="1:2" x14ac:dyDescent="0.35">
      <c r="A65" s="3">
        <v>42765.422222222223</v>
      </c>
      <c r="B65" s="1">
        <v>347538.4615384615</v>
      </c>
    </row>
    <row r="66" spans="1:2" x14ac:dyDescent="0.35">
      <c r="A66" s="3">
        <v>42766.256944444445</v>
      </c>
      <c r="B66" s="1">
        <v>25044.923076923005</v>
      </c>
    </row>
    <row r="67" spans="1:2" x14ac:dyDescent="0.35">
      <c r="A67" s="3">
        <v>42766.393055555556</v>
      </c>
      <c r="B67" s="1">
        <v>411453.84615384613</v>
      </c>
    </row>
    <row r="68" spans="1:2" x14ac:dyDescent="0.35">
      <c r="A68" s="3">
        <v>42766.420138888891</v>
      </c>
      <c r="B68" s="1">
        <v>166523.07692307699</v>
      </c>
    </row>
    <row r="69" spans="1:2" x14ac:dyDescent="0.35">
      <c r="A69" s="3">
        <v>42767.395833333336</v>
      </c>
      <c r="B69" s="1">
        <v>404376.92307692306</v>
      </c>
    </row>
    <row r="70" spans="1:2" x14ac:dyDescent="0.35">
      <c r="A70" s="3">
        <v>42767.422222222223</v>
      </c>
      <c r="B70" s="1">
        <v>140138.4615384615</v>
      </c>
    </row>
    <row r="71" spans="1:2" x14ac:dyDescent="0.35">
      <c r="A71" s="3">
        <v>42768.394444444442</v>
      </c>
      <c r="B71" s="1">
        <v>373830.76923076925</v>
      </c>
    </row>
    <row r="72" spans="1:2" x14ac:dyDescent="0.35">
      <c r="A72" s="3">
        <v>42768.421527777777</v>
      </c>
      <c r="B72" s="1">
        <v>-48446.153846153757</v>
      </c>
    </row>
    <row r="73" spans="1:2" x14ac:dyDescent="0.35">
      <c r="A73" s="3">
        <v>42769.394444444442</v>
      </c>
      <c r="B73" s="1">
        <v>405153.84615384613</v>
      </c>
    </row>
    <row r="74" spans="1:2" x14ac:dyDescent="0.35">
      <c r="A74" s="3">
        <v>42769.421527777777</v>
      </c>
      <c r="B74" s="1">
        <v>298738.4615384615</v>
      </c>
    </row>
    <row r="75" spans="1:2" x14ac:dyDescent="0.35">
      <c r="A75" s="3">
        <v>42770.397916666669</v>
      </c>
      <c r="B75" s="1">
        <v>392553.84615384613</v>
      </c>
    </row>
    <row r="76" spans="1:2" x14ac:dyDescent="0.35">
      <c r="A76" s="3">
        <v>42770.42083333333</v>
      </c>
      <c r="B76" s="1">
        <v>52338.461538461503</v>
      </c>
    </row>
    <row r="77" spans="1:2" x14ac:dyDescent="0.35">
      <c r="A77" s="3">
        <v>42771.393750000003</v>
      </c>
      <c r="B77" s="1">
        <v>259476.92307692306</v>
      </c>
    </row>
    <row r="78" spans="1:2" x14ac:dyDescent="0.35">
      <c r="A78" s="3">
        <v>42771.422222222223</v>
      </c>
      <c r="B78" s="1">
        <v>-83061.538461538497</v>
      </c>
    </row>
    <row r="79" spans="1:2" x14ac:dyDescent="0.35">
      <c r="A79" s="3">
        <v>42772.395138888889</v>
      </c>
      <c r="B79" s="1">
        <v>374430.76923076925</v>
      </c>
    </row>
    <row r="80" spans="1:2" x14ac:dyDescent="0.35">
      <c r="A80" s="3">
        <v>42772.424305555556</v>
      </c>
      <c r="B80" s="1">
        <v>13753.846153846243</v>
      </c>
    </row>
    <row r="81" spans="1:2" x14ac:dyDescent="0.35">
      <c r="A81" s="3">
        <v>42773.259722222225</v>
      </c>
      <c r="B81" s="1">
        <v>24633</v>
      </c>
    </row>
    <row r="82" spans="1:2" x14ac:dyDescent="0.35">
      <c r="A82" s="3">
        <v>42773.392361111109</v>
      </c>
      <c r="B82" s="1">
        <v>404376.92307692306</v>
      </c>
    </row>
    <row r="83" spans="1:2" x14ac:dyDescent="0.35">
      <c r="A83" s="3">
        <v>42773.421527777777</v>
      </c>
      <c r="B83" s="1">
        <v>123553.84615384624</v>
      </c>
    </row>
    <row r="84" spans="1:2" x14ac:dyDescent="0.35">
      <c r="A84" s="3">
        <v>42774.393055555556</v>
      </c>
      <c r="B84" s="1">
        <v>411453.84615384613</v>
      </c>
    </row>
    <row r="85" spans="1:2" x14ac:dyDescent="0.35">
      <c r="A85" s="3">
        <v>42774.42083333333</v>
      </c>
      <c r="B85" s="1">
        <v>-146046.15384615376</v>
      </c>
    </row>
    <row r="86" spans="1:2" x14ac:dyDescent="0.35">
      <c r="A86" s="3">
        <v>42775.393055555556</v>
      </c>
      <c r="B86" s="1">
        <v>310653.84615384613</v>
      </c>
    </row>
    <row r="87" spans="1:2" x14ac:dyDescent="0.35">
      <c r="A87" s="3">
        <v>42775.422222222223</v>
      </c>
      <c r="B87" s="1">
        <v>65738.461538461503</v>
      </c>
    </row>
    <row r="88" spans="1:2" x14ac:dyDescent="0.35">
      <c r="A88" s="3">
        <v>42776.395833333336</v>
      </c>
      <c r="B88" s="1">
        <v>335076.92307692306</v>
      </c>
    </row>
    <row r="89" spans="1:2" x14ac:dyDescent="0.35">
      <c r="A89" s="3">
        <v>42776.420138888891</v>
      </c>
      <c r="B89" s="1">
        <v>224338.4615384615</v>
      </c>
    </row>
    <row r="90" spans="1:2" x14ac:dyDescent="0.35">
      <c r="A90" s="3">
        <v>42777.393750000003</v>
      </c>
      <c r="B90" s="1">
        <v>253953.84615384613</v>
      </c>
    </row>
    <row r="91" spans="1:2" x14ac:dyDescent="0.35">
      <c r="A91" s="3">
        <v>42777.425694444442</v>
      </c>
      <c r="B91" s="1">
        <v>66938.461538461503</v>
      </c>
    </row>
    <row r="92" spans="1:2" x14ac:dyDescent="0.35">
      <c r="A92" s="3">
        <v>42778.394444444442</v>
      </c>
      <c r="B92" s="1">
        <v>342330.76923076925</v>
      </c>
    </row>
    <row r="93" spans="1:2" x14ac:dyDescent="0.35">
      <c r="A93" s="3">
        <v>42778.425000000003</v>
      </c>
      <c r="B93" s="1">
        <v>105523.07692307699</v>
      </c>
    </row>
    <row r="94" spans="1:2" x14ac:dyDescent="0.35">
      <c r="A94" s="3">
        <v>42779.396527777775</v>
      </c>
      <c r="B94" s="1">
        <v>411453.84615384613</v>
      </c>
    </row>
    <row r="95" spans="1:2" x14ac:dyDescent="0.35">
      <c r="A95" s="3">
        <v>42779.421527777777</v>
      </c>
      <c r="B95" s="1">
        <v>33523.076923076995</v>
      </c>
    </row>
    <row r="96" spans="1:2" x14ac:dyDescent="0.35">
      <c r="A96" s="3">
        <v>42780.258333333331</v>
      </c>
      <c r="B96" s="1">
        <v>25621.615384615958</v>
      </c>
    </row>
    <row r="97" spans="1:2" x14ac:dyDescent="0.35">
      <c r="A97" s="3">
        <v>42780.395138888889</v>
      </c>
      <c r="B97" s="1">
        <v>272253.84615384613</v>
      </c>
    </row>
    <row r="98" spans="1:2" x14ac:dyDescent="0.35">
      <c r="A98" s="3">
        <v>42780.422222222223</v>
      </c>
      <c r="B98" s="1">
        <v>292907.69230769225</v>
      </c>
    </row>
    <row r="99" spans="1:2" x14ac:dyDescent="0.35">
      <c r="A99" s="3">
        <v>42781.394444444442</v>
      </c>
      <c r="B99" s="1">
        <v>404376.92307692306</v>
      </c>
    </row>
    <row r="100" spans="1:2" x14ac:dyDescent="0.35">
      <c r="A100" s="3">
        <v>42781.42291666667</v>
      </c>
      <c r="B100" s="1">
        <v>190923.07692307699</v>
      </c>
    </row>
    <row r="101" spans="1:2" x14ac:dyDescent="0.35">
      <c r="A101" s="3">
        <v>42782.395138888889</v>
      </c>
      <c r="B101" s="1">
        <v>411453.84615384613</v>
      </c>
    </row>
    <row r="102" spans="1:2" x14ac:dyDescent="0.35">
      <c r="A102" s="3">
        <v>42782.422222222223</v>
      </c>
      <c r="B102" s="1">
        <v>122353.84615384624</v>
      </c>
    </row>
    <row r="103" spans="1:2" x14ac:dyDescent="0.35">
      <c r="A103" s="3">
        <v>42783.395833333336</v>
      </c>
      <c r="B103" s="1">
        <v>266730.76923076925</v>
      </c>
    </row>
    <row r="104" spans="1:2" x14ac:dyDescent="0.35">
      <c r="A104" s="3">
        <v>42783.422222222223</v>
      </c>
      <c r="B104" s="1">
        <v>64538.461538461503</v>
      </c>
    </row>
    <row r="105" spans="1:2" x14ac:dyDescent="0.35">
      <c r="A105" s="3">
        <v>42784.393055555556</v>
      </c>
      <c r="B105" s="1">
        <v>404376.92307692306</v>
      </c>
    </row>
    <row r="106" spans="1:2" x14ac:dyDescent="0.35">
      <c r="A106" s="3">
        <v>42784.421527777777</v>
      </c>
      <c r="B106" s="1">
        <v>152338.4615384615</v>
      </c>
    </row>
    <row r="107" spans="1:2" x14ac:dyDescent="0.35">
      <c r="A107" s="3">
        <v>42785.393055555556</v>
      </c>
      <c r="B107" s="1">
        <v>404376.92307692306</v>
      </c>
    </row>
    <row r="108" spans="1:2" x14ac:dyDescent="0.35">
      <c r="A108" s="3">
        <v>42785.420138888891</v>
      </c>
      <c r="B108" s="1">
        <v>5938.4615384615026</v>
      </c>
    </row>
    <row r="109" spans="1:2" x14ac:dyDescent="0.35">
      <c r="A109" s="3">
        <v>42786.393055555556</v>
      </c>
      <c r="B109" s="1">
        <v>330330.76923076925</v>
      </c>
    </row>
    <row r="110" spans="1:2" x14ac:dyDescent="0.35">
      <c r="A110" s="3">
        <v>42786.42083333333</v>
      </c>
      <c r="B110" s="1">
        <v>335338.4615384615</v>
      </c>
    </row>
    <row r="111" spans="1:2" x14ac:dyDescent="0.35">
      <c r="A111" s="3">
        <v>42787.260416666664</v>
      </c>
      <c r="B111" s="1">
        <v>25539.230769230984</v>
      </c>
    </row>
    <row r="112" spans="1:2" x14ac:dyDescent="0.35">
      <c r="A112" s="3">
        <v>42787.393750000003</v>
      </c>
      <c r="B112" s="1">
        <v>392553.84615384613</v>
      </c>
    </row>
    <row r="113" spans="1:2" x14ac:dyDescent="0.35">
      <c r="A113" s="3">
        <v>42787.422222222223</v>
      </c>
      <c r="B113" s="1">
        <v>215323.07692307699</v>
      </c>
    </row>
    <row r="114" spans="1:2" x14ac:dyDescent="0.35">
      <c r="A114" s="3">
        <v>42788.393055555556</v>
      </c>
      <c r="B114" s="1">
        <v>405153.84615384613</v>
      </c>
    </row>
    <row r="115" spans="1:2" x14ac:dyDescent="0.35">
      <c r="A115" s="3">
        <v>42788.424305555556</v>
      </c>
      <c r="B115" s="1">
        <v>13753.846153846243</v>
      </c>
    </row>
    <row r="116" spans="1:2" x14ac:dyDescent="0.35">
      <c r="A116" s="3">
        <v>42789.394444444442</v>
      </c>
      <c r="B116" s="1">
        <v>177153.84615384613</v>
      </c>
    </row>
    <row r="117" spans="1:2" x14ac:dyDescent="0.35">
      <c r="A117" s="3">
        <v>42789.42083333333</v>
      </c>
      <c r="B117" s="1">
        <v>-80661.538461538497</v>
      </c>
    </row>
    <row r="118" spans="1:2" x14ac:dyDescent="0.35">
      <c r="A118" s="3">
        <v>42790.395833333336</v>
      </c>
      <c r="B118" s="1">
        <v>361053.84615384613</v>
      </c>
    </row>
    <row r="119" spans="1:2" x14ac:dyDescent="0.35">
      <c r="A119" s="3">
        <v>42790.421527777777</v>
      </c>
      <c r="B119" s="1">
        <v>82323.076923076995</v>
      </c>
    </row>
    <row r="120" spans="1:2" x14ac:dyDescent="0.35">
      <c r="A120" s="3">
        <v>42791.397222222222</v>
      </c>
      <c r="B120" s="1">
        <v>392553.84615384613</v>
      </c>
    </row>
    <row r="121" spans="1:2" x14ac:dyDescent="0.35">
      <c r="A121" s="3">
        <v>42791.422222222223</v>
      </c>
      <c r="B121" s="1">
        <v>163338.4615384615</v>
      </c>
    </row>
    <row r="122" spans="1:2" x14ac:dyDescent="0.35">
      <c r="A122" s="3">
        <v>42792.397222222222</v>
      </c>
      <c r="B122" s="1">
        <v>392553.84615384613</v>
      </c>
    </row>
    <row r="123" spans="1:2" x14ac:dyDescent="0.35">
      <c r="A123" s="3">
        <v>42792.425694444442</v>
      </c>
      <c r="B123" s="1">
        <v>16938.461538461503</v>
      </c>
    </row>
    <row r="124" spans="1:2" x14ac:dyDescent="0.35">
      <c r="A124" s="3">
        <v>42793.393750000003</v>
      </c>
      <c r="B124" s="1">
        <v>411453.84615384613</v>
      </c>
    </row>
    <row r="125" spans="1:2" x14ac:dyDescent="0.35">
      <c r="A125" s="3">
        <v>42793.422222222223</v>
      </c>
      <c r="B125" s="1">
        <v>27938.461538461503</v>
      </c>
    </row>
    <row r="126" spans="1:2" x14ac:dyDescent="0.35">
      <c r="A126" s="3">
        <v>42794.259027777778</v>
      </c>
      <c r="B126" s="1">
        <v>25539.230769230984</v>
      </c>
    </row>
    <row r="127" spans="1:2" x14ac:dyDescent="0.35">
      <c r="A127" s="3">
        <v>42794.393055555556</v>
      </c>
      <c r="B127" s="1">
        <v>221253.84615384613</v>
      </c>
    </row>
    <row r="128" spans="1:2" x14ac:dyDescent="0.35">
      <c r="A128" s="3">
        <v>42794.42291666667</v>
      </c>
      <c r="B128" s="1">
        <v>125538.4615384615</v>
      </c>
    </row>
    <row r="129" spans="1:2" x14ac:dyDescent="0.35">
      <c r="A129" s="3" t="s">
        <v>73</v>
      </c>
      <c r="B129" s="25" t="e">
        <v>#NUM!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timeline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Sergey komlev Komlev</cp:lastModifiedBy>
  <dcterms:created xsi:type="dcterms:W3CDTF">2021-06-29T07:53:38Z</dcterms:created>
  <dcterms:modified xsi:type="dcterms:W3CDTF">2021-06-29T13:22:29Z</dcterms:modified>
</cp:coreProperties>
</file>