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D:\Data Analysis\Excel\Assignment\"/>
    </mc:Choice>
  </mc:AlternateContent>
  <xr:revisionPtr revIDLastSave="0" documentId="13_ncr:1_{E6BF4965-31BD-4A0E-AA26-DFF69D01B1E6}" xr6:coauthVersionLast="47" xr6:coauthVersionMax="47" xr10:uidLastSave="{00000000-0000-0000-0000-000000000000}"/>
  <bookViews>
    <workbookView xWindow="-108" yWindow="-108" windowWidth="23256" windowHeight="12456" activeTab="1" xr2:uid="{951194C4-9D61-46BE-B0AE-7170A8ED2BCE}"/>
  </bookViews>
  <sheets>
    <sheet name="Glossary" sheetId="2" r:id="rId1"/>
    <sheet name="Forecast Assumptions" sheetId="1" r:id="rId2"/>
  </sheets>
  <definedNames>
    <definedName name="_xlnm.Print_Area" localSheetId="1">'Forecast Assumptions'!$A$1:$J$51</definedName>
    <definedName name="_xlnm.Print_Area" localSheetId="0">Glossary!$A$1:$D$18</definedName>
  </definedNames>
  <calcPr calcId="191029" iterateDelta="9.999999999999445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5" i="1" l="1"/>
  <c r="H15" i="1"/>
  <c r="G15" i="1"/>
  <c r="F15" i="1"/>
  <c r="I11" i="1"/>
  <c r="H11" i="1"/>
  <c r="G11" i="1"/>
  <c r="F11" i="1"/>
  <c r="I8" i="1"/>
  <c r="H8" i="1"/>
  <c r="G8" i="1"/>
  <c r="F8" i="1"/>
  <c r="F40" i="1"/>
  <c r="G40" i="1" s="1"/>
  <c r="H40" i="1" s="1"/>
  <c r="I40" i="1" s="1"/>
  <c r="G36" i="1" l="1"/>
  <c r="H36" i="1"/>
  <c r="I36" i="1" s="1"/>
  <c r="F36" i="1"/>
  <c r="G32" i="1"/>
  <c r="H32" i="1" s="1"/>
  <c r="I32" i="1" s="1"/>
  <c r="F32" i="1"/>
  <c r="G31" i="1"/>
  <c r="H31" i="1"/>
  <c r="I31" i="1"/>
  <c r="F31" i="1"/>
  <c r="G30" i="1"/>
  <c r="H30" i="1" s="1"/>
  <c r="I30" i="1" s="1"/>
  <c r="F30" i="1"/>
  <c r="G29" i="1"/>
  <c r="H29" i="1" s="1"/>
  <c r="I29" i="1" s="1"/>
  <c r="F29" i="1"/>
  <c r="G26" i="1"/>
  <c r="H26" i="1" s="1"/>
  <c r="I26" i="1" s="1"/>
  <c r="F26" i="1"/>
  <c r="F24" i="1"/>
  <c r="G24" i="1" s="1"/>
  <c r="H24" i="1" s="1"/>
  <c r="I24" i="1" s="1"/>
  <c r="G22" i="1"/>
  <c r="H22" i="1"/>
  <c r="I22" i="1" s="1"/>
  <c r="F22" i="1"/>
  <c r="F16" i="1"/>
  <c r="G16" i="1" s="1"/>
  <c r="H16" i="1" s="1"/>
  <c r="I16" i="1" s="1"/>
  <c r="F12" i="1"/>
  <c r="G12" i="1" s="1"/>
  <c r="H12" i="1" s="1"/>
  <c r="I12" i="1" s="1"/>
  <c r="F9" i="1"/>
  <c r="G9" i="1" s="1"/>
  <c r="H9" i="1" s="1"/>
  <c r="I9" i="1" s="1"/>
  <c r="E10" i="1"/>
  <c r="E3" i="1"/>
  <c r="F3" i="1" l="1"/>
  <c r="G3" i="1" l="1"/>
  <c r="H3" i="1" l="1"/>
  <c r="I3" i="1" l="1"/>
</calcChain>
</file>

<file path=xl/sharedStrings.xml><?xml version="1.0" encoding="utf-8"?>
<sst xmlns="http://schemas.openxmlformats.org/spreadsheetml/2006/main" count="77" uniqueCount="62">
  <si>
    <t>*</t>
  </si>
  <si>
    <t>%</t>
  </si>
  <si>
    <t>Tax Rate</t>
  </si>
  <si>
    <t>#</t>
  </si>
  <si>
    <t>EBITDA</t>
  </si>
  <si>
    <t>EBIT</t>
  </si>
  <si>
    <t>Drinks</t>
  </si>
  <si>
    <t>Cupcakes</t>
  </si>
  <si>
    <t>Ice Cream</t>
  </si>
  <si>
    <t>Unit</t>
  </si>
  <si>
    <t>Average Sale Price</t>
  </si>
  <si>
    <t>$</t>
  </si>
  <si>
    <t>Number of Units Sold</t>
  </si>
  <si>
    <t>Cost of Goods Sold (COGS)</t>
  </si>
  <si>
    <t>COGS per Cupcake</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</si>
  <si>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</si>
  <si>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</si>
  <si>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</si>
  <si>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</si>
  <si>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</si>
  <si>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</si>
  <si>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</si>
  <si>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</si>
  <si>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</si>
  <si>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</si>
  <si>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</si>
  <si>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</si>
  <si>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</si>
  <si>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</si>
  <si>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</si>
  <si>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</si>
  <si>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</si>
  <si>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</si>
  <si>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</si>
  <si>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</si>
  <si>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</si>
  <si>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</si>
  <si>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</si>
  <si>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</si>
  <si>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</si>
  <si>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</si>
  <si>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</si>
  <si>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</si>
  <si>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</si>
  <si>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</si>
  <si>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</si>
  <si>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</si>
  <si>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</si>
  <si>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</si>
  <si>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Capital Expenditure (Capex)</t>
  </si>
  <si>
    <t>Cash Flow</t>
  </si>
  <si>
    <t>Other</t>
  </si>
  <si>
    <t>F9 Key (Calculate the Workbook) / Fn+F9 on Mac</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</si>
  <si>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</si>
  <si>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An operating expense is an ongoing cost incurred in 
running a business, that is not a direct cost. Examples include head office costs, general and administrative costs, and centralised marketing costs.</t>
  </si>
  <si>
    <t>Cogs for next year=COGs of current year*(1+Growth rate)</t>
  </si>
  <si>
    <t>OpEx:Current Cost*(1+growth rate)</t>
  </si>
  <si>
    <t>Current assets-current liabilities</t>
  </si>
  <si>
    <t>Staff Costs($)</t>
  </si>
  <si>
    <t>Occupancy Costs($)</t>
  </si>
  <si>
    <t>Marketing Costs($)</t>
  </si>
  <si>
    <t>Other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</si>
</sst>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00\);\-"/>
    <numFmt numFmtId="166" formatCode="&quot;FY&quot;yy&quot;E&quot;"/>
    <numFmt numFmtId="167" formatCode="0.0%;\(0.0%\);\-"/>
    <numFmt numFmtId="168" formatCode="&quot;FY&quot;yy&quot;A&quot;"/>
  </numFmts>
  <fonts count="11"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sz val="11"/>
      <color theme="1"/>
      <name val="Calibri"/>
      <family val="2"/>
      <scheme val="minor"/>
    </font>
  </fonts>
  <fills count="6">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0" fillId="0" borderId="0" applyFont="0" applyFill="0" applyBorder="0" applyAlignment="0" applyProtection="0"/>
  </cellStyleXfs>
  <cellXfs count="27">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xf numFmtId="0" fontId="3" fillId="0" borderId="0" xfId="0" applyFont="1" applyAlignment="1">
      <alignment horizontal="left"/>
    </xf>
    <xf numFmtId="0" fontId="4" fillId="0" borderId="0" xfId="0" applyFont="1" applyAlignment="1">
      <alignment vertical="center"/>
    </xf>
    <xf numFmtId="0" fontId="5" fillId="0" borderId="0" xfId="0" applyFont="1" applyAlignment="1">
      <alignment horizontal="center" vertical="center"/>
    </xf>
    <xf numFmtId="0" fontId="4" fillId="4" borderId="0" xfId="0" applyFont="1" applyFill="1" applyAlignment="1">
      <alignment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Border="1" applyAlignment="1">
      <alignment horizontal="right"/>
    </xf>
    <xf numFmtId="0" fontId="3" fillId="0" borderId="0" xfId="0" applyFont="1" applyAlignment="1">
      <alignment horizontal="left" vertical="center" wrapText="1"/>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9" fontId="6" fillId="5" borderId="2" xfId="1" applyFont="1" applyFill="1" applyBorder="1" applyAlignment="1">
      <alignment horizontal="right"/>
    </xf>
  </cellXfs>
  <cellStyles count="2">
    <cellStyle name="Normal" xfId="0" builtinId="0"/>
    <cellStyle name="Percent" xfId="1" builtinId="5"/>
  </cellStyles>
  <dxfs count="6">
    <dxf>
      <font>
        <b/>
        <i/>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Arial"/>
        <family val="2"/>
        <scheme val="none"/>
      </font>
      <fill>
        <patternFill>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10</xdr:col>
      <xdr:colOff>291353</xdr:colOff>
      <xdr:row>6</xdr:row>
      <xdr:rowOff>105657</xdr:rowOff>
    </xdr:from>
    <xdr:to>
      <xdr:col>17</xdr:col>
      <xdr:colOff>1358155</xdr:colOff>
      <xdr:row>10</xdr:row>
      <xdr:rowOff>22411</xdr:rowOff>
    </xdr:to>
    <xdr:sp macro="" textlink="">
      <xdr:nvSpPr>
        <xdr:cNvPr id="2" name="Rectangle: Rounded Corners 1">
          <a:extLst>
            <a:ext uri="{FF2B5EF4-FFF2-40B4-BE49-F238E27FC236}">
              <a16:creationId xmlns:a16="http://schemas.microsoft.com/office/drawing/2014/main" id="{EB7C3BCE-C703-475B-9835-1EB234AB3BBF}"/>
            </a:ext>
          </a:extLst>
        </xdr:cNvPr>
        <xdr:cNvSpPr/>
      </xdr:nvSpPr>
      <xdr:spPr>
        <a:xfrm>
          <a:off x="13830460" y="1493586"/>
          <a:ext cx="10782302" cy="67875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Cupcakes: </a:t>
          </a:r>
          <a:r>
            <a:rPr lang="en-GB" sz="1100" b="0" u="none">
              <a:latin typeface="Arial" panose="020B0604020202020204" pitchFamily="34" charset="0"/>
              <a:cs typeface="Arial" panose="020B0604020202020204" pitchFamily="34" charset="0"/>
            </a:rPr>
            <a:t>Management</a:t>
          </a:r>
          <a:r>
            <a:rPr lang="en-GB" sz="1100" b="0" u="none" baseline="0">
              <a:latin typeface="Arial" panose="020B0604020202020204" pitchFamily="34" charset="0"/>
              <a:cs typeface="Arial" panose="020B0604020202020204" pitchFamily="34" charset="0"/>
            </a:rPr>
            <a:t> believes for FY20E, they expect volumes of 100,000 and an average sale price of $4.00 per unit. For FY21E, they expect to grow volumes at 10% per year; for each year thereafter, the growth rate should be 1% lower than the previous year's growth rate. For price per unit, they expect this to grow at 4% per year.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11</xdr:row>
      <xdr:rowOff>132871</xdr:rowOff>
    </xdr:from>
    <xdr:to>
      <xdr:col>17</xdr:col>
      <xdr:colOff>1358155</xdr:colOff>
      <xdr:row>17</xdr:row>
      <xdr:rowOff>1</xdr:rowOff>
    </xdr:to>
    <xdr:sp macro="" textlink="">
      <xdr:nvSpPr>
        <xdr:cNvPr id="3" name="Rectangle: Rounded Corners 2">
          <a:extLst>
            <a:ext uri="{FF2B5EF4-FFF2-40B4-BE49-F238E27FC236}">
              <a16:creationId xmlns:a16="http://schemas.microsoft.com/office/drawing/2014/main" id="{048287EB-22B7-498C-8B76-90A8BF723CD4}"/>
            </a:ext>
          </a:extLst>
        </xdr:cNvPr>
        <xdr:cNvSpPr/>
      </xdr:nvSpPr>
      <xdr:spPr>
        <a:xfrm>
          <a:off x="13830460" y="2473300"/>
          <a:ext cx="10782302" cy="101013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Ice Cream &amp; Drinks: </a:t>
          </a:r>
          <a:r>
            <a:rPr lang="en-GB" sz="1100" b="0" u="none">
              <a:latin typeface="Arial" panose="020B0604020202020204" pitchFamily="34" charset="0"/>
              <a:cs typeface="Arial" panose="020B0604020202020204" pitchFamily="34" charset="0"/>
            </a:rPr>
            <a:t>Recreate</a:t>
          </a:r>
          <a:r>
            <a:rPr lang="en-GB" sz="1100" b="0" u="none" baseline="0">
              <a:latin typeface="Arial" panose="020B0604020202020204" pitchFamily="34" charset="0"/>
              <a:cs typeface="Arial" panose="020B0604020202020204" pitchFamily="34" charset="0"/>
            </a:rPr>
            <a:t> the revenue schedule for Ice Cream &amp; Drinks. For Ice Cream, management believes for FY20E, they expect volumes of 60,000 and an average sale price of $3.00 per unit. For FY21E, they expect to grow volumes at 10% per year; for each year thereafter, the growth rate should be 1% lower than the previous year's growth rate. For price per unit, they expect this to grow at 4% per year. For Drinks, management believes for FY20E, they expect volumes of 50,000 and an average sale price of $2.50 per unit. For FY21E, they expect to grow volumes at 10% per year; for each year thereafter, the growth rate should be 1% lower than the previous year's growth rate. For price per unit, they expect this to grow at 4% per year. </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20</xdr:row>
      <xdr:rowOff>160085</xdr:rowOff>
    </xdr:from>
    <xdr:to>
      <xdr:col>17</xdr:col>
      <xdr:colOff>1358155</xdr:colOff>
      <xdr:row>27</xdr:row>
      <xdr:rowOff>40821</xdr:rowOff>
    </xdr:to>
    <xdr:sp macro="" textlink="">
      <xdr:nvSpPr>
        <xdr:cNvPr id="4" name="Rectangle: Rounded Corners 3">
          <a:extLst>
            <a:ext uri="{FF2B5EF4-FFF2-40B4-BE49-F238E27FC236}">
              <a16:creationId xmlns:a16="http://schemas.microsoft.com/office/drawing/2014/main" id="{452A8FFA-61E9-405F-981A-4E14B1ADE15B}"/>
            </a:ext>
          </a:extLst>
        </xdr:cNvPr>
        <xdr:cNvSpPr/>
      </xdr:nvSpPr>
      <xdr:spPr>
        <a:xfrm>
          <a:off x="13830460" y="3453014"/>
          <a:ext cx="10782302" cy="83323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COGS: </a:t>
          </a:r>
          <a:r>
            <a:rPr lang="en-GB" sz="1100" b="0" u="none">
              <a:latin typeface="Arial" panose="020B0604020202020204" pitchFamily="34" charset="0"/>
              <a:cs typeface="Arial" panose="020B0604020202020204" pitchFamily="34" charset="0"/>
            </a:rPr>
            <a:t>For</a:t>
          </a:r>
          <a:r>
            <a:rPr lang="en-GB" sz="1100" b="0" u="none" baseline="0">
              <a:latin typeface="Arial" panose="020B0604020202020204" pitchFamily="34" charset="0"/>
              <a:cs typeface="Arial" panose="020B0604020202020204" pitchFamily="34" charset="0"/>
            </a:rPr>
            <a:t> Cupcakes, m</a:t>
          </a:r>
          <a:r>
            <a:rPr lang="en-GB" sz="1100" b="0" u="none">
              <a:latin typeface="Arial" panose="020B0604020202020204" pitchFamily="34" charset="0"/>
              <a:cs typeface="Arial" panose="020B0604020202020204" pitchFamily="34" charset="0"/>
            </a:rPr>
            <a:t>anagement believes for FY20E, COGS per unit will be $1.50. For the following years, assume COGS per unit 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Please input these assumptions into the light blue boxes.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Recreate the COGS schedule for Ice Cream &amp; Drinks. For Ice Cream, management believes for FY20E, COGS per unit will be $0.80; for the following years, assume COGS per unit 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For Drinks, management believes for FY20E, COGS per unit will be $1.10; for the following years, assume COGS per</a:t>
          </a:r>
          <a:r>
            <a:rPr lang="en-GB" sz="1100" b="0" u="none" baseline="0">
              <a:latin typeface="Arial" panose="020B0604020202020204" pitchFamily="34" charset="0"/>
              <a:cs typeface="Arial" panose="020B0604020202020204" pitchFamily="34" charset="0"/>
            </a:rPr>
            <a:t> unit </a:t>
          </a:r>
          <a:r>
            <a:rPr lang="en-GB" sz="1100" b="0" u="none">
              <a:latin typeface="Arial" panose="020B0604020202020204" pitchFamily="34" charset="0"/>
              <a:cs typeface="Arial" panose="020B0604020202020204" pitchFamily="34" charset="0"/>
            </a:rPr>
            <a:t>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a:t>
          </a:r>
        </a:p>
      </xdr:txBody>
    </xdr:sp>
    <xdr:clientData/>
  </xdr:twoCellAnchor>
  <xdr:twoCellAnchor>
    <xdr:from>
      <xdr:col>10</xdr:col>
      <xdr:colOff>291353</xdr:colOff>
      <xdr:row>34</xdr:row>
      <xdr:rowOff>27214</xdr:rowOff>
    </xdr:from>
    <xdr:to>
      <xdr:col>17</xdr:col>
      <xdr:colOff>1290920</xdr:colOff>
      <xdr:row>36</xdr:row>
      <xdr:rowOff>163285</xdr:rowOff>
    </xdr:to>
    <xdr:sp macro="" textlink="">
      <xdr:nvSpPr>
        <xdr:cNvPr id="7" name="Rectangle: Rounded Corners 6">
          <a:extLst>
            <a:ext uri="{FF2B5EF4-FFF2-40B4-BE49-F238E27FC236}">
              <a16:creationId xmlns:a16="http://schemas.microsoft.com/office/drawing/2014/main" id="{66229F9B-7BDB-47DD-ACE4-4B00422891AD}"/>
            </a:ext>
          </a:extLst>
        </xdr:cNvPr>
        <xdr:cNvSpPr/>
      </xdr:nvSpPr>
      <xdr:spPr>
        <a:xfrm>
          <a:off x="13830460" y="6177643"/>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D&amp;A:</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Management</a:t>
          </a:r>
          <a:r>
            <a:rPr lang="en-GB" sz="1100" b="0" u="none" baseline="0">
              <a:latin typeface="Arial" panose="020B0604020202020204" pitchFamily="34" charset="0"/>
              <a:cs typeface="Arial" panose="020B0604020202020204" pitchFamily="34" charset="0"/>
            </a:rPr>
            <a:t> believes for FY20E, D&amp;A will be -5% of revenue. For the following years, assume this figure falls by 0.25% per annum (e.g. FY21E is -4.75%).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27</xdr:row>
      <xdr:rowOff>160085</xdr:rowOff>
    </xdr:from>
    <xdr:to>
      <xdr:col>17</xdr:col>
      <xdr:colOff>1358155</xdr:colOff>
      <xdr:row>30</xdr:row>
      <xdr:rowOff>122464</xdr:rowOff>
    </xdr:to>
    <xdr:sp macro="" textlink="">
      <xdr:nvSpPr>
        <xdr:cNvPr id="8" name="Rectangle: Rounded Corners 7">
          <a:extLst>
            <a:ext uri="{FF2B5EF4-FFF2-40B4-BE49-F238E27FC236}">
              <a16:creationId xmlns:a16="http://schemas.microsoft.com/office/drawing/2014/main" id="{679A03A5-1B7A-41E8-AC2C-78F804A798FA}"/>
            </a:ext>
          </a:extLst>
        </xdr:cNvPr>
        <xdr:cNvSpPr/>
      </xdr:nvSpPr>
      <xdr:spPr>
        <a:xfrm>
          <a:off x="13830460" y="4405514"/>
          <a:ext cx="10782302" cy="53387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Opex: </a:t>
          </a:r>
          <a:r>
            <a:rPr lang="en-GB" sz="1100" b="0" u="none">
              <a:latin typeface="Arial" panose="020B0604020202020204" pitchFamily="34" charset="0"/>
              <a:cs typeface="Arial" panose="020B0604020202020204" pitchFamily="34" charset="0"/>
            </a:rPr>
            <a:t>For FY20E, management expects Staff Costs</a:t>
          </a:r>
          <a:r>
            <a:rPr lang="en-GB" sz="1100" b="0" u="none" baseline="0">
              <a:latin typeface="Arial" panose="020B0604020202020204" pitchFamily="34" charset="0"/>
              <a:cs typeface="Arial" panose="020B0604020202020204" pitchFamily="34" charset="0"/>
            </a:rPr>
            <a:t> of $150,000; Occupancy Costs of $60,000; Marketing Costs of $10,000; and Other Costs of $5,000. All costs are expected to grow at 5% per year, except for Occupancy Costs at 3% per year.</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38</xdr:row>
      <xdr:rowOff>108857</xdr:rowOff>
    </xdr:from>
    <xdr:to>
      <xdr:col>17</xdr:col>
      <xdr:colOff>1290920</xdr:colOff>
      <xdr:row>41</xdr:row>
      <xdr:rowOff>54428</xdr:rowOff>
    </xdr:to>
    <xdr:sp macro="" textlink="">
      <xdr:nvSpPr>
        <xdr:cNvPr id="9" name="Rectangle: Rounded Corners 8">
          <a:extLst>
            <a:ext uri="{FF2B5EF4-FFF2-40B4-BE49-F238E27FC236}">
              <a16:creationId xmlns:a16="http://schemas.microsoft.com/office/drawing/2014/main" id="{BC22087A-D26D-4B30-8CF9-6DA25DD117B3}"/>
            </a:ext>
          </a:extLst>
        </xdr:cNvPr>
        <xdr:cNvSpPr/>
      </xdr:nvSpPr>
      <xdr:spPr>
        <a:xfrm>
          <a:off x="13830460" y="7021286"/>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Cash Flow:</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For Capex, assume % of revenue equal to the D&amp;A percentages</a:t>
          </a:r>
          <a:r>
            <a:rPr lang="en-GB" sz="1100" b="0" u="none" baseline="0">
              <a:latin typeface="Arial" panose="020B0604020202020204" pitchFamily="34" charset="0"/>
              <a:cs typeface="Arial" panose="020B0604020202020204" pitchFamily="34" charset="0"/>
            </a:rPr>
            <a:t> of revenue for each year. For Change in NWC, assume -1% of revenue for each year. For Dividend Payout Ratio, assume 60% per year.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44</xdr:row>
      <xdr:rowOff>176893</xdr:rowOff>
    </xdr:from>
    <xdr:to>
      <xdr:col>17</xdr:col>
      <xdr:colOff>1290920</xdr:colOff>
      <xdr:row>47</xdr:row>
      <xdr:rowOff>122464</xdr:rowOff>
    </xdr:to>
    <xdr:sp macro="" textlink="">
      <xdr:nvSpPr>
        <xdr:cNvPr id="10" name="Rectangle: Rounded Corners 9">
          <a:extLst>
            <a:ext uri="{FF2B5EF4-FFF2-40B4-BE49-F238E27FC236}">
              <a16:creationId xmlns:a16="http://schemas.microsoft.com/office/drawing/2014/main" id="{2242DFD0-F36C-4F17-836C-703934165BBB}"/>
            </a:ext>
          </a:extLst>
        </xdr:cNvPr>
        <xdr:cNvSpPr/>
      </xdr:nvSpPr>
      <xdr:spPr>
        <a:xfrm>
          <a:off x="13830460" y="8232322"/>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Other:</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For Tax Rate, assume 21% for all years. For Interest</a:t>
          </a:r>
          <a:r>
            <a:rPr lang="en-GB" sz="1100" b="0" u="none" baseline="0">
              <a:latin typeface="Arial" panose="020B0604020202020204" pitchFamily="34" charset="0"/>
              <a:cs typeface="Arial" panose="020B0604020202020204" pitchFamily="34" charset="0"/>
            </a:rPr>
            <a:t> Rates, assume a 4% rate on debt and a 1% rate on cash.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E17"/>
  <sheetViews>
    <sheetView showGridLines="0" topLeftCell="A12" zoomScaleNormal="100" zoomScaleSheetLayoutView="85" workbookViewId="0">
      <selection activeCell="C14" sqref="C14"/>
    </sheetView>
  </sheetViews>
  <sheetFormatPr defaultColWidth="20.6640625" defaultRowHeight="15" customHeight="1" x14ac:dyDescent="0.25"/>
  <cols>
    <col min="1" max="1" width="2.6640625" style="4" customWidth="1"/>
    <col min="2" max="3" width="50.6640625" style="4" customWidth="1"/>
    <col min="4" max="4" width="1.6640625" style="4" customWidth="1"/>
    <col min="5" max="16384" width="20.6640625" style="4"/>
  </cols>
  <sheetData>
    <row r="1" spans="2:5" s="1" customFormat="1" ht="35.25" customHeight="1" x14ac:dyDescent="0.3">
      <c r="B1" s="6" t="s">
        <v>22</v>
      </c>
    </row>
    <row r="3" spans="2:5" ht="40.049999999999997" customHeight="1" x14ac:dyDescent="0.25">
      <c r="B3" s="11" t="s">
        <v>23</v>
      </c>
      <c r="C3" s="12" t="s">
        <v>24</v>
      </c>
    </row>
    <row r="4" spans="2:5" ht="26.4" x14ac:dyDescent="0.25">
      <c r="B4" s="15" t="s">
        <v>26</v>
      </c>
      <c r="C4" s="22" t="s">
        <v>41</v>
      </c>
    </row>
    <row r="5" spans="2:5" ht="26.4" x14ac:dyDescent="0.25">
      <c r="B5" s="15" t="s">
        <v>28</v>
      </c>
      <c r="C5" s="22" t="s">
        <v>40</v>
      </c>
    </row>
    <row r="6" spans="2:5" ht="52.8" x14ac:dyDescent="0.25">
      <c r="B6" s="15" t="s">
        <v>13</v>
      </c>
      <c r="C6" s="22" t="s">
        <v>53</v>
      </c>
    </row>
    <row r="7" spans="2:5" ht="26.4" x14ac:dyDescent="0.25">
      <c r="B7" s="15" t="s">
        <v>25</v>
      </c>
      <c r="C7" s="22" t="s">
        <v>42</v>
      </c>
    </row>
    <row r="8" spans="2:5" ht="66" x14ac:dyDescent="0.25">
      <c r="B8" s="15" t="s">
        <v>32</v>
      </c>
      <c r="C8" s="22" t="s">
        <v>34</v>
      </c>
    </row>
    <row r="9" spans="2:5" ht="105.6" x14ac:dyDescent="0.25">
      <c r="B9" s="15" t="s">
        <v>4</v>
      </c>
      <c r="C9" s="22" t="s">
        <v>44</v>
      </c>
    </row>
    <row r="10" spans="2:5" ht="52.8" x14ac:dyDescent="0.25">
      <c r="B10" s="15" t="s">
        <v>5</v>
      </c>
      <c r="C10" s="22" t="s">
        <v>43</v>
      </c>
    </row>
    <row r="11" spans="2:5" ht="52.8" x14ac:dyDescent="0.25">
      <c r="B11" s="15" t="s">
        <v>52</v>
      </c>
      <c r="C11" s="22" t="s">
        <v>35</v>
      </c>
    </row>
    <row r="12" spans="2:5" ht="39.6" x14ac:dyDescent="0.25">
      <c r="B12" s="15" t="s">
        <v>20</v>
      </c>
      <c r="C12" s="22" t="s">
        <v>36</v>
      </c>
    </row>
    <row r="13" spans="2:5" ht="211.2" x14ac:dyDescent="0.25">
      <c r="B13" s="15" t="s">
        <v>29</v>
      </c>
      <c r="C13" s="22" t="s">
        <v>39</v>
      </c>
      <c r="E13" s="4" t="s">
        <v>57</v>
      </c>
    </row>
    <row r="14" spans="2:5" ht="52.8" x14ac:dyDescent="0.25">
      <c r="B14" s="15" t="s">
        <v>15</v>
      </c>
      <c r="C14" s="22" t="s">
        <v>54</v>
      </c>
    </row>
    <row r="15" spans="2:5" ht="52.8" x14ac:dyDescent="0.25">
      <c r="B15" s="15" t="s">
        <v>19</v>
      </c>
      <c r="C15" s="22" t="s">
        <v>37</v>
      </c>
    </row>
    <row r="16" spans="2:5" ht="52.8" x14ac:dyDescent="0.25">
      <c r="B16" s="15" t="s">
        <v>33</v>
      </c>
      <c r="C16" s="22" t="s">
        <v>38</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S50"/>
  <sheetViews>
    <sheetView showGridLines="0" tabSelected="1" zoomScaleNormal="100" zoomScaleSheetLayoutView="70" workbookViewId="0">
      <pane xSplit="3" ySplit="3" topLeftCell="D4" activePane="bottomRight" state="frozenSplit"/>
      <selection pane="topRight" activeCell="C1" sqref="C1"/>
      <selection pane="bottomLeft" activeCell="A3" sqref="A3"/>
      <selection pane="bottomRight" activeCell="I16" sqref="I16"/>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customWidth="1" outlineLevel="1"/>
    <col min="5" max="9" width="23.33203125" style="4" bestFit="1" customWidth="1"/>
    <col min="10" max="10" width="1.6640625" style="4" customWidth="1"/>
    <col min="11" max="16384" width="20.6640625" style="4"/>
  </cols>
  <sheetData>
    <row r="1" spans="1:9" s="1" customFormat="1" ht="35.25" customHeight="1" x14ac:dyDescent="0.3">
      <c r="B1" s="6" t="s">
        <v>45</v>
      </c>
      <c r="C1" s="2"/>
      <c r="D1" s="2"/>
      <c r="E1" s="2"/>
    </row>
    <row r="3" spans="1:9" ht="15" customHeight="1" x14ac:dyDescent="0.25">
      <c r="B3" s="9" t="s">
        <v>30</v>
      </c>
      <c r="C3" s="10" t="s">
        <v>9</v>
      </c>
      <c r="D3" s="21">
        <v>43830</v>
      </c>
      <c r="E3" s="17">
        <f t="shared" ref="E3:I3" si="0">EOMONTH(D3,12)</f>
        <v>44196</v>
      </c>
      <c r="F3" s="17">
        <f t="shared" si="0"/>
        <v>44561</v>
      </c>
      <c r="G3" s="17">
        <f t="shared" si="0"/>
        <v>44926</v>
      </c>
      <c r="H3" s="17">
        <f t="shared" si="0"/>
        <v>45291</v>
      </c>
      <c r="I3" s="17">
        <f t="shared" si="0"/>
        <v>45657</v>
      </c>
    </row>
    <row r="4" spans="1:9" ht="15" customHeight="1" x14ac:dyDescent="0.25">
      <c r="D4" s="18"/>
      <c r="E4" s="18"/>
      <c r="F4" s="18"/>
      <c r="G4" s="18"/>
      <c r="H4" s="18"/>
      <c r="I4" s="18"/>
    </row>
    <row r="5" spans="1:9" s="8" customFormat="1" ht="15" customHeight="1" x14ac:dyDescent="0.25">
      <c r="A5" s="7" t="s">
        <v>0</v>
      </c>
      <c r="B5" s="7" t="s">
        <v>46</v>
      </c>
      <c r="D5" s="19"/>
      <c r="E5" s="19"/>
      <c r="F5" s="19"/>
      <c r="G5" s="19"/>
      <c r="H5" s="19"/>
      <c r="I5" s="19"/>
    </row>
    <row r="6" spans="1:9" ht="15" customHeight="1" x14ac:dyDescent="0.25">
      <c r="D6" s="18"/>
      <c r="E6" s="18"/>
      <c r="F6" s="18"/>
      <c r="G6" s="18"/>
      <c r="H6" s="18"/>
      <c r="I6" s="18"/>
    </row>
    <row r="7" spans="1:9" ht="15" customHeight="1" x14ac:dyDescent="0.25">
      <c r="B7" s="5" t="s">
        <v>7</v>
      </c>
      <c r="D7" s="18"/>
      <c r="E7" s="18"/>
      <c r="F7" s="18"/>
      <c r="G7" s="18"/>
      <c r="H7" s="18"/>
      <c r="I7" s="18"/>
    </row>
    <row r="8" spans="1:9" ht="15" customHeight="1" x14ac:dyDescent="0.25">
      <c r="B8" s="4" t="s">
        <v>12</v>
      </c>
      <c r="C8" s="16" t="s">
        <v>3</v>
      </c>
      <c r="D8" s="20"/>
      <c r="E8" s="23">
        <v>100000</v>
      </c>
      <c r="F8" s="23">
        <f>E8*1.1</f>
        <v>110000.00000000001</v>
      </c>
      <c r="G8" s="23">
        <f>F8*1.09</f>
        <v>119900.00000000003</v>
      </c>
      <c r="H8" s="23">
        <f>G8*1.08</f>
        <v>129492.00000000004</v>
      </c>
      <c r="I8" s="23">
        <f>H8*1.07</f>
        <v>138556.44000000006</v>
      </c>
    </row>
    <row r="9" spans="1:9" ht="15" customHeight="1" x14ac:dyDescent="0.25">
      <c r="B9" s="4" t="s">
        <v>10</v>
      </c>
      <c r="C9" s="16" t="s">
        <v>11</v>
      </c>
      <c r="D9" s="20"/>
      <c r="E9" s="24">
        <v>4</v>
      </c>
      <c r="F9" s="24">
        <f>E9*1.04</f>
        <v>4.16</v>
      </c>
      <c r="G9" s="24">
        <f t="shared" ref="G9:I9" si="1">F9*1.04</f>
        <v>4.3264000000000005</v>
      </c>
      <c r="H9" s="24">
        <f t="shared" si="1"/>
        <v>4.4994560000000003</v>
      </c>
      <c r="I9" s="24">
        <f t="shared" si="1"/>
        <v>4.6794342400000009</v>
      </c>
    </row>
    <row r="10" spans="1:9" ht="15" customHeight="1" x14ac:dyDescent="0.25">
      <c r="D10" s="18"/>
      <c r="E10" s="18">
        <f>E8*0.1</f>
        <v>10000</v>
      </c>
      <c r="F10" s="18"/>
      <c r="G10" s="18"/>
      <c r="H10" s="18"/>
      <c r="I10" s="18"/>
    </row>
    <row r="11" spans="1:9" ht="15" customHeight="1" x14ac:dyDescent="0.25">
      <c r="B11" s="5" t="s">
        <v>8</v>
      </c>
      <c r="D11" s="18"/>
      <c r="E11" s="23">
        <v>60000</v>
      </c>
      <c r="F11" s="23">
        <f>E11*1.1</f>
        <v>66000</v>
      </c>
      <c r="G11" s="23">
        <f>F11*1.09</f>
        <v>71940</v>
      </c>
      <c r="H11" s="23">
        <f>G11*1.08</f>
        <v>77695.200000000012</v>
      </c>
      <c r="I11" s="23">
        <f>H11*1.07</f>
        <v>83133.864000000016</v>
      </c>
    </row>
    <row r="12" spans="1:9" ht="15" customHeight="1" x14ac:dyDescent="0.25">
      <c r="D12" s="18"/>
      <c r="E12" s="24">
        <v>3</v>
      </c>
      <c r="F12" s="24">
        <f>E12*1.04</f>
        <v>3.12</v>
      </c>
      <c r="G12" s="24">
        <f t="shared" ref="G12:I12" si="2">F12*1.04</f>
        <v>3.2448000000000001</v>
      </c>
      <c r="H12" s="24">
        <f t="shared" si="2"/>
        <v>3.3745920000000003</v>
      </c>
      <c r="I12" s="24">
        <f t="shared" si="2"/>
        <v>3.5095756800000002</v>
      </c>
    </row>
    <row r="13" spans="1:9" ht="15" customHeight="1" x14ac:dyDescent="0.25">
      <c r="D13" s="18"/>
      <c r="E13" s="18"/>
      <c r="F13" s="18"/>
      <c r="G13" s="18"/>
      <c r="H13" s="18"/>
      <c r="I13" s="18"/>
    </row>
    <row r="14" spans="1:9" ht="15" customHeight="1" x14ac:dyDescent="0.25">
      <c r="D14" s="18"/>
      <c r="E14" s="18"/>
      <c r="F14" s="18"/>
      <c r="G14" s="18"/>
      <c r="H14" s="18"/>
      <c r="I14" s="18"/>
    </row>
    <row r="15" spans="1:9" ht="15" customHeight="1" x14ac:dyDescent="0.25">
      <c r="B15" s="5" t="s">
        <v>6</v>
      </c>
      <c r="D15" s="18"/>
      <c r="E15" s="23">
        <v>50000</v>
      </c>
      <c r="F15" s="23">
        <f>E15*1.1</f>
        <v>55000.000000000007</v>
      </c>
      <c r="G15" s="23">
        <f>F15*1.09</f>
        <v>59950.000000000015</v>
      </c>
      <c r="H15" s="23">
        <f>G15*1.08</f>
        <v>64746.000000000022</v>
      </c>
      <c r="I15" s="23">
        <f>H15*1.07</f>
        <v>69278.22000000003</v>
      </c>
    </row>
    <row r="16" spans="1:9" ht="15" customHeight="1" x14ac:dyDescent="0.25">
      <c r="D16" s="18"/>
      <c r="E16" s="24">
        <v>2.5</v>
      </c>
      <c r="F16" s="24">
        <f>E16*1.04</f>
        <v>2.6</v>
      </c>
      <c r="G16" s="24">
        <f t="shared" ref="G16:I16" si="3">F16*1.04</f>
        <v>2.7040000000000002</v>
      </c>
      <c r="H16" s="24">
        <f t="shared" si="3"/>
        <v>2.8121600000000004</v>
      </c>
      <c r="I16" s="24">
        <f t="shared" si="3"/>
        <v>2.9246464000000008</v>
      </c>
    </row>
    <row r="17" spans="1:19" ht="15" customHeight="1" x14ac:dyDescent="0.25">
      <c r="D17" s="18"/>
      <c r="E17" s="18"/>
      <c r="F17" s="18"/>
      <c r="G17" s="18"/>
      <c r="H17" s="18"/>
      <c r="I17" s="18"/>
    </row>
    <row r="18" spans="1:19" ht="15" customHeight="1" x14ac:dyDescent="0.25">
      <c r="D18" s="18"/>
      <c r="E18" s="18"/>
      <c r="F18" s="18"/>
      <c r="G18" s="18"/>
      <c r="H18" s="18"/>
      <c r="I18" s="18"/>
    </row>
    <row r="19" spans="1:19" s="8" customFormat="1" ht="15" customHeight="1" x14ac:dyDescent="0.25">
      <c r="A19" s="7" t="s">
        <v>0</v>
      </c>
      <c r="B19" s="7" t="s">
        <v>47</v>
      </c>
      <c r="D19" s="19"/>
      <c r="E19" s="19"/>
      <c r="F19" s="19"/>
      <c r="G19" s="19"/>
      <c r="H19" s="19"/>
      <c r="I19" s="19"/>
    </row>
    <row r="20" spans="1:19" ht="15" customHeight="1" x14ac:dyDescent="0.25">
      <c r="D20" s="18"/>
      <c r="E20" s="18"/>
      <c r="F20" s="18"/>
      <c r="G20" s="18"/>
      <c r="H20" s="18"/>
      <c r="I20" s="18"/>
    </row>
    <row r="21" spans="1:19" ht="15" customHeight="1" x14ac:dyDescent="0.25">
      <c r="B21" s="5" t="s">
        <v>13</v>
      </c>
      <c r="D21" s="18"/>
      <c r="E21" s="18"/>
      <c r="F21" s="18"/>
      <c r="G21" s="18"/>
      <c r="H21" s="18"/>
      <c r="I21" s="18"/>
    </row>
    <row r="22" spans="1:19" ht="15" customHeight="1" x14ac:dyDescent="0.25">
      <c r="B22" s="4" t="s">
        <v>14</v>
      </c>
      <c r="C22" s="16" t="s">
        <v>11</v>
      </c>
      <c r="D22" s="20"/>
      <c r="E22" s="18">
        <v>1.5</v>
      </c>
      <c r="F22" s="24">
        <f>E22*(1+0.02)</f>
        <v>1.53</v>
      </c>
      <c r="G22" s="24">
        <f t="shared" ref="G22:I22" si="4">F22*(1+0.02)</f>
        <v>1.5606</v>
      </c>
      <c r="H22" s="24">
        <f t="shared" si="4"/>
        <v>1.591812</v>
      </c>
      <c r="I22" s="24">
        <f t="shared" si="4"/>
        <v>1.6236482400000001</v>
      </c>
      <c r="S22" s="4" t="s">
        <v>55</v>
      </c>
    </row>
    <row r="23" spans="1:19" ht="15" customHeight="1" x14ac:dyDescent="0.25">
      <c r="C23" s="16"/>
      <c r="D23" s="20"/>
      <c r="F23" s="18"/>
      <c r="G23" s="18"/>
      <c r="H23" s="18"/>
      <c r="I23" s="18"/>
    </row>
    <row r="24" spans="1:19" ht="15" customHeight="1" x14ac:dyDescent="0.25">
      <c r="B24" s="4" t="s">
        <v>8</v>
      </c>
      <c r="C24" s="16"/>
      <c r="D24" s="20"/>
      <c r="E24" s="4">
        <v>0.8</v>
      </c>
      <c r="F24" s="24">
        <f>E24*(1+0.02)</f>
        <v>0.81600000000000006</v>
      </c>
      <c r="G24" s="24">
        <f t="shared" ref="G24:I24" si="5">F24+F24*0.02</f>
        <v>0.83232000000000006</v>
      </c>
      <c r="H24" s="24">
        <f t="shared" si="5"/>
        <v>0.84896640000000001</v>
      </c>
      <c r="I24" s="24">
        <f t="shared" si="5"/>
        <v>0.86594572800000003</v>
      </c>
    </row>
    <row r="25" spans="1:19" ht="15" customHeight="1" x14ac:dyDescent="0.25">
      <c r="C25" s="16"/>
      <c r="D25" s="20"/>
      <c r="F25" s="18"/>
      <c r="G25" s="18"/>
      <c r="H25" s="18"/>
      <c r="I25" s="18"/>
    </row>
    <row r="26" spans="1:19" ht="15" customHeight="1" x14ac:dyDescent="0.25">
      <c r="B26" s="4" t="s">
        <v>6</v>
      </c>
      <c r="C26" s="16"/>
      <c r="D26" s="20"/>
      <c r="E26" s="18">
        <v>1.1000000000000001</v>
      </c>
      <c r="F26" s="24">
        <f>E26*(1+0.02)</f>
        <v>1.1220000000000001</v>
      </c>
      <c r="G26" s="24">
        <f t="shared" ref="G26:I26" si="6">F26*(1+0.02)</f>
        <v>1.1444400000000001</v>
      </c>
      <c r="H26" s="24">
        <f t="shared" si="6"/>
        <v>1.1673288000000002</v>
      </c>
      <c r="I26" s="24">
        <f t="shared" si="6"/>
        <v>1.1906753760000002</v>
      </c>
    </row>
    <row r="27" spans="1:19" ht="15" customHeight="1" x14ac:dyDescent="0.25">
      <c r="D27" s="18"/>
      <c r="E27" s="18"/>
      <c r="F27" s="18"/>
      <c r="G27" s="18"/>
      <c r="H27" s="18"/>
      <c r="I27" s="18"/>
    </row>
    <row r="28" spans="1:19" ht="15" customHeight="1" x14ac:dyDescent="0.25">
      <c r="B28" s="5" t="s">
        <v>15</v>
      </c>
      <c r="D28" s="18"/>
      <c r="E28" s="18"/>
      <c r="F28" s="18"/>
      <c r="G28" s="18"/>
      <c r="H28" s="18"/>
      <c r="I28" s="18"/>
    </row>
    <row r="29" spans="1:19" ht="15" customHeight="1" x14ac:dyDescent="0.25">
      <c r="C29" s="4" t="s">
        <v>58</v>
      </c>
      <c r="E29" s="23">
        <v>150000</v>
      </c>
      <c r="F29" s="23">
        <f>E29*(1+0.05)</f>
        <v>157500</v>
      </c>
      <c r="G29" s="23">
        <f t="shared" ref="G29:I29" si="7">F29*(1+0.05)</f>
        <v>165375</v>
      </c>
      <c r="H29" s="23">
        <f t="shared" si="7"/>
        <v>173643.75</v>
      </c>
      <c r="I29" s="23">
        <f t="shared" si="7"/>
        <v>182325.9375</v>
      </c>
      <c r="S29" s="4" t="s">
        <v>56</v>
      </c>
    </row>
    <row r="30" spans="1:19" ht="15" customHeight="1" x14ac:dyDescent="0.25">
      <c r="C30" s="4" t="s">
        <v>59</v>
      </c>
      <c r="E30" s="23">
        <v>60000</v>
      </c>
      <c r="F30" s="23">
        <f>E30*(1+0.03)</f>
        <v>61800</v>
      </c>
      <c r="G30" s="23">
        <f t="shared" ref="G30:I30" si="8">F30*(1+0.03)</f>
        <v>63654</v>
      </c>
      <c r="H30" s="23">
        <f t="shared" si="8"/>
        <v>65563.62</v>
      </c>
      <c r="I30" s="23">
        <f t="shared" si="8"/>
        <v>67530.528599999991</v>
      </c>
    </row>
    <row r="31" spans="1:19" ht="15" customHeight="1" x14ac:dyDescent="0.25">
      <c r="C31" s="4" t="s">
        <v>60</v>
      </c>
      <c r="E31" s="23">
        <v>10000</v>
      </c>
      <c r="F31" s="23">
        <f>E31*(1+0.05)</f>
        <v>10500</v>
      </c>
      <c r="G31" s="23">
        <f t="shared" ref="G31:I31" si="9">F31*(1+0.05)</f>
        <v>11025</v>
      </c>
      <c r="H31" s="23">
        <f t="shared" si="9"/>
        <v>11576.25</v>
      </c>
      <c r="I31" s="23">
        <f t="shared" si="9"/>
        <v>12155.0625</v>
      </c>
    </row>
    <row r="32" spans="1:19" ht="15" customHeight="1" x14ac:dyDescent="0.25">
      <c r="C32" s="4" t="s">
        <v>61</v>
      </c>
      <c r="E32" s="23">
        <v>5000</v>
      </c>
      <c r="F32" s="23">
        <f>E32*(1+0.05)</f>
        <v>5250</v>
      </c>
      <c r="G32" s="23">
        <f t="shared" ref="G32:I32" si="10">F32*(1+0.05)</f>
        <v>5512.5</v>
      </c>
      <c r="H32" s="23">
        <f t="shared" si="10"/>
        <v>5788.125</v>
      </c>
      <c r="I32" s="23">
        <f t="shared" si="10"/>
        <v>6077.53125</v>
      </c>
    </row>
    <row r="34" spans="1:9" ht="15" customHeight="1" x14ac:dyDescent="0.25">
      <c r="D34" s="18"/>
      <c r="E34" s="18"/>
      <c r="F34" s="18"/>
      <c r="G34" s="18"/>
      <c r="H34" s="18"/>
      <c r="I34" s="18"/>
    </row>
    <row r="35" spans="1:9" ht="15" customHeight="1" x14ac:dyDescent="0.25">
      <c r="B35" s="5" t="s">
        <v>27</v>
      </c>
      <c r="D35" s="18"/>
      <c r="E35" s="18"/>
      <c r="F35" s="18"/>
      <c r="G35" s="18"/>
      <c r="H35" s="18"/>
      <c r="I35" s="18"/>
    </row>
    <row r="36" spans="1:9" ht="15" customHeight="1" x14ac:dyDescent="0.25">
      <c r="B36" s="4" t="s">
        <v>16</v>
      </c>
      <c r="C36" s="16" t="s">
        <v>17</v>
      </c>
      <c r="D36" s="20"/>
      <c r="E36" s="26">
        <v>-0.05</v>
      </c>
      <c r="F36" s="25">
        <f>E36+0.0025</f>
        <v>-4.7500000000000001E-2</v>
      </c>
      <c r="G36" s="25">
        <f t="shared" ref="G36:I36" si="11">F36+0.0025</f>
        <v>-4.4999999999999998E-2</v>
      </c>
      <c r="H36" s="25">
        <f t="shared" si="11"/>
        <v>-4.2499999999999996E-2</v>
      </c>
      <c r="I36" s="25">
        <f t="shared" si="11"/>
        <v>-3.9999999999999994E-2</v>
      </c>
    </row>
    <row r="37" spans="1:9" ht="15" customHeight="1" x14ac:dyDescent="0.25">
      <c r="D37" s="18"/>
      <c r="E37" s="18"/>
      <c r="F37" s="18"/>
      <c r="G37" s="18"/>
      <c r="H37" s="18"/>
      <c r="I37" s="18"/>
    </row>
    <row r="38" spans="1:9" s="8" customFormat="1" ht="15" customHeight="1" x14ac:dyDescent="0.25">
      <c r="A38" s="7" t="s">
        <v>0</v>
      </c>
      <c r="B38" s="7" t="s">
        <v>50</v>
      </c>
      <c r="D38" s="19"/>
      <c r="E38" s="19"/>
      <c r="F38" s="19"/>
      <c r="G38" s="19"/>
      <c r="H38" s="19"/>
      <c r="I38" s="19"/>
    </row>
    <row r="39" spans="1:9" ht="15" customHeight="1" x14ac:dyDescent="0.25">
      <c r="D39" s="18"/>
      <c r="E39" s="18"/>
      <c r="F39" s="18"/>
      <c r="G39" s="18"/>
      <c r="H39" s="18"/>
      <c r="I39" s="18"/>
    </row>
    <row r="40" spans="1:9" ht="15" customHeight="1" x14ac:dyDescent="0.25">
      <c r="B40" s="4" t="s">
        <v>49</v>
      </c>
      <c r="C40" s="16" t="s">
        <v>17</v>
      </c>
      <c r="D40" s="20"/>
      <c r="E40" s="26">
        <v>-0.05</v>
      </c>
      <c r="F40" s="25">
        <f>E40+0.0025</f>
        <v>-4.7500000000000001E-2</v>
      </c>
      <c r="G40" s="25">
        <f t="shared" ref="G40:I40" si="12">F40+0.0025</f>
        <v>-4.4999999999999998E-2</v>
      </c>
      <c r="H40" s="25">
        <f t="shared" si="12"/>
        <v>-4.2499999999999996E-2</v>
      </c>
      <c r="I40" s="25">
        <f t="shared" si="12"/>
        <v>-3.9999999999999994E-2</v>
      </c>
    </row>
    <row r="41" spans="1:9" ht="15" customHeight="1" x14ac:dyDescent="0.25">
      <c r="B41" s="4" t="s">
        <v>48</v>
      </c>
      <c r="C41" s="16" t="s">
        <v>17</v>
      </c>
      <c r="D41" s="20"/>
      <c r="E41" s="25">
        <v>-0.01</v>
      </c>
      <c r="F41" s="25">
        <v>-0.01</v>
      </c>
      <c r="G41" s="25">
        <v>-0.01</v>
      </c>
      <c r="H41" s="25">
        <v>-0.01</v>
      </c>
      <c r="I41" s="25">
        <v>-0.01</v>
      </c>
    </row>
    <row r="42" spans="1:9" ht="15" customHeight="1" x14ac:dyDescent="0.25">
      <c r="B42" s="4" t="s">
        <v>32</v>
      </c>
      <c r="C42" s="16" t="s">
        <v>1</v>
      </c>
      <c r="D42" s="20"/>
      <c r="E42" s="25">
        <v>0.6</v>
      </c>
      <c r="F42" s="25">
        <v>0.6</v>
      </c>
      <c r="G42" s="25">
        <v>0.6</v>
      </c>
      <c r="H42" s="25">
        <v>0.6</v>
      </c>
      <c r="I42" s="25">
        <v>0.6</v>
      </c>
    </row>
    <row r="43" spans="1:9" ht="15" customHeight="1" x14ac:dyDescent="0.25">
      <c r="D43" s="18"/>
      <c r="E43" s="18"/>
      <c r="F43" s="18"/>
      <c r="G43" s="18"/>
      <c r="H43" s="18"/>
      <c r="I43" s="18"/>
    </row>
    <row r="44" spans="1:9" s="8" customFormat="1" ht="15" customHeight="1" x14ac:dyDescent="0.25">
      <c r="A44" s="7" t="s">
        <v>0</v>
      </c>
      <c r="B44" s="7" t="s">
        <v>51</v>
      </c>
      <c r="D44" s="19"/>
      <c r="E44" s="19"/>
      <c r="F44" s="19"/>
      <c r="G44" s="19"/>
      <c r="H44" s="19"/>
      <c r="I44" s="19"/>
    </row>
    <row r="45" spans="1:9" ht="15" customHeight="1" x14ac:dyDescent="0.25">
      <c r="D45" s="18"/>
      <c r="E45" s="18"/>
      <c r="F45" s="18"/>
      <c r="G45" s="18"/>
      <c r="H45" s="18"/>
      <c r="I45" s="18"/>
    </row>
    <row r="46" spans="1:9" ht="15" customHeight="1" x14ac:dyDescent="0.25">
      <c r="B46" s="4" t="s">
        <v>2</v>
      </c>
      <c r="C46" s="16" t="s">
        <v>1</v>
      </c>
      <c r="D46" s="20"/>
      <c r="E46" s="25">
        <v>0.21</v>
      </c>
      <c r="F46" s="25">
        <v>0.21</v>
      </c>
      <c r="G46" s="25">
        <v>0.21</v>
      </c>
      <c r="H46" s="25">
        <v>0.21</v>
      </c>
      <c r="I46" s="25">
        <v>0.21</v>
      </c>
    </row>
    <row r="47" spans="1:9" ht="15" customHeight="1" x14ac:dyDescent="0.25">
      <c r="B47" s="4" t="s">
        <v>18</v>
      </c>
      <c r="C47" s="16" t="s">
        <v>1</v>
      </c>
      <c r="D47" s="20"/>
      <c r="E47" s="25">
        <v>0.04</v>
      </c>
      <c r="F47" s="25">
        <v>0.04</v>
      </c>
      <c r="G47" s="25">
        <v>0.04</v>
      </c>
      <c r="H47" s="25">
        <v>0.04</v>
      </c>
      <c r="I47" s="25">
        <v>0.04</v>
      </c>
    </row>
    <row r="48" spans="1:9" ht="15" customHeight="1" x14ac:dyDescent="0.25">
      <c r="B48" s="4" t="s">
        <v>21</v>
      </c>
      <c r="C48" s="16" t="s">
        <v>1</v>
      </c>
      <c r="D48" s="20"/>
      <c r="E48" s="25">
        <v>0.01</v>
      </c>
      <c r="F48" s="25">
        <v>0.01</v>
      </c>
      <c r="G48" s="25">
        <v>0.01</v>
      </c>
      <c r="H48" s="25">
        <v>0.01</v>
      </c>
      <c r="I48" s="25">
        <v>0.01</v>
      </c>
    </row>
    <row r="49" spans="1:9" ht="15" customHeight="1" x14ac:dyDescent="0.25">
      <c r="D49" s="18"/>
      <c r="E49" s="18"/>
      <c r="F49" s="18"/>
      <c r="G49" s="18"/>
      <c r="H49" s="18"/>
      <c r="I49" s="18"/>
    </row>
    <row r="50" spans="1:9" s="3" customFormat="1" ht="15" customHeight="1" x14ac:dyDescent="0.25">
      <c r="A50" s="2" t="s">
        <v>0</v>
      </c>
      <c r="B50" s="2" t="s">
        <v>31</v>
      </c>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Glossary</vt:lpstr>
      <vt:lpstr>Forecast Assumptions</vt:lpstr>
      <vt:lpstr>'Forecast Assumptions'!Print_Area</vt:lpstr>
      <vt:lpstr>Glossary!Print_Area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Sheena A</cp:lastModifiedBy>
  <dcterms:created xsi:type="dcterms:W3CDTF">2020-07-20T11:12:49Z</dcterms:created>
  <dcterms:modified xsi:type="dcterms:W3CDTF">2025-01-01T11:55:34Z</dcterms:modified>
</cp:coreProperties>
</file>