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eretTecnico\Downloads\"/>
    </mc:Choice>
  </mc:AlternateContent>
  <xr:revisionPtr revIDLastSave="0" documentId="13_ncr:1_{E0966ED5-C852-4011-A920-EE53F9121C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Semanal" sheetId="2" r:id="rId2"/>
    <sheet name="Extras" sheetId="3" r:id="rId3"/>
    <sheet name="Reporte" sheetId="4" r:id="rId4"/>
  </sheets>
  <definedNames>
    <definedName name="_xlnm._FilterDatabase" localSheetId="0" hidden="1">Datos!$J$2:$O$16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" i="4" l="1" a="1"/>
  <c r="Q25" i="4" s="1"/>
  <c r="O6" i="4"/>
  <c r="P20" i="4"/>
  <c r="M20" i="4"/>
  <c r="M25" i="4" s="1"/>
  <c r="J20" i="4"/>
  <c r="G20" i="4"/>
  <c r="G26" i="4" s="1"/>
  <c r="D20" i="4"/>
  <c r="A20" i="4"/>
  <c r="B27" i="4" s="1"/>
  <c r="D3" i="4"/>
  <c r="A3" i="4"/>
  <c r="N7" i="4" s="1"/>
  <c r="J3" i="4"/>
  <c r="G3" i="4"/>
  <c r="G8" i="4" s="1"/>
  <c r="P3" i="4"/>
  <c r="M3" i="4"/>
  <c r="O23" i="4"/>
  <c r="I23" i="4"/>
  <c r="C23" i="4"/>
  <c r="H10" i="4"/>
  <c r="I40" i="4"/>
  <c r="C40" i="4"/>
  <c r="I6" i="4"/>
  <c r="R15" i="2"/>
  <c r="C6" i="4"/>
  <c r="I14" i="2"/>
  <c r="G9" i="4" l="1"/>
  <c r="G7" i="4"/>
  <c r="G23" i="4"/>
  <c r="H11" i="4"/>
  <c r="B24" i="4"/>
  <c r="H25" i="4"/>
  <c r="M28" i="4"/>
  <c r="Q28" i="4" s="1" a="1"/>
  <c r="Q28" i="4" s="1"/>
  <c r="O28" i="4" s="1"/>
  <c r="B7" i="4"/>
  <c r="A45" i="4"/>
  <c r="E45" i="4" s="1" a="1"/>
  <c r="E45" i="4" s="1"/>
  <c r="C45" i="4" s="1"/>
  <c r="G44" i="4"/>
  <c r="B28" i="4"/>
  <c r="M27" i="4"/>
  <c r="B6" i="4"/>
  <c r="A44" i="4"/>
  <c r="A27" i="4"/>
  <c r="E27" i="4" s="1" a="1"/>
  <c r="E27" i="4" s="1"/>
  <c r="C27" i="4" s="1"/>
  <c r="M26" i="4"/>
  <c r="B41" i="4"/>
  <c r="M11" i="4"/>
  <c r="Q11" i="4" s="1" a="1"/>
  <c r="Q11" i="4" s="1"/>
  <c r="H8" i="4"/>
  <c r="A26" i="4"/>
  <c r="N24" i="4"/>
  <c r="B8" i="4"/>
  <c r="B45" i="4"/>
  <c r="H43" i="4"/>
  <c r="A41" i="4"/>
  <c r="E41" i="4" s="1" a="1"/>
  <c r="E41" i="4" s="1"/>
  <c r="C41" i="4" s="1"/>
  <c r="N10" i="4"/>
  <c r="A6" i="4"/>
  <c r="H40" i="4"/>
  <c r="M10" i="4"/>
  <c r="Q10" i="4" s="1" a="1"/>
  <c r="Q10" i="4" s="1"/>
  <c r="O10" i="4" s="1"/>
  <c r="H26" i="4"/>
  <c r="G27" i="4"/>
  <c r="A10" i="4"/>
  <c r="M7" i="4"/>
  <c r="Q7" i="4" s="1" a="1"/>
  <c r="Q7" i="4" s="1"/>
  <c r="O7" i="4" s="1"/>
  <c r="A8" i="4"/>
  <c r="E8" i="4" s="1" a="1"/>
  <c r="E8" i="4" s="1"/>
  <c r="C8" i="4" s="1"/>
  <c r="H42" i="4"/>
  <c r="G6" i="4"/>
  <c r="N28" i="4"/>
  <c r="B9" i="4"/>
  <c r="G40" i="4"/>
  <c r="N11" i="4"/>
  <c r="G11" i="4"/>
  <c r="K11" i="4" s="1" a="1"/>
  <c r="K11" i="4" s="1"/>
  <c r="I11" i="4" s="1"/>
  <c r="M24" i="4"/>
  <c r="Q24" i="4" s="1" a="1"/>
  <c r="Q24" i="4" s="1"/>
  <c r="O24" i="4" s="1"/>
  <c r="K8" i="4" a="1"/>
  <c r="K8" i="4" s="1"/>
  <c r="I8" i="4" s="1"/>
  <c r="A11" i="4"/>
  <c r="E11" i="4" s="1" a="1"/>
  <c r="E11" i="4" s="1"/>
  <c r="C11" i="4" s="1"/>
  <c r="B44" i="4"/>
  <c r="K44" i="4" s="1" a="1"/>
  <c r="K44" i="4" s="1"/>
  <c r="I44" i="4" s="1"/>
  <c r="G43" i="4"/>
  <c r="H7" i="4"/>
  <c r="B26" i="4"/>
  <c r="E26" i="4" s="1" a="1"/>
  <c r="E26" i="4" s="1"/>
  <c r="C26" i="4" s="1"/>
  <c r="N27" i="4"/>
  <c r="Q27" i="4" s="1" a="1"/>
  <c r="Q27" i="4" s="1"/>
  <c r="O27" i="4" s="1"/>
  <c r="G28" i="4"/>
  <c r="K28" i="4" s="1" a="1"/>
  <c r="K28" i="4" s="1"/>
  <c r="I28" i="4" s="1"/>
  <c r="K7" i="4" a="1"/>
  <c r="K7" i="4" s="1"/>
  <c r="I7" i="4" s="1"/>
  <c r="G25" i="4"/>
  <c r="K25" i="4" s="1" a="1"/>
  <c r="K25" i="4" s="1"/>
  <c r="I25" i="4" s="1"/>
  <c r="H28" i="4"/>
  <c r="N9" i="4"/>
  <c r="K26" i="4" a="1"/>
  <c r="K26" i="4" s="1"/>
  <c r="I26" i="4" s="1"/>
  <c r="G24" i="4"/>
  <c r="M6" i="4"/>
  <c r="H23" i="4"/>
  <c r="H27" i="4"/>
  <c r="N26" i="4"/>
  <c r="M23" i="4"/>
  <c r="N25" i="4"/>
  <c r="O25" i="4" s="1"/>
  <c r="N23" i="4"/>
  <c r="H24" i="4"/>
  <c r="A23" i="4"/>
  <c r="B25" i="4"/>
  <c r="B23" i="4"/>
  <c r="A25" i="4"/>
  <c r="A28" i="4"/>
  <c r="E28" i="4" s="1" a="1"/>
  <c r="E28" i="4" s="1"/>
  <c r="C28" i="4" s="1"/>
  <c r="A24" i="4"/>
  <c r="E24" i="4" s="1" a="1"/>
  <c r="E24" i="4" s="1"/>
  <c r="C24" i="4" s="1"/>
  <c r="B42" i="4"/>
  <c r="H41" i="4"/>
  <c r="H45" i="4"/>
  <c r="N8" i="4"/>
  <c r="A43" i="4"/>
  <c r="G41" i="4"/>
  <c r="K41" i="4" s="1" a="1"/>
  <c r="K41" i="4" s="1"/>
  <c r="I41" i="4" s="1"/>
  <c r="G45" i="4"/>
  <c r="K45" i="4" s="1" a="1"/>
  <c r="K45" i="4" s="1"/>
  <c r="I45" i="4" s="1"/>
  <c r="M9" i="4"/>
  <c r="Q9" i="4" s="1" a="1"/>
  <c r="Q9" i="4" s="1"/>
  <c r="O9" i="4" s="1"/>
  <c r="A7" i="4"/>
  <c r="A40" i="4"/>
  <c r="B10" i="4"/>
  <c r="E10" i="4" s="1" a="1"/>
  <c r="E10" i="4" s="1"/>
  <c r="C10" i="4" s="1"/>
  <c r="B40" i="4"/>
  <c r="A42" i="4"/>
  <c r="G42" i="4"/>
  <c r="M8" i="4"/>
  <c r="A9" i="4"/>
  <c r="B11" i="4"/>
  <c r="B43" i="4"/>
  <c r="H44" i="4"/>
  <c r="G10" i="4"/>
  <c r="K10" i="4" s="1" a="1"/>
  <c r="K10" i="4" s="1"/>
  <c r="I10" i="4" s="1"/>
  <c r="H9" i="4"/>
  <c r="K9" i="4" s="1" a="1"/>
  <c r="K9" i="4" s="1"/>
  <c r="I9" i="4" s="1"/>
  <c r="H6" i="4"/>
  <c r="N6" i="4"/>
  <c r="O11" i="4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V2" i="2"/>
  <c r="T2" i="2"/>
  <c r="R2" i="2"/>
  <c r="P2" i="2"/>
  <c r="N2" i="2"/>
  <c r="L2" i="2"/>
  <c r="E7" i="4" l="1" a="1"/>
  <c r="E7" i="4" s="1"/>
  <c r="C7" i="4" s="1"/>
  <c r="Q26" i="4" a="1"/>
  <c r="Q26" i="4" s="1"/>
  <c r="O26" i="4" s="1"/>
  <c r="K27" i="4" a="1"/>
  <c r="K27" i="4" s="1"/>
  <c r="I27" i="4" s="1"/>
  <c r="E44" i="4" a="1"/>
  <c r="E44" i="4" s="1"/>
  <c r="C44" i="4" s="1"/>
  <c r="K24" i="4" a="1"/>
  <c r="K24" i="4" s="1"/>
  <c r="I24" i="4" s="1"/>
  <c r="E9" i="4" a="1"/>
  <c r="E9" i="4" s="1"/>
  <c r="C9" i="4" s="1"/>
  <c r="E42" i="4" a="1"/>
  <c r="E42" i="4" s="1"/>
  <c r="C42" i="4" s="1"/>
  <c r="K42" i="4" a="1"/>
  <c r="K42" i="4" s="1"/>
  <c r="I42" i="4" s="1"/>
  <c r="Q8" i="4" a="1"/>
  <c r="Q8" i="4" s="1"/>
  <c r="O8" i="4" s="1"/>
  <c r="E25" i="4" a="1"/>
  <c r="E25" i="4" s="1"/>
  <c r="C25" i="4" s="1"/>
  <c r="E43" i="4" a="1"/>
  <c r="E43" i="4" s="1"/>
  <c r="C43" i="4" s="1"/>
  <c r="K43" i="4" a="1"/>
  <c r="K43" i="4" s="1"/>
  <c r="I43" i="4" s="1"/>
  <c r="D13" i="2"/>
  <c r="F19" i="2"/>
  <c r="G19" i="2" s="1"/>
  <c r="F10" i="2"/>
  <c r="G10" i="2" s="1"/>
  <c r="F4" i="2"/>
  <c r="G4" i="2" s="1"/>
  <c r="D20" i="2"/>
  <c r="D19" i="2"/>
  <c r="D17" i="2"/>
  <c r="D16" i="2"/>
  <c r="D14" i="2"/>
  <c r="D11" i="2"/>
  <c r="D10" i="2"/>
  <c r="D8" i="2"/>
  <c r="D7" i="2"/>
  <c r="D5" i="2"/>
  <c r="D4" i="2"/>
  <c r="V12" i="2" l="1" a="1"/>
  <c r="V12" i="2" s="1"/>
  <c r="N12" i="2" a="1"/>
  <c r="N12" i="2" s="1"/>
  <c r="T12" i="2" a="1"/>
  <c r="T12" i="2" s="1"/>
  <c r="R12" i="2" a="1"/>
  <c r="R12" i="2" s="1"/>
  <c r="P12" i="2" a="1"/>
  <c r="P12" i="2" s="1"/>
  <c r="L12" i="2" a="1"/>
  <c r="L12" i="2" s="1"/>
  <c r="E20" i="2"/>
  <c r="E17" i="2"/>
  <c r="E14" i="2"/>
  <c r="E11" i="2"/>
  <c r="E8" i="2"/>
  <c r="E5" i="2"/>
  <c r="S15" i="2" l="1"/>
  <c r="S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<sst xmlns="http://schemas.openxmlformats.org/spreadsheetml/2006/main" count="524" uniqueCount="49">
  <si>
    <t>Name</t>
  </si>
  <si>
    <t>ID</t>
  </si>
  <si>
    <t>Organization</t>
  </si>
  <si>
    <t>Time(Client Time)</t>
  </si>
  <si>
    <t>Access Point</t>
  </si>
  <si>
    <t>Card Reader</t>
  </si>
  <si>
    <t>Authentication Result</t>
  </si>
  <si>
    <t>Authentication Type</t>
  </si>
  <si>
    <t>Attendance Type</t>
  </si>
  <si>
    <t>Angel Barrios</t>
  </si>
  <si>
    <t>Repartidor</t>
  </si>
  <si>
    <t>K67483190-Door 1</t>
  </si>
  <si>
    <t>K67483190-Cardreader 01</t>
  </si>
  <si>
    <t>Authorization</t>
  </si>
  <si>
    <t>Access Granted via Fingerprint</t>
  </si>
  <si>
    <t>Check-In</t>
  </si>
  <si>
    <t>Manolo Barillas</t>
  </si>
  <si>
    <t>Cocina</t>
  </si>
  <si>
    <t>Astrid Chan</t>
  </si>
  <si>
    <t>Administracion</t>
  </si>
  <si>
    <t>Check-Out</t>
  </si>
  <si>
    <t>Eduardo Cosigua</t>
  </si>
  <si>
    <t>Access Granted via Face</t>
  </si>
  <si>
    <t>Alicia Martinez</t>
  </si>
  <si>
    <t>Caja</t>
  </si>
  <si>
    <t>Access Granted via PIN</t>
  </si>
  <si>
    <t>Brisendy Barrios</t>
  </si>
  <si>
    <t>Mesas</t>
  </si>
  <si>
    <t>Entrada</t>
  </si>
  <si>
    <t>Salida</t>
  </si>
  <si>
    <t>Lunes</t>
  </si>
  <si>
    <t>martes</t>
  </si>
  <si>
    <t>Miércoles</t>
  </si>
  <si>
    <t>Jueves</t>
  </si>
  <si>
    <t>Viernes</t>
  </si>
  <si>
    <t>Sábado</t>
  </si>
  <si>
    <t>Extras</t>
  </si>
  <si>
    <t>Se cambio a salida</t>
  </si>
  <si>
    <t>Se cambio a entrada</t>
  </si>
  <si>
    <t>Deseret, S. A.</t>
  </si>
  <si>
    <t>Control de tiempo efectivo de trabajo</t>
  </si>
  <si>
    <t>Observacion</t>
  </si>
  <si>
    <t>Tiempo de más</t>
  </si>
  <si>
    <t>Falta tiempo</t>
  </si>
  <si>
    <t>Semana</t>
  </si>
  <si>
    <t>Del</t>
  </si>
  <si>
    <t>Al</t>
  </si>
  <si>
    <t>febrero</t>
  </si>
  <si>
    <t>Diferencia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</si>
</sst>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7" formatCode="d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DengXian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NumberFormat="1"/>
    <xf numFmtId="16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Alignment="1"/>
    <xf numFmtId="14" fontId="6" fillId="0" borderId="0" xfId="0" applyNumberFormat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NumberFormat="1" applyFont="1"/>
    <xf numFmtId="167" fontId="6" fillId="0" borderId="0" xfId="0" applyNumberFormat="1" applyFont="1"/>
    <xf numFmtId="167" fontId="0" fillId="0" borderId="0" xfId="0" applyNumberFormat="1"/>
    <xf numFmtId="167" fontId="5" fillId="6" borderId="1" xfId="0" applyNumberFormat="1" applyFont="1" applyFill="1" applyBorder="1" applyAlignment="1">
      <alignment horizontal="center" vertical="center"/>
    </xf>
    <xf numFmtId="167" fontId="8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168" fontId="0" fillId="0" borderId="0" xfId="0" applyNumberFormat="1"/>
    <xf numFmtId="46" fontId="7" fillId="6" borderId="1" xfId="1" applyNumberFormat="1" applyFont="1" applyFill="1" applyBorder="1" applyAlignment="1">
      <alignment horizontal="center"/>
    </xf>
  </cellXfs>
  <cellStyles count="3">
    <cellStyle name="Bad 2" xfId="2" xr:uid="{44429C56-2CEC-4A04-B76B-1E7C73C5C7F4}"/>
    <cellStyle name="Good 2" xfId="1" xr:uid="{047B35D3-56F0-4596-8EFE-C1BE0342F174}"/>
    <cellStyle name="Normal" xfId="0" builtinId="0"/>
  </cellStyles>
  <dxfs count="31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numFmt numFmtId="27" formatCode="d/mm/yyyy\ h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C2F01-028B-45F5-B814-7B4D6C50E03F}" name="Datos" displayName="Datos" ref="A1:J35" totalsRowShown="0">
  <autoFilter ref="A1:J35" xr:uid="{8DDC2F01-028B-45F5-B814-7B4D6C50E03F}">
    <filterColumn colId="0">
      <filters>
        <filter val="Brisendy Barrios"/>
      </filters>
    </filterColumn>
  </autoFilter>
  <sortState xmlns:xlrd2="http://schemas.microsoft.com/office/spreadsheetml/2017/richdata2" ref="A2:I35">
    <sortCondition ref="D1:D35"/>
  </sortState>
  <tableColumns count="10">
    <tableColumn id="1" xr3:uid="{916A0FA2-2170-48AD-8442-5725C7FEA84C}" name="Name"/>
    <tableColumn id="2" xr3:uid="{FB9558DF-6AB4-4D98-8FD3-B0BF2FD92835}" name="ID"/>
    <tableColumn id="3" xr3:uid="{68789C08-7A23-4177-A263-71B77084E6B1}" name="Organization"/>
    <tableColumn id="4" xr3:uid="{F5356154-A4BE-441F-BFDF-25377B02AF01}" name="Time(Client Time)" dataDxfId="30"/>
    <tableColumn id="5" xr3:uid="{A99D7DC4-21BD-457C-B3E9-2A2498887FB5}" name="Access Point"/>
    <tableColumn id="6" xr3:uid="{61E18F06-FD12-47BC-885F-6FBCDDDD55BE}" name="Card Reader"/>
    <tableColumn id="7" xr3:uid="{5165F165-E781-4370-9BD2-32D363612D9C}" name="Authentication Result"/>
    <tableColumn id="8" xr3:uid="{1E893C3A-6CB2-4C58-8CF6-DE4089B4A8F5}" name="Authentication Type"/>
    <tableColumn id="9" xr3:uid="{FF636E73-34C3-41DE-9CAE-C9D53C9F7BA0}" name="Attendance Type"/>
    <tableColumn id="10" xr3:uid="{1A25B384-5D3C-4810-98DE-209522421679}" name="Seman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E47" sqref="E47"/>
    </sheetView>
  </sheetViews>
  <sheetFormatPr defaultRowHeight="15" x14ac:dyDescent="0.25"/>
  <cols>
    <col min="1" max="3" width="20.7109375" customWidth="1"/>
    <col min="4" max="4" width="20.7109375" style="5" customWidth="1"/>
    <col min="5" max="6" width="20.7109375" customWidth="1"/>
    <col min="7" max="7" width="22.42578125" customWidth="1"/>
    <col min="8" max="8" width="21.140625" customWidth="1"/>
    <col min="9" max="15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s="6"/>
      <c r="L1" s="6"/>
      <c r="M1" s="6"/>
    </row>
    <row r="2" spans="1:13" hidden="1" x14ac:dyDescent="0.25">
      <c r="A2" t="s">
        <v>9</v>
      </c>
      <c r="B2">
        <v>1750528311</v>
      </c>
      <c r="C2" t="s">
        <v>10</v>
      </c>
      <c r="D2" s="5">
        <v>45329.45820601852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s="5"/>
    </row>
    <row r="3" spans="1:13" hidden="1" x14ac:dyDescent="0.25">
      <c r="A3" t="s">
        <v>16</v>
      </c>
      <c r="B3">
        <v>2132413316</v>
      </c>
      <c r="C3" t="s">
        <v>17</v>
      </c>
      <c r="D3" s="5">
        <v>45329.459918981483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K3" s="5"/>
    </row>
    <row r="4" spans="1:13" hidden="1" x14ac:dyDescent="0.25">
      <c r="A4" t="s">
        <v>18</v>
      </c>
      <c r="B4">
        <v>2407015698</v>
      </c>
      <c r="C4" t="s">
        <v>19</v>
      </c>
      <c r="D4" s="5">
        <v>45329.46947916667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K4" s="5"/>
    </row>
    <row r="5" spans="1:13" x14ac:dyDescent="0.25">
      <c r="A5" t="s">
        <v>26</v>
      </c>
      <c r="B5">
        <v>1437633819</v>
      </c>
      <c r="C5" t="s">
        <v>27</v>
      </c>
      <c r="D5" s="5">
        <v>45329.495034722226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K5" s="5"/>
    </row>
    <row r="6" spans="1:13" x14ac:dyDescent="0.25">
      <c r="A6" t="s">
        <v>26</v>
      </c>
      <c r="B6">
        <v>1437633819</v>
      </c>
      <c r="C6" t="s">
        <v>27</v>
      </c>
      <c r="D6" s="5">
        <v>45329.875590277778</v>
      </c>
      <c r="E6" t="s">
        <v>11</v>
      </c>
      <c r="F6" t="s">
        <v>12</v>
      </c>
      <c r="G6" t="s">
        <v>13</v>
      </c>
      <c r="H6" t="s">
        <v>14</v>
      </c>
      <c r="I6" t="s">
        <v>20</v>
      </c>
      <c r="K6" s="5"/>
    </row>
    <row r="7" spans="1:13" hidden="1" x14ac:dyDescent="0.25">
      <c r="A7" t="s">
        <v>23</v>
      </c>
      <c r="B7">
        <v>6411009668</v>
      </c>
      <c r="C7" t="s">
        <v>24</v>
      </c>
      <c r="D7" s="5">
        <v>45329.514340277776</v>
      </c>
      <c r="E7" t="s">
        <v>11</v>
      </c>
      <c r="F7" t="s">
        <v>12</v>
      </c>
      <c r="G7" t="s">
        <v>13</v>
      </c>
      <c r="H7" t="s">
        <v>22</v>
      </c>
      <c r="I7" t="s">
        <v>15</v>
      </c>
      <c r="K7" s="5"/>
    </row>
    <row r="8" spans="1:13" hidden="1" x14ac:dyDescent="0.25">
      <c r="A8" t="s">
        <v>21</v>
      </c>
      <c r="B8">
        <v>5845460574</v>
      </c>
      <c r="C8" t="s">
        <v>17</v>
      </c>
      <c r="D8" s="5">
        <v>45329.579363425924</v>
      </c>
      <c r="E8" t="s">
        <v>11</v>
      </c>
      <c r="F8" t="s">
        <v>12</v>
      </c>
      <c r="G8" t="s">
        <v>13</v>
      </c>
      <c r="H8" t="s">
        <v>22</v>
      </c>
      <c r="I8" t="s">
        <v>15</v>
      </c>
      <c r="K8" s="5"/>
    </row>
    <row r="9" spans="1:13" hidden="1" x14ac:dyDescent="0.25">
      <c r="A9" t="s">
        <v>9</v>
      </c>
      <c r="B9">
        <v>1750528311</v>
      </c>
      <c r="C9" t="s">
        <v>10</v>
      </c>
      <c r="D9" s="5">
        <v>45329.597777777781</v>
      </c>
      <c r="E9" t="s">
        <v>11</v>
      </c>
      <c r="F9" t="s">
        <v>12</v>
      </c>
      <c r="G9" t="s">
        <v>13</v>
      </c>
      <c r="H9" t="s">
        <v>14</v>
      </c>
      <c r="I9" t="s">
        <v>20</v>
      </c>
      <c r="K9" s="5"/>
    </row>
    <row r="10" spans="1:13" hidden="1" x14ac:dyDescent="0.25">
      <c r="A10" t="s">
        <v>18</v>
      </c>
      <c r="B10">
        <v>2407015698</v>
      </c>
      <c r="C10" t="s">
        <v>19</v>
      </c>
      <c r="D10" s="5">
        <v>45329.654722222222</v>
      </c>
      <c r="E10" t="s">
        <v>11</v>
      </c>
      <c r="F10" t="s">
        <v>12</v>
      </c>
      <c r="G10" t="s">
        <v>13</v>
      </c>
      <c r="H10" t="s">
        <v>25</v>
      </c>
      <c r="I10" t="s">
        <v>20</v>
      </c>
      <c r="K10" s="5"/>
    </row>
    <row r="11" spans="1:13" hidden="1" x14ac:dyDescent="0.25">
      <c r="A11" t="s">
        <v>9</v>
      </c>
      <c r="B11">
        <v>1750528311</v>
      </c>
      <c r="C11" t="s">
        <v>10</v>
      </c>
      <c r="D11" s="5">
        <v>45329.719444444447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K11" s="5"/>
    </row>
    <row r="12" spans="1:13" hidden="1" x14ac:dyDescent="0.25">
      <c r="A12" t="s">
        <v>18</v>
      </c>
      <c r="B12">
        <v>2407015698</v>
      </c>
      <c r="C12" t="s">
        <v>19</v>
      </c>
      <c r="D12" s="5">
        <v>45329.779490740744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K12" s="5"/>
    </row>
    <row r="13" spans="1:13" hidden="1" x14ac:dyDescent="0.25">
      <c r="A13" t="s">
        <v>23</v>
      </c>
      <c r="B13">
        <v>6411009668</v>
      </c>
      <c r="C13" t="s">
        <v>24</v>
      </c>
      <c r="D13" s="5">
        <v>45329.839756944442</v>
      </c>
      <c r="E13" t="s">
        <v>11</v>
      </c>
      <c r="F13" t="s">
        <v>12</v>
      </c>
      <c r="G13" t="s">
        <v>13</v>
      </c>
      <c r="H13" t="s">
        <v>22</v>
      </c>
      <c r="I13" t="s">
        <v>20</v>
      </c>
      <c r="K13" s="5"/>
    </row>
    <row r="14" spans="1:13" hidden="1" x14ac:dyDescent="0.25">
      <c r="A14" t="s">
        <v>16</v>
      </c>
      <c r="B14">
        <v>2132413316</v>
      </c>
      <c r="C14" t="s">
        <v>17</v>
      </c>
      <c r="D14" s="5">
        <v>45329.896597222221</v>
      </c>
      <c r="E14" t="s">
        <v>11</v>
      </c>
      <c r="F14" t="s">
        <v>12</v>
      </c>
      <c r="G14" t="s">
        <v>13</v>
      </c>
      <c r="H14" t="s">
        <v>22</v>
      </c>
      <c r="I14" t="s">
        <v>20</v>
      </c>
      <c r="K14" s="5"/>
    </row>
    <row r="15" spans="1:13" hidden="1" x14ac:dyDescent="0.25">
      <c r="A15" t="s">
        <v>21</v>
      </c>
      <c r="B15">
        <v>5845460574</v>
      </c>
      <c r="C15" t="s">
        <v>17</v>
      </c>
      <c r="D15" s="5">
        <v>45329.901006944441</v>
      </c>
      <c r="E15" t="s">
        <v>11</v>
      </c>
      <c r="F15" t="s">
        <v>12</v>
      </c>
      <c r="G15" t="s">
        <v>13</v>
      </c>
      <c r="H15" t="s">
        <v>14</v>
      </c>
      <c r="I15" t="s">
        <v>20</v>
      </c>
      <c r="K15" s="5"/>
    </row>
    <row r="16" spans="1:13" hidden="1" x14ac:dyDescent="0.25">
      <c r="A16" t="s">
        <v>9</v>
      </c>
      <c r="B16">
        <v>1750528311</v>
      </c>
      <c r="C16" t="s">
        <v>10</v>
      </c>
      <c r="D16" s="5">
        <v>45329.901458333334</v>
      </c>
      <c r="E16" t="s">
        <v>11</v>
      </c>
      <c r="F16" t="s">
        <v>12</v>
      </c>
      <c r="G16" t="s">
        <v>13</v>
      </c>
      <c r="H16" t="s">
        <v>14</v>
      </c>
      <c r="I16" t="s">
        <v>20</v>
      </c>
      <c r="K16" s="5"/>
    </row>
    <row r="17" spans="1:11" hidden="1" x14ac:dyDescent="0.25">
      <c r="A17" t="s">
        <v>18</v>
      </c>
      <c r="B17">
        <v>2407015698</v>
      </c>
      <c r="C17" t="s">
        <v>19</v>
      </c>
      <c r="D17" s="5">
        <v>45329.905173611114</v>
      </c>
      <c r="E17" t="s">
        <v>11</v>
      </c>
      <c r="F17" t="s">
        <v>12</v>
      </c>
      <c r="G17" t="s">
        <v>13</v>
      </c>
      <c r="H17" t="s">
        <v>14</v>
      </c>
      <c r="I17" t="s">
        <v>20</v>
      </c>
      <c r="K17" s="5"/>
    </row>
    <row r="18" spans="1:11" hidden="1" x14ac:dyDescent="0.25">
      <c r="A18" t="s">
        <v>18</v>
      </c>
      <c r="B18">
        <v>2407015698</v>
      </c>
      <c r="C18" t="s">
        <v>19</v>
      </c>
      <c r="D18" s="5">
        <v>45330.43677083333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K18" s="5"/>
    </row>
    <row r="19" spans="1:11" hidden="1" x14ac:dyDescent="0.25">
      <c r="A19" t="s">
        <v>16</v>
      </c>
      <c r="B19">
        <v>2132413316</v>
      </c>
      <c r="C19" t="s">
        <v>17</v>
      </c>
      <c r="D19" s="5">
        <v>45330.443252314813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K19" s="5"/>
    </row>
    <row r="20" spans="1:11" hidden="1" x14ac:dyDescent="0.25">
      <c r="A20" t="s">
        <v>9</v>
      </c>
      <c r="B20">
        <v>1750528311</v>
      </c>
      <c r="C20" t="s">
        <v>10</v>
      </c>
      <c r="D20" s="5">
        <v>45330.451377314814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K20" s="5"/>
    </row>
    <row r="21" spans="1:11" x14ac:dyDescent="0.25">
      <c r="A21" t="s">
        <v>26</v>
      </c>
      <c r="B21">
        <v>1437633819</v>
      </c>
      <c r="C21" t="s">
        <v>27</v>
      </c>
      <c r="D21" s="5">
        <v>45330.496435185189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K21" s="5"/>
    </row>
    <row r="22" spans="1:11" hidden="1" x14ac:dyDescent="0.25">
      <c r="A22" t="s">
        <v>23</v>
      </c>
      <c r="B22">
        <v>6411009668</v>
      </c>
      <c r="C22" t="s">
        <v>24</v>
      </c>
      <c r="D22" s="5">
        <v>45330.516145833331</v>
      </c>
      <c r="E22" t="s">
        <v>11</v>
      </c>
      <c r="F22" t="s">
        <v>12</v>
      </c>
      <c r="G22" t="s">
        <v>13</v>
      </c>
      <c r="H22" t="s">
        <v>22</v>
      </c>
      <c r="I22" t="s">
        <v>15</v>
      </c>
      <c r="K22" s="5"/>
    </row>
    <row r="23" spans="1:11" hidden="1" x14ac:dyDescent="0.25">
      <c r="A23" t="s">
        <v>21</v>
      </c>
      <c r="B23">
        <v>5845460574</v>
      </c>
      <c r="C23" t="s">
        <v>17</v>
      </c>
      <c r="D23" s="5">
        <v>45330.558888888889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K23" s="5"/>
    </row>
    <row r="24" spans="1:11" hidden="1" x14ac:dyDescent="0.25">
      <c r="A24" t="s">
        <v>9</v>
      </c>
      <c r="B24">
        <v>1750528311</v>
      </c>
      <c r="C24" t="s">
        <v>10</v>
      </c>
      <c r="D24" s="5">
        <v>45330.583449074074</v>
      </c>
      <c r="E24" t="s">
        <v>11</v>
      </c>
      <c r="F24" t="s">
        <v>12</v>
      </c>
      <c r="G24" t="s">
        <v>13</v>
      </c>
      <c r="H24" t="s">
        <v>14</v>
      </c>
      <c r="I24" t="s">
        <v>20</v>
      </c>
      <c r="K24" s="5"/>
    </row>
    <row r="25" spans="1:11" hidden="1" x14ac:dyDescent="0.25">
      <c r="A25" t="s">
        <v>16</v>
      </c>
      <c r="B25">
        <v>2132413316</v>
      </c>
      <c r="C25" t="s">
        <v>17</v>
      </c>
      <c r="D25" s="5">
        <v>45330.614976851852</v>
      </c>
      <c r="E25" t="s">
        <v>11</v>
      </c>
      <c r="F25" t="s">
        <v>12</v>
      </c>
      <c r="G25" t="s">
        <v>13</v>
      </c>
      <c r="H25" t="s">
        <v>22</v>
      </c>
      <c r="I25" t="s">
        <v>20</v>
      </c>
      <c r="K25" s="5"/>
    </row>
    <row r="26" spans="1:11" hidden="1" x14ac:dyDescent="0.25">
      <c r="A26" t="s">
        <v>18</v>
      </c>
      <c r="B26">
        <v>2407015698</v>
      </c>
      <c r="C26" t="s">
        <v>19</v>
      </c>
      <c r="D26" s="5">
        <v>45330.691527777781</v>
      </c>
      <c r="E26" t="s">
        <v>11</v>
      </c>
      <c r="F26" t="s">
        <v>12</v>
      </c>
      <c r="G26" t="s">
        <v>13</v>
      </c>
      <c r="H26" t="s">
        <v>14</v>
      </c>
      <c r="I26" t="s">
        <v>20</v>
      </c>
      <c r="K26" s="5"/>
    </row>
    <row r="27" spans="1:11" hidden="1" x14ac:dyDescent="0.25">
      <c r="A27" t="s">
        <v>9</v>
      </c>
      <c r="B27">
        <v>1750528311</v>
      </c>
      <c r="C27" t="s">
        <v>10</v>
      </c>
      <c r="D27" s="5">
        <v>45330.705405092594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K27" s="5"/>
    </row>
    <row r="28" spans="1:11" hidden="1" x14ac:dyDescent="0.25">
      <c r="A28" t="s">
        <v>16</v>
      </c>
      <c r="B28">
        <v>2132413316</v>
      </c>
      <c r="C28" t="s">
        <v>17</v>
      </c>
      <c r="D28" s="5">
        <v>45330.728344907409</v>
      </c>
      <c r="E28" t="s">
        <v>11</v>
      </c>
      <c r="F28" t="s">
        <v>12</v>
      </c>
      <c r="G28" t="s">
        <v>13</v>
      </c>
      <c r="H28" t="s">
        <v>22</v>
      </c>
      <c r="I28" t="s">
        <v>15</v>
      </c>
      <c r="K28" s="5"/>
    </row>
    <row r="29" spans="1:11" hidden="1" x14ac:dyDescent="0.25">
      <c r="A29" t="s">
        <v>18</v>
      </c>
      <c r="B29">
        <v>2407015698</v>
      </c>
      <c r="C29" t="s">
        <v>19</v>
      </c>
      <c r="D29" s="5">
        <v>45330.783101851855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11" hidden="1" x14ac:dyDescent="0.25">
      <c r="A30" t="s">
        <v>23</v>
      </c>
      <c r="B30">
        <v>6411009668</v>
      </c>
      <c r="C30" t="s">
        <v>24</v>
      </c>
      <c r="D30" s="5">
        <v>45330.83829861111</v>
      </c>
      <c r="E30" t="s">
        <v>11</v>
      </c>
      <c r="F30" t="s">
        <v>12</v>
      </c>
      <c r="G30" t="s">
        <v>13</v>
      </c>
      <c r="H30" t="s">
        <v>22</v>
      </c>
      <c r="I30" t="s">
        <v>20</v>
      </c>
    </row>
    <row r="31" spans="1:11" hidden="1" x14ac:dyDescent="0.25">
      <c r="A31" t="s">
        <v>16</v>
      </c>
      <c r="B31">
        <v>2132413316</v>
      </c>
      <c r="C31" t="s">
        <v>17</v>
      </c>
      <c r="D31" s="5">
        <v>45330.884791666664</v>
      </c>
      <c r="E31" t="s">
        <v>11</v>
      </c>
      <c r="F31" t="s">
        <v>12</v>
      </c>
      <c r="G31" t="s">
        <v>13</v>
      </c>
      <c r="H31" t="s">
        <v>14</v>
      </c>
      <c r="I31" t="s">
        <v>20</v>
      </c>
    </row>
    <row r="32" spans="1:11" hidden="1" x14ac:dyDescent="0.25">
      <c r="A32" t="s">
        <v>21</v>
      </c>
      <c r="B32">
        <v>5845460574</v>
      </c>
      <c r="C32" t="s">
        <v>17</v>
      </c>
      <c r="D32" s="5">
        <v>45330.887013888889</v>
      </c>
      <c r="E32" t="s">
        <v>11</v>
      </c>
      <c r="F32" t="s">
        <v>12</v>
      </c>
      <c r="G32" t="s">
        <v>13</v>
      </c>
      <c r="H32" t="s">
        <v>14</v>
      </c>
      <c r="I32" t="s">
        <v>20</v>
      </c>
    </row>
    <row r="33" spans="1:9" x14ac:dyDescent="0.25">
      <c r="A33" t="s">
        <v>26</v>
      </c>
      <c r="B33">
        <v>1437633819</v>
      </c>
      <c r="C33" t="s">
        <v>27</v>
      </c>
      <c r="D33" s="5">
        <v>45330.887141203704</v>
      </c>
      <c r="E33" t="s">
        <v>11</v>
      </c>
      <c r="F33" t="s">
        <v>12</v>
      </c>
      <c r="G33" t="s">
        <v>13</v>
      </c>
      <c r="H33" t="s">
        <v>14</v>
      </c>
      <c r="I33" t="s">
        <v>20</v>
      </c>
    </row>
    <row r="34" spans="1:9" hidden="1" x14ac:dyDescent="0.25">
      <c r="A34" t="s">
        <v>9</v>
      </c>
      <c r="B34">
        <v>1750528311</v>
      </c>
      <c r="C34" t="s">
        <v>10</v>
      </c>
      <c r="D34" s="5">
        <v>45330.893275462964</v>
      </c>
      <c r="E34" t="s">
        <v>11</v>
      </c>
      <c r="F34" t="s">
        <v>12</v>
      </c>
      <c r="G34" t="s">
        <v>13</v>
      </c>
      <c r="H34" t="s">
        <v>14</v>
      </c>
      <c r="I34" t="s">
        <v>20</v>
      </c>
    </row>
    <row r="35" spans="1:9" hidden="1" x14ac:dyDescent="0.25">
      <c r="A35" t="s">
        <v>18</v>
      </c>
      <c r="B35">
        <v>2407015698</v>
      </c>
      <c r="C35" t="s">
        <v>19</v>
      </c>
      <c r="D35" s="5">
        <v>45330.896608796298</v>
      </c>
      <c r="E35" t="s">
        <v>11</v>
      </c>
      <c r="F35" t="s">
        <v>12</v>
      </c>
      <c r="G35" t="s">
        <v>13</v>
      </c>
      <c r="H35" t="s">
        <v>22</v>
      </c>
      <c r="I35" t="s">
        <v>20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8763-FF81-4E25-B904-8195A3E68C58}">
  <dimension ref="A1:Y20"/>
  <sheetViews>
    <sheetView tabSelected="1" topLeftCell="D1" workbookViewId="0">
      <selection activeCell="K3" sqref="K3"/>
    </sheetView>
  </sheetViews>
  <sheetFormatPr defaultRowHeight="15" x14ac:dyDescent="0.25"/>
  <cols>
    <col min="1" max="1" width="14.5703125" bestFit="1" customWidth="1"/>
    <col min="2" max="3" width="9.140625" style="2"/>
    <col min="9" max="9" width="15.7109375" bestFit="1" customWidth="1"/>
    <col min="11" max="11" width="18.5703125" bestFit="1" customWidth="1"/>
    <col min="12" max="12" width="12" bestFit="1" customWidth="1"/>
    <col min="16" max="19" width="9.7109375" bestFit="1" customWidth="1"/>
  </cols>
  <sheetData>
    <row r="1" spans="1:25" x14ac:dyDescent="0.25">
      <c r="K1" s="4">
        <v>45330</v>
      </c>
      <c r="L1" s="16" t="s">
        <v>30</v>
      </c>
      <c r="M1" s="16"/>
      <c r="N1" s="16" t="s">
        <v>31</v>
      </c>
      <c r="O1" s="16"/>
      <c r="P1" s="16" t="s">
        <v>32</v>
      </c>
      <c r="Q1" s="16"/>
      <c r="R1" s="16" t="s">
        <v>33</v>
      </c>
      <c r="S1" s="16"/>
      <c r="T1" s="16" t="s">
        <v>34</v>
      </c>
      <c r="U1" s="16"/>
      <c r="V1" s="16" t="s">
        <v>35</v>
      </c>
      <c r="W1" s="16"/>
    </row>
    <row r="2" spans="1:25" x14ac:dyDescent="0.25">
      <c r="B2" s="2" t="s">
        <v>28</v>
      </c>
      <c r="C2" s="2" t="s">
        <v>29</v>
      </c>
      <c r="L2" s="17">
        <f>$K$1-WEEKDAY($K$1,2)+1</f>
        <v>45327</v>
      </c>
      <c r="M2" s="17"/>
      <c r="N2" s="17">
        <f>$K$1-WEEKDAY($K$1,2)+2</f>
        <v>45328</v>
      </c>
      <c r="O2" s="17"/>
      <c r="P2" s="17">
        <f>$K$1-WEEKDAY($K$1,2)+3</f>
        <v>45329</v>
      </c>
      <c r="Q2" s="17"/>
      <c r="R2" s="17">
        <f>$K$1-WEEKDAY($K$1,2)+4</f>
        <v>45330</v>
      </c>
      <c r="S2" s="17"/>
      <c r="T2" s="17">
        <f>$K$1-WEEKDAY($K$1,2)+5</f>
        <v>45331</v>
      </c>
      <c r="U2" s="17"/>
      <c r="V2" s="17">
        <f>$K$1-WEEKDAY($K$1,2)+6</f>
        <v>45332</v>
      </c>
      <c r="W2" s="17"/>
    </row>
    <row r="3" spans="1:25" x14ac:dyDescent="0.25">
      <c r="K3" t="s">
        <v>26</v>
      </c>
      <c r="L3" t="s">
        <v>15</v>
      </c>
      <c r="M3" t="s">
        <v>20</v>
      </c>
      <c r="N3" t="s">
        <v>15</v>
      </c>
      <c r="O3" t="s">
        <v>20</v>
      </c>
      <c r="P3" t="s">
        <v>15</v>
      </c>
      <c r="Q3" t="s">
        <v>20</v>
      </c>
      <c r="R3" t="s">
        <v>15</v>
      </c>
      <c r="S3" t="s">
        <v>20</v>
      </c>
      <c r="T3" t="s">
        <v>15</v>
      </c>
      <c r="U3" t="s">
        <v>20</v>
      </c>
      <c r="V3" t="s">
        <v>15</v>
      </c>
      <c r="W3" t="s">
        <v>20</v>
      </c>
    </row>
    <row r="4" spans="1:25" x14ac:dyDescent="0.25">
      <c r="A4" s="1" t="s">
        <v>16</v>
      </c>
      <c r="B4" s="2">
        <v>0.4375</v>
      </c>
      <c r="C4" s="2">
        <v>0.60416666666666663</v>
      </c>
      <c r="D4" s="2">
        <f>C4-B4</f>
        <v>0.16666666666666663</v>
      </c>
      <c r="F4" s="2">
        <f>B5-C4</f>
        <v>0.125</v>
      </c>
      <c r="G4" s="3">
        <f>MINUTE(F4)+HOUR(F4)*60</f>
        <v>180</v>
      </c>
      <c r="I4" t="s">
        <v>9</v>
      </c>
      <c r="L4" s="7" t="str" cm="1">
        <f t="array" ref="L4">IFERROR(INDEX(Datos[],_xlfn.AGGREGATE(15,7,IF((Datos[Name]=Semanal!$K$3)*(Datos[Time(Client Time)]&lt;Semanal!L$2+1)*(Datos[Time(Client Time)]&gt;Semanal!L$2)*(Datos[Attendance Type]=L$3),ROW(Datos[Time(Client Time)])-ROW(Datos!$D$2)+1),ROWS(L$4:L4)),4),"")</f>
        <v/>
      </c>
      <c r="M4" s="7" t="str" cm="1">
        <f t="array" ref="M4">IFERROR(INDEX(Datos[],_xlfn.AGGREGATE(15,7,IF((Datos[Name]=Semanal!$K$3)*(Datos[Time(Client Time)]&lt;Semanal!L$2+1)*(Datos[Time(Client Time)]&gt;Semanal!L$2)*(Datos[Attendance Type]=M$3),ROW(Datos[Time(Client Time)])-ROW(Datos!$D$2)+1),ROWS(M$4:M4)),4),"")</f>
        <v/>
      </c>
      <c r="N4" s="7" t="str" cm="1">
        <f t="array" ref="N4">IFERROR(INDEX(Datos[],_xlfn.AGGREGATE(15,7,IF((Datos[Name]=Semanal!$K$3)*(Datos[Time(Client Time)]&lt;Semanal!N$2+1)*(Datos[Time(Client Time)]&gt;Semanal!N$2)*(Datos[Attendance Type]=N$3),ROW(Datos[Time(Client Time)])-ROW(Datos!$D$2)+1),ROWS(N$4:N4)),4),"")</f>
        <v/>
      </c>
      <c r="O4" s="7" t="str" cm="1">
        <f t="array" ref="O4">IFERROR(INDEX(Datos[],_xlfn.AGGREGATE(15,7,IF((Datos[Name]=Semanal!$K$3)*(Datos[Time(Client Time)]&lt;Semanal!N$2+1)*(Datos[Time(Client Time)]&gt;Semanal!N$2)*(Datos[Attendance Type]=O$3),ROW(Datos[Time(Client Time)])-ROW(Datos!$D$2)+1),ROWS(O$4:O4)),4),"")</f>
        <v/>
      </c>
      <c r="P4" s="7" cm="1">
        <f t="array" ref="P4">IFERROR(INDEX(Datos[],_xlfn.AGGREGATE(15,7,IF((Datos[Name]=Semanal!$K$3)*(Datos[Time(Client Time)]&lt;Semanal!P$2+1)*(Datos[Time(Client Time)]&gt;Semanal!P$2)*(Datos[Attendance Type]=P$3),ROW(Datos[Time(Client Time)])-ROW(Datos!$D$2)+1),ROWS(P$4:P4)),4),"")</f>
        <v>45329.495034722226</v>
      </c>
      <c r="Q4" s="7" cm="1">
        <f t="array" ref="Q4">IFERROR(INDEX(Datos[],_xlfn.AGGREGATE(15,7,IF((Datos[Name]=Semanal!$K$3)*(Datos[Time(Client Time)]&lt;Semanal!P$2+1)*(Datos[Time(Client Time)]&gt;Semanal!P$2)*(Datos[Attendance Type]=Q$3),ROW(Datos[Time(Client Time)])-ROW(Datos!$D$2)+1),ROWS(Q$4:Q4)),4),"")</f>
        <v>45329.875590277778</v>
      </c>
      <c r="R4" s="7" cm="1">
        <f t="array" ref="R4">IFERROR(INDEX(Datos[],_xlfn.AGGREGATE(15,7,IF((Datos[Name]=Semanal!$K$3)*(Datos[Time(Client Time)]&lt;Semanal!R$2+1)*(Datos[Time(Client Time)]&gt;Semanal!R$2)*(Datos[Attendance Type]=R$3),ROW(Datos[Time(Client Time)])-ROW(Datos!$D$2)+1),ROWS(R$4:R4)),4),"")</f>
        <v>45330.496435185189</v>
      </c>
      <c r="S4" s="7" cm="1">
        <f t="array" ref="S4">IFERROR(INDEX(Datos[],_xlfn.AGGREGATE(15,7,IF((Datos[Name]=Semanal!$K$3)*(Datos[Time(Client Time)]&lt;Semanal!R$2+1)*(Datos[Time(Client Time)]&gt;Semanal!R$2)*(Datos[Attendance Type]=S$3),ROW(Datos[Time(Client Time)])-ROW(Datos!$D$2)+1),ROWS(S$4:S4)),4),"")</f>
        <v>45330.887141203704</v>
      </c>
      <c r="T4" s="7" t="str" cm="1">
        <f t="array" ref="T4">IFERROR(INDEX(Datos[],_xlfn.AGGREGATE(15,7,IF((Datos[Name]=Semanal!$K$3)*(Datos[Time(Client Time)]&lt;Semanal!T$2+1)*(Datos[Time(Client Time)]&gt;Semanal!T$2)*(Datos[Attendance Type]=T$3),ROW(Datos[Time(Client Time)])-ROW(Datos!$D$2)+1),ROWS(T$4:T4)),4),"")</f>
        <v/>
      </c>
      <c r="U4" s="7" t="str" cm="1">
        <f t="array" ref="U4">IFERROR(INDEX(Datos[],_xlfn.AGGREGATE(15,7,IF((Datos[Name]=Semanal!$K$3)*(Datos[Time(Client Time)]&lt;Semanal!T$2+1)*(Datos[Time(Client Time)]&gt;Semanal!T$2)*(Datos[Attendance Type]=U$3),ROW(Datos[Time(Client Time)])-ROW(Datos!$D$2)+1),ROWS(U$4:U4)),4),"")</f>
        <v/>
      </c>
      <c r="V4" s="7" t="str" cm="1">
        <f t="array" ref="V4">IFERROR(INDEX(Datos[],_xlfn.AGGREGATE(15,7,IF((Datos[Name]=Semanal!$K$3)*(Datos[Time(Client Time)]&lt;Semanal!V$2+1)*(Datos[Time(Client Time)]&gt;Semanal!V$2)*(Datos[Attendance Type]=V$3),ROW(Datos[Time(Client Time)])-ROW(Datos!$D$2)+1),ROWS(V$4:V4)),4),"")</f>
        <v/>
      </c>
      <c r="W4" s="7" t="str" cm="1">
        <f t="array" ref="W4">IFERROR(INDEX(Datos[],_xlfn.AGGREGATE(15,7,IF((Datos[Name]=Semanal!$K$3)*(Datos[Time(Client Time)]&lt;Semanal!V$2+1)*(Datos[Time(Client Time)]&gt;Semanal!V$2)*(Datos[Attendance Type]=W$3),ROW(Datos[Time(Client Time)])-ROW(Datos!$D$2)+1),ROWS(W$4:W4)),4),"")</f>
        <v/>
      </c>
      <c r="Y4" s="7"/>
    </row>
    <row r="5" spans="1:25" x14ac:dyDescent="0.25">
      <c r="B5" s="2">
        <v>0.72916666666666663</v>
      </c>
      <c r="C5" s="2">
        <v>0.875</v>
      </c>
      <c r="D5" s="2">
        <f>C5-B5</f>
        <v>0.14583333333333337</v>
      </c>
      <c r="E5" s="2">
        <f>D5+D4</f>
        <v>0.3125</v>
      </c>
      <c r="I5" t="s">
        <v>18</v>
      </c>
      <c r="L5" s="7" t="str" cm="1">
        <f t="array" ref="L5">IFERROR(INDEX(Datos[],_xlfn.AGGREGATE(15,7,IF((Datos[Name]=Semanal!$K$3)*(Datos[Time(Client Time)]&lt;Semanal!L$2+1)*(Datos[Time(Client Time)]&gt;Semanal!L$2)*(Datos[Attendance Type]=L$3),ROW(Datos[Time(Client Time)])-ROW(Datos!$D$2)+1),ROWS(L$4:L5)),4),"")</f>
        <v/>
      </c>
      <c r="M5" s="7" t="str" cm="1">
        <f t="array" ref="M5">IFERROR(INDEX(Datos[],_xlfn.AGGREGATE(15,7,IF((Datos[Name]=Semanal!$K$3)*(Datos[Time(Client Time)]&lt;Semanal!L$2+1)*(Datos[Time(Client Time)]&gt;Semanal!L$2)*(Datos[Attendance Type]=M$3),ROW(Datos[Time(Client Time)])-ROW(Datos!$D$2)+1),ROWS(M$4:M5)),4),"")</f>
        <v/>
      </c>
      <c r="N5" s="7" t="str" cm="1">
        <f t="array" ref="N5">IFERROR(INDEX(Datos[],_xlfn.AGGREGATE(15,7,IF((Datos[Name]=Semanal!$K$3)*(Datos[Time(Client Time)]&lt;Semanal!N$2+1)*(Datos[Time(Client Time)]&gt;Semanal!N$2)*(Datos[Attendance Type]=N$3),ROW(Datos[Time(Client Time)])-ROW(Datos!$D$2)+1),ROWS(N$4:N5)),4),"")</f>
        <v/>
      </c>
      <c r="O5" s="7" t="str" cm="1">
        <f t="array" ref="O5">IFERROR(INDEX(Datos[],_xlfn.AGGREGATE(15,7,IF((Datos[Name]=Semanal!$K$3)*(Datos[Time(Client Time)]&lt;Semanal!N$2+1)*(Datos[Time(Client Time)]&gt;Semanal!N$2)*(Datos[Attendance Type]=O$3),ROW(Datos[Time(Client Time)])-ROW(Datos!$D$2)+1),ROWS(O$4:O5)),4),"")</f>
        <v/>
      </c>
      <c r="P5" s="7" t="str" cm="1">
        <f t="array" ref="P5">IFERROR(INDEX(Datos[],_xlfn.AGGREGATE(15,7,IF((Datos[Name]=Semanal!$K$3)*(Datos[Time(Client Time)]&lt;Semanal!P$2+1)*(Datos[Time(Client Time)]&gt;Semanal!P$2)*(Datos[Attendance Type]=P$3),ROW(Datos[Time(Client Time)])-ROW(Datos!$D$2)+1),ROWS(P$4:P5)),4),"")</f>
        <v/>
      </c>
      <c r="Q5" s="7" t="str" cm="1">
        <f t="array" ref="Q5">IFERROR(INDEX(Datos[],_xlfn.AGGREGATE(15,7,IF((Datos[Name]=Semanal!$K$3)*(Datos[Time(Client Time)]&lt;Semanal!P$2+1)*(Datos[Time(Client Time)]&gt;Semanal!P$2)*(Datos[Attendance Type]=Q$3),ROW(Datos[Time(Client Time)])-ROW(Datos!$D$2)+1),ROWS(Q$4:Q5)),4),"")</f>
        <v/>
      </c>
      <c r="R5" s="7" t="str" cm="1">
        <f t="array" ref="R5">IFERROR(INDEX(Datos[],_xlfn.AGGREGATE(15,7,IF((Datos[Name]=Semanal!$K$3)*(Datos[Time(Client Time)]&lt;Semanal!R$2+1)*(Datos[Time(Client Time)]&gt;Semanal!R$2)*(Datos[Attendance Type]=R$3),ROW(Datos[Time(Client Time)])-ROW(Datos!$D$2)+1),ROWS(R$4:R5)),4),"")</f>
        <v/>
      </c>
      <c r="S5" s="7" t="str" cm="1">
        <f t="array" ref="S5">IFERROR(INDEX(Datos[],_xlfn.AGGREGATE(15,7,IF((Datos[Name]=Semanal!$K$3)*(Datos[Time(Client Time)]&lt;Semanal!R$2+1)*(Datos[Time(Client Time)]&gt;Semanal!R$2)*(Datos[Attendance Type]=S$3),ROW(Datos[Time(Client Time)])-ROW(Datos!$D$2)+1),ROWS(S$4:S5)),4),"")</f>
        <v/>
      </c>
      <c r="T5" s="7" t="str" cm="1">
        <f t="array" ref="T5">IFERROR(INDEX(Datos[],_xlfn.AGGREGATE(15,7,IF((Datos[Name]=Semanal!$K$3)*(Datos[Time(Client Time)]&lt;Semanal!T$2+1)*(Datos[Time(Client Time)]&gt;Semanal!T$2)*(Datos[Attendance Type]=T$3),ROW(Datos[Time(Client Time)])-ROW(Datos!$D$2)+1),ROWS(T$4:T5)),4),"")</f>
        <v/>
      </c>
      <c r="U5" s="7" t="str" cm="1">
        <f t="array" ref="U5">IFERROR(INDEX(Datos[],_xlfn.AGGREGATE(15,7,IF((Datos[Name]=Semanal!$K$3)*(Datos[Time(Client Time)]&lt;Semanal!T$2+1)*(Datos[Time(Client Time)]&gt;Semanal!T$2)*(Datos[Attendance Type]=U$3),ROW(Datos[Time(Client Time)])-ROW(Datos!$D$2)+1),ROWS(U$4:U5)),4),"")</f>
        <v/>
      </c>
      <c r="V5" s="7" t="str" cm="1">
        <f t="array" ref="V5">IFERROR(INDEX(Datos[],_xlfn.AGGREGATE(15,7,IF((Datos[Name]=Semanal!$K$3)*(Datos[Time(Client Time)]&lt;Semanal!V$2+1)*(Datos[Time(Client Time)]&gt;Semanal!V$2)*(Datos[Attendance Type]=V$3),ROW(Datos[Time(Client Time)])-ROW(Datos!$D$2)+1),ROWS(V$4:V5)),4),"")</f>
        <v/>
      </c>
      <c r="W5" s="7" t="str" cm="1">
        <f t="array" ref="W5">IFERROR(INDEX(Datos[],_xlfn.AGGREGATE(15,7,IF((Datos[Name]=Semanal!$K$3)*(Datos[Time(Client Time)]&lt;Semanal!V$2+1)*(Datos[Time(Client Time)]&gt;Semanal!V$2)*(Datos[Attendance Type]=W$3),ROW(Datos[Time(Client Time)])-ROW(Datos!$D$2)+1),ROWS(W$4:W5)),4),"")</f>
        <v/>
      </c>
      <c r="Y5" s="7"/>
    </row>
    <row r="6" spans="1:25" x14ac:dyDescent="0.25">
      <c r="I6" t="s">
        <v>16</v>
      </c>
      <c r="L6" s="7" t="str" cm="1">
        <f t="array" ref="L6">IFERROR(INDEX(Datos[],_xlfn.AGGREGATE(15,7,IF((Datos[Name]=Semanal!$K$3)*(Datos[Time(Client Time)]&lt;Semanal!L$2+1)*(Datos[Time(Client Time)]&gt;Semanal!L$2)*(Datos[Attendance Type]=L$3),ROW(Datos[Time(Client Time)])-ROW(Datos!$D$2)+1),ROWS(L$4:L6)),4),"")</f>
        <v/>
      </c>
      <c r="M6" s="7" t="str" cm="1">
        <f t="array" ref="M6">IFERROR(INDEX(Datos[],_xlfn.AGGREGATE(15,7,IF((Datos[Name]=Semanal!$K$3)*(Datos[Time(Client Time)]&lt;Semanal!L$2+1)*(Datos[Time(Client Time)]&gt;Semanal!L$2)*(Datos[Attendance Type]=M$3),ROW(Datos[Time(Client Time)])-ROW(Datos!$D$2)+1),ROWS(M$4:M6)),4),"")</f>
        <v/>
      </c>
      <c r="N6" s="7" t="str" cm="1">
        <f t="array" ref="N6">IFERROR(INDEX(Datos[],_xlfn.AGGREGATE(15,7,IF((Datos[Name]=Semanal!$K$3)*(Datos[Time(Client Time)]&lt;Semanal!N$2+1)*(Datos[Time(Client Time)]&gt;Semanal!N$2)*(Datos[Attendance Type]=N$3),ROW(Datos[Time(Client Time)])-ROW(Datos!$D$2)+1),ROWS(N$4:N6)),4),"")</f>
        <v/>
      </c>
      <c r="O6" s="7" t="str" cm="1">
        <f t="array" ref="O6">IFERROR(INDEX(Datos[],_xlfn.AGGREGATE(15,7,IF((Datos[Name]=Semanal!$K$3)*(Datos[Time(Client Time)]&lt;Semanal!N$2+1)*(Datos[Time(Client Time)]&gt;Semanal!N$2)*(Datos[Attendance Type]=O$3),ROW(Datos[Time(Client Time)])-ROW(Datos!$D$2)+1),ROWS(O$4:O6)),4),"")</f>
        <v/>
      </c>
      <c r="P6" s="7" t="str" cm="1">
        <f t="array" ref="P6">IFERROR(INDEX(Datos[],_xlfn.AGGREGATE(15,7,IF((Datos[Name]=Semanal!$K$3)*(Datos[Time(Client Time)]&lt;Semanal!P$2+1)*(Datos[Time(Client Time)]&gt;Semanal!P$2)*(Datos[Attendance Type]=P$3),ROW(Datos[Time(Client Time)])-ROW(Datos!$D$2)+1),ROWS(P$4:P6)),4),"")</f>
        <v/>
      </c>
      <c r="Q6" s="7" t="str" cm="1">
        <f t="array" ref="Q6">IFERROR(INDEX(Datos[],_xlfn.AGGREGATE(15,7,IF((Datos[Name]=Semanal!$K$3)*(Datos[Time(Client Time)]&lt;Semanal!P$2+1)*(Datos[Time(Client Time)]&gt;Semanal!P$2)*(Datos[Attendance Type]=Q$3),ROW(Datos[Time(Client Time)])-ROW(Datos!$D$2)+1),ROWS(Q$4:Q6)),4),"")</f>
        <v/>
      </c>
      <c r="R6" s="7" t="str" cm="1">
        <f t="array" ref="R6">IFERROR(INDEX(Datos[],_xlfn.AGGREGATE(15,7,IF((Datos[Name]=Semanal!$K$3)*(Datos[Time(Client Time)]&lt;Semanal!R$2+1)*(Datos[Time(Client Time)]&gt;Semanal!R$2)*(Datos[Attendance Type]=R$3),ROW(Datos[Time(Client Time)])-ROW(Datos!$D$2)+1),ROWS(R$4:R6)),4),"")</f>
        <v/>
      </c>
      <c r="S6" s="7" t="str" cm="1">
        <f t="array" ref="S6">IFERROR(INDEX(Datos[],_xlfn.AGGREGATE(15,7,IF((Datos[Name]=Semanal!$K$3)*(Datos[Time(Client Time)]&lt;Semanal!R$2+1)*(Datos[Time(Client Time)]&gt;Semanal!R$2)*(Datos[Attendance Type]=S$3),ROW(Datos[Time(Client Time)])-ROW(Datos!$D$2)+1),ROWS(S$4:S6)),4),"")</f>
        <v/>
      </c>
      <c r="T6" s="7" t="str" cm="1">
        <f t="array" ref="T6">IFERROR(INDEX(Datos[],_xlfn.AGGREGATE(15,7,IF((Datos[Name]=Semanal!$K$3)*(Datos[Time(Client Time)]&lt;Semanal!T$2+1)*(Datos[Time(Client Time)]&gt;Semanal!T$2)*(Datos[Attendance Type]=T$3),ROW(Datos[Time(Client Time)])-ROW(Datos!$D$2)+1),ROWS(T$4:T6)),4),"")</f>
        <v/>
      </c>
      <c r="U6" s="7" t="str" cm="1">
        <f t="array" ref="U6">IFERROR(INDEX(Datos[],_xlfn.AGGREGATE(15,7,IF((Datos[Name]=Semanal!$K$3)*(Datos[Time(Client Time)]&lt;Semanal!T$2+1)*(Datos[Time(Client Time)]&gt;Semanal!T$2)*(Datos[Attendance Type]=U$3),ROW(Datos[Time(Client Time)])-ROW(Datos!$D$2)+1),ROWS(U$4:U6)),4),"")</f>
        <v/>
      </c>
      <c r="V6" s="7" t="str" cm="1">
        <f t="array" ref="V6">IFERROR(INDEX(Datos[],_xlfn.AGGREGATE(15,7,IF((Datos[Name]=Semanal!$K$3)*(Datos[Time(Client Time)]&lt;Semanal!V$2+1)*(Datos[Time(Client Time)]&gt;Semanal!V$2)*(Datos[Attendance Type]=V$3),ROW(Datos[Time(Client Time)])-ROW(Datos!$D$2)+1),ROWS(V$4:V6)),4),"")</f>
        <v/>
      </c>
      <c r="W6" s="7" t="str" cm="1">
        <f t="array" ref="W6">IFERROR(INDEX(Datos[],_xlfn.AGGREGATE(15,7,IF((Datos[Name]=Semanal!$K$3)*(Datos[Time(Client Time)]&lt;Semanal!V$2+1)*(Datos[Time(Client Time)]&gt;Semanal!V$2)*(Datos[Attendance Type]=W$3),ROW(Datos[Time(Client Time)])-ROW(Datos!$D$2)+1),ROWS(W$4:W6)),4),"")</f>
        <v/>
      </c>
      <c r="Y6" s="7"/>
    </row>
    <row r="7" spans="1:25" x14ac:dyDescent="0.25">
      <c r="A7" s="1" t="s">
        <v>21</v>
      </c>
      <c r="B7" s="2">
        <v>0.5625</v>
      </c>
      <c r="C7" s="2">
        <v>0.875</v>
      </c>
      <c r="D7" s="2">
        <f>C7-B7</f>
        <v>0.3125</v>
      </c>
      <c r="F7" s="2"/>
      <c r="I7" t="s">
        <v>21</v>
      </c>
      <c r="L7" s="7" t="str" cm="1">
        <f t="array" ref="L7">IFERROR(INDEX(Datos[],_xlfn.AGGREGATE(15,7,IF((Datos[Name]=Semanal!$K$3)*(Datos[Time(Client Time)]&lt;Semanal!L$2+1)*(Datos[Time(Client Time)]&gt;Semanal!L$2)*(Datos[Attendance Type]=L$3),ROW(Datos[Time(Client Time)])-ROW(Datos!$D$2)+1),ROWS(L$4:L7)),4),"")</f>
        <v/>
      </c>
      <c r="M7" s="7" t="str" cm="1">
        <f t="array" ref="M7">IFERROR(INDEX(Datos[],_xlfn.AGGREGATE(15,7,IF((Datos[Name]=Semanal!$K$3)*(Datos[Time(Client Time)]&lt;Semanal!L$2+1)*(Datos[Time(Client Time)]&gt;Semanal!L$2)*(Datos[Attendance Type]=M$3),ROW(Datos[Time(Client Time)])-ROW(Datos!$D$2)+1),ROWS(M$4:M7)),4),"")</f>
        <v/>
      </c>
      <c r="N7" s="7" t="str" cm="1">
        <f t="array" ref="N7">IFERROR(INDEX(Datos[],_xlfn.AGGREGATE(15,7,IF((Datos[Name]=Semanal!$K$3)*(Datos[Time(Client Time)]&lt;Semanal!N$2+1)*(Datos[Time(Client Time)]&gt;Semanal!N$2)*(Datos[Attendance Type]=N$3),ROW(Datos[Time(Client Time)])-ROW(Datos!$D$2)+1),ROWS(N$4:N7)),4),"")</f>
        <v/>
      </c>
      <c r="O7" s="7" t="str" cm="1">
        <f t="array" ref="O7">IFERROR(INDEX(Datos[],_xlfn.AGGREGATE(15,7,IF((Datos[Name]=Semanal!$K$3)*(Datos[Time(Client Time)]&lt;Semanal!N$2+1)*(Datos[Time(Client Time)]&gt;Semanal!N$2)*(Datos[Attendance Type]=O$3),ROW(Datos[Time(Client Time)])-ROW(Datos!$D$2)+1),ROWS(O$4:O7)),4),"")</f>
        <v/>
      </c>
      <c r="P7" s="7" t="str" cm="1">
        <f t="array" ref="P7">IFERROR(INDEX(Datos[],_xlfn.AGGREGATE(15,7,IF((Datos[Name]=Semanal!$K$3)*(Datos[Time(Client Time)]&lt;Semanal!P$2+1)*(Datos[Time(Client Time)]&gt;Semanal!P$2)*(Datos[Attendance Type]=P$3),ROW(Datos[Time(Client Time)])-ROW(Datos!$D$2)+1),ROWS(P$4:P7)),4),"")</f>
        <v/>
      </c>
      <c r="Q7" s="7" t="str" cm="1">
        <f t="array" ref="Q7">IFERROR(INDEX(Datos[],_xlfn.AGGREGATE(15,7,IF((Datos[Name]=Semanal!$K$3)*(Datos[Time(Client Time)]&lt;Semanal!P$2+1)*(Datos[Time(Client Time)]&gt;Semanal!P$2)*(Datos[Attendance Type]=Q$3),ROW(Datos[Time(Client Time)])-ROW(Datos!$D$2)+1),ROWS(Q$4:Q7)),4),"")</f>
        <v/>
      </c>
      <c r="R7" s="7" t="str" cm="1">
        <f t="array" ref="R7">IFERROR(INDEX(Datos[],_xlfn.AGGREGATE(15,7,IF((Datos[Name]=Semanal!$K$3)*(Datos[Time(Client Time)]&lt;Semanal!R$2+1)*(Datos[Time(Client Time)]&gt;Semanal!R$2)*(Datos[Attendance Type]=R$3),ROW(Datos[Time(Client Time)])-ROW(Datos!$D$2)+1),ROWS(R$4:R7)),4),"")</f>
        <v/>
      </c>
      <c r="S7" s="7" t="str" cm="1">
        <f t="array" ref="S7">IFERROR(INDEX(Datos[],_xlfn.AGGREGATE(15,7,IF((Datos[Name]=Semanal!$K$3)*(Datos[Time(Client Time)]&lt;Semanal!R$2+1)*(Datos[Time(Client Time)]&gt;Semanal!R$2)*(Datos[Attendance Type]=S$3),ROW(Datos[Time(Client Time)])-ROW(Datos!$D$2)+1),ROWS(S$4:S7)),4),"")</f>
        <v/>
      </c>
      <c r="T7" s="7" t="str" cm="1">
        <f t="array" ref="T7">IFERROR(INDEX(Datos[],_xlfn.AGGREGATE(15,7,IF((Datos[Name]=Semanal!$K$3)*(Datos[Time(Client Time)]&lt;Semanal!T$2+1)*(Datos[Time(Client Time)]&gt;Semanal!T$2)*(Datos[Attendance Type]=T$3),ROW(Datos[Time(Client Time)])-ROW(Datos!$D$2)+1),ROWS(T$4:T7)),4),"")</f>
        <v/>
      </c>
      <c r="U7" s="7" t="str" cm="1">
        <f t="array" ref="U7">IFERROR(INDEX(Datos[],_xlfn.AGGREGATE(15,7,IF((Datos[Name]=Semanal!$K$3)*(Datos[Time(Client Time)]&lt;Semanal!T$2+1)*(Datos[Time(Client Time)]&gt;Semanal!T$2)*(Datos[Attendance Type]=U$3),ROW(Datos[Time(Client Time)])-ROW(Datos!$D$2)+1),ROWS(U$4:U7)),4),"")</f>
        <v/>
      </c>
      <c r="V7" s="7" t="str" cm="1">
        <f t="array" ref="V7">IFERROR(INDEX(Datos[],_xlfn.AGGREGATE(15,7,IF((Datos[Name]=Semanal!$K$3)*(Datos[Time(Client Time)]&lt;Semanal!V$2+1)*(Datos[Time(Client Time)]&gt;Semanal!V$2)*(Datos[Attendance Type]=V$3),ROW(Datos[Time(Client Time)])-ROW(Datos!$D$2)+1),ROWS(V$4:V7)),4),"")</f>
        <v/>
      </c>
      <c r="W7" s="7" t="str" cm="1">
        <f t="array" ref="W7">IFERROR(INDEX(Datos[],_xlfn.AGGREGATE(15,7,IF((Datos[Name]=Semanal!$K$3)*(Datos[Time(Client Time)]&lt;Semanal!V$2+1)*(Datos[Time(Client Time)]&gt;Semanal!V$2)*(Datos[Attendance Type]=W$3),ROW(Datos[Time(Client Time)])-ROW(Datos!$D$2)+1),ROWS(W$4:W7)),4),"")</f>
        <v/>
      </c>
    </row>
    <row r="8" spans="1:25" x14ac:dyDescent="0.25">
      <c r="D8" s="2">
        <f>C8-B8</f>
        <v>0</v>
      </c>
      <c r="E8" s="2">
        <f>D8+D7</f>
        <v>0.3125</v>
      </c>
      <c r="I8" t="s">
        <v>23</v>
      </c>
      <c r="L8" s="7" t="str" cm="1">
        <f t="array" ref="L8">IFERROR(INDEX(Datos[],_xlfn.AGGREGATE(15,7,IF((Datos[Name]=Semanal!$K$3)*(Datos[Time(Client Time)]&lt;Semanal!L$2+1)*(Datos[Time(Client Time)]&gt;Semanal!L$2)*(Datos[Attendance Type]=L$3),ROW(Datos[Time(Client Time)])-ROW(Datos!$D$2)+1),ROWS(L$4:L8)),4),"")</f>
        <v/>
      </c>
      <c r="M8" s="7" t="str" cm="1">
        <f t="array" ref="M8">IFERROR(INDEX(Datos[],_xlfn.AGGREGATE(15,7,IF((Datos[Name]=Semanal!$K$3)*(Datos[Time(Client Time)]&lt;Semanal!L$2+1)*(Datos[Time(Client Time)]&gt;Semanal!L$2)*(Datos[Attendance Type]=M$3),ROW(Datos[Time(Client Time)])-ROW(Datos!$D$2)+1),ROWS(M$4:M8)),4),"")</f>
        <v/>
      </c>
      <c r="N8" s="7" t="str" cm="1">
        <f t="array" ref="N8">IFERROR(INDEX(Datos[],_xlfn.AGGREGATE(15,7,IF((Datos[Name]=Semanal!$K$3)*(Datos[Time(Client Time)]&lt;Semanal!N$2+1)*(Datos[Time(Client Time)]&gt;Semanal!N$2)*(Datos[Attendance Type]=N$3),ROW(Datos[Time(Client Time)])-ROW(Datos!$D$2)+1),ROWS(N$4:N8)),4),"")</f>
        <v/>
      </c>
      <c r="O8" s="7" t="str" cm="1">
        <f t="array" ref="O8">IFERROR(INDEX(Datos[],_xlfn.AGGREGATE(15,7,IF((Datos[Name]=Semanal!$K$3)*(Datos[Time(Client Time)]&lt;Semanal!N$2+1)*(Datos[Time(Client Time)]&gt;Semanal!N$2)*(Datos[Attendance Type]=O$3),ROW(Datos[Time(Client Time)])-ROW(Datos!$D$2)+1),ROWS(O$4:O8)),4),"")</f>
        <v/>
      </c>
      <c r="P8" s="7" t="str" cm="1">
        <f t="array" ref="P8">IFERROR(INDEX(Datos[],_xlfn.AGGREGATE(15,7,IF((Datos[Name]=Semanal!$K$3)*(Datos[Time(Client Time)]&lt;Semanal!P$2+1)*(Datos[Time(Client Time)]&gt;Semanal!P$2)*(Datos[Attendance Type]=P$3),ROW(Datos[Time(Client Time)])-ROW(Datos!$D$2)+1),ROWS(P$4:P8)),4),"")</f>
        <v/>
      </c>
      <c r="Q8" s="7" t="str" cm="1">
        <f t="array" ref="Q8">IFERROR(INDEX(Datos[],_xlfn.AGGREGATE(15,7,IF((Datos[Name]=Semanal!$K$3)*(Datos[Time(Client Time)]&lt;Semanal!P$2+1)*(Datos[Time(Client Time)]&gt;Semanal!P$2)*(Datos[Attendance Type]=Q$3),ROW(Datos[Time(Client Time)])-ROW(Datos!$D$2)+1),ROWS(Q$4:Q8)),4),"")</f>
        <v/>
      </c>
      <c r="R8" s="7" t="str" cm="1">
        <f t="array" ref="R8">IFERROR(INDEX(Datos[],_xlfn.AGGREGATE(15,7,IF((Datos[Name]=Semanal!$K$3)*(Datos[Time(Client Time)]&lt;Semanal!R$2+1)*(Datos[Time(Client Time)]&gt;Semanal!R$2)*(Datos[Attendance Type]=R$3),ROW(Datos[Time(Client Time)])-ROW(Datos!$D$2)+1),ROWS(R$4:R8)),4),"")</f>
        <v/>
      </c>
      <c r="S8" s="7" t="str" cm="1">
        <f t="array" ref="S8">IFERROR(INDEX(Datos[],_xlfn.AGGREGATE(15,7,IF((Datos[Name]=Semanal!$K$3)*(Datos[Time(Client Time)]&lt;Semanal!R$2+1)*(Datos[Time(Client Time)]&gt;Semanal!R$2)*(Datos[Attendance Type]=S$3),ROW(Datos[Time(Client Time)])-ROW(Datos!$D$2)+1),ROWS(S$4:S8)),4),"")</f>
        <v/>
      </c>
      <c r="T8" s="7" t="str" cm="1">
        <f t="array" ref="T8">IFERROR(INDEX(Datos[],_xlfn.AGGREGATE(15,7,IF((Datos[Name]=Semanal!$K$3)*(Datos[Time(Client Time)]&lt;Semanal!T$2+1)*(Datos[Time(Client Time)]&gt;Semanal!T$2)*(Datos[Attendance Type]=T$3),ROW(Datos[Time(Client Time)])-ROW(Datos!$D$2)+1),ROWS(T$4:T8)),4),"")</f>
        <v/>
      </c>
      <c r="U8" s="7" t="str" cm="1">
        <f t="array" ref="U8">IFERROR(INDEX(Datos[],_xlfn.AGGREGATE(15,7,IF((Datos[Name]=Semanal!$K$3)*(Datos[Time(Client Time)]&lt;Semanal!T$2+1)*(Datos[Time(Client Time)]&gt;Semanal!T$2)*(Datos[Attendance Type]=U$3),ROW(Datos[Time(Client Time)])-ROW(Datos!$D$2)+1),ROWS(U$4:U8)),4),"")</f>
        <v/>
      </c>
      <c r="V8" s="7" t="str" cm="1">
        <f t="array" ref="V8">IFERROR(INDEX(Datos[],_xlfn.AGGREGATE(15,7,IF((Datos[Name]=Semanal!$K$3)*(Datos[Time(Client Time)]&lt;Semanal!V$2+1)*(Datos[Time(Client Time)]&gt;Semanal!V$2)*(Datos[Attendance Type]=V$3),ROW(Datos[Time(Client Time)])-ROW(Datos!$D$2)+1),ROWS(V$4:V8)),4),"")</f>
        <v/>
      </c>
      <c r="W8" s="7" t="str" cm="1">
        <f t="array" ref="W8">IFERROR(INDEX(Datos[],_xlfn.AGGREGATE(15,7,IF((Datos[Name]=Semanal!$K$3)*(Datos[Time(Client Time)]&lt;Semanal!V$2+1)*(Datos[Time(Client Time)]&gt;Semanal!V$2)*(Datos[Attendance Type]=W$3),ROW(Datos[Time(Client Time)])-ROW(Datos!$D$2)+1),ROWS(W$4:W8)),4),"")</f>
        <v/>
      </c>
    </row>
    <row r="9" spans="1:25" x14ac:dyDescent="0.25">
      <c r="I9" t="s">
        <v>26</v>
      </c>
      <c r="L9" s="7" t="str" cm="1">
        <f t="array" ref="L9">IFERROR(INDEX(Datos[],_xlfn.AGGREGATE(15,7,IF((Datos[Name]=Semanal!$K$3)*(Datos[Time(Client Time)]&lt;Semanal!L$2+1)*(Datos[Time(Client Time)]&gt;Semanal!L$2)*(Datos[Attendance Type]=L$3),ROW(Datos[Time(Client Time)])-ROW(Datos!$D$2)+1),ROWS(L$4:L9)),4),"")</f>
        <v/>
      </c>
      <c r="M9" s="7" t="str" cm="1">
        <f t="array" ref="M9">IFERROR(INDEX(Datos[],_xlfn.AGGREGATE(15,7,IF((Datos[Name]=Semanal!$K$3)*(Datos[Time(Client Time)]&lt;Semanal!L$2+1)*(Datos[Time(Client Time)]&gt;Semanal!L$2)*(Datos[Attendance Type]=M$3),ROW(Datos[Time(Client Time)])-ROW(Datos!$D$2)+1),ROWS(M$4:M9)),4),"")</f>
        <v/>
      </c>
      <c r="N9" s="7" t="str" cm="1">
        <f t="array" ref="N9">IFERROR(INDEX(Datos[],_xlfn.AGGREGATE(15,7,IF((Datos[Name]=Semanal!$K$3)*(Datos[Time(Client Time)]&lt;Semanal!N$2+1)*(Datos[Time(Client Time)]&gt;Semanal!N$2)*(Datos[Attendance Type]=N$3),ROW(Datos[Time(Client Time)])-ROW(Datos!$D$2)+1),ROWS(N$4:N9)),4),"")</f>
        <v/>
      </c>
      <c r="O9" s="7" t="str" cm="1">
        <f t="array" ref="O9">IFERROR(INDEX(Datos[],_xlfn.AGGREGATE(15,7,IF((Datos[Name]=Semanal!$K$3)*(Datos[Time(Client Time)]&lt;Semanal!N$2+1)*(Datos[Time(Client Time)]&gt;Semanal!N$2)*(Datos[Attendance Type]=O$3),ROW(Datos[Time(Client Time)])-ROW(Datos!$D$2)+1),ROWS(O$4:O9)),4),"")</f>
        <v/>
      </c>
      <c r="P9" s="7" t="str" cm="1">
        <f t="array" ref="P9">IFERROR(INDEX(Datos[],_xlfn.AGGREGATE(15,7,IF((Datos[Name]=Semanal!$K$3)*(Datos[Time(Client Time)]&lt;Semanal!P$2+1)*(Datos[Time(Client Time)]&gt;Semanal!P$2)*(Datos[Attendance Type]=P$3),ROW(Datos[Time(Client Time)])-ROW(Datos!$D$2)+1),ROWS(P$4:P9)),4),"")</f>
        <v/>
      </c>
      <c r="Q9" s="7" t="str" cm="1">
        <f t="array" ref="Q9">IFERROR(INDEX(Datos[],_xlfn.AGGREGATE(15,7,IF((Datos[Name]=Semanal!$K$3)*(Datos[Time(Client Time)]&lt;Semanal!P$2+1)*(Datos[Time(Client Time)]&gt;Semanal!P$2)*(Datos[Attendance Type]=Q$3),ROW(Datos[Time(Client Time)])-ROW(Datos!$D$2)+1),ROWS(Q$4:Q9)),4),"")</f>
        <v/>
      </c>
      <c r="R9" s="7" t="str" cm="1">
        <f t="array" ref="R9">IFERROR(INDEX(Datos[],_xlfn.AGGREGATE(15,7,IF((Datos[Name]=Semanal!$K$3)*(Datos[Time(Client Time)]&lt;Semanal!R$2+1)*(Datos[Time(Client Time)]&gt;Semanal!R$2)*(Datos[Attendance Type]=R$3),ROW(Datos[Time(Client Time)])-ROW(Datos!$D$2)+1),ROWS(R$4:R9)),4),"")</f>
        <v/>
      </c>
      <c r="S9" s="7" t="str" cm="1">
        <f t="array" ref="S9">IFERROR(INDEX(Datos[],_xlfn.AGGREGATE(15,7,IF((Datos[Name]=Semanal!$K$3)*(Datos[Time(Client Time)]&lt;Semanal!R$2+1)*(Datos[Time(Client Time)]&gt;Semanal!R$2)*(Datos[Attendance Type]=S$3),ROW(Datos[Time(Client Time)])-ROW(Datos!$D$2)+1),ROWS(S$4:S9)),4),"")</f>
        <v/>
      </c>
      <c r="T9" s="7" t="str" cm="1">
        <f t="array" ref="T9">IFERROR(INDEX(Datos[],_xlfn.AGGREGATE(15,7,IF((Datos[Name]=Semanal!$K$3)*(Datos[Time(Client Time)]&lt;Semanal!T$2+1)*(Datos[Time(Client Time)]&gt;Semanal!T$2)*(Datos[Attendance Type]=T$3),ROW(Datos[Time(Client Time)])-ROW(Datos!$D$2)+1),ROWS(T$4:T9)),4),"")</f>
        <v/>
      </c>
      <c r="U9" s="7" t="str" cm="1">
        <f t="array" ref="U9">IFERROR(INDEX(Datos[],_xlfn.AGGREGATE(15,7,IF((Datos[Name]=Semanal!$K$3)*(Datos[Time(Client Time)]&lt;Semanal!T$2+1)*(Datos[Time(Client Time)]&gt;Semanal!T$2)*(Datos[Attendance Type]=U$3),ROW(Datos[Time(Client Time)])-ROW(Datos!$D$2)+1),ROWS(U$4:U9)),4),"")</f>
        <v/>
      </c>
      <c r="V9" s="7" t="str" cm="1">
        <f t="array" ref="V9">IFERROR(INDEX(Datos[],_xlfn.AGGREGATE(15,7,IF((Datos[Name]=Semanal!$K$3)*(Datos[Time(Client Time)]&lt;Semanal!V$2+1)*(Datos[Time(Client Time)]&gt;Semanal!V$2)*(Datos[Attendance Type]=V$3),ROW(Datos[Time(Client Time)])-ROW(Datos!$D$2)+1),ROWS(V$4:V9)),4),"")</f>
        <v/>
      </c>
      <c r="W9" s="7" t="str" cm="1">
        <f t="array" ref="W9">IFERROR(INDEX(Datos[],_xlfn.AGGREGATE(15,7,IF((Datos[Name]=Semanal!$K$3)*(Datos[Time(Client Time)]&lt;Semanal!V$2+1)*(Datos[Time(Client Time)]&gt;Semanal!V$2)*(Datos[Attendance Type]=W$3),ROW(Datos[Time(Client Time)])-ROW(Datos!$D$2)+1),ROWS(W$4:W9)),4),"")</f>
        <v/>
      </c>
    </row>
    <row r="10" spans="1:25" x14ac:dyDescent="0.25">
      <c r="A10" s="1" t="s">
        <v>9</v>
      </c>
      <c r="B10" s="2">
        <v>0.45833333333333331</v>
      </c>
      <c r="C10" s="2">
        <v>0.60416666666666663</v>
      </c>
      <c r="D10" s="2">
        <f>C10-B10</f>
        <v>0.14583333333333331</v>
      </c>
      <c r="F10" s="2">
        <f>B11-C10</f>
        <v>0.10416666666666674</v>
      </c>
      <c r="G10" s="3">
        <f>MINUTE(F10)+HOUR(F10)*60</f>
        <v>150</v>
      </c>
      <c r="L10" s="7" t="str" cm="1">
        <f t="array" ref="L10">IFERROR(INDEX(Datos[],_xlfn.AGGREGATE(15,7,IF((Datos[Name]=Semanal!$K$3)*(Datos[Time(Client Time)]&lt;Semanal!L$2+1)*(Datos[Time(Client Time)]&gt;Semanal!L$2)*(Datos[Attendance Type]=L$3),ROW(Datos[Time(Client Time)])-ROW(Datos!$D$2)+1),ROWS(L$4:L10)),4),"")</f>
        <v/>
      </c>
      <c r="M10" s="7" t="str" cm="1">
        <f t="array" ref="M10">IFERROR(INDEX(Datos[],_xlfn.AGGREGATE(15,7,IF((Datos[Name]=Semanal!$K$3)*(Datos[Time(Client Time)]&lt;Semanal!L$2+1)*(Datos[Time(Client Time)]&gt;Semanal!L$2)*(Datos[Attendance Type]=M$3),ROW(Datos[Time(Client Time)])-ROW(Datos!$D$2)+1),ROWS(M$4:M10)),4),"")</f>
        <v/>
      </c>
      <c r="N10" s="7" t="str" cm="1">
        <f t="array" ref="N10">IFERROR(INDEX(Datos[],_xlfn.AGGREGATE(15,7,IF((Datos[Name]=Semanal!$K$3)*(Datos[Time(Client Time)]&lt;Semanal!N$2+1)*(Datos[Time(Client Time)]&gt;Semanal!N$2)*(Datos[Attendance Type]=N$3),ROW(Datos[Time(Client Time)])-ROW(Datos!$D$2)+1),ROWS(N$4:N10)),4),"")</f>
        <v/>
      </c>
      <c r="O10" s="7" t="str" cm="1">
        <f t="array" ref="O10">IFERROR(INDEX(Datos[],_xlfn.AGGREGATE(15,7,IF((Datos[Name]=Semanal!$K$3)*(Datos[Time(Client Time)]&lt;Semanal!N$2+1)*(Datos[Time(Client Time)]&gt;Semanal!N$2)*(Datos[Attendance Type]=O$3),ROW(Datos[Time(Client Time)])-ROW(Datos!$D$2)+1),ROWS(O$4:O10)),4),"")</f>
        <v/>
      </c>
      <c r="P10" s="7" t="str" cm="1">
        <f t="array" ref="P10">IFERROR(INDEX(Datos[],_xlfn.AGGREGATE(15,7,IF((Datos[Name]=Semanal!$K$3)*(Datos[Time(Client Time)]&lt;Semanal!P$2+1)*(Datos[Time(Client Time)]&gt;Semanal!P$2)*(Datos[Attendance Type]=P$3),ROW(Datos[Time(Client Time)])-ROW(Datos!$D$2)+1),ROWS(P$4:P10)),4),"")</f>
        <v/>
      </c>
      <c r="Q10" s="7" t="str" cm="1">
        <f t="array" ref="Q10">IFERROR(INDEX(Datos[],_xlfn.AGGREGATE(15,7,IF((Datos[Name]=Semanal!$K$3)*(Datos[Time(Client Time)]&lt;Semanal!P$2+1)*(Datos[Time(Client Time)]&gt;Semanal!P$2)*(Datos[Attendance Type]=Q$3),ROW(Datos[Time(Client Time)])-ROW(Datos!$D$2)+1),ROWS(Q$4:Q10)),4),"")</f>
        <v/>
      </c>
      <c r="R10" s="7" t="str" cm="1">
        <f t="array" ref="R10">IFERROR(INDEX(Datos[],_xlfn.AGGREGATE(15,7,IF((Datos[Name]=Semanal!$K$3)*(Datos[Time(Client Time)]&lt;Semanal!R$2+1)*(Datos[Time(Client Time)]&gt;Semanal!R$2)*(Datos[Attendance Type]=R$3),ROW(Datos[Time(Client Time)])-ROW(Datos!$D$2)+1),ROWS(R$4:R10)),4),"")</f>
        <v/>
      </c>
      <c r="S10" s="7" t="str" cm="1">
        <f t="array" ref="S10">IFERROR(INDEX(Datos[],_xlfn.AGGREGATE(15,7,IF((Datos[Name]=Semanal!$K$3)*(Datos[Time(Client Time)]&lt;Semanal!R$2+1)*(Datos[Time(Client Time)]&gt;Semanal!R$2)*(Datos[Attendance Type]=S$3),ROW(Datos[Time(Client Time)])-ROW(Datos!$D$2)+1),ROWS(S$4:S10)),4),"")</f>
        <v/>
      </c>
      <c r="T10" s="7" t="str" cm="1">
        <f t="array" ref="T10">IFERROR(INDEX(Datos[],_xlfn.AGGREGATE(15,7,IF((Datos[Name]=Semanal!$K$3)*(Datos[Time(Client Time)]&lt;Semanal!T$2+1)*(Datos[Time(Client Time)]&gt;Semanal!T$2)*(Datos[Attendance Type]=T$3),ROW(Datos[Time(Client Time)])-ROW(Datos!$D$2)+1),ROWS(T$4:T10)),4),"")</f>
        <v/>
      </c>
      <c r="U10" s="7" t="str" cm="1">
        <f t="array" ref="U10">IFERROR(INDEX(Datos[],_xlfn.AGGREGATE(15,7,IF((Datos[Name]=Semanal!$K$3)*(Datos[Time(Client Time)]&lt;Semanal!T$2+1)*(Datos[Time(Client Time)]&gt;Semanal!T$2)*(Datos[Attendance Type]=U$3),ROW(Datos[Time(Client Time)])-ROW(Datos!$D$2)+1),ROWS(U$4:U10)),4),"")</f>
        <v/>
      </c>
      <c r="V10" s="7" t="str" cm="1">
        <f t="array" ref="V10">IFERROR(INDEX(Datos[],_xlfn.AGGREGATE(15,7,IF((Datos[Name]=Semanal!$K$3)*(Datos[Time(Client Time)]&lt;Semanal!V$2+1)*(Datos[Time(Client Time)]&gt;Semanal!V$2)*(Datos[Attendance Type]=V$3),ROW(Datos[Time(Client Time)])-ROW(Datos!$D$2)+1),ROWS(V$4:V10)),4),"")</f>
        <v/>
      </c>
      <c r="W10" s="7" t="str" cm="1">
        <f t="array" ref="W10">IFERROR(INDEX(Datos[],_xlfn.AGGREGATE(15,7,IF((Datos[Name]=Semanal!$K$3)*(Datos[Time(Client Time)]&lt;Semanal!V$2+1)*(Datos[Time(Client Time)]&gt;Semanal!V$2)*(Datos[Attendance Type]=W$3),ROW(Datos[Time(Client Time)])-ROW(Datos!$D$2)+1),ROWS(W$4:W10)),4),"")</f>
        <v/>
      </c>
    </row>
    <row r="11" spans="1:25" x14ac:dyDescent="0.25">
      <c r="B11" s="2">
        <v>0.70833333333333337</v>
      </c>
      <c r="C11" s="2">
        <v>0.875</v>
      </c>
      <c r="D11" s="2">
        <f>C11-B11</f>
        <v>0.16666666666666663</v>
      </c>
      <c r="E11" s="3">
        <f>D11+D10</f>
        <v>0.31249999999999994</v>
      </c>
      <c r="L11" s="7" t="str" cm="1">
        <f t="array" ref="L11">IFERROR(INDEX(Datos[],_xlfn.AGGREGATE(15,7,IF((Datos[Name]=Semanal!$K$3)*(Datos[Time(Client Time)]&lt;Semanal!L$2+1)*(Datos[Time(Client Time)]&gt;Semanal!L$2)*(Datos[Attendance Type]=L$3),ROW(Datos[Time(Client Time)])-ROW(Datos!$D$2)+1),ROWS(L$4:L11)),4),"")</f>
        <v/>
      </c>
      <c r="M11" s="7" t="str" cm="1">
        <f t="array" ref="M11">IFERROR(INDEX(Datos[],_xlfn.AGGREGATE(15,7,IF((Datos[Name]=Semanal!$K$3)*(Datos[Time(Client Time)]&lt;Semanal!L$2+1)*(Datos[Time(Client Time)]&gt;Semanal!L$2)*(Datos[Attendance Type]=M$3),ROW(Datos[Time(Client Time)])-ROW(Datos!$D$2)+1),ROWS(M$4:M11)),4),"")</f>
        <v/>
      </c>
      <c r="N11" s="7" t="str" cm="1">
        <f t="array" ref="N11">IFERROR(INDEX(Datos[],_xlfn.AGGREGATE(15,7,IF((Datos[Name]=Semanal!$K$3)*(Datos[Time(Client Time)]&lt;Semanal!N$2+1)*(Datos[Time(Client Time)]&gt;Semanal!N$2)*(Datos[Attendance Type]=N$3),ROW(Datos[Time(Client Time)])-ROW(Datos!$D$2)+1),ROWS(N$4:N11)),4),"")</f>
        <v/>
      </c>
      <c r="O11" s="7" t="str" cm="1">
        <f t="array" ref="O11">IFERROR(INDEX(Datos[],_xlfn.AGGREGATE(15,7,IF((Datos[Name]=Semanal!$K$3)*(Datos[Time(Client Time)]&lt;Semanal!N$2+1)*(Datos[Time(Client Time)]&gt;Semanal!N$2)*(Datos[Attendance Type]=O$3),ROW(Datos[Time(Client Time)])-ROW(Datos!$D$2)+1),ROWS(O$4:O11)),4),"")</f>
        <v/>
      </c>
      <c r="P11" s="7" t="str" cm="1">
        <f t="array" ref="P11">IFERROR(INDEX(Datos[],_xlfn.AGGREGATE(15,7,IF((Datos[Name]=Semanal!$K$3)*(Datos[Time(Client Time)]&lt;Semanal!P$2+1)*(Datos[Time(Client Time)]&gt;Semanal!P$2)*(Datos[Attendance Type]=P$3),ROW(Datos[Time(Client Time)])-ROW(Datos!$D$2)+1),ROWS(P$4:P11)),4),"")</f>
        <v/>
      </c>
      <c r="Q11" s="7" t="str" cm="1">
        <f t="array" ref="Q11">IFERROR(INDEX(Datos[],_xlfn.AGGREGATE(15,7,IF((Datos[Name]=Semanal!$K$3)*(Datos[Time(Client Time)]&lt;Semanal!P$2+1)*(Datos[Time(Client Time)]&gt;Semanal!P$2)*(Datos[Attendance Type]=Q$3),ROW(Datos[Time(Client Time)])-ROW(Datos!$D$2)+1),ROWS(Q$4:Q11)),4),"")</f>
        <v/>
      </c>
      <c r="R11" s="7" t="str" cm="1">
        <f t="array" ref="R11">IFERROR(INDEX(Datos[],_xlfn.AGGREGATE(15,7,IF((Datos[Name]=Semanal!$K$3)*(Datos[Time(Client Time)]&lt;Semanal!R$2+1)*(Datos[Time(Client Time)]&gt;Semanal!R$2)*(Datos[Attendance Type]=R$3),ROW(Datos[Time(Client Time)])-ROW(Datos!$D$2)+1),ROWS(R$4:R11)),4),"")</f>
        <v/>
      </c>
      <c r="S11" s="7" t="str" cm="1">
        <f t="array" ref="S11">IFERROR(INDEX(Datos[],_xlfn.AGGREGATE(15,7,IF((Datos[Name]=Semanal!$K$3)*(Datos[Time(Client Time)]&lt;Semanal!R$2+1)*(Datos[Time(Client Time)]&gt;Semanal!R$2)*(Datos[Attendance Type]=S$3),ROW(Datos[Time(Client Time)])-ROW(Datos!$D$2)+1),ROWS(S$4:S11)),4),"")</f>
        <v/>
      </c>
      <c r="T11" s="7" t="str" cm="1">
        <f t="array" ref="T11">IFERROR(INDEX(Datos[],_xlfn.AGGREGATE(15,7,IF((Datos[Name]=Semanal!$K$3)*(Datos[Time(Client Time)]&lt;Semanal!T$2+1)*(Datos[Time(Client Time)]&gt;Semanal!T$2)*(Datos[Attendance Type]=T$3),ROW(Datos[Time(Client Time)])-ROW(Datos!$D$2)+1),ROWS(T$4:T11)),4),"")</f>
        <v/>
      </c>
      <c r="U11" s="7" t="str" cm="1">
        <f t="array" ref="U11">IFERROR(INDEX(Datos[],_xlfn.AGGREGATE(15,7,IF((Datos[Name]=Semanal!$K$3)*(Datos[Time(Client Time)]&lt;Semanal!T$2+1)*(Datos[Time(Client Time)]&gt;Semanal!T$2)*(Datos[Attendance Type]=U$3),ROW(Datos[Time(Client Time)])-ROW(Datos!$D$2)+1),ROWS(U$4:U11)),4),"")</f>
        <v/>
      </c>
      <c r="V11" s="7" t="str" cm="1">
        <f t="array" ref="V11">IFERROR(INDEX(Datos[],_xlfn.AGGREGATE(15,7,IF((Datos[Name]=Semanal!$K$3)*(Datos[Time(Client Time)]&lt;Semanal!V$2+1)*(Datos[Time(Client Time)]&gt;Semanal!V$2)*(Datos[Attendance Type]=V$3),ROW(Datos[Time(Client Time)])-ROW(Datos!$D$2)+1),ROWS(V$4:V11)),4),"")</f>
        <v/>
      </c>
      <c r="W11" s="7" t="str" cm="1">
        <f t="array" ref="W11">IFERROR(INDEX(Datos[],_xlfn.AGGREGATE(15,7,IF((Datos[Name]=Semanal!$K$3)*(Datos[Time(Client Time)]&lt;Semanal!V$2+1)*(Datos[Time(Client Time)]&gt;Semanal!V$2)*(Datos[Attendance Type]=W$3),ROW(Datos[Time(Client Time)])-ROW(Datos!$D$2)+1),ROWS(W$4:W11)),4),"")</f>
        <v/>
      </c>
    </row>
    <row r="12" spans="1:25" x14ac:dyDescent="0.25">
      <c r="L12" s="15" cm="1">
        <f t="array" ref="L12">_xlfn.LET(
    _xlpm.hora_entrada, L4:L11,
    _xlpm.hora_salida, M4:M11,
    _xlpm.resta, IFERROR(_xlpm.hora_salida - _xlpm.hora_entrada,0),
    SUM(_xlpm.resta)
)</f>
        <v>0</v>
      </c>
      <c r="M12" s="15"/>
      <c r="N12" s="15" cm="1">
        <f t="array" ref="N12">_xlfn.LET(
    _xlpm.hora_entrada, N4:N11,
    _xlpm.hora_salida, O4:O11,
    _xlpm.resta, IFERROR(_xlpm.hora_salida - _xlpm.hora_entrada,0),
    SUM(_xlpm.resta)
)</f>
        <v>0</v>
      </c>
      <c r="O12" s="15"/>
      <c r="P12" s="15" cm="1">
        <f t="array" ref="P12">_xlfn.LET(
    _xlpm.hora_entrada, P4:P11,
    _xlpm.hora_salida, Q4:Q11,
    _xlpm.resta, IFERROR(_xlpm.hora_salida - _xlpm.hora_entrada,0),
    SUM(_xlpm.resta)
)</f>
        <v>0.38055555555183673</v>
      </c>
      <c r="Q12" s="15"/>
      <c r="R12" s="15" cm="1">
        <f t="array" ref="R12">_xlfn.LET(
    _xlpm.hora_entrada, R4:R11,
    _xlpm.hora_salida, S4:S11,
    _xlpm.resta, IFERROR(_xlpm.hora_salida - _xlpm.hora_entrada,0),
    SUM(_xlpm.resta)
)</f>
        <v>0.39070601851562969</v>
      </c>
      <c r="S12" s="15"/>
      <c r="T12" s="15" cm="1">
        <f t="array" ref="T12">_xlfn.LET(
    _xlpm.hora_entrada, T4:T11,
    _xlpm.hora_salida, U4:U11,
    _xlpm.resta, IFERROR(_xlpm.hora_salida - _xlpm.hora_entrada,0),
    SUM(_xlpm.resta)
)</f>
        <v>0</v>
      </c>
      <c r="U12" s="15"/>
      <c r="V12" s="15" cm="1">
        <f t="array" ref="V12">_xlfn.LET(
    _xlpm.hora_entrada, V4:V11,
    _xlpm.hora_salida, W4:W11,
    _xlpm.resta, IFERROR(_xlpm.hora_salida - _xlpm.hora_entrada,0),
    SUM(_xlpm.resta)
)</f>
        <v>0</v>
      </c>
      <c r="W12" s="15"/>
    </row>
    <row r="13" spans="1:25" x14ac:dyDescent="0.25">
      <c r="A13" s="1" t="s">
        <v>26</v>
      </c>
      <c r="B13" s="2">
        <v>0.5625</v>
      </c>
      <c r="C13" s="2">
        <v>0.875</v>
      </c>
      <c r="D13" s="2">
        <f>C13-B13</f>
        <v>0.3125</v>
      </c>
    </row>
    <row r="14" spans="1:25" x14ac:dyDescent="0.25">
      <c r="D14" s="2">
        <f>C14-B14</f>
        <v>0</v>
      </c>
      <c r="E14" s="2">
        <f>D14+D13</f>
        <v>0.3125</v>
      </c>
      <c r="I14" s="27">
        <f>6*TIME(7,30,0)</f>
        <v>1.875</v>
      </c>
    </row>
    <row r="15" spans="1:25" x14ac:dyDescent="0.25">
      <c r="R15">
        <f>TIME(8,0,0)*4</f>
        <v>1.3333333333333333</v>
      </c>
      <c r="S15" s="7">
        <f>SUM(P12:S12)</f>
        <v>0.77126157406746643</v>
      </c>
    </row>
    <row r="16" spans="1:25" x14ac:dyDescent="0.25">
      <c r="A16" s="1" t="s">
        <v>23</v>
      </c>
      <c r="B16" s="2">
        <v>0.52083333333333337</v>
      </c>
      <c r="C16" s="2">
        <v>0.83333333333333337</v>
      </c>
      <c r="D16" s="2">
        <f>C16-B16</f>
        <v>0.3125</v>
      </c>
      <c r="S16" s="7">
        <f>R15-S15</f>
        <v>0.56207175926586683</v>
      </c>
    </row>
    <row r="17" spans="1:7" x14ac:dyDescent="0.25">
      <c r="D17" s="2">
        <f>C17-B17</f>
        <v>0</v>
      </c>
      <c r="E17" s="2">
        <f>D17+D16</f>
        <v>0.3125</v>
      </c>
    </row>
    <row r="19" spans="1:7" x14ac:dyDescent="0.25">
      <c r="A19" s="1" t="s">
        <v>18</v>
      </c>
      <c r="B19" s="2">
        <v>0.4375</v>
      </c>
      <c r="C19" s="2">
        <v>0.60416666666666663</v>
      </c>
      <c r="D19" s="2">
        <f>C19-B19</f>
        <v>0.16666666666666663</v>
      </c>
      <c r="F19" s="2">
        <f>B20-C19</f>
        <v>0.10416666666666674</v>
      </c>
      <c r="G19" s="3">
        <f>MINUTE(F19)+HOUR(F19)*60</f>
        <v>150</v>
      </c>
    </row>
    <row r="20" spans="1:7" x14ac:dyDescent="0.25">
      <c r="B20" s="2">
        <v>0.70833333333333337</v>
      </c>
      <c r="C20" s="2">
        <v>0.875</v>
      </c>
      <c r="D20" s="2">
        <f>C20-B20</f>
        <v>0.16666666666666663</v>
      </c>
      <c r="E20" s="2">
        <f>D20+D19</f>
        <v>0.33333333333333326</v>
      </c>
    </row>
  </sheetData>
  <mergeCells count="18">
    <mergeCell ref="V12:W12"/>
    <mergeCell ref="L1:M1"/>
    <mergeCell ref="L2:M2"/>
    <mergeCell ref="N1:O1"/>
    <mergeCell ref="N2:O2"/>
    <mergeCell ref="P1:Q1"/>
    <mergeCell ref="P2:Q2"/>
    <mergeCell ref="R1:S1"/>
    <mergeCell ref="R2:S2"/>
    <mergeCell ref="T1:U1"/>
    <mergeCell ref="T2:U2"/>
    <mergeCell ref="V1:W1"/>
    <mergeCell ref="V2:W2"/>
    <mergeCell ref="L12:M12"/>
    <mergeCell ref="N12:O12"/>
    <mergeCell ref="P12:Q12"/>
    <mergeCell ref="R12:S12"/>
    <mergeCell ref="T12:U12"/>
  </mergeCells>
  <phoneticPr fontId="2" type="noConversion"/>
  <dataValidations count="1">
    <dataValidation type="list" allowBlank="1" showInputMessage="1" showErrorMessage="1" sqref="K3" xr:uid="{D87C8E5E-C369-4CA2-92C4-6A31F545B320}">
      <formula1>$I$4:$I$9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6384-7479-4E48-858A-CC05B31B527A}">
  <dimension ref="A2:J22"/>
  <sheetViews>
    <sheetView workbookViewId="0">
      <selection activeCell="J8" sqref="J8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4.5703125" bestFit="1" customWidth="1"/>
    <col min="4" max="4" width="14.85546875" bestFit="1" customWidth="1"/>
    <col min="5" max="5" width="16.7109375" bestFit="1" customWidth="1"/>
    <col min="6" max="6" width="23.5703125" bestFit="1" customWidth="1"/>
    <col min="9" max="9" width="10.28515625" bestFit="1" customWidth="1"/>
  </cols>
  <sheetData>
    <row r="2" spans="1:10" x14ac:dyDescent="0.25">
      <c r="A2" t="s">
        <v>18</v>
      </c>
      <c r="B2">
        <v>2407015698</v>
      </c>
      <c r="C2" t="s">
        <v>19</v>
      </c>
      <c r="D2">
        <v>45329.471203703702</v>
      </c>
      <c r="E2" t="s">
        <v>11</v>
      </c>
      <c r="F2" t="s">
        <v>12</v>
      </c>
      <c r="G2" t="s">
        <v>13</v>
      </c>
      <c r="H2" t="s">
        <v>25</v>
      </c>
      <c r="I2" t="s">
        <v>15</v>
      </c>
      <c r="J2" t="s">
        <v>36</v>
      </c>
    </row>
    <row r="3" spans="1:10" x14ac:dyDescent="0.25">
      <c r="A3" t="s">
        <v>18</v>
      </c>
      <c r="B3">
        <v>2407015698</v>
      </c>
      <c r="C3" t="s">
        <v>19</v>
      </c>
      <c r="D3">
        <v>45329.654606481483</v>
      </c>
      <c r="E3" t="s">
        <v>11</v>
      </c>
      <c r="F3" t="s">
        <v>12</v>
      </c>
      <c r="G3" t="s">
        <v>13</v>
      </c>
      <c r="H3" t="s">
        <v>25</v>
      </c>
      <c r="I3" t="s">
        <v>15</v>
      </c>
      <c r="J3" t="s">
        <v>36</v>
      </c>
    </row>
    <row r="4" spans="1:10" x14ac:dyDescent="0.25">
      <c r="A4" t="s">
        <v>18</v>
      </c>
      <c r="B4">
        <v>2407015698</v>
      </c>
      <c r="C4" t="s">
        <v>19</v>
      </c>
      <c r="D4">
        <v>45330.691631944443</v>
      </c>
      <c r="E4" t="s">
        <v>11</v>
      </c>
      <c r="F4" t="s">
        <v>12</v>
      </c>
      <c r="G4" t="s">
        <v>13</v>
      </c>
      <c r="H4" t="s">
        <v>14</v>
      </c>
      <c r="I4" t="s">
        <v>20</v>
      </c>
      <c r="J4" t="s">
        <v>36</v>
      </c>
    </row>
    <row r="5" spans="1:10" x14ac:dyDescent="0.25">
      <c r="A5" t="s">
        <v>18</v>
      </c>
      <c r="B5">
        <v>2407015698</v>
      </c>
      <c r="C5" t="s">
        <v>19</v>
      </c>
      <c r="D5">
        <v>45330.884675925925</v>
      </c>
      <c r="E5" t="s">
        <v>11</v>
      </c>
      <c r="F5" t="s">
        <v>12</v>
      </c>
      <c r="G5" t="s">
        <v>13</v>
      </c>
      <c r="H5" t="s">
        <v>22</v>
      </c>
      <c r="I5" t="s">
        <v>15</v>
      </c>
      <c r="J5" t="s">
        <v>36</v>
      </c>
    </row>
    <row r="6" spans="1:10" x14ac:dyDescent="0.25">
      <c r="A6" t="s">
        <v>16</v>
      </c>
      <c r="B6">
        <v>2132413316</v>
      </c>
      <c r="C6" t="s">
        <v>17</v>
      </c>
      <c r="D6">
        <v>45330.614976851852</v>
      </c>
      <c r="E6" t="s">
        <v>11</v>
      </c>
      <c r="F6" t="s">
        <v>12</v>
      </c>
      <c r="G6" t="s">
        <v>13</v>
      </c>
      <c r="H6" t="s">
        <v>22</v>
      </c>
      <c r="I6" t="s">
        <v>15</v>
      </c>
      <c r="J6" t="s">
        <v>37</v>
      </c>
    </row>
    <row r="7" spans="1:10" x14ac:dyDescent="0.25">
      <c r="A7" t="s">
        <v>16</v>
      </c>
      <c r="B7">
        <v>2132413316</v>
      </c>
      <c r="C7" t="s">
        <v>17</v>
      </c>
      <c r="D7">
        <v>45330.61519675926</v>
      </c>
      <c r="E7" t="s">
        <v>11</v>
      </c>
      <c r="F7" t="s">
        <v>12</v>
      </c>
      <c r="G7" t="s">
        <v>13</v>
      </c>
      <c r="H7" t="s">
        <v>22</v>
      </c>
      <c r="I7" t="s">
        <v>15</v>
      </c>
      <c r="J7" t="s">
        <v>36</v>
      </c>
    </row>
    <row r="8" spans="1:10" x14ac:dyDescent="0.25">
      <c r="A8" t="s">
        <v>16</v>
      </c>
      <c r="B8">
        <v>2132413316</v>
      </c>
      <c r="C8" t="s">
        <v>17</v>
      </c>
      <c r="D8">
        <v>45330.728344907409</v>
      </c>
      <c r="E8" t="s">
        <v>11</v>
      </c>
      <c r="F8" t="s">
        <v>12</v>
      </c>
      <c r="G8" t="s">
        <v>13</v>
      </c>
      <c r="H8" t="s">
        <v>22</v>
      </c>
      <c r="I8" t="s">
        <v>20</v>
      </c>
      <c r="J8" t="s">
        <v>38</v>
      </c>
    </row>
    <row r="9" spans="1:10" x14ac:dyDescent="0.25">
      <c r="A9" t="s">
        <v>16</v>
      </c>
      <c r="B9">
        <v>2132413316</v>
      </c>
      <c r="C9" t="s">
        <v>17</v>
      </c>
      <c r="D9">
        <v>45330.72855324074</v>
      </c>
      <c r="E9" t="s">
        <v>11</v>
      </c>
      <c r="F9" t="s">
        <v>12</v>
      </c>
      <c r="G9" t="s">
        <v>13</v>
      </c>
      <c r="H9" t="s">
        <v>14</v>
      </c>
      <c r="I9" t="s">
        <v>20</v>
      </c>
      <c r="J9" t="s">
        <v>36</v>
      </c>
    </row>
    <row r="10" spans="1:10" x14ac:dyDescent="0.25">
      <c r="A10" t="s">
        <v>16</v>
      </c>
      <c r="B10">
        <v>2132413316</v>
      </c>
      <c r="C10" t="s">
        <v>17</v>
      </c>
      <c r="D10">
        <v>45330.728842592594</v>
      </c>
      <c r="E10" t="s">
        <v>11</v>
      </c>
      <c r="F10" t="s">
        <v>12</v>
      </c>
      <c r="G10" t="s">
        <v>13</v>
      </c>
      <c r="H10" t="s">
        <v>14</v>
      </c>
      <c r="I10" t="s">
        <v>20</v>
      </c>
      <c r="J10" t="s">
        <v>36</v>
      </c>
    </row>
    <row r="11" spans="1:10" x14ac:dyDescent="0.25">
      <c r="A11" t="s">
        <v>16</v>
      </c>
      <c r="B11">
        <v>2132413316</v>
      </c>
      <c r="C11" t="s">
        <v>17</v>
      </c>
      <c r="D11">
        <v>45330.729050925926</v>
      </c>
      <c r="E11" t="s">
        <v>11</v>
      </c>
      <c r="F11" t="s">
        <v>12</v>
      </c>
      <c r="G11" t="s">
        <v>13</v>
      </c>
      <c r="H11" t="s">
        <v>22</v>
      </c>
      <c r="I11" t="s">
        <v>20</v>
      </c>
      <c r="J11" t="s">
        <v>36</v>
      </c>
    </row>
    <row r="12" spans="1:10" x14ac:dyDescent="0.25">
      <c r="A12" t="s">
        <v>16</v>
      </c>
      <c r="B12">
        <v>2132413316</v>
      </c>
      <c r="C12" t="s">
        <v>17</v>
      </c>
      <c r="D12">
        <v>45330.72928240741</v>
      </c>
      <c r="E12" t="s">
        <v>11</v>
      </c>
      <c r="F12" t="s">
        <v>12</v>
      </c>
      <c r="G12" t="s">
        <v>13</v>
      </c>
      <c r="H12" t="s">
        <v>22</v>
      </c>
      <c r="I12" t="s">
        <v>15</v>
      </c>
      <c r="J12" t="s">
        <v>36</v>
      </c>
    </row>
    <row r="13" spans="1:10" x14ac:dyDescent="0.25">
      <c r="A13" t="s">
        <v>16</v>
      </c>
      <c r="B13">
        <v>2132413316</v>
      </c>
      <c r="C13" t="s">
        <v>17</v>
      </c>
      <c r="D13">
        <v>45330.729409722226</v>
      </c>
      <c r="E13" t="s">
        <v>11</v>
      </c>
      <c r="F13" t="s">
        <v>12</v>
      </c>
      <c r="G13" t="s">
        <v>13</v>
      </c>
      <c r="H13" t="s">
        <v>22</v>
      </c>
      <c r="I13" t="s">
        <v>15</v>
      </c>
      <c r="J13" t="s">
        <v>36</v>
      </c>
    </row>
    <row r="14" spans="1:10" x14ac:dyDescent="0.25">
      <c r="A14" t="s">
        <v>16</v>
      </c>
      <c r="B14">
        <v>2132413316</v>
      </c>
      <c r="C14" t="s">
        <v>17</v>
      </c>
      <c r="D14">
        <v>45330.729560185187</v>
      </c>
      <c r="E14" t="s">
        <v>11</v>
      </c>
      <c r="F14" t="s">
        <v>12</v>
      </c>
      <c r="G14" t="s">
        <v>13</v>
      </c>
      <c r="H14" t="s">
        <v>22</v>
      </c>
      <c r="I14" t="s">
        <v>15</v>
      </c>
      <c r="J14" t="s">
        <v>36</v>
      </c>
    </row>
    <row r="15" spans="1:10" x14ac:dyDescent="0.25">
      <c r="A15" t="s">
        <v>16</v>
      </c>
      <c r="B15">
        <v>2132413316</v>
      </c>
      <c r="C15" t="s">
        <v>17</v>
      </c>
      <c r="D15">
        <v>45330.72965277778</v>
      </c>
      <c r="E15" t="s">
        <v>11</v>
      </c>
      <c r="F15" t="s">
        <v>12</v>
      </c>
      <c r="G15" t="s">
        <v>13</v>
      </c>
      <c r="H15" t="s">
        <v>22</v>
      </c>
      <c r="I15" t="s">
        <v>15</v>
      </c>
      <c r="J15" t="s">
        <v>36</v>
      </c>
    </row>
    <row r="16" spans="1:10" x14ac:dyDescent="0.25">
      <c r="A16" t="s">
        <v>16</v>
      </c>
      <c r="B16">
        <v>2132413316</v>
      </c>
      <c r="C16" t="s">
        <v>17</v>
      </c>
      <c r="D16">
        <v>45330.729745370372</v>
      </c>
      <c r="E16" t="s">
        <v>11</v>
      </c>
      <c r="F16" t="s">
        <v>12</v>
      </c>
      <c r="G16" t="s">
        <v>13</v>
      </c>
      <c r="H16" t="s">
        <v>22</v>
      </c>
      <c r="I16" t="s">
        <v>15</v>
      </c>
      <c r="J16" t="s">
        <v>36</v>
      </c>
    </row>
    <row r="17" spans="1:10" x14ac:dyDescent="0.25">
      <c r="A17" t="s">
        <v>16</v>
      </c>
      <c r="B17">
        <v>2132413316</v>
      </c>
      <c r="C17" t="s">
        <v>17</v>
      </c>
      <c r="D17">
        <v>45330.729930555557</v>
      </c>
      <c r="E17" t="s">
        <v>11</v>
      </c>
      <c r="F17" t="s">
        <v>12</v>
      </c>
      <c r="G17" t="s">
        <v>13</v>
      </c>
      <c r="H17" t="s">
        <v>22</v>
      </c>
      <c r="I17" t="s">
        <v>15</v>
      </c>
      <c r="J17" t="s">
        <v>36</v>
      </c>
    </row>
    <row r="18" spans="1:10" x14ac:dyDescent="0.25">
      <c r="A18" t="s">
        <v>16</v>
      </c>
      <c r="B18">
        <v>2132413316</v>
      </c>
      <c r="C18" t="s">
        <v>17</v>
      </c>
      <c r="D18">
        <v>45330.730011574073</v>
      </c>
      <c r="E18" t="s">
        <v>11</v>
      </c>
      <c r="F18" t="s">
        <v>12</v>
      </c>
      <c r="G18" t="s">
        <v>13</v>
      </c>
      <c r="H18" t="s">
        <v>22</v>
      </c>
      <c r="I18" t="s">
        <v>15</v>
      </c>
      <c r="J18" t="s">
        <v>36</v>
      </c>
    </row>
    <row r="19" spans="1:10" x14ac:dyDescent="0.25">
      <c r="A19" t="s">
        <v>16</v>
      </c>
      <c r="B19">
        <v>2132413316</v>
      </c>
      <c r="C19" t="s">
        <v>17</v>
      </c>
      <c r="D19">
        <v>45330.730138888888</v>
      </c>
      <c r="E19" t="s">
        <v>11</v>
      </c>
      <c r="F19" t="s">
        <v>12</v>
      </c>
      <c r="G19" t="s">
        <v>13</v>
      </c>
      <c r="H19" t="s">
        <v>22</v>
      </c>
      <c r="I19" t="s">
        <v>15</v>
      </c>
      <c r="J19" t="s">
        <v>36</v>
      </c>
    </row>
    <row r="20" spans="1:10" x14ac:dyDescent="0.25">
      <c r="A20" t="s">
        <v>16</v>
      </c>
      <c r="B20">
        <v>2132413316</v>
      </c>
      <c r="C20" t="s">
        <v>17</v>
      </c>
      <c r="D20">
        <v>45330.730312500003</v>
      </c>
      <c r="E20" t="s">
        <v>11</v>
      </c>
      <c r="F20" t="s">
        <v>12</v>
      </c>
      <c r="G20" t="s">
        <v>13</v>
      </c>
      <c r="H20" t="s">
        <v>22</v>
      </c>
      <c r="I20" t="s">
        <v>15</v>
      </c>
      <c r="J20" t="s">
        <v>36</v>
      </c>
    </row>
    <row r="21" spans="1:10" x14ac:dyDescent="0.25">
      <c r="A21" t="s">
        <v>21</v>
      </c>
      <c r="B21">
        <v>5845460574</v>
      </c>
      <c r="C21" t="s">
        <v>17</v>
      </c>
      <c r="D21">
        <v>45329.579502314817</v>
      </c>
      <c r="E21" t="s">
        <v>11</v>
      </c>
      <c r="F21" t="s">
        <v>12</v>
      </c>
      <c r="G21" t="s">
        <v>13</v>
      </c>
      <c r="H21" t="s">
        <v>22</v>
      </c>
      <c r="I21" t="s">
        <v>15</v>
      </c>
      <c r="J21" t="s">
        <v>36</v>
      </c>
    </row>
    <row r="22" spans="1:10" x14ac:dyDescent="0.25">
      <c r="A22" t="s">
        <v>23</v>
      </c>
      <c r="B22">
        <v>6411009668</v>
      </c>
      <c r="C22" t="s">
        <v>24</v>
      </c>
      <c r="D22">
        <v>45330.516377314816</v>
      </c>
      <c r="E22" t="s">
        <v>11</v>
      </c>
      <c r="F22" t="s">
        <v>12</v>
      </c>
      <c r="G22" t="s">
        <v>13</v>
      </c>
      <c r="H22" t="s">
        <v>22</v>
      </c>
      <c r="I22" t="s">
        <v>15</v>
      </c>
      <c r="J2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7BC1-81DA-48BE-A95C-E47E275F0A26}">
  <sheetPr>
    <pageSetUpPr fitToPage="1"/>
  </sheetPr>
  <dimension ref="A1:T49"/>
  <sheetViews>
    <sheetView workbookViewId="0">
      <selection activeCell="I7" sqref="I7"/>
    </sheetView>
  </sheetViews>
  <sheetFormatPr defaultRowHeight="15.75" x14ac:dyDescent="0.25"/>
  <cols>
    <col min="1" max="1" width="4.85546875" style="22" bestFit="1" customWidth="1"/>
    <col min="2" max="2" width="3.85546875" style="21" bestFit="1" customWidth="1"/>
    <col min="3" max="3" width="24.7109375" style="10" bestFit="1" customWidth="1"/>
    <col min="4" max="4" width="17" style="10" bestFit="1" customWidth="1"/>
    <col min="5" max="5" width="16.28515625" hidden="1" customWidth="1"/>
    <col min="6" max="6" width="12.140625" customWidth="1"/>
    <col min="7" max="7" width="4.85546875" bestFit="1" customWidth="1"/>
    <col min="8" max="8" width="3.85546875" style="8" bestFit="1" customWidth="1"/>
    <col min="9" max="9" width="24.7109375" bestFit="1" customWidth="1"/>
    <col min="10" max="10" width="17" bestFit="1" customWidth="1"/>
    <col min="11" max="11" width="16.28515625" hidden="1" customWidth="1"/>
    <col min="13" max="13" width="4.85546875" bestFit="1" customWidth="1"/>
    <col min="14" max="14" width="3.85546875" bestFit="1" customWidth="1"/>
    <col min="15" max="15" width="24.7109375" bestFit="1" customWidth="1"/>
    <col min="16" max="16" width="17" bestFit="1" customWidth="1"/>
    <col min="17" max="17" width="16.28515625" hidden="1" customWidth="1"/>
  </cols>
  <sheetData>
    <row r="1" spans="1:20" s="10" customFormat="1" x14ac:dyDescent="0.25">
      <c r="A1" s="18" t="s">
        <v>39</v>
      </c>
      <c r="B1" s="18"/>
      <c r="C1" s="18"/>
      <c r="D1" s="18"/>
      <c r="E1"/>
      <c r="F1" s="13"/>
      <c r="G1" s="18" t="s">
        <v>39</v>
      </c>
      <c r="H1" s="18"/>
      <c r="I1" s="18"/>
      <c r="J1" s="18"/>
      <c r="K1"/>
      <c r="M1" s="18" t="s">
        <v>39</v>
      </c>
      <c r="N1" s="18"/>
      <c r="O1" s="18"/>
      <c r="P1" s="18"/>
      <c r="Q1"/>
      <c r="S1" s="10" t="s">
        <v>47</v>
      </c>
      <c r="T1" s="10">
        <v>2024</v>
      </c>
    </row>
    <row r="2" spans="1:20" s="10" customFormat="1" x14ac:dyDescent="0.25">
      <c r="A2" s="18" t="s">
        <v>40</v>
      </c>
      <c r="B2" s="18"/>
      <c r="C2" s="18"/>
      <c r="D2" s="18"/>
      <c r="E2"/>
      <c r="F2" s="8"/>
      <c r="G2" s="18" t="s">
        <v>40</v>
      </c>
      <c r="H2" s="18"/>
      <c r="I2" s="18"/>
      <c r="J2" s="18"/>
      <c r="K2"/>
      <c r="M2" s="18" t="s">
        <v>40</v>
      </c>
      <c r="N2" s="18"/>
      <c r="O2" s="18"/>
      <c r="P2" s="18"/>
      <c r="Q2"/>
    </row>
    <row r="3" spans="1:20" s="10" customFormat="1" x14ac:dyDescent="0.25">
      <c r="A3" s="18" t="str">
        <f>UPPER($S$1)</f>
        <v>FEBRERO</v>
      </c>
      <c r="B3" s="18"/>
      <c r="C3" s="18"/>
      <c r="D3" s="13">
        <f>$T$1</f>
        <v>2024</v>
      </c>
      <c r="E3" s="8"/>
      <c r="G3" s="18" t="str">
        <f>UPPER($S$1)</f>
        <v>FEBRERO</v>
      </c>
      <c r="H3" s="18"/>
      <c r="I3" s="18"/>
      <c r="J3" s="13">
        <f>$T$1</f>
        <v>2024</v>
      </c>
      <c r="K3" s="8"/>
      <c r="M3" s="18" t="str">
        <f>UPPER($S$1)</f>
        <v>FEBRERO</v>
      </c>
      <c r="N3" s="18"/>
      <c r="O3" s="18"/>
      <c r="P3" s="13">
        <f>$T$1</f>
        <v>2024</v>
      </c>
      <c r="Q3" s="8"/>
    </row>
    <row r="4" spans="1:20" x14ac:dyDescent="0.25">
      <c r="A4" s="19" t="s">
        <v>18</v>
      </c>
      <c r="B4" s="19"/>
      <c r="C4" s="19"/>
      <c r="D4" s="19"/>
      <c r="E4" s="14"/>
      <c r="F4" s="14"/>
      <c r="G4" s="19" t="s">
        <v>16</v>
      </c>
      <c r="H4" s="19"/>
      <c r="I4" s="19"/>
      <c r="J4" s="19"/>
      <c r="K4" s="14"/>
      <c r="M4" s="19" t="s">
        <v>23</v>
      </c>
      <c r="N4" s="19"/>
      <c r="O4" s="19"/>
      <c r="P4" s="19"/>
      <c r="Q4" s="14"/>
    </row>
    <row r="5" spans="1:20" x14ac:dyDescent="0.25">
      <c r="A5" s="23" t="s">
        <v>45</v>
      </c>
      <c r="B5" s="23" t="s">
        <v>46</v>
      </c>
      <c r="C5" s="9" t="s">
        <v>48</v>
      </c>
      <c r="D5" s="9" t="s">
        <v>41</v>
      </c>
      <c r="E5" s="14"/>
      <c r="F5" s="14"/>
      <c r="G5" s="23" t="s">
        <v>45</v>
      </c>
      <c r="H5" s="23" t="s">
        <v>46</v>
      </c>
      <c r="I5" s="9" t="s">
        <v>48</v>
      </c>
      <c r="J5" s="9" t="s">
        <v>41</v>
      </c>
      <c r="K5" s="14"/>
      <c r="M5" s="23" t="s">
        <v>45</v>
      </c>
      <c r="N5" s="23" t="s">
        <v>46</v>
      </c>
      <c r="O5" s="9" t="s">
        <v>48</v>
      </c>
      <c r="P5" s="9" t="s">
        <v>41</v>
      </c>
      <c r="Q5" s="14"/>
    </row>
    <row r="6" spans="1:20" x14ac:dyDescent="0.25">
      <c r="A6" s="24">
        <f>_xlfn.LET(
_xlpm.dia_1, _xlfn.NUMBERVALUE(1&amp;$A$3&amp;$D$3),
_xlpm.fin_mes, EOMONTH(_xlpm.dia_1,0),
_xlpm.lunes_Semana, _xlpm.dia_1 + (ROWS($A$6:A6)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B6" s="24">
        <f>_xlfn.LET(
_xlpm.dia_1,_xlfn.NUMBERVALUE(1&amp;$A$3&amp;$D$3),
_xlpm.fin_mes,EOMONTH(_xlpm.dia_1,0),
_xlpm.lunes_Semana,_xlpm.dia_1+(ROWS($A$6:A6)-1)*7-(WEEKDAY(_xlpm.dia_1)-1)+1,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C6" s="28">
        <f>IF(E6&lt;0,E6*-1,E6)</f>
        <v>0</v>
      </c>
      <c r="D6" s="25"/>
      <c r="E6" s="20"/>
      <c r="G6" s="24">
        <f>_xlfn.LET(
_xlpm.dia_1, _xlfn.NUMBERVALUE(1&amp;$G$3&amp;$J$3),
_xlpm.fin_mes, EOMONTH(_xlpm.dia_1,0),
_xlpm.lunes_Semana, _xlpm.dia_1 + (ROWS($G$6:G6)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H6" s="24">
        <f>_xlfn.LET(
_xlpm.dia_1,_xlfn.NUMBERVALUE(1&amp;$G$3&amp;$J$3),
_xlpm.fin_mes,EOMONTH(_xlpm.dia_1,0),
_xlpm.lunes_Semana,_xlpm.dia_1+(ROWS(G$6:$G6)-1)*7-(WEEKDAY(_xlpm.dia_1)-1)+1,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I6" s="28">
        <f>IF(K6&lt;0,K6*-1,K6)</f>
        <v>0</v>
      </c>
      <c r="J6" s="25"/>
      <c r="K6" s="20"/>
      <c r="M6" s="24">
        <f>_xlfn.LET(
_xlpm.dia_1, _xlfn.NUMBERVALUE(1&amp;$M$3&amp;$P$3),
_xlpm.fin_mes, EOMONTH(_xlpm.dia_1,0),
_xlpm.lunes_Semana, _xlpm.dia_1 + (ROWS($M$6:M6)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N6" s="24">
        <f>_xlfn.LET(
_xlpm.dia_1,_xlfn.NUMBERVALUE(1&amp;$M$3&amp;$P$3),
_xlpm.fin_mes,EOMONTH(_xlpm.dia_1,0),
_xlpm.lunes_Semana,_xlpm.dia_1+(ROWS($M$6:M6)-1)*7-(WEEKDAY(_xlpm.dia_1)-1)+1,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O6" s="28">
        <f>IF(Q6&lt;0,Q6*-1,Q6)</f>
        <v>0</v>
      </c>
      <c r="P6" s="25"/>
      <c r="Q6" s="20"/>
    </row>
    <row r="7" spans="1:20" x14ac:dyDescent="0.25">
      <c r="A7" s="24">
        <f>_xlfn.LET(
_xlpm.dia_1, _xlfn.NUMBERVALUE(1&amp;$A$3&amp;$D$3),
_xlpm.fin_mes, EOMONTH(_xlpm.dia_1,0),
_xlpm.lunes_Semana, _xlpm.dia_1 + (ROWS($A$6:A7)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B7" s="24">
        <f>_xlfn.LET(
_xlpm.dia_1,_xlfn.NUMBERVALUE(1&amp;$A$3&amp;$D$3),
_xlpm.fin_mes,EOMONTH(_xlpm.dia_1,0),
_xlpm.lunes_Semana,_xlpm.dia_1+(ROWS($A$6:A7)-1)*7-(WEEKDAY(_xlpm.dia_1)-1)+1,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C7" s="28">
        <f ca="1">IF(E7&lt;0,E7*-1,E7)</f>
        <v>0.65414351851844299</v>
      </c>
      <c r="D7" s="25"/>
      <c r="E7" s="20" cm="1">
        <f t="array" aca="1" ref="E7" ca="1">IF((A7&lt;&gt;"")*(A7&lt;TODAY()),_xlfn.LET(
    _xlpm.hora_entrada, IF((Datos[Attendance Type]="Check-In")*(Datos[Name]=$A$4)*(Datos[Time(Client Time)]&gt;$A7)*(Datos[Time(Client Time)]&lt;$B7+1),Datos[Time(Client Time)]),
    _xlpm.hora_salida, IF((Datos[Attendance Type]="Check-Out")*(Datos[Name]=$A$4)*(Datos[Time(Client Time)]&gt;$A7)*(Datos[Time(Client Time)]&lt;$B7+1),Datos[Time(Client Time)]),
    _xlpm.resta, IFERROR(_xlpm.hora_salida - _xlpm.hora_entrada,0),
    IF($A$4="Astrid Chan",(-(4*TIME(8,0,0))+SUM(_xlpm.resta)),(-(4*TIME(7,30,0))+SUM(_xlpm.resta)))
),"")</f>
        <v>-0.65414351851844299</v>
      </c>
      <c r="G7" s="24">
        <f>_xlfn.LET(
_xlpm.dia_1, _xlfn.NUMBERVALUE(1&amp;$G$3&amp;$J$3),
_xlpm.fin_mes, EOMONTH(_xlpm.dia_1,0),
_xlpm.lunes_Semana, _xlpm.dia_1 + (ROWS($G$6:G7)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H7" s="24">
        <f>_xlfn.LET(
_xlpm.dia_1,_xlfn.NUMBERVALUE(1&amp;$G$3&amp;$J$3),
_xlpm.fin_mes,EOMONTH(_xlpm.dia_1,0),
_xlpm.lunes_Semana,_xlpm.dia_1+(ROWS(G$6:$G7)-1)*7-(WEEKDAY(_xlpm.dia_1)-1)+1,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I7" s="28">
        <f ca="1">IF(K7&lt;0,K7*-1,K7)</f>
        <v>0.48515046296961373</v>
      </c>
      <c r="J7" s="25"/>
      <c r="K7" s="20" cm="1">
        <f t="array" aca="1" ref="K7" ca="1">IF((G7&lt;&gt;"")*(G7&lt;TODAY()),_xlfn.LET(
    _xlpm.hora_entrada, IF((Datos[Attendance Type]="Check-In")*(Datos[Name]=$G$4)*(Datos[Time(Client Time)]&gt;$G7)*(Datos[Time(Client Time)]&lt;$H7+1),Datos[Time(Client Time)]),
    _xlpm.hora_salida, IF((Datos[Attendance Type]="Check-Out")*(Datos[Name]=$G$4)*(Datos[Time(Client Time)]&gt;$G7)*(Datos[Time(Client Time)]&lt;$H7+1),Datos[Time(Client Time)]),
    _xlpm.resta, IFERROR(_xlpm.hora_salida - _xlpm.hora_entrada,0),
    IF($G$4="Astrid Chan",(-(4*TIME(8,0,0))+SUM(_xlpm.resta)),(-(4*TIME(7,30,0))+SUM(_xlpm.resta)))
),"")</f>
        <v>-0.48515046296961373</v>
      </c>
      <c r="M7" s="24">
        <f>_xlfn.LET(
_xlpm.dia_1, _xlfn.NUMBERVALUE(1&amp;$A$3&amp;$D$3),
_xlpm.fin_mes, EOMONTH(_xlpm.dia_1,0),
_xlpm.lunes_Semana, _xlpm.dia_1 + (ROWS($M$6:M7)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N7" s="24">
        <f>_xlfn.LET(
_xlpm.dia_1,_xlfn.NUMBERVALUE(1&amp;$A$3&amp;$D$3),
_xlpm.fin_mes,EOMONTH(_xlpm.dia_1,0),
_xlpm.lunes_Semana,_xlpm.dia_1+(ROWS($M$6:M7)-1)*7-(WEEKDAY(_xlpm.dia_1)-1)+1,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O7" s="28">
        <f ca="1">IF(Q7&lt;0,Q7*-1,Q7)</f>
        <v>0.60243055555474712</v>
      </c>
      <c r="P7" s="25"/>
      <c r="Q7" s="20" cm="1">
        <f t="array" aca="1" ref="Q7" ca="1">IF((M7&lt;&gt;"")*(M7&lt;TODAY()),_xlfn.LET(
    _xlpm.hora_entrada, IF((Datos[Attendance Type]="Check-In")*(Datos[Name]=$M$4)*(Datos[Time(Client Time)]&gt;$M7)*(Datos[Time(Client Time)]&lt;$N7+1),Datos[Time(Client Time)]),
    _xlpm.hora_salida, IF((Datos[Attendance Type]="Check-Out")*(Datos[Name]=$M$4)*(Datos[Time(Client Time)]&gt;$M7)*(Datos[Time(Client Time)]&lt;$N7+1),Datos[Time(Client Time)]),
    _xlpm.resta, IFERROR(_xlpm.hora_salida - _xlpm.hora_entrada,0),
    IF($M$4="Astrid Chan",(-(4*TIME(8,0,0))+SUM(_xlpm.resta)),(-(4*TIME(7,30,0))+SUM(_xlpm.resta)))
),"")</f>
        <v>-0.60243055555474712</v>
      </c>
    </row>
    <row r="8" spans="1:20" x14ac:dyDescent="0.25">
      <c r="A8" s="24">
        <f>_xlfn.LET(
_xlpm.dia_1, _xlfn.NUMBERVALUE(1&amp;$A$3&amp;$D$3),
_xlpm.fin_mes, EOMONTH(_xlpm.dia_1,0),
_xlpm.lunes_Semana, _xlpm.dia_1 + (ROWS($A$6:A8)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B8" s="24">
        <f>_xlfn.LET(
_xlpm.dia_1,_xlfn.NUMBERVALUE(1&amp;$A$3&amp;$D$3),
_xlpm.fin_mes,EOMONTH(_xlpm.dia_1,0),
_xlpm.lunes_Semana,_xlpm.dia_1+(ROWS($A$6:A8)-1)*7-(WEEKDAY(_xlpm.dia_1)-1)+1,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C8" s="28" t="str">
        <f ca="1">IF(E8&lt;0,E8*-1,E8)</f>
        <v/>
      </c>
      <c r="D8" s="26"/>
      <c r="E8" s="20" t="str" cm="1">
        <f t="array" aca="1" ref="E8" ca="1">IF((A8&lt;&gt;"")*(A8&lt;TODAY()),_xlfn.LET(
    _xlpm.hora_entrada, IF((Datos[Attendance Type]="Check-In")*(Datos[Name]=$A$4)*(Datos[Time(Client Time)]&gt;$A8)*(Datos[Time(Client Time)]&lt;$B8+1),Datos[Time(Client Time)]),
    _xlpm.hora_salida, IF((Datos[Attendance Type]="Check-Out")*(Datos[Name]=$A$4)*(Datos[Time(Client Time)]&gt;$A8)*(Datos[Time(Client Time)]&lt;$B8+1),Datos[Time(Client Time)]),
    _xlpm.resta, IFERROR(_xlpm.hora_salida - _xlpm.hora_entrada,0),
    IF($A$4="Astrid Chan",(-(6*TIME(8,0,0))+SUM(_xlpm.resta)),(-(6*TIME(7,30,0))+SUM(_xlpm.resta)))
),"")</f>
        <v/>
      </c>
      <c r="G8" s="24">
        <f>_xlfn.LET(
_xlpm.dia_1, _xlfn.NUMBERVALUE(1&amp;$G$3&amp;$J$3),
_xlpm.fin_mes, EOMONTH(_xlpm.dia_1,0),
_xlpm.lunes_Semana, _xlpm.dia_1 + (ROWS($G$6:G8)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H8" s="24">
        <f>_xlfn.LET(
_xlpm.dia_1,_xlfn.NUMBERVALUE(1&amp;$G$3&amp;$J$3),
_xlpm.fin_mes,EOMONTH(_xlpm.dia_1,0),
_xlpm.lunes_Semana,_xlpm.dia_1+(ROWS(G$6:$G8)-1)*7-(WEEKDAY(_xlpm.dia_1)-1)+1,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I8" s="28" t="str">
        <f ca="1">IF(K8&lt;0,K8*-1,K8)</f>
        <v/>
      </c>
      <c r="J8" s="26"/>
      <c r="K8" s="20" t="str" cm="1">
        <f t="array" aca="1" ref="K8" ca="1">IF((G8&lt;&gt;"")*(G8&lt;TODAY()),_xlfn.LET(
    _xlpm.hora_entrada, IF((Datos[Attendance Type]="Check-In")*(Datos[Name]=$G$4)*(Datos[Time(Client Time)]&gt;$G8)*(Datos[Time(Client Time)]&lt;$H8+1),Datos[Time(Client Time)]),
    _xlpm.hora_salida, IF((Datos[Attendance Type]="Check-Out")*(Datos[Name]=$G$4)*(Datos[Time(Client Time)]&gt;$G8)*(Datos[Time(Client Time)]&lt;$H8+1),Datos[Time(Client Time)]),
    _xlpm.resta, IFERROR(_xlpm.hora_salida - _xlpm.hora_entrada,0),
    IF($G$4="Astrid Chan",(-(6*TIME(8,0,0))+SUM(_xlpm.resta)),(-(6*TIME(7,30,0))+SUM(_xlpm.resta)))
),"")</f>
        <v/>
      </c>
      <c r="M8" s="24">
        <f>_xlfn.LET(
_xlpm.dia_1, _xlfn.NUMBERVALUE(1&amp;$A$3&amp;$D$3),
_xlpm.fin_mes, EOMONTH(_xlpm.dia_1,0),
_xlpm.lunes_Semana, _xlpm.dia_1 + (ROWS($M$6:M8)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N8" s="24">
        <f>_xlfn.LET(
_xlpm.dia_1,_xlfn.NUMBERVALUE(1&amp;$A$3&amp;$D$3),
_xlpm.fin_mes,EOMONTH(_xlpm.dia_1,0),
_xlpm.lunes_Semana,_xlpm.dia_1+(ROWS($M$6:M8)-1)*7-(WEEKDAY(_xlpm.dia_1)-1)+1,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O8" s="28" t="str">
        <f ca="1">IF(Q8&lt;0,Q8*-1,Q8)</f>
        <v/>
      </c>
      <c r="P8" s="26"/>
      <c r="Q8" s="20" t="str" cm="1">
        <f t="array" aca="1" ref="Q8" ca="1">IF((M8&lt;&gt;"")*(M8&lt;TODAY()),_xlfn.LET(
    _xlpm.hora_entrada, IF((Datos[Attendance Type]="Check-In")*(Datos[Name]=$M$4)*(Datos[Time(Client Time)]&gt;$M8)*(Datos[Time(Client Time)]&lt;$N8+1),Datos[Time(Client Time)]),
    _xlpm.hora_salida, IF((Datos[Attendance Type]="Check-Out")*(Datos[Name]=$M$4)*(Datos[Time(Client Time)]&gt;$M8)*(Datos[Time(Client Time)]&lt;$N8+1),Datos[Time(Client Time)]),
    _xlpm.resta, IFERROR(_xlpm.hora_salida - _xlpm.hora_entrada,0),
    IF($M$4="Astrid Chan",(-(6*TIME(8,0,0))+SUM(_xlpm.resta)),(-(6*TIME(7,30,0))+SUM(_xlpm.resta)))
),"")</f>
        <v/>
      </c>
    </row>
    <row r="9" spans="1:20" x14ac:dyDescent="0.25">
      <c r="A9" s="24">
        <f>_xlfn.LET(
_xlpm.dia_1, _xlfn.NUMBERVALUE(1&amp;$A$3&amp;$D$3),
_xlpm.fin_mes, EOMONTH(_xlpm.dia_1,0),
_xlpm.lunes_Semana, _xlpm.dia_1 + (ROWS($A$6:A9)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B9" s="24">
        <f>_xlfn.LET(
_xlpm.dia_1,_xlfn.NUMBERVALUE(1&amp;$A$3&amp;$D$3),
_xlpm.fin_mes,EOMONTH(_xlpm.dia_1,0),
_xlpm.lunes_Semana,_xlpm.dia_1+(ROWS($A$6:A9)-1)*7-(WEEKDAY(_xlpm.dia_1)-1)+1,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C9" s="28" t="str">
        <f ca="1">IF(E9&lt;0,E9*-1,E9)</f>
        <v/>
      </c>
      <c r="D9" s="26"/>
      <c r="E9" s="20" t="str" cm="1">
        <f t="array" aca="1" ref="E9" ca="1">IF((A9&lt;&gt;"")*(A9&lt;TODAY()),_xlfn.LET(
    _xlpm.hora_entrada, IF((Datos[Attendance Type]="Check-In")*(Datos[Name]=$A$4)*(Datos[Time(Client Time)]&gt;$A9)*(Datos[Time(Client Time)]&lt;$B9+1),Datos[Time(Client Time)]),
    _xlpm.hora_salida, IF((Datos[Attendance Type]="Check-Out")*(Datos[Name]=$A$4)*(Datos[Time(Client Time)]&gt;$A9)*(Datos[Time(Client Time)]&lt;$B9+1),Datos[Time(Client Time)]),
    _xlpm.resta, IFERROR(_xlpm.hora_salida - _xlpm.hora_entrada,0),
    IF($A$4="Astrid Chan",(-(6*TIME(8,0,0))+SUM(_xlpm.resta)),(-(6*TIME(7,30,0))+SUM(_xlpm.resta)))
),"")</f>
        <v/>
      </c>
      <c r="G9" s="24">
        <f>_xlfn.LET(
_xlpm.dia_1, _xlfn.NUMBERVALUE(1&amp;$G$3&amp;$J$3),
_xlpm.fin_mes, EOMONTH(_xlpm.dia_1,0),
_xlpm.lunes_Semana, _xlpm.dia_1 + (ROWS($G$6:G9)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H9" s="24">
        <f>_xlfn.LET(
_xlpm.dia_1,_xlfn.NUMBERVALUE(1&amp;$G$3&amp;$J$3),
_xlpm.fin_mes,EOMONTH(_xlpm.dia_1,0),
_xlpm.lunes_Semana,_xlpm.dia_1+(ROWS(G$6:$G9)-1)*7-(WEEKDAY(_xlpm.dia_1)-1)+1,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I9" s="28" t="str">
        <f ca="1">IF(K9&lt;0,K9*-1,K9)</f>
        <v/>
      </c>
      <c r="J9" s="26"/>
      <c r="K9" s="20" t="str" cm="1">
        <f t="array" aca="1" ref="K9" ca="1">IF((G9&lt;&gt;"")*(G9&lt;TODAY()),_xlfn.LET(
    _xlpm.hora_entrada, IF((Datos[Attendance Type]="Check-In")*(Datos[Name]=$G$4)*(Datos[Time(Client Time)]&gt;$G9)*(Datos[Time(Client Time)]&lt;$H9+1),Datos[Time(Client Time)]),
    _xlpm.hora_salida, IF((Datos[Attendance Type]="Check-Out")*(Datos[Name]=$G$4)*(Datos[Time(Client Time)]&gt;$G9)*(Datos[Time(Client Time)]&lt;$H9+1),Datos[Time(Client Time)]),
    _xlpm.resta, IFERROR(_xlpm.hora_salida - _xlpm.hora_entrada,0),
    IF($G$4="Astrid Chan",(-(6*TIME(8,0,0))+SUM(_xlpm.resta)),(-(6*TIME(7,30,0))+SUM(_xlpm.resta)))
),"")</f>
        <v/>
      </c>
      <c r="M9" s="24">
        <f>_xlfn.LET(
_xlpm.dia_1, _xlfn.NUMBERVALUE(1&amp;$A$3&amp;$D$3),
_xlpm.fin_mes, EOMONTH(_xlpm.dia_1,0),
_xlpm.lunes_Semana, _xlpm.dia_1 + (ROWS($M$6:M9)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N9" s="24">
        <f>_xlfn.LET(
_xlpm.dia_1,_xlfn.NUMBERVALUE(1&amp;$A$3&amp;$D$3),
_xlpm.fin_mes,EOMONTH(_xlpm.dia_1,0),
_xlpm.lunes_Semana,_xlpm.dia_1+(ROWS($M$6:M9)-1)*7-(WEEKDAY(_xlpm.dia_1)-1)+1,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O9" s="28" t="str">
        <f ca="1">IF(Q9&lt;0,Q9*-1,Q9)</f>
        <v/>
      </c>
      <c r="P9" s="26"/>
      <c r="Q9" s="20" t="str" cm="1">
        <f t="array" aca="1" ref="Q9" ca="1">IF((M9&lt;&gt;"")*(M9&lt;TODAY()),_xlfn.LET(
    _xlpm.hora_entrada, IF((Datos[Attendance Type]="Check-In")*(Datos[Name]=$M$4)*(Datos[Time(Client Time)]&gt;$M9)*(Datos[Time(Client Time)]&lt;$N9+1),Datos[Time(Client Time)]),
    _xlpm.hora_salida, IF((Datos[Attendance Type]="Check-Out")*(Datos[Name]=$M$4)*(Datos[Time(Client Time)]&gt;$M9)*(Datos[Time(Client Time)]&lt;$N9+1),Datos[Time(Client Time)]),
    _xlpm.resta, IFERROR(_xlpm.hora_salida - _xlpm.hora_entrada,0),
    IF($M$4="Astrid Chan",(-(6*TIME(8,0,0))+SUM(_xlpm.resta)),(-(6*TIME(7,30,0))+SUM(_xlpm.resta)))
),"")</f>
        <v/>
      </c>
    </row>
    <row r="10" spans="1:20" x14ac:dyDescent="0.25">
      <c r="A10" s="24">
        <f>_xlfn.LET(
_xlpm.dia_1, _xlfn.NUMBERVALUE(1&amp;$A$3&amp;$D$3),
_xlpm.fin_mes, EOMONTH(_xlpm.dia_1,0),
_xlpm.lunes_Semana, _xlpm.dia_1 + (ROWS($A$6:A10)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B10" s="24">
        <f>_xlfn.LET(
_xlpm.dia_1,_xlfn.NUMBERVALUE(1&amp;$A$3&amp;$D$3),
_xlpm.fin_mes,EOMONTH(_xlpm.dia_1,0),
_xlpm.lunes_Semana,_xlpm.dia_1+(ROWS($A$6:A10)-1)*7-(WEEKDAY(_xlpm.dia_1)-1)+1,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C10" s="28" t="str">
        <f ca="1">IF(E10&lt;0,E10*-1,E10)</f>
        <v/>
      </c>
      <c r="D10" s="26"/>
      <c r="E10" s="20" t="str" cm="1">
        <f t="array" aca="1" ref="E10" ca="1">IF((A10&lt;&gt;"")*(A10&lt;TODAY()),_xlfn.LET(
    _xlpm.hora_entrada, IF((Datos[Attendance Type]="Check-In")*(Datos[Name]=$A$4)*(Datos[Time(Client Time)]&gt;$A10)*(Datos[Time(Client Time)]&lt;$B10+1),Datos[Time(Client Time)]),
    _xlpm.hora_salida, IF((Datos[Attendance Type]="Check-Out")*(Datos[Name]=$A$4)*(Datos[Time(Client Time)]&gt;$A10)*(Datos[Time(Client Time)]&lt;$B10+1),Datos[Time(Client Time)]),
    _xlpm.resta, IFERROR(_xlpm.hora_salida - _xlpm.hora_entrada,0),
    IF($A$4="Astrid Chan",(-(6*TIME(8,0,0))+SUM(_xlpm.resta)),(-(6*TIME(7,30,0))+SUM(_xlpm.resta)))
),"")</f>
        <v/>
      </c>
      <c r="G10" s="24">
        <f>_xlfn.LET(
_xlpm.dia_1, _xlfn.NUMBERVALUE(1&amp;$G$3&amp;$J$3),
_xlpm.fin_mes, EOMONTH(_xlpm.dia_1,0),
_xlpm.lunes_Semana, _xlpm.dia_1 + (ROWS($G$6:G10)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H10" s="24">
        <f>_xlfn.LET(
_xlpm.dia_1,_xlfn.NUMBERVALUE(1&amp;$G$3&amp;$J$3),
_xlpm.fin_mes,EOMONTH(_xlpm.dia_1,0),
_xlpm.lunes_Semana,_xlpm.dia_1+(ROWS(G$6:$G10)-1)*7-(WEEKDAY(_xlpm.dia_1)-1)+1,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I10" s="28" t="str">
        <f ca="1">IF(K10&lt;0,K10*-1,K10)</f>
        <v/>
      </c>
      <c r="J10" s="26"/>
      <c r="K10" s="20" t="str" cm="1">
        <f t="array" aca="1" ref="K10" ca="1">IF((G10&lt;&gt;"")*(G10&lt;TODAY()),_xlfn.LET(
    _xlpm.hora_entrada, IF((Datos[Attendance Type]="Check-In")*(Datos[Name]=$G$4)*(Datos[Time(Client Time)]&gt;$G10)*(Datos[Time(Client Time)]&lt;$H10+1),Datos[Time(Client Time)]),
    _xlpm.hora_salida, IF((Datos[Attendance Type]="Check-Out")*(Datos[Name]=$G$4)*(Datos[Time(Client Time)]&gt;$G10)*(Datos[Time(Client Time)]&lt;$H10+1),Datos[Time(Client Time)]),
    _xlpm.resta, IFERROR(_xlpm.hora_salida - _xlpm.hora_entrada,0),
    IF($G$4="Astrid Chan",(-(6*TIME(8,0,0))+SUM(_xlpm.resta)),(-(6*TIME(7,30,0))+SUM(_xlpm.resta)))
),"")</f>
        <v/>
      </c>
      <c r="M10" s="24">
        <f>_xlfn.LET(
_xlpm.dia_1, _xlfn.NUMBERVALUE(1&amp;$A$3&amp;$D$3),
_xlpm.fin_mes, EOMONTH(_xlpm.dia_1,0),
_xlpm.lunes_Semana, _xlpm.dia_1 + (ROWS($M$6:M10)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N10" s="24">
        <f>_xlfn.LET(
_xlpm.dia_1,_xlfn.NUMBERVALUE(1&amp;$A$3&amp;$D$3),
_xlpm.fin_mes,EOMONTH(_xlpm.dia_1,0),
_xlpm.lunes_Semana,_xlpm.dia_1+(ROWS($M$6:M10)-1)*7-(WEEKDAY(_xlpm.dia_1)-1)+1,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O10" s="28" t="str">
        <f ca="1">IF(Q10&lt;0,Q10*-1,Q10)</f>
        <v/>
      </c>
      <c r="P10" s="26"/>
      <c r="Q10" s="20" t="str" cm="1">
        <f t="array" aca="1" ref="Q10" ca="1">IF((M10&lt;&gt;"")*(M10&lt;TODAY()),_xlfn.LET(
    _xlpm.hora_entrada, IF((Datos[Attendance Type]="Check-In")*(Datos[Name]=$M$4)*(Datos[Time(Client Time)]&gt;$M10)*(Datos[Time(Client Time)]&lt;$N10+1),Datos[Time(Client Time)]),
    _xlpm.hora_salida, IF((Datos[Attendance Type]="Check-Out")*(Datos[Name]=$M$4)*(Datos[Time(Client Time)]&gt;$M10)*(Datos[Time(Client Time)]&lt;$N10+1),Datos[Time(Client Time)]),
    _xlpm.resta, IFERROR(_xlpm.hora_salida - _xlpm.hora_entrada,0),
    IF($M$4="Astrid Chan",(-(6*TIME(8,0,0))+SUM(_xlpm.resta)),(-(6*TIME(7,30,0))+SUM(_xlpm.resta)))
),"")</f>
        <v/>
      </c>
    </row>
    <row r="11" spans="1:20" x14ac:dyDescent="0.25">
      <c r="A11" s="24" t="str">
        <f>_xlfn.LET(
_xlpm.dia_1, _xlfn.NUMBERVALUE(1&amp;$A$3&amp;$D$3),
_xlpm.fin_mes, EOMONTH(_xlpm.dia_1,0),
_xlpm.lunes_Semana, _xlpm.dia_1 + (ROWS($A$6:A11)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B11" s="24" t="str">
        <f>_xlfn.LET(
_xlpm.dia_1,_xlfn.NUMBERVALUE(1&amp;$A$3&amp;$D$3),
_xlpm.fin_mes,EOMONTH(_xlpm.dia_1,0),
_xlpm.lunes_Semana,_xlpm.dia_1+(ROWS($A$6:A11)-1)*7-(WEEKDAY(_xlpm.dia_1)-1)+1,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C11" s="28" t="str">
        <f ca="1">IF(E11&lt;0,E11*-1,E11)</f>
        <v/>
      </c>
      <c r="D11" s="26"/>
      <c r="E11" s="20" t="str" cm="1">
        <f t="array" aca="1" ref="E11" ca="1">IF((A11&lt;&gt;"")*(A11&lt;TODAY()),_xlfn.LET(
    _xlpm.hora_entrada, IF((Datos[Attendance Type]="Check-In")*(Datos[Name]=$A$4)*(Datos[Time(Client Time)]&gt;$A11)*(Datos[Time(Client Time)]&lt;$B11+1),Datos[Time(Client Time)]),
    _xlpm.hora_salida, IF((Datos[Attendance Type]="Check-Out")*(Datos[Name]=$A$4)*(Datos[Time(Client Time)]&gt;$A11)*(Datos[Time(Client Time)]&lt;$B11+1),Datos[Time(Client Time)]),
    _xlpm.resta, IFERROR(_xlpm.hora_salida - _xlpm.hora_entrada,0),
    IF($A$4="Astrid Chan",(-(6*TIME(8,0,0))+SUM(_xlpm.resta)),(-(6*TIME(7,30,0))+SUM(_xlpm.resta)))
),"")</f>
        <v/>
      </c>
      <c r="G11" s="24" t="str">
        <f>_xlfn.LET(
_xlpm.dia_1, _xlfn.NUMBERVALUE(1&amp;$G$3&amp;$J$3),
_xlpm.fin_mes, EOMONTH(_xlpm.dia_1,0),
_xlpm.lunes_Semana, _xlpm.dia_1 + (ROWS($G$6:G11)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H11" s="24" t="str">
        <f>_xlfn.LET(
_xlpm.dia_1,_xlfn.NUMBERVALUE(1&amp;$G$3&amp;$J$3),
_xlpm.fin_mes,EOMONTH(_xlpm.dia_1,0),
_xlpm.lunes_Semana,_xlpm.dia_1+(ROWS(G$6:$G11)-1)*7-(WEEKDAY(_xlpm.dia_1)-1)+1,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I11" s="28" t="str">
        <f ca="1">IF(K11&lt;0,K11*-1,K11)</f>
        <v/>
      </c>
      <c r="J11" s="26"/>
      <c r="K11" s="20" t="str" cm="1">
        <f t="array" aca="1" ref="K11" ca="1">IF((G11&lt;&gt;"")*(G11&lt;TODAY()),_xlfn.LET(
    _xlpm.hora_entrada, IF((Datos[Attendance Type]="Check-In")*(Datos[Name]=$G$4)*(Datos[Time(Client Time)]&gt;$G11)*(Datos[Time(Client Time)]&lt;$H11+1),Datos[Time(Client Time)]),
    _xlpm.hora_salida, IF((Datos[Attendance Type]="Check-Out")*(Datos[Name]=$G$4)*(Datos[Time(Client Time)]&gt;$G11)*(Datos[Time(Client Time)]&lt;$H11+1),Datos[Time(Client Time)]),
    _xlpm.resta, IFERROR(_xlpm.hora_salida - _xlpm.hora_entrada,0),
    IF($G$4="Astrid Chan",(-(6*TIME(8,0,0))+SUM(_xlpm.resta)),(-(6*TIME(7,30,0))+SUM(_xlpm.resta)))
),"")</f>
        <v/>
      </c>
      <c r="M11" s="24" t="str">
        <f>_xlfn.LET(
_xlpm.dia_1, _xlfn.NUMBERVALUE(1&amp;$A$3&amp;$D$3),
_xlpm.fin_mes, EOMONTH(_xlpm.dia_1,0),
_xlpm.lunes_Semana, _xlpm.dia_1 + (ROWS($M$6:M11)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N11" s="24" t="str">
        <f>_xlfn.LET(
_xlpm.dia_1,_xlfn.NUMBERVALUE(1&amp;$A$3&amp;$D$3),
_xlpm.fin_mes,EOMONTH(_xlpm.dia_1,0),
_xlpm.lunes_Semana,_xlpm.dia_1+(ROWS($M$6:M11)-1)*7-(WEEKDAY(_xlpm.dia_1)-1)+1,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O11" s="28" t="str">
        <f ca="1">IF(Q11&lt;0,Q11*-1,Q11)</f>
        <v/>
      </c>
      <c r="P11" s="26"/>
      <c r="Q11" s="20" t="str" cm="1">
        <f t="array" aca="1" ref="Q11" ca="1">IF((M11&lt;&gt;"")*(M11&lt;TODAY()),_xlfn.LET(
    _xlpm.hora_entrada, IF((Datos[Attendance Type]="Check-In")*(Datos[Name]=$M$4)*(Datos[Time(Client Time)]&gt;$M11)*(Datos[Time(Client Time)]&lt;$N11+1),Datos[Time(Client Time)]),
    _xlpm.hora_salida, IF((Datos[Attendance Type]="Check-Out")*(Datos[Name]=$M$4)*(Datos[Time(Client Time)]&gt;$M11)*(Datos[Time(Client Time)]&lt;$N11+1),Datos[Time(Client Time)]),
    _xlpm.resta, IFERROR(_xlpm.hora_salida - _xlpm.hora_entrada,0),
    IF($M$4="Astrid Chan",(-(6*TIME(8,0,0))+SUM(_xlpm.resta)),(-(6*TIME(7,30,0))+SUM(_xlpm.resta)))
),"")</f>
        <v/>
      </c>
    </row>
    <row r="12" spans="1:20" x14ac:dyDescent="0.25">
      <c r="E12" s="14"/>
      <c r="F12" s="14"/>
      <c r="G12" s="22"/>
      <c r="H12" s="21"/>
      <c r="I12" s="10"/>
      <c r="J12" s="10"/>
      <c r="K12" s="14"/>
      <c r="M12" s="22"/>
      <c r="N12" s="21"/>
      <c r="O12" s="10"/>
      <c r="P12" s="10"/>
      <c r="Q12" s="14"/>
    </row>
    <row r="13" spans="1:20" x14ac:dyDescent="0.25">
      <c r="C13" s="11"/>
      <c r="D13" s="10" t="s">
        <v>42</v>
      </c>
      <c r="E13" s="14"/>
      <c r="F13" s="14"/>
      <c r="G13" s="22"/>
      <c r="H13" s="21"/>
      <c r="I13" s="11"/>
      <c r="J13" s="10" t="s">
        <v>42</v>
      </c>
      <c r="K13" s="14"/>
      <c r="M13" s="22"/>
      <c r="N13" s="21"/>
      <c r="O13" s="11"/>
      <c r="P13" s="10" t="s">
        <v>42</v>
      </c>
      <c r="Q13" s="14"/>
    </row>
    <row r="14" spans="1:20" x14ac:dyDescent="0.25">
      <c r="C14" s="12"/>
      <c r="D14" s="10" t="s">
        <v>43</v>
      </c>
      <c r="E14" s="14"/>
      <c r="F14" s="14"/>
      <c r="G14" s="22"/>
      <c r="H14" s="21"/>
      <c r="I14" s="12"/>
      <c r="J14" s="10" t="s">
        <v>43</v>
      </c>
      <c r="K14" s="14"/>
      <c r="M14" s="22"/>
      <c r="N14" s="21"/>
      <c r="O14" s="12"/>
      <c r="P14" s="10" t="s">
        <v>43</v>
      </c>
      <c r="Q14" s="14"/>
    </row>
    <row r="15" spans="1:20" x14ac:dyDescent="0.25">
      <c r="E15" s="14"/>
      <c r="F15" s="14"/>
      <c r="G15" s="20"/>
    </row>
    <row r="18" spans="1:17" x14ac:dyDescent="0.25">
      <c r="A18" s="18" t="s">
        <v>39</v>
      </c>
      <c r="B18" s="18"/>
      <c r="C18" s="18"/>
      <c r="D18" s="18"/>
      <c r="F18" s="13"/>
      <c r="G18" s="18" t="s">
        <v>39</v>
      </c>
      <c r="H18" s="18"/>
      <c r="I18" s="18"/>
      <c r="J18" s="18"/>
      <c r="L18" s="10"/>
      <c r="M18" s="18" t="s">
        <v>39</v>
      </c>
      <c r="N18" s="18"/>
      <c r="O18" s="18"/>
      <c r="P18" s="18"/>
    </row>
    <row r="19" spans="1:17" x14ac:dyDescent="0.25">
      <c r="A19" s="18" t="s">
        <v>40</v>
      </c>
      <c r="B19" s="18"/>
      <c r="C19" s="18"/>
      <c r="D19" s="18"/>
      <c r="F19" s="8"/>
      <c r="G19" s="18" t="s">
        <v>40</v>
      </c>
      <c r="H19" s="18"/>
      <c r="I19" s="18"/>
      <c r="J19" s="18"/>
      <c r="L19" s="10"/>
      <c r="M19" s="18" t="s">
        <v>40</v>
      </c>
      <c r="N19" s="18"/>
      <c r="O19" s="18"/>
      <c r="P19" s="18"/>
    </row>
    <row r="20" spans="1:17" x14ac:dyDescent="0.25">
      <c r="A20" s="18" t="str">
        <f>UPPER($S$1)</f>
        <v>FEBRERO</v>
      </c>
      <c r="B20" s="18"/>
      <c r="C20" s="18"/>
      <c r="D20" s="13">
        <f>$T$1</f>
        <v>2024</v>
      </c>
      <c r="E20" s="8"/>
      <c r="F20" s="10"/>
      <c r="G20" s="18" t="str">
        <f>UPPER($S$1)</f>
        <v>FEBRERO</v>
      </c>
      <c r="H20" s="18"/>
      <c r="I20" s="18"/>
      <c r="J20" s="13">
        <f>$T$1</f>
        <v>2024</v>
      </c>
      <c r="K20" s="8"/>
      <c r="L20" s="10"/>
      <c r="M20" s="18" t="str">
        <f>UPPER($S$1)</f>
        <v>FEBRERO</v>
      </c>
      <c r="N20" s="18"/>
      <c r="O20" s="18"/>
      <c r="P20" s="13">
        <f>$T$1</f>
        <v>2024</v>
      </c>
      <c r="Q20" s="8"/>
    </row>
    <row r="21" spans="1:17" x14ac:dyDescent="0.25">
      <c r="A21" s="19" t="s">
        <v>9</v>
      </c>
      <c r="B21" s="19"/>
      <c r="C21" s="19"/>
      <c r="D21" s="19"/>
      <c r="E21" s="14"/>
      <c r="F21" s="14"/>
      <c r="G21" s="19" t="s">
        <v>21</v>
      </c>
      <c r="H21" s="19"/>
      <c r="I21" s="19"/>
      <c r="J21" s="19"/>
      <c r="K21" s="14"/>
      <c r="M21" s="19" t="s">
        <v>26</v>
      </c>
      <c r="N21" s="19"/>
      <c r="O21" s="19"/>
      <c r="P21" s="19"/>
      <c r="Q21" s="14"/>
    </row>
    <row r="22" spans="1:17" x14ac:dyDescent="0.25">
      <c r="A22" s="23" t="s">
        <v>45</v>
      </c>
      <c r="B22" s="23" t="s">
        <v>46</v>
      </c>
      <c r="C22" s="9" t="s">
        <v>48</v>
      </c>
      <c r="D22" s="9" t="s">
        <v>41</v>
      </c>
      <c r="E22" s="14"/>
      <c r="F22" s="14"/>
      <c r="G22" s="23" t="s">
        <v>45</v>
      </c>
      <c r="H22" s="23" t="s">
        <v>46</v>
      </c>
      <c r="I22" s="9" t="s">
        <v>48</v>
      </c>
      <c r="J22" s="9" t="s">
        <v>41</v>
      </c>
      <c r="K22" s="14"/>
      <c r="M22" s="23" t="s">
        <v>45</v>
      </c>
      <c r="N22" s="23" t="s">
        <v>46</v>
      </c>
      <c r="O22" s="9" t="s">
        <v>48</v>
      </c>
      <c r="P22" s="9" t="s">
        <v>41</v>
      </c>
      <c r="Q22" s="14"/>
    </row>
    <row r="23" spans="1:17" x14ac:dyDescent="0.25">
      <c r="A23" s="24">
        <f>_xlfn.LET(
_xlpm.dia_1, _xlfn.NUMBERVALUE(1&amp;$A$20&amp;$D$20),
_xlpm.fin_mes, EOMONTH(_xlpm.dia_1,0),
_xlpm.lunes_Semana, _xlpm.dia_1 + (ROWS($A$23:A23)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B23" s="24">
        <f>_xlfn.LET(
_xlpm.dia_1,_xlfn.NUMBERVALUE(1&amp;$A$20&amp;$D$20),
_xlpm.fin_mes,EOMONTH(_xlpm.dia_1,0),
_xlpm.lunes_Semana,_xlpm.dia_1+(ROWS($A$23:A23)-1)*7-(WEEKDAY(_xlpm.dia_1)-1)+1,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C23" s="28">
        <f>IF(E23&lt;0,E23*-1,E23)</f>
        <v>0</v>
      </c>
      <c r="D23" s="25"/>
      <c r="E23" s="20"/>
      <c r="G23" s="24">
        <f>_xlfn.LET(
_xlpm.dia_1, _xlfn.NUMBERVALUE(1&amp;$G$20&amp;$J$20),
_xlpm.fin_mes, EOMONTH(_xlpm.dia_1,0),
_xlpm.lunes_Semana, _xlpm.dia_1 + (ROWS($G$23:G23)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H23" s="24">
        <f>_xlfn.LET(
_xlpm.dia_1,_xlfn.NUMBERVALUE(1&amp;$G$20&amp;$J$20),
_xlpm.fin_mes,EOMONTH(_xlpm.dia_1,0),
_xlpm.lunes_Semana,_xlpm.dia_1+(ROWS(G$23:$G23)-1)*7-(WEEKDAY(_xlpm.dia_1)-1)+1,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I23" s="28">
        <f>IF(K23&lt;0,K23*-1,K23)</f>
        <v>0</v>
      </c>
      <c r="J23" s="25"/>
      <c r="K23" s="20"/>
      <c r="M23" s="24">
        <f>_xlfn.LET(
_xlpm.dia_1, _xlfn.NUMBERVALUE(1&amp;$M$20&amp;$P$20),
_xlpm.fin_mes, EOMONTH(_xlpm.dia_1,0),
_xlpm.lunes_Semana, _xlpm.dia_1 + (ROWS($M$23:M23)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N23" s="24">
        <f>_xlfn.LET(
_xlpm.dia_1,_xlfn.NUMBERVALUE(1&amp;$M$20&amp;$P$20),
_xlpm.fin_mes,EOMONTH(_xlpm.dia_1,0),
_xlpm.lunes_Semana,_xlpm.dia_1+(ROWS($M$23:M23)-1)*7-(WEEKDAY(_xlpm.dia_1)-1)+1,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O23" s="28">
        <f>IF(Q23&lt;0,Q23*-1,Q23)</f>
        <v>0</v>
      </c>
      <c r="P23" s="25"/>
      <c r="Q23" s="20"/>
    </row>
    <row r="24" spans="1:17" x14ac:dyDescent="0.25">
      <c r="A24" s="24">
        <f>_xlfn.LET(
_xlpm.dia_1, _xlfn.NUMBERVALUE(1&amp;$A$20&amp;$D$20),
_xlpm.fin_mes, EOMONTH(_xlpm.dia_1,0),
_xlpm.lunes_Semana, _xlpm.dia_1 + (ROWS($A$23:A24)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B24" s="24">
        <f>_xlfn.LET(
_xlpm.dia_1,_xlfn.NUMBERVALUE(1&amp;$A$20&amp;$D$20),
_xlpm.fin_mes,EOMONTH(_xlpm.dia_1,0),
_xlpm.lunes_Semana,_xlpm.dia_1+(ROWS($A$23:A24)-1)*7-(WEEKDAY(_xlpm.dia_1)-1)+1,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C24" s="28">
        <f ca="1">IF(E24&lt;0,E24*-1,E24)</f>
        <v>0.60847222222218988</v>
      </c>
      <c r="D24" s="25"/>
      <c r="E24" s="20" cm="1">
        <f t="array" aca="1" ref="E24" ca="1">IF((A24&lt;&gt;"")*(A24&lt;TODAY()),_xlfn.LET(
    _xlpm.hora_entrada, IF((Datos[Attendance Type]="Check-In")*(Datos[Name]=$A$21)*(Datos[Time(Client Time)]&gt;$A24)*(Datos[Time(Client Time)]&lt;$B24+1),Datos[Time(Client Time)]),
    _xlpm.hora_salida, IF((Datos[Attendance Type]="Check-Out")*(Datos[Name]=$A$21)*(Datos[Time(Client Time)]&gt;$A24)*(Datos[Time(Client Time)]&lt;$B24+1),Datos[Time(Client Time)]),
    _xlpm.resta, IFERROR(_xlpm.hora_salida - _xlpm.hora_entrada,0),
    IF($A$21="Astrid Chan",(-(4*TIME(8,0,0))+SUM(_xlpm.resta)),(-(4*TIME(7,30,0))+SUM(_xlpm.resta)))
),"")</f>
        <v>-0.60847222222218988</v>
      </c>
      <c r="G24" s="24">
        <f>_xlfn.LET(
_xlpm.dia_1, _xlfn.NUMBERVALUE(1&amp;$G$20&amp;$J$20),
_xlpm.fin_mes, EOMONTH(_xlpm.dia_1,0),
_xlpm.lunes_Semana, _xlpm.dia_1 + (ROWS($G$23:G24)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H24" s="24">
        <f>_xlfn.LET(
_xlpm.dia_1,_xlfn.NUMBERVALUE(1&amp;$G$20&amp;$J$20),
_xlpm.fin_mes,EOMONTH(_xlpm.dia_1,0),
_xlpm.lunes_Semana,_xlpm.dia_1+(ROWS(G$23:$G24)-1)*7-(WEEKDAY(_xlpm.dia_1)-1)+1,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I24" s="28">
        <f ca="1">IF(K24&lt;0,K24*-1,K24)</f>
        <v>0.60023148148320615</v>
      </c>
      <c r="J24" s="25"/>
      <c r="K24" s="20" cm="1">
        <f t="array" aca="1" ref="K24" ca="1">IF((G24&lt;&gt;"")*(G24&lt;TODAY()),_xlfn.LET(
    _xlpm.hora_entrada, IF((Datos[Attendance Type]="Check-In")*(Datos[Name]=$G$21)*(Datos[Time(Client Time)]&gt;$G24)*(Datos[Time(Client Time)]&lt;$H24+1),Datos[Time(Client Time)]),
    _xlpm.hora_salida, IF((Datos[Attendance Type]="Check-Out")*(Datos[Name]=$G$21)*(Datos[Time(Client Time)]&gt;$G24)*(Datos[Time(Client Time)]&lt;$H24+1),Datos[Time(Client Time)]),
    _xlpm.resta, IFERROR(_xlpm.hora_salida - _xlpm.hora_entrada,0),
    IF($G$21="Astrid Chan",(-(4*TIME(8,0,0))+SUM(_xlpm.resta)),(-(4*TIME(7,30,0))+SUM(_xlpm.resta)))
),"")</f>
        <v>-0.60023148148320615</v>
      </c>
      <c r="M24" s="24">
        <f>_xlfn.LET(
_xlpm.dia_1, _xlfn.NUMBERVALUE(1&amp;$M$20&amp;$P$20),
_xlpm.fin_mes, EOMONTH(_xlpm.dia_1,0),
_xlpm.lunes_Semana, _xlpm.dia_1 + (ROWS($M$23:M24)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N24" s="24">
        <f>_xlfn.LET(
_xlpm.dia_1,_xlfn.NUMBERVALUE(1&amp;$M$20&amp;$P$20),
_xlpm.fin_mes,EOMONTH(_xlpm.dia_1,0),
_xlpm.lunes_Semana,_xlpm.dia_1+(ROWS($M$23:M24)-1)*7-(WEEKDAY(_xlpm.dia_1)-1)+1,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O24" s="28">
        <f ca="1">IF(Q24&lt;0,Q24*-1,Q24)</f>
        <v>0.47873842593253357</v>
      </c>
      <c r="P24" s="25"/>
      <c r="Q24" s="20" cm="1">
        <f t="array" aca="1" ref="Q24" ca="1">IF((M24&lt;&gt;"")*(M24&lt;TODAY()),_xlfn.LET(
    _xlpm.hora_entrada, IF((Datos[Attendance Type]="Check-In")*(Datos[Name]=$M$21)*(Datos[Time(Client Time)]&gt;$M24)*(Datos[Time(Client Time)]&lt;$N24+1),Datos[Time(Client Time)]),
    _xlpm.hora_salida, IF((Datos[Attendance Type]="Check-Out")*(Datos[Name]=$M$21)*(Datos[Time(Client Time)]&gt;$M24)*(Datos[Time(Client Time)]&lt;$N24+1),Datos[Time(Client Time)]),
    _xlpm.resta, IFERROR(_xlpm.hora_salida - _xlpm.hora_entrada,0),
    IF($M$21="Astrid Chan",(-(4*TIME(8,0,0))+SUM(_xlpm.resta)),(-(4*TIME(7,30,0))+SUM(_xlpm.resta)))
),"")</f>
        <v>-0.47873842593253357</v>
      </c>
    </row>
    <row r="25" spans="1:17" x14ac:dyDescent="0.25">
      <c r="A25" s="24">
        <f>_xlfn.LET(
_xlpm.dia_1, _xlfn.NUMBERVALUE(1&amp;$A$20&amp;$D$20),
_xlpm.fin_mes, EOMONTH(_xlpm.dia_1,0),
_xlpm.lunes_Semana, _xlpm.dia_1 + (ROWS($A$23:A25)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B25" s="24">
        <f>_xlfn.LET(
_xlpm.dia_1,_xlfn.NUMBERVALUE(1&amp;$A$20&amp;$D$20),
_xlpm.fin_mes,EOMONTH(_xlpm.dia_1,0),
_xlpm.lunes_Semana,_xlpm.dia_1+(ROWS($A$23:A25)-1)*7-(WEEKDAY(_xlpm.dia_1)-1)+1,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C25" s="28" t="str">
        <f ca="1">IF(E25&lt;0,E25*-1,E25)</f>
        <v/>
      </c>
      <c r="D25" s="26"/>
      <c r="E25" s="20" t="str" cm="1">
        <f t="array" aca="1" ref="E25" ca="1">IF((A25&lt;&gt;"")*(A25&lt;TODAY()),_xlfn.LET(
    _xlpm.hora_entrada, IF((Datos[Attendance Type]="Check-In")*(Datos[Name]=$A$21)*(Datos[Time(Client Time)]&gt;$A25)*(Datos[Time(Client Time)]&lt;$B25+1),Datos[Time(Client Time)]),
    _xlpm.hora_salida, IF((Datos[Attendance Type]="Check-Out")*(Datos[Name]=$A$21)*(Datos[Time(Client Time)]&gt;$A25)*(Datos[Time(Client Time)]&lt;$B25+1),Datos[Time(Client Time)]),
    _xlpm.resta, IFERROR(_xlpm.hora_salida - _xlpm.hora_entrada,0),
    IF($A$21="Astrid Chan",(-(6*TIME(8,0,0))+SUM(_xlpm.resta)),(-(6*TIME(7,30,0))+SUM(_xlpm.resta)))
),"")</f>
        <v/>
      </c>
      <c r="G25" s="24">
        <f>_xlfn.LET(
_xlpm.dia_1, _xlfn.NUMBERVALUE(1&amp;$G$20&amp;$J$20),
_xlpm.fin_mes, EOMONTH(_xlpm.dia_1,0),
_xlpm.lunes_Semana, _xlpm.dia_1 + (ROWS($G$23:G25)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H25" s="24">
        <f>_xlfn.LET(
_xlpm.dia_1,_xlfn.NUMBERVALUE(1&amp;$G$20&amp;$J$20),
_xlpm.fin_mes,EOMONTH(_xlpm.dia_1,0),
_xlpm.lunes_Semana,_xlpm.dia_1+(ROWS(G$23:$G25)-1)*7-(WEEKDAY(_xlpm.dia_1)-1)+1,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I25" s="28" t="str">
        <f ca="1">IF(K25&lt;0,K25*-1,K25)</f>
        <v/>
      </c>
      <c r="J25" s="26"/>
      <c r="K25" s="20" t="str" cm="1">
        <f t="array" aca="1" ref="K25" ca="1">IF((G25&lt;&gt;"")*(G25&lt;TODAY()),_xlfn.LET(
    _xlpm.hora_entrada, IF((Datos[Attendance Type]="Check-In")*(Datos[Name]=$G$21)*(Datos[Time(Client Time)]&gt;$G25)*(Datos[Time(Client Time)]&lt;$H25+1),Datos[Time(Client Time)]),
    _xlpm.hora_salida, IF((Datos[Attendance Type]="Check-Out")*(Datos[Name]=$G$21)*(Datos[Time(Client Time)]&gt;$G25)*(Datos[Time(Client Time)]&lt;$H25+1),Datos[Time(Client Time)]),
    _xlpm.resta, IFERROR(_xlpm.hora_salida - _xlpm.hora_entrada,0),
    IF($G$21="Astrid Chan",(-(6*TIME(8,0,0))+SUM(_xlpm.resta)),(-(6*TIME(7,30,0))+SUM(_xlpm.resta)))
),"")</f>
        <v/>
      </c>
      <c r="M25" s="24">
        <f>_xlfn.LET(
_xlpm.dia_1, _xlfn.NUMBERVALUE(1&amp;$M$20&amp;$P$20),
_xlpm.fin_mes, EOMONTH(_xlpm.dia_1,0),
_xlpm.lunes_Semana, _xlpm.dia_1 + (ROWS($M$23:M25)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N25" s="24">
        <f>_xlfn.LET(
_xlpm.dia_1,_xlfn.NUMBERVALUE(1&amp;$M$20&amp;$P$20),
_xlpm.fin_mes,EOMONTH(_xlpm.dia_1,0),
_xlpm.lunes_Semana,_xlpm.dia_1+(ROWS($M$23:M25)-1)*7-(WEEKDAY(_xlpm.dia_1)-1)+1,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O25" s="28" t="str">
        <f ca="1">IF(Q25&lt;0,Q25*-1,Q25)</f>
        <v/>
      </c>
      <c r="P25" s="26"/>
      <c r="Q25" s="20" t="str" cm="1">
        <f t="array" aca="1" ref="Q25" ca="1">IF((M25&lt;&gt;"")*(M25&lt;TODAY()),_xlfn.LET(
    _xlpm.hora_entrada, IF((Datos[Attendance Type]="Check-In")*(Datos[Name]=$M$21)*(Datos[Time(Client Time)]&gt;$M25)*(Datos[Time(Client Time)]&lt;$N25+1),Datos[Time(Client Time)]),
    _xlpm.hora_salida, IF((Datos[Attendance Type]="Check-Out")*(Datos[Name]=$M$21)*(Datos[Time(Client Time)]&gt;$M25)*(Datos[Time(Client Time)]&lt;$N25+1),Datos[Time(Client Time)]),
    _xlpm.resta, IFERROR(_xlpm.hora_salida - _xlpm.hora_entrada,0),
    IF($M$21="Astrid Chan",(-(6*TIME(8,0,0))+SUM(_xlpm.resta)),(-(6*TIME(7,30,0))+SUM(_xlpm.resta)))
),"")</f>
        <v/>
      </c>
    </row>
    <row r="26" spans="1:17" x14ac:dyDescent="0.25">
      <c r="A26" s="24">
        <f>_xlfn.LET(
_xlpm.dia_1, _xlfn.NUMBERVALUE(1&amp;$A$20&amp;$D$20),
_xlpm.fin_mes, EOMONTH(_xlpm.dia_1,0),
_xlpm.lunes_Semana, _xlpm.dia_1 + (ROWS($A$23:A26)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B26" s="24">
        <f>_xlfn.LET(
_xlpm.dia_1,_xlfn.NUMBERVALUE(1&amp;$A$20&amp;$D$20),
_xlpm.fin_mes,EOMONTH(_xlpm.dia_1,0),
_xlpm.lunes_Semana,_xlpm.dia_1+(ROWS($A$23:A26)-1)*7-(WEEKDAY(_xlpm.dia_1)-1)+1,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C26" s="28" t="str">
        <f ca="1">IF(E26&lt;0,E26*-1,E26)</f>
        <v/>
      </c>
      <c r="D26" s="26"/>
      <c r="E26" s="20" t="str" cm="1">
        <f t="array" aca="1" ref="E26" ca="1">IF((A26&lt;&gt;"")*(A26&lt;TODAY()),_xlfn.LET(
    _xlpm.hora_entrada, IF((Datos[Attendance Type]="Check-In")*(Datos[Name]=$A$21)*(Datos[Time(Client Time)]&gt;$A26)*(Datos[Time(Client Time)]&lt;$B26+1),Datos[Time(Client Time)]),
    _xlpm.hora_salida, IF((Datos[Attendance Type]="Check-Out")*(Datos[Name]=$A$21)*(Datos[Time(Client Time)]&gt;$A26)*(Datos[Time(Client Time)]&lt;$B26+1),Datos[Time(Client Time)]),
    _xlpm.resta, IFERROR(_xlpm.hora_salida - _xlpm.hora_entrada,0),
    IF($A$21="Astrid Chan",(-(6*TIME(8,0,0))+SUM(_xlpm.resta)),(-(6*TIME(7,30,0))+SUM(_xlpm.resta)))
),"")</f>
        <v/>
      </c>
      <c r="G26" s="24">
        <f>_xlfn.LET(
_xlpm.dia_1, _xlfn.NUMBERVALUE(1&amp;$G$20&amp;$J$20),
_xlpm.fin_mes, EOMONTH(_xlpm.dia_1,0),
_xlpm.lunes_Semana, _xlpm.dia_1 + (ROWS($G$23:G26)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H26" s="24">
        <f>_xlfn.LET(
_xlpm.dia_1,_xlfn.NUMBERVALUE(1&amp;$G$20&amp;$J$20),
_xlpm.fin_mes,EOMONTH(_xlpm.dia_1,0),
_xlpm.lunes_Semana,_xlpm.dia_1+(ROWS(G$23:$G26)-1)*7-(WEEKDAY(_xlpm.dia_1)-1)+1,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I26" s="28" t="str">
        <f ca="1">IF(K26&lt;0,K26*-1,K26)</f>
        <v/>
      </c>
      <c r="J26" s="26"/>
      <c r="K26" s="20" t="str" cm="1">
        <f t="array" aca="1" ref="K26" ca="1">IF((G26&lt;&gt;"")*(G26&lt;TODAY()),_xlfn.LET(
    _xlpm.hora_entrada, IF((Datos[Attendance Type]="Check-In")*(Datos[Name]=$G$21)*(Datos[Time(Client Time)]&gt;$G26)*(Datos[Time(Client Time)]&lt;$H26+1),Datos[Time(Client Time)]),
    _xlpm.hora_salida, IF((Datos[Attendance Type]="Check-Out")*(Datos[Name]=$G$21)*(Datos[Time(Client Time)]&gt;$G26)*(Datos[Time(Client Time)]&lt;$H26+1),Datos[Time(Client Time)]),
    _xlpm.resta, IFERROR(_xlpm.hora_salida - _xlpm.hora_entrada,0),
    IF($G$21="Astrid Chan",(-(6*TIME(8,0,0))+SUM(_xlpm.resta)),(-(6*TIME(7,30,0))+SUM(_xlpm.resta)))
),"")</f>
        <v/>
      </c>
      <c r="M26" s="24">
        <f>_xlfn.LET(
_xlpm.dia_1, _xlfn.NUMBERVALUE(1&amp;$M$20&amp;$P$20),
_xlpm.fin_mes, EOMONTH(_xlpm.dia_1,0),
_xlpm.lunes_Semana, _xlpm.dia_1 + (ROWS($M$23:M26)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N26" s="24">
        <f>_xlfn.LET(
_xlpm.dia_1,_xlfn.NUMBERVALUE(1&amp;$M$20&amp;$P$20),
_xlpm.fin_mes,EOMONTH(_xlpm.dia_1,0),
_xlpm.lunes_Semana,_xlpm.dia_1+(ROWS($M$23:M26)-1)*7-(WEEKDAY(_xlpm.dia_1)-1)+1,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O26" s="28" t="str">
        <f ca="1">IF(Q26&lt;0,Q26*-1,Q26)</f>
        <v/>
      </c>
      <c r="P26" s="26"/>
      <c r="Q26" s="20" t="str" cm="1">
        <f t="array" aca="1" ref="Q26" ca="1">IF((M26&lt;&gt;"")*(M26&lt;TODAY()),_xlfn.LET(
    _xlpm.hora_entrada, IF((Datos[Attendance Type]="Check-In")*(Datos[Name]=$M$21)*(Datos[Time(Client Time)]&gt;$M26)*(Datos[Time(Client Time)]&lt;$N26+1),Datos[Time(Client Time)]),
    _xlpm.hora_salida, IF((Datos[Attendance Type]="Check-Out")*(Datos[Name]=$M$21)*(Datos[Time(Client Time)]&gt;$M26)*(Datos[Time(Client Time)]&lt;$N26+1),Datos[Time(Client Time)]),
    _xlpm.resta, IFERROR(_xlpm.hora_salida - _xlpm.hora_entrada,0),
    IF($M$21="Astrid Chan",(-(6*TIME(8,0,0))+SUM(_xlpm.resta)),(-(6*TIME(7,30,0))+SUM(_xlpm.resta)))
),"")</f>
        <v/>
      </c>
    </row>
    <row r="27" spans="1:17" x14ac:dyDescent="0.25">
      <c r="A27" s="24">
        <f>_xlfn.LET(
_xlpm.dia_1, _xlfn.NUMBERVALUE(1&amp;$A$20&amp;$D$20),
_xlpm.fin_mes, EOMONTH(_xlpm.dia_1,0),
_xlpm.lunes_Semana, _xlpm.dia_1 + (ROWS($A$23:A27)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B27" s="24">
        <f>_xlfn.LET(
_xlpm.dia_1,_xlfn.NUMBERVALUE(1&amp;$A$20&amp;$D$20),
_xlpm.fin_mes,EOMONTH(_xlpm.dia_1,0),
_xlpm.lunes_Semana,_xlpm.dia_1+(ROWS($A$23:A27)-1)*7-(WEEKDAY(_xlpm.dia_1)-1)+1,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C27" s="28" t="str">
        <f ca="1">IF(E27&lt;0,E27*-1,E27)</f>
        <v/>
      </c>
      <c r="D27" s="26"/>
      <c r="E27" s="20" t="str" cm="1">
        <f t="array" aca="1" ref="E27" ca="1">IF((A27&lt;&gt;"")*(A27&lt;TODAY()),_xlfn.LET(
    _xlpm.hora_entrada, IF((Datos[Attendance Type]="Check-In")*(Datos[Name]=$A$21)*(Datos[Time(Client Time)]&gt;$A27)*(Datos[Time(Client Time)]&lt;$B27+1),Datos[Time(Client Time)]),
    _xlpm.hora_salida, IF((Datos[Attendance Type]="Check-Out")*(Datos[Name]=$A$21)*(Datos[Time(Client Time)]&gt;$A27)*(Datos[Time(Client Time)]&lt;$B27+1),Datos[Time(Client Time)]),
    _xlpm.resta, IFERROR(_xlpm.hora_salida - _xlpm.hora_entrada,0),
    IF($A$21="Astrid Chan",(-(6*TIME(8,0,0))+SUM(_xlpm.resta)),(-(6*TIME(7,30,0))+SUM(_xlpm.resta)))
),"")</f>
        <v/>
      </c>
      <c r="G27" s="24">
        <f>_xlfn.LET(
_xlpm.dia_1, _xlfn.NUMBERVALUE(1&amp;$G$20&amp;$J$20),
_xlpm.fin_mes, EOMONTH(_xlpm.dia_1,0),
_xlpm.lunes_Semana, _xlpm.dia_1 + (ROWS($G$23:G27)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H27" s="24">
        <f>_xlfn.LET(
_xlpm.dia_1,_xlfn.NUMBERVALUE(1&amp;$G$20&amp;$J$20),
_xlpm.fin_mes,EOMONTH(_xlpm.dia_1,0),
_xlpm.lunes_Semana,_xlpm.dia_1+(ROWS(G$23:$G27)-1)*7-(WEEKDAY(_xlpm.dia_1)-1)+1,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I27" s="28" t="str">
        <f ca="1">IF(K27&lt;0,K27*-1,K27)</f>
        <v/>
      </c>
      <c r="J27" s="26"/>
      <c r="K27" s="20" t="str" cm="1">
        <f t="array" aca="1" ref="K27" ca="1">IF((G27&lt;&gt;"")*(G27&lt;TODAY()),_xlfn.LET(
    _xlpm.hora_entrada, IF((Datos[Attendance Type]="Check-In")*(Datos[Name]=$G$21)*(Datos[Time(Client Time)]&gt;$G27)*(Datos[Time(Client Time)]&lt;$H27+1),Datos[Time(Client Time)]),
    _xlpm.hora_salida, IF((Datos[Attendance Type]="Check-Out")*(Datos[Name]=$G$21)*(Datos[Time(Client Time)]&gt;$G27)*(Datos[Time(Client Time)]&lt;$H27+1),Datos[Time(Client Time)]),
    _xlpm.resta, IFERROR(_xlpm.hora_salida - _xlpm.hora_entrada,0),
    IF($G$21="Astrid Chan",(-(6*TIME(8,0,0))+SUM(_xlpm.resta)),(-(6*TIME(7,30,0))+SUM(_xlpm.resta)))
),"")</f>
        <v/>
      </c>
      <c r="M27" s="24">
        <f>_xlfn.LET(
_xlpm.dia_1, _xlfn.NUMBERVALUE(1&amp;$M$20&amp;$P$20),
_xlpm.fin_mes, EOMONTH(_xlpm.dia_1,0),
_xlpm.lunes_Semana, _xlpm.dia_1 + (ROWS($M$23:M27)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N27" s="24">
        <f>_xlfn.LET(
_xlpm.dia_1,_xlfn.NUMBERVALUE(1&amp;$M$20&amp;$P$20),
_xlpm.fin_mes,EOMONTH(_xlpm.dia_1,0),
_xlpm.lunes_Semana,_xlpm.dia_1+(ROWS($M$23:M27)-1)*7-(WEEKDAY(_xlpm.dia_1)-1)+1,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O27" s="28" t="str">
        <f ca="1">IF(Q27&lt;0,Q27*-1,Q27)</f>
        <v/>
      </c>
      <c r="P27" s="26"/>
      <c r="Q27" s="20" t="str" cm="1">
        <f t="array" aca="1" ref="Q27" ca="1">IF((M27&lt;&gt;"")*(M27&lt;TODAY()),_xlfn.LET(
    _xlpm.hora_entrada, IF((Datos[Attendance Type]="Check-In")*(Datos[Name]=$M$21)*(Datos[Time(Client Time)]&gt;$M27)*(Datos[Time(Client Time)]&lt;$N27+1),Datos[Time(Client Time)]),
    _xlpm.hora_salida, IF((Datos[Attendance Type]="Check-Out")*(Datos[Name]=$M$21)*(Datos[Time(Client Time)]&gt;$M27)*(Datos[Time(Client Time)]&lt;$N27+1),Datos[Time(Client Time)]),
    _xlpm.resta, IFERROR(_xlpm.hora_salida - _xlpm.hora_entrada,0),
    IF($M$21="Astrid Chan",(-(6*TIME(8,0,0))+SUM(_xlpm.resta)),(-(6*TIME(7,30,0))+SUM(_xlpm.resta)))
),"")</f>
        <v/>
      </c>
    </row>
    <row r="28" spans="1:17" x14ac:dyDescent="0.25">
      <c r="A28" s="24" t="str">
        <f>_xlfn.LET(
_xlpm.dia_1, _xlfn.NUMBERVALUE(1&amp;$A$20&amp;$D$20),
_xlpm.fin_mes, EOMONTH(_xlpm.dia_1,0),
_xlpm.lunes_Semana, _xlpm.dia_1 + (ROWS($A$23:A28)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B28" s="24" t="str">
        <f>_xlfn.LET(
_xlpm.dia_1,_xlfn.NUMBERVALUE(1&amp;$A$20&amp;$D$20),
_xlpm.fin_mes,EOMONTH(_xlpm.dia_1,0),
_xlpm.lunes_Semana,_xlpm.dia_1+(ROWS($A$23:A28)-1)*7-(WEEKDAY(_xlpm.dia_1)-1)+1,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C28" s="28" t="str">
        <f ca="1">IF(E28&lt;0,E28*-1,E28)</f>
        <v/>
      </c>
      <c r="D28" s="26"/>
      <c r="E28" s="20" t="str" cm="1">
        <f t="array" aca="1" ref="E28" ca="1">IF((A28&lt;&gt;"")*(A28&lt;TODAY()),_xlfn.LET(
    _xlpm.hora_entrada, IF((Datos[Attendance Type]="Check-In")*(Datos[Name]=$A$21)*(Datos[Time(Client Time)]&gt;$A28)*(Datos[Time(Client Time)]&lt;$B28+1),Datos[Time(Client Time)]),
    _xlpm.hora_salida, IF((Datos[Attendance Type]="Check-Out")*(Datos[Name]=$A$21)*(Datos[Time(Client Time)]&gt;$A28)*(Datos[Time(Client Time)]&lt;$B28+1),Datos[Time(Client Time)]),
    _xlpm.resta, IFERROR(_xlpm.hora_salida - _xlpm.hora_entrada,0),
    IF($A$21="Astrid Chan",(-(6*TIME(8,0,0))+SUM(_xlpm.resta)),(-(6*TIME(7,30,0))+SUM(_xlpm.resta)))
),"")</f>
        <v/>
      </c>
      <c r="G28" s="24" t="str">
        <f>_xlfn.LET(
_xlpm.dia_1, _xlfn.NUMBERVALUE(1&amp;$G$20&amp;$J$20),
_xlpm.fin_mes, EOMONTH(_xlpm.dia_1,0),
_xlpm.lunes_Semana, _xlpm.dia_1 + (ROWS($G$23:G28)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H28" s="24" t="str">
        <f>_xlfn.LET(
_xlpm.dia_1,_xlfn.NUMBERVALUE(1&amp;$G$20&amp;$J$20),
_xlpm.fin_mes,EOMONTH(_xlpm.dia_1,0),
_xlpm.lunes_Semana,_xlpm.dia_1+(ROWS(G$23:$G28)-1)*7-(WEEKDAY(_xlpm.dia_1)-1)+1,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I28" s="28" t="str">
        <f ca="1">IF(K28&lt;0,K28*-1,K28)</f>
        <v/>
      </c>
      <c r="J28" s="26"/>
      <c r="K28" s="20" t="str" cm="1">
        <f t="array" aca="1" ref="K28" ca="1">IF((G28&lt;&gt;"")*(G28&lt;TODAY()),_xlfn.LET(
    _xlpm.hora_entrada, IF((Datos[Attendance Type]="Check-In")*(Datos[Name]=$G$21)*(Datos[Time(Client Time)]&gt;$G28)*(Datos[Time(Client Time)]&lt;$H28+1),Datos[Time(Client Time)]),
    _xlpm.hora_salida, IF((Datos[Attendance Type]="Check-Out")*(Datos[Name]=$G$21)*(Datos[Time(Client Time)]&gt;$G28)*(Datos[Time(Client Time)]&lt;$H28+1),Datos[Time(Client Time)]),
    _xlpm.resta, IFERROR(_xlpm.hora_salida - _xlpm.hora_entrada,0),
    IF($G$21="Astrid Chan",(-(6*TIME(8,0,0))+SUM(_xlpm.resta)),(-(6*TIME(7,30,0))+SUM(_xlpm.resta)))
),"")</f>
        <v/>
      </c>
      <c r="M28" s="24" t="str">
        <f>_xlfn.LET(
_xlpm.dia_1, _xlfn.NUMBERVALUE(1&amp;$M$20&amp;$P$20),
_xlpm.fin_mes, EOMONTH(_xlpm.dia_1,0),
_xlpm.lunes_Semana, _xlpm.dia_1 + (ROWS($M$23:M28)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N28" s="24" t="str">
        <f>_xlfn.LET(
_xlpm.dia_1,_xlfn.NUMBERVALUE(1&amp;$M$20&amp;$P$20),
_xlpm.fin_mes,EOMONTH(_xlpm.dia_1,0),
_xlpm.lunes_Semana,_xlpm.dia_1+(ROWS($M$23:M28)-1)*7-(WEEKDAY(_xlpm.dia_1)-1)+1,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O28" s="28" t="str">
        <f ca="1">IF(Q28&lt;0,Q28*-1,Q28)</f>
        <v/>
      </c>
      <c r="P28" s="26"/>
      <c r="Q28" s="20" t="str" cm="1">
        <f t="array" aca="1" ref="Q28" ca="1">IF((M28&lt;&gt;"")*(M28&lt;TODAY()),_xlfn.LET(
    _xlpm.hora_entrada, IF((Datos[Attendance Type]="Check-In")*(Datos[Name]=$M$21)*(Datos[Time(Client Time)]&gt;$M28)*(Datos[Time(Client Time)]&lt;$N28+1),Datos[Time(Client Time)]),
    _xlpm.hora_salida, IF((Datos[Attendance Type]="Check-Out")*(Datos[Name]=$M$21)*(Datos[Time(Client Time)]&gt;$M28)*(Datos[Time(Client Time)]&lt;$N28+1),Datos[Time(Client Time)]),
    _xlpm.resta, IFERROR(_xlpm.hora_salida - _xlpm.hora_entrada,0),
    IF($M$21="Astrid Chan",(-(6*TIME(8,0,0))+SUM(_xlpm.resta)),(-(6*TIME(7,30,0))+SUM(_xlpm.resta)))
),"")</f>
        <v/>
      </c>
    </row>
    <row r="29" spans="1:17" x14ac:dyDescent="0.25">
      <c r="E29" s="14"/>
      <c r="F29" s="14"/>
      <c r="G29" s="22"/>
      <c r="H29" s="21"/>
      <c r="I29" s="10"/>
      <c r="J29" s="10"/>
      <c r="K29" s="14"/>
      <c r="M29" s="22"/>
      <c r="N29" s="21"/>
      <c r="O29" s="10"/>
      <c r="P29" s="10"/>
      <c r="Q29" s="14"/>
    </row>
    <row r="30" spans="1:17" x14ac:dyDescent="0.25">
      <c r="C30" s="11"/>
      <c r="D30" s="10" t="s">
        <v>42</v>
      </c>
      <c r="E30" s="14"/>
      <c r="F30" s="14"/>
      <c r="G30" s="22"/>
      <c r="H30" s="21"/>
      <c r="I30" s="11"/>
      <c r="J30" s="10" t="s">
        <v>42</v>
      </c>
      <c r="K30" s="14"/>
      <c r="M30" s="22"/>
      <c r="N30" s="21"/>
      <c r="O30" s="11"/>
      <c r="P30" s="10" t="s">
        <v>42</v>
      </c>
      <c r="Q30" s="14"/>
    </row>
    <row r="31" spans="1:17" x14ac:dyDescent="0.25">
      <c r="C31" s="12"/>
      <c r="D31" s="10" t="s">
        <v>43</v>
      </c>
      <c r="E31" s="14"/>
      <c r="F31" s="14"/>
      <c r="G31" s="22"/>
      <c r="H31" s="21"/>
      <c r="I31" s="12"/>
      <c r="J31" s="10" t="s">
        <v>43</v>
      </c>
      <c r="K31" s="14"/>
      <c r="M31" s="22"/>
      <c r="N31" s="21"/>
      <c r="O31" s="12"/>
      <c r="P31" s="10" t="s">
        <v>43</v>
      </c>
      <c r="Q31" s="14"/>
    </row>
    <row r="35" spans="1:11" hidden="1" x14ac:dyDescent="0.25">
      <c r="A35" s="18" t="s">
        <v>39</v>
      </c>
      <c r="B35" s="18"/>
      <c r="C35" s="18"/>
      <c r="D35" s="18"/>
      <c r="G35" s="18" t="s">
        <v>39</v>
      </c>
      <c r="H35" s="18"/>
      <c r="I35" s="18"/>
      <c r="J35" s="18"/>
    </row>
    <row r="36" spans="1:11" hidden="1" x14ac:dyDescent="0.25">
      <c r="A36" s="18" t="s">
        <v>40</v>
      </c>
      <c r="B36" s="18"/>
      <c r="C36" s="18"/>
      <c r="D36" s="18"/>
      <c r="G36" s="18" t="s">
        <v>40</v>
      </c>
      <c r="H36" s="18"/>
      <c r="I36" s="18"/>
      <c r="J36" s="18"/>
    </row>
    <row r="37" spans="1:11" hidden="1" x14ac:dyDescent="0.25">
      <c r="A37" s="18" t="s">
        <v>47</v>
      </c>
      <c r="B37" s="18"/>
      <c r="C37" s="18"/>
      <c r="D37" s="13">
        <v>2024</v>
      </c>
      <c r="E37" s="8"/>
      <c r="G37" s="18" t="s">
        <v>47</v>
      </c>
      <c r="H37" s="18"/>
      <c r="I37" s="18"/>
      <c r="J37" s="13">
        <v>2024</v>
      </c>
      <c r="K37" s="8"/>
    </row>
    <row r="38" spans="1:11" hidden="1" x14ac:dyDescent="0.25">
      <c r="A38" s="19" t="s">
        <v>18</v>
      </c>
      <c r="B38" s="19"/>
      <c r="C38" s="19"/>
      <c r="D38" s="19"/>
      <c r="E38" s="14"/>
      <c r="G38" s="19" t="s">
        <v>18</v>
      </c>
      <c r="H38" s="19"/>
      <c r="I38" s="19"/>
      <c r="J38" s="19"/>
      <c r="K38" s="14"/>
    </row>
    <row r="39" spans="1:11" hidden="1" x14ac:dyDescent="0.25">
      <c r="A39" s="23" t="s">
        <v>45</v>
      </c>
      <c r="B39" s="23" t="s">
        <v>46</v>
      </c>
      <c r="C39" s="9" t="s">
        <v>48</v>
      </c>
      <c r="D39" s="9" t="s">
        <v>41</v>
      </c>
      <c r="E39" s="14"/>
      <c r="G39" s="23" t="s">
        <v>45</v>
      </c>
      <c r="H39" s="23" t="s">
        <v>46</v>
      </c>
      <c r="I39" s="9" t="s">
        <v>48</v>
      </c>
      <c r="J39" s="9" t="s">
        <v>41</v>
      </c>
      <c r="K39" s="14"/>
    </row>
    <row r="40" spans="1:11" hidden="1" x14ac:dyDescent="0.25">
      <c r="A40" s="24">
        <f>_xlfn.LET(
_xlpm.dia_1, _xlfn.NUMBERVALUE(1&amp;$A$3&amp;$D$3),
_xlpm.fin_mes, EOMONTH(_xlpm.dia_1,0),
_xlpm.lunes_Semana, _xlpm.dia_1 + (ROWS($A$40:A40)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B40" s="24">
        <f>_xlfn.LET(
_xlpm.dia_1,_xlfn.NUMBERVALUE(1&amp;$A$3&amp;$D$3),
_xlpm.fin_mes,EOMONTH(_xlpm.dia_1,0),
_xlpm.lunes_Semana,_xlpm.dia_1+(ROWS($A$40:A40)-1)*7-(WEEKDAY(_xlpm.dia_1)-1)+1,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C40" s="28">
        <f>IF(E40&lt;0,E40*-1,E40)</f>
        <v>0</v>
      </c>
      <c r="D40" s="25"/>
      <c r="E40" s="20"/>
      <c r="G40" s="24">
        <f>_xlfn.LET(
_xlpm.dia_1, _xlfn.NUMBERVALUE(1&amp;$A$3&amp;$D$3),
_xlpm.fin_mes, EOMONTH(_xlpm.dia_1,0),
_xlpm.lunes_Semana, _xlpm.dia_1 + (ROWS($A$40:G40)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45323</v>
      </c>
      <c r="H40" s="24">
        <f>_xlfn.LET(
_xlpm.dia_1,_xlfn.NUMBERVALUE(1&amp;$A$3&amp;$D$3),
_xlpm.fin_mes,EOMONTH(_xlpm.dia_1,0),
_xlpm.lunes_Semana,_xlpm.dia_1+(ROWS($A$40:G40)-1)*7-(WEEKDAY(_xlpm.dia_1)-1)+1,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45325</v>
      </c>
      <c r="I40" s="28">
        <f>IF(K40&lt;0,K40*-1,K40)</f>
        <v>0</v>
      </c>
      <c r="J40" s="25"/>
      <c r="K40" s="20"/>
    </row>
    <row r="41" spans="1:11" hidden="1" x14ac:dyDescent="0.25">
      <c r="A41" s="24">
        <f>_xlfn.LET(
_xlpm.dia_1, _xlfn.NUMBERVALUE(1&amp;$A$3&amp;$D$3),
_xlpm.fin_mes, EOMONTH(_xlpm.dia_1,0),
_xlpm.lunes_Semana, _xlpm.dia_1 + (ROWS($A$40:A41)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B41" s="24">
        <f>_xlfn.LET(
_xlpm.dia_1,_xlfn.NUMBERVALUE(1&amp;$A$3&amp;$D$3),
_xlpm.fin_mes,EOMONTH(_xlpm.dia_1,0),
_xlpm.lunes_Semana,_xlpm.dia_1+(ROWS($A$40:A41)-1)*7-(WEEKDAY(_xlpm.dia_1)-1)+1,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C41" s="28">
        <f ca="1">IF(E41&lt;0,E41*-1,E41)</f>
        <v>0.65414351851844299</v>
      </c>
      <c r="D41" s="25"/>
      <c r="E41" s="20" cm="1">
        <f t="array" aca="1" ref="E41" ca="1">IF((A41&lt;&gt;"")*(A41&lt;TODAY()),_xlfn.LET(
    _xlpm.hora_entrada, IF((Datos[Attendance Type]="Check-In")*(Datos[Name]=$A$4)*(Datos[Time(Client Time)]&gt;$A41)*(Datos[Time(Client Time)]&lt;$B41+1),Datos[Time(Client Time)]),
    _xlpm.hora_salida, IF((Datos[Attendance Type]="Check-Out")*(Datos[Name]=$A$4)*(Datos[Time(Client Time)]&gt;$A41)*(Datos[Time(Client Time)]&lt;$B41+1),Datos[Time(Client Time)]),
    _xlpm.resta, IFERROR(_xlpm.hora_salida - _xlpm.hora_entrada,0),
    IF($A$4="Astrid Chan",(-(4*TIME(8,0,0))+SUM(_xlpm.resta)),(-(4*TIME(7,30,0))+SUM(_xlpm.resta)))
),"")</f>
        <v>-0.65414351851844299</v>
      </c>
      <c r="G41" s="24">
        <f>_xlfn.LET(
_xlpm.dia_1, _xlfn.NUMBERVALUE(1&amp;$A$3&amp;$D$3),
_xlpm.fin_mes, EOMONTH(_xlpm.dia_1,0),
_xlpm.lunes_Semana, _xlpm.dia_1 + (ROWS($A$40:G41)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45327</v>
      </c>
      <c r="H41" s="24">
        <f>_xlfn.LET(
_xlpm.dia_1,_xlfn.NUMBERVALUE(1&amp;$A$3&amp;$D$3),
_xlpm.fin_mes,EOMONTH(_xlpm.dia_1,0),
_xlpm.lunes_Semana,_xlpm.dia_1+(ROWS($A$40:G41)-1)*7-(WEEKDAY(_xlpm.dia_1)-1)+1,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45332</v>
      </c>
      <c r="I41" s="28">
        <f ca="1">IF(K41&lt;0,K41*-1,K41)</f>
        <v>0.65414351851844299</v>
      </c>
      <c r="J41" s="25"/>
      <c r="K41" s="20" cm="1">
        <f t="array" aca="1" ref="K41" ca="1">IF((G41&lt;&gt;"")*(G41&lt;TODAY()),_xlfn.LET(
    _xlpm.hora_entrada, IF((Datos[Attendance Type]="Check-In")*(Datos[Name]=$A$4)*(Datos[Time(Client Time)]&gt;$A41)*(Datos[Time(Client Time)]&lt;$B41+1),Datos[Time(Client Time)]),
    _xlpm.hora_salida, IF((Datos[Attendance Type]="Check-Out")*(Datos[Name]=$A$4)*(Datos[Time(Client Time)]&gt;$A41)*(Datos[Time(Client Time)]&lt;$B41+1),Datos[Time(Client Time)]),
    _xlpm.resta, IFERROR(_xlpm.hora_salida - _xlpm.hora_entrada,0),
    IF($A$4="Astrid Chan",(-(4*TIME(8,0,0))+SUM(_xlpm.resta)),(-(4*TIME(7,30,0))+SUM(_xlpm.resta)))
),"")</f>
        <v>-0.65414351851844299</v>
      </c>
    </row>
    <row r="42" spans="1:11" hidden="1" x14ac:dyDescent="0.25">
      <c r="A42" s="24">
        <f>_xlfn.LET(
_xlpm.dia_1, _xlfn.NUMBERVALUE(1&amp;$A$3&amp;$D$3),
_xlpm.fin_mes, EOMONTH(_xlpm.dia_1,0),
_xlpm.lunes_Semana, _xlpm.dia_1 + (ROWS($A$40:A42)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B42" s="24">
        <f>_xlfn.LET(
_xlpm.dia_1,_xlfn.NUMBERVALUE(1&amp;$A$3&amp;$D$3),
_xlpm.fin_mes,EOMONTH(_xlpm.dia_1,0),
_xlpm.lunes_Semana,_xlpm.dia_1+(ROWS($A$40:A42)-1)*7-(WEEKDAY(_xlpm.dia_1)-1)+1,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C42" s="28" t="str">
        <f ca="1">IF(E42&lt;0,E42*-1,E42)</f>
        <v/>
      </c>
      <c r="D42" s="26"/>
      <c r="E42" s="20" t="str" cm="1">
        <f t="array" aca="1" ref="E42" ca="1">IF((A42&lt;&gt;"")*(A42&lt;TODAY()),_xlfn.LET(
    _xlpm.hora_entrada, IF((Datos[Attendance Type]="Check-In")*(Datos[Name]=$A$4)*(Datos[Time(Client Time)]&gt;$A42)*(Datos[Time(Client Time)]&lt;$B42+1),Datos[Time(Client Time)]),
    _xlpm.hora_salida, IF((Datos[Attendance Type]="Check-Out")*(Datos[Name]=$A$4)*(Datos[Time(Client Time)]&gt;$A42)*(Datos[Time(Client Time)]&lt;$B42+1),Datos[Time(Client Time)]),
    _xlpm.resta, IFERROR(_xlpm.hora_salida - _xlpm.hora_entrada,0),
    IF($A$4="Astrid Chan",(-(6*TIME(8,0,0))+SUM(_xlpm.resta)),(-(6*TIME(7,30,0))+SUM(_xlpm.resta)))
),"")</f>
        <v/>
      </c>
      <c r="G42" s="24">
        <f>_xlfn.LET(
_xlpm.dia_1, _xlfn.NUMBERVALUE(1&amp;$A$3&amp;$D$3),
_xlpm.fin_mes, EOMONTH(_xlpm.dia_1,0),
_xlpm.lunes_Semana, _xlpm.dia_1 + (ROWS($A$40:G42)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45334</v>
      </c>
      <c r="H42" s="24">
        <f>_xlfn.LET(
_xlpm.dia_1,_xlfn.NUMBERVALUE(1&amp;$A$3&amp;$D$3),
_xlpm.fin_mes,EOMONTH(_xlpm.dia_1,0),
_xlpm.lunes_Semana,_xlpm.dia_1+(ROWS($A$40:G42)-1)*7-(WEEKDAY(_xlpm.dia_1)-1)+1,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45339</v>
      </c>
      <c r="I42" s="28" t="str">
        <f ca="1">IF(K42&lt;0,K42*-1,K42)</f>
        <v/>
      </c>
      <c r="J42" s="26"/>
      <c r="K42" s="20" t="str" cm="1">
        <f t="array" aca="1" ref="K42" ca="1">IF((G42&lt;&gt;"")*(G42&lt;TODAY()),_xlfn.LET(
    _xlpm.hora_entrada, IF((Datos[Attendance Type]="Check-In")*(Datos[Name]=$A$4)*(Datos[Time(Client Time)]&gt;$A42)*(Datos[Time(Client Time)]&lt;$B42+1),Datos[Time(Client Time)]),
    _xlpm.hora_salida, IF((Datos[Attendance Type]="Check-Out")*(Datos[Name]=$A$4)*(Datos[Time(Client Time)]&gt;$A42)*(Datos[Time(Client Time)]&lt;$B42+1),Datos[Time(Client Time)]),
    _xlpm.resta, IFERROR(_xlpm.hora_salida - _xlpm.hora_entrada,0),
    IF($A$4="Astrid Chan",(-(6*TIME(8,0,0))+SUM(_xlpm.resta)),(-(6*TIME(7,30,0))+SUM(_xlpm.resta)))
),"")</f>
        <v/>
      </c>
    </row>
    <row r="43" spans="1:11" hidden="1" x14ac:dyDescent="0.25">
      <c r="A43" s="24">
        <f>_xlfn.LET(
_xlpm.dia_1, _xlfn.NUMBERVALUE(1&amp;$A$3&amp;$D$3),
_xlpm.fin_mes, EOMONTH(_xlpm.dia_1,0),
_xlpm.lunes_Semana, _xlpm.dia_1 + (ROWS($A$40:A43)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B43" s="24">
        <f>_xlfn.LET(
_xlpm.dia_1,_xlfn.NUMBERVALUE(1&amp;$A$3&amp;$D$3),
_xlpm.fin_mes,EOMONTH(_xlpm.dia_1,0),
_xlpm.lunes_Semana,_xlpm.dia_1+(ROWS($A$40:A43)-1)*7-(WEEKDAY(_xlpm.dia_1)-1)+1,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C43" s="28" t="str">
        <f ca="1">IF(E43&lt;0,E43*-1,E43)</f>
        <v/>
      </c>
      <c r="D43" s="26"/>
      <c r="E43" s="20" t="str" cm="1">
        <f t="array" aca="1" ref="E43" ca="1">IF((A43&lt;&gt;"")*(A43&lt;TODAY()),_xlfn.LET(
    _xlpm.hora_entrada, IF((Datos[Attendance Type]="Check-In")*(Datos[Name]=$A$4)*(Datos[Time(Client Time)]&gt;$A43)*(Datos[Time(Client Time)]&lt;$B43+1),Datos[Time(Client Time)]),
    _xlpm.hora_salida, IF((Datos[Attendance Type]="Check-Out")*(Datos[Name]=$A$4)*(Datos[Time(Client Time)]&gt;$A43)*(Datos[Time(Client Time)]&lt;$B43+1),Datos[Time(Client Time)]),
    _xlpm.resta, IFERROR(_xlpm.hora_salida - _xlpm.hora_entrada,0),
    IF($A$4="Astrid Chan",(-(6*TIME(8,0,0))+SUM(_xlpm.resta)),(-(6*TIME(7,30,0))+SUM(_xlpm.resta)))
),"")</f>
        <v/>
      </c>
      <c r="G43" s="24">
        <f>_xlfn.LET(
_xlpm.dia_1, _xlfn.NUMBERVALUE(1&amp;$A$3&amp;$D$3),
_xlpm.fin_mes, EOMONTH(_xlpm.dia_1,0),
_xlpm.lunes_Semana, _xlpm.dia_1 + (ROWS($A$40:G43)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45341</v>
      </c>
      <c r="H43" s="24">
        <f>_xlfn.LET(
_xlpm.dia_1,_xlfn.NUMBERVALUE(1&amp;$A$3&amp;$D$3),
_xlpm.fin_mes,EOMONTH(_xlpm.dia_1,0),
_xlpm.lunes_Semana,_xlpm.dia_1+(ROWS($A$40:G43)-1)*7-(WEEKDAY(_xlpm.dia_1)-1)+1,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45346</v>
      </c>
      <c r="I43" s="28" t="str">
        <f ca="1">IF(K43&lt;0,K43*-1,K43)</f>
        <v/>
      </c>
      <c r="J43" s="26"/>
      <c r="K43" s="20" t="str" cm="1">
        <f t="array" aca="1" ref="K43" ca="1">IF((G43&lt;&gt;"")*(G43&lt;TODAY()),_xlfn.LET(
    _xlpm.hora_entrada, IF((Datos[Attendance Type]="Check-In")*(Datos[Name]=$A$4)*(Datos[Time(Client Time)]&gt;$A43)*(Datos[Time(Client Time)]&lt;$B43+1),Datos[Time(Client Time)]),
    _xlpm.hora_salida, IF((Datos[Attendance Type]="Check-Out")*(Datos[Name]=$A$4)*(Datos[Time(Client Time)]&gt;$A43)*(Datos[Time(Client Time)]&lt;$B43+1),Datos[Time(Client Time)]),
    _xlpm.resta, IFERROR(_xlpm.hora_salida - _xlpm.hora_entrada,0),
    IF($A$4="Astrid Chan",(-(6*TIME(8,0,0))+SUM(_xlpm.resta)),(-(6*TIME(7,30,0))+SUM(_xlpm.resta)))
),"")</f>
        <v/>
      </c>
    </row>
    <row r="44" spans="1:11" hidden="1" x14ac:dyDescent="0.25">
      <c r="A44" s="24">
        <f>_xlfn.LET(
_xlpm.dia_1, _xlfn.NUMBERVALUE(1&amp;$A$3&amp;$D$3),
_xlpm.fin_mes, EOMONTH(_xlpm.dia_1,0),
_xlpm.lunes_Semana, _xlpm.dia_1 + (ROWS($A$40:A44)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B44" s="24">
        <f>_xlfn.LET(
_xlpm.dia_1,_xlfn.NUMBERVALUE(1&amp;$A$3&amp;$D$3),
_xlpm.fin_mes,EOMONTH(_xlpm.dia_1,0),
_xlpm.lunes_Semana,_xlpm.dia_1+(ROWS($A$40:A44)-1)*7-(WEEKDAY(_xlpm.dia_1)-1)+1,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C44" s="28" t="str">
        <f ca="1">IF(E44&lt;0,E44*-1,E44)</f>
        <v/>
      </c>
      <c r="D44" s="26"/>
      <c r="E44" s="20" t="str" cm="1">
        <f t="array" aca="1" ref="E44" ca="1">IF((A44&lt;&gt;"")*(A44&lt;TODAY()),_xlfn.LET(
    _xlpm.hora_entrada, IF((Datos[Attendance Type]="Check-In")*(Datos[Name]=$A$4)*(Datos[Time(Client Time)]&gt;$A44)*(Datos[Time(Client Time)]&lt;$B44+1),Datos[Time(Client Time)]),
    _xlpm.hora_salida, IF((Datos[Attendance Type]="Check-Out")*(Datos[Name]=$A$4)*(Datos[Time(Client Time)]&gt;$A44)*(Datos[Time(Client Time)]&lt;$B44+1),Datos[Time(Client Time)]),
    _xlpm.resta, IFERROR(_xlpm.hora_salida - _xlpm.hora_entrada,0),
    IF($A$4="Astrid Chan",(-(6*TIME(8,0,0))+SUM(_xlpm.resta)),(-(6*TIME(7,30,0))+SUM(_xlpm.resta)))
),"")</f>
        <v/>
      </c>
      <c r="G44" s="24">
        <f>_xlfn.LET(
_xlpm.dia_1, _xlfn.NUMBERVALUE(1&amp;$A$3&amp;$D$3),
_xlpm.fin_mes, EOMONTH(_xlpm.dia_1,0),
_xlpm.lunes_Semana, _xlpm.dia_1 + (ROWS($A$40:G44)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>45348</v>
      </c>
      <c r="H44" s="24">
        <f>_xlfn.LET(
_xlpm.dia_1,_xlfn.NUMBERVALUE(1&amp;$A$3&amp;$D$3),
_xlpm.fin_mes,EOMONTH(_xlpm.dia_1,0),
_xlpm.lunes_Semana,_xlpm.dia_1+(ROWS($A$40:G44)-1)*7-(WEEKDAY(_xlpm.dia_1)-1)+1,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>45351</v>
      </c>
      <c r="I44" s="28" t="str">
        <f ca="1">IF(K44&lt;0,K44*-1,K44)</f>
        <v/>
      </c>
      <c r="J44" s="26"/>
      <c r="K44" s="20" t="str" cm="1">
        <f t="array" aca="1" ref="K44" ca="1">IF((G44&lt;&gt;"")*(G44&lt;TODAY()),_xlfn.LET(
    _xlpm.hora_entrada, IF((Datos[Attendance Type]="Check-In")*(Datos[Name]=$A$4)*(Datos[Time(Client Time)]&gt;$A44)*(Datos[Time(Client Time)]&lt;$B44+1),Datos[Time(Client Time)]),
    _xlpm.hora_salida, IF((Datos[Attendance Type]="Check-Out")*(Datos[Name]=$A$4)*(Datos[Time(Client Time)]&gt;$A44)*(Datos[Time(Client Time)]&lt;$B44+1),Datos[Time(Client Time)]),
    _xlpm.resta, IFERROR(_xlpm.hora_salida - _xlpm.hora_entrada,0),
    IF($A$4="Astrid Chan",(-(6*TIME(8,0,0))+SUM(_xlpm.resta)),(-(6*TIME(7,30,0))+SUM(_xlpm.resta)))
),"")</f>
        <v/>
      </c>
    </row>
    <row r="45" spans="1:11" hidden="1" x14ac:dyDescent="0.25">
      <c r="A45" s="24" t="str">
        <f>_xlfn.LET(
_xlpm.dia_1, _xlfn.NUMBERVALUE(1&amp;$A$3&amp;$D$3),
_xlpm.fin_mes, EOMONTH(_xlpm.dia_1,0),
_xlpm.lunes_Semana, _xlpm.dia_1 + (ROWS($A$40:A45)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B45" s="24" t="str">
        <f>_xlfn.LET(
_xlpm.dia_1,_xlfn.NUMBERVALUE(1&amp;$A$3&amp;$D$3),
_xlpm.fin_mes,EOMONTH(_xlpm.dia_1,0),
_xlpm.lunes_Semana,_xlpm.dia_1+(ROWS($A$40:A45)-1)*7-(WEEKDAY(_xlpm.dia_1)-1)+1,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C45" s="28" t="str">
        <f ca="1">IF(E45&lt;0,E45*-1,E45)</f>
        <v/>
      </c>
      <c r="D45" s="26"/>
      <c r="E45" s="20" t="str" cm="1">
        <f t="array" aca="1" ref="E45" ca="1">IF((A45&lt;&gt;"")*(A45&lt;TODAY()),_xlfn.LET(
    _xlpm.hora_entrada, IF((Datos[Attendance Type]="Check-In")*(Datos[Name]=$A$4)*(Datos[Time(Client Time)]&gt;$A45)*(Datos[Time(Client Time)]&lt;$B45+1),Datos[Time(Client Time)]),
    _xlpm.hora_salida, IF((Datos[Attendance Type]="Check-Out")*(Datos[Name]=$A$4)*(Datos[Time(Client Time)]&gt;$A45)*(Datos[Time(Client Time)]&lt;$B45+1),Datos[Time(Client Time)]),
    _xlpm.resta, IFERROR(_xlpm.hora_salida - _xlpm.hora_entrada,0),
    IF($A$4="Astrid Chan",(-(6*TIME(8,0,0))+SUM(_xlpm.resta)),(-(6*TIME(7,30,0))+SUM(_xlpm.resta)))
),"")</f>
        <v/>
      </c>
      <c r="G45" s="24" t="str">
        <f>_xlfn.LET(
_xlpm.dia_1, _xlfn.NUMBERVALUE(1&amp;$A$3&amp;$D$3),
_xlpm.fin_mes, EOMONTH(_xlpm.dia_1,0),
_xlpm.lunes_Semana, _xlpm.dia_1 + (ROWS($A$40:G45) - 1) * 7 - (WEEKDAY(_xlpm.dia_1) - 1)+1,
_xlpm.sabado_semana,_xlpm.lunes_Semana+5,
_xlpm.menor_mes,(_xlpm.dia_1&gt;_xlpm.lunes_Semana)*1,
_xlpm.mayor_mes,(_xlpm.lunes_Semana&gt;_xlpm.fin_mes)*1,
IF(_xlpm.menor_mes,_xlpm.dia_1,IF(_xlpm.mayor_mes,"",_xlpm.lunes_Semana))
)</f>
        <v/>
      </c>
      <c r="H45" s="24" t="str">
        <f>_xlfn.LET(
_xlpm.dia_1,_xlfn.NUMBERVALUE(1&amp;$A$3&amp;$D$3),
_xlpm.fin_mes,EOMONTH(_xlpm.dia_1,0),
_xlpm.lunes_Semana,_xlpm.dia_1+(ROWS($A$40:G45)-1)*7-(WEEKDAY(_xlpm.dia_1)-1)+1,
_xlpm.sabado_semana,_xlpm.lunes_Semana+5,
_xlpm.menor_mes,(_xlpm.dia_1&gt;_xlpm.lunes_Semana)*1,
_xlpm.mayor_mes,(_xlpm.lunes_Semana&gt;_xlpm.fin_mes)*1,
IF(_xlpm.menor_mes,_xlpm.sabado_semana,IF(_xlpm.mayor_mes,"",IF(_xlpm.sabado_semana&gt;_xlpm.fin_mes,_xlpm.fin_mes,_xlpm.sabado_semana))
))</f>
        <v/>
      </c>
      <c r="I45" s="28" t="str">
        <f ca="1">IF(K45&lt;0,K45*-1,K45)</f>
        <v/>
      </c>
      <c r="J45" s="26"/>
      <c r="K45" s="20" t="str" cm="1">
        <f t="array" aca="1" ref="K45" ca="1">IF((G45&lt;&gt;"")*(G45&lt;TODAY()),_xlfn.LET(
    _xlpm.hora_entrada, IF((Datos[Attendance Type]="Check-In")*(Datos[Name]=$A$4)*(Datos[Time(Client Time)]&gt;$A45)*(Datos[Time(Client Time)]&lt;$B45+1),Datos[Time(Client Time)]),
    _xlpm.hora_salida, IF((Datos[Attendance Type]="Check-Out")*(Datos[Name]=$A$4)*(Datos[Time(Client Time)]&gt;$A45)*(Datos[Time(Client Time)]&lt;$B45+1),Datos[Time(Client Time)]),
    _xlpm.resta, IFERROR(_xlpm.hora_salida - _xlpm.hora_entrada,0),
    IF($A$4="Astrid Chan",(-(6*TIME(8,0,0))+SUM(_xlpm.resta)),(-(6*TIME(7,30,0))+SUM(_xlpm.resta)))
),"")</f>
        <v/>
      </c>
    </row>
    <row r="46" spans="1:11" hidden="1" x14ac:dyDescent="0.25">
      <c r="E46" s="14"/>
      <c r="G46" s="22"/>
      <c r="H46" s="21"/>
      <c r="I46" s="10"/>
      <c r="J46" s="10"/>
      <c r="K46" s="14"/>
    </row>
    <row r="47" spans="1:11" hidden="1" x14ac:dyDescent="0.25">
      <c r="C47" s="11"/>
      <c r="D47" s="10" t="s">
        <v>42</v>
      </c>
      <c r="E47" s="14"/>
      <c r="G47" s="22"/>
      <c r="H47" s="21"/>
      <c r="I47" s="11"/>
      <c r="J47" s="10" t="s">
        <v>42</v>
      </c>
      <c r="K47" s="14"/>
    </row>
    <row r="48" spans="1:11" hidden="1" x14ac:dyDescent="0.25">
      <c r="C48" s="12"/>
      <c r="D48" s="10" t="s">
        <v>43</v>
      </c>
      <c r="E48" s="14"/>
      <c r="G48" s="22"/>
      <c r="H48" s="21"/>
      <c r="I48" s="12"/>
      <c r="J48" s="10" t="s">
        <v>43</v>
      </c>
      <c r="K48" s="14"/>
    </row>
    <row r="49" hidden="1" x14ac:dyDescent="0.25"/>
  </sheetData>
  <mergeCells count="32">
    <mergeCell ref="M19:P19"/>
    <mergeCell ref="M20:O20"/>
    <mergeCell ref="M21:P21"/>
    <mergeCell ref="M1:P1"/>
    <mergeCell ref="M2:P2"/>
    <mergeCell ref="M3:O3"/>
    <mergeCell ref="M4:P4"/>
    <mergeCell ref="M18:P18"/>
    <mergeCell ref="A35:D35"/>
    <mergeCell ref="A36:D36"/>
    <mergeCell ref="A37:C37"/>
    <mergeCell ref="A38:D38"/>
    <mergeCell ref="G35:J35"/>
    <mergeCell ref="G36:J36"/>
    <mergeCell ref="G37:I37"/>
    <mergeCell ref="G38:J38"/>
    <mergeCell ref="A19:D19"/>
    <mergeCell ref="A20:C20"/>
    <mergeCell ref="A21:D21"/>
    <mergeCell ref="G18:J18"/>
    <mergeCell ref="G19:J19"/>
    <mergeCell ref="G20:I20"/>
    <mergeCell ref="G21:J21"/>
    <mergeCell ref="G1:J1"/>
    <mergeCell ref="G2:J2"/>
    <mergeCell ref="G3:I3"/>
    <mergeCell ref="G4:J4"/>
    <mergeCell ref="A18:D18"/>
    <mergeCell ref="A3:C3"/>
    <mergeCell ref="A2:D2"/>
    <mergeCell ref="A1:D1"/>
    <mergeCell ref="A4:D4"/>
  </mergeCells>
  <conditionalFormatting sqref="C6:C11">
    <cfRule type="expression" dxfId="29" priority="23">
      <formula>$E6&gt;0</formula>
    </cfRule>
    <cfRule type="expression" dxfId="28" priority="24">
      <formula>$E6&lt;0</formula>
    </cfRule>
  </conditionalFormatting>
  <conditionalFormatting sqref="I6:I11">
    <cfRule type="expression" dxfId="27" priority="19">
      <formula>$E6&gt;0</formula>
    </cfRule>
    <cfRule type="expression" dxfId="26" priority="20">
      <formula>$E6&lt;0</formula>
    </cfRule>
  </conditionalFormatting>
  <conditionalFormatting sqref="C40:C45">
    <cfRule type="expression" dxfId="21" priority="13">
      <formula>$E40&gt;0</formula>
    </cfRule>
    <cfRule type="expression" dxfId="20" priority="14">
      <formula>$E40&lt;0</formula>
    </cfRule>
  </conditionalFormatting>
  <conditionalFormatting sqref="I40:I45">
    <cfRule type="expression" dxfId="19" priority="11">
      <formula>$E40&gt;0</formula>
    </cfRule>
    <cfRule type="expression" dxfId="18" priority="12">
      <formula>$E40&lt;0</formula>
    </cfRule>
  </conditionalFormatting>
  <conditionalFormatting sqref="O6:O11">
    <cfRule type="expression" dxfId="15" priority="9">
      <formula>$E6&gt;0</formula>
    </cfRule>
    <cfRule type="expression" dxfId="14" priority="10">
      <formula>$E6&lt;0</formula>
    </cfRule>
  </conditionalFormatting>
  <conditionalFormatting sqref="C23:C28">
    <cfRule type="expression" dxfId="5" priority="5">
      <formula>$E23&gt;0</formula>
    </cfRule>
    <cfRule type="expression" dxfId="4" priority="6">
      <formula>$E23&lt;0</formula>
    </cfRule>
  </conditionalFormatting>
  <conditionalFormatting sqref="I23:I28">
    <cfRule type="expression" dxfId="3" priority="3">
      <formula>$E23&gt;0</formula>
    </cfRule>
    <cfRule type="expression" dxfId="2" priority="4">
      <formula>$E23&lt;0</formula>
    </cfRule>
  </conditionalFormatting>
  <conditionalFormatting sqref="O23:O28">
    <cfRule type="expression" dxfId="1" priority="1">
      <formula>$E23&gt;0</formula>
    </cfRule>
    <cfRule type="expression" dxfId="0" priority="2">
      <formula>$E23&lt;0</formula>
    </cfRule>
  </conditionalFormatting>
  <pageMargins left="0.7" right="0.7" top="0.75" bottom="0.75" header="0.3" footer="0.3"/>
  <pageSetup scale="45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C420D-D64E-4E1D-A319-6228808A41A1}">
          <x14:formula1>
            <xm:f>Semanal!$I$4:$I$9</xm:f>
          </x14:formula1>
          <xm:sqref>A4 G4 G38 M4 A38 A21 G21 M21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Semanal</vt:lpstr>
      <vt:lpstr>Extras</vt:lpstr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de equipo de computo</dc:creator>
  <cp:lastModifiedBy>DeseretTecnico</cp:lastModifiedBy>
  <cp:lastPrinted>2024-02-09T19:00:28Z</cp:lastPrinted>
  <dcterms:created xsi:type="dcterms:W3CDTF">2024-02-08T17:26:37Z</dcterms:created>
  <dcterms:modified xsi:type="dcterms:W3CDTF">2024-02-09T21:34:19Z</dcterms:modified>
</cp:coreProperties>
</file>