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0"/>
  <workbookPr codeName="ThisWorkbook" defaultThemeVersion="202300"/>
  <mc:AlternateContent xmlns:mc="http://schemas.openxmlformats.org/markup-compatibility/2006">
    <mc:Choice Requires="x15">
      <x15ac:absPath xmlns:x15ac="http://schemas.microsoft.com/office/spreadsheetml/2010/11/ac" url="C:\Users\SABSHOW\Documents\Analytical\Projects\"/>
    </mc:Choice>
  </mc:AlternateContent>
  <xr:revisionPtr revIDLastSave="0" documentId="13_ncr:1_{E4DEBDA4-DE01-42C6-9699-BEFFD119F65D}" xr6:coauthVersionLast="47" xr6:coauthVersionMax="47" xr10:uidLastSave="{00000000-0000-0000-0000-000000000000}"/>
  <bookViews>
    <workbookView xWindow="-108" yWindow="-108" windowWidth="23256" windowHeight="12456" activeTab="4" xr2:uid="{1D0E27E8-6C8B-41BE-BDD1-43A29FB389BF}"/>
  </bookViews>
  <sheets>
    <sheet name="Dashboard-dataset" sheetId="1" r:id="rId1"/>
    <sheet name="Calculations" sheetId="2" r:id="rId2"/>
    <sheet name="PIVOT TABLE" sheetId="3" r:id="rId3"/>
    <sheet name="DASHBOARD" sheetId="4" r:id="rId4"/>
    <sheet name="REPORT" sheetId="5" r:id="rId5"/>
  </sheets>
  <definedNames>
    <definedName name="_xlnm._FilterDatabase" localSheetId="0" hidden="1">'Dashboard-dataset'!$A$1:$K$701</definedName>
    <definedName name="_xlchart.v5.0" hidden="1">'PIVOT TABLE'!$F$83</definedName>
    <definedName name="_xlchart.v5.1" hidden="1">'PIVOT TABLE'!$F$84:$F$88</definedName>
    <definedName name="_xlchart.v5.2" hidden="1">'PIVOT TABLE'!$G$83</definedName>
    <definedName name="_xlchart.v5.3" hidden="1">'PIVOT TABLE'!$G$84:$G$88</definedName>
    <definedName name="_xlchart.v5.4" hidden="1">'PIVOT TABLE'!$F$83</definedName>
    <definedName name="_xlchart.v5.5" hidden="1">'PIVOT TABLE'!$F$84:$F$88</definedName>
    <definedName name="_xlchart.v5.6" hidden="1">'PIVOT TABLE'!$H$83</definedName>
    <definedName name="_xlchart.v5.7" hidden="1">'PIVOT TABLE'!$H$84:$H$88</definedName>
    <definedName name="NativeTimeline_Order_Date">#N/A</definedName>
    <definedName name="_xlnm.Print_Area" localSheetId="3">DASHBOARD!$A$2:$T$42</definedName>
    <definedName name="Slicer_Years__Order_Dat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 r="F88" i="3"/>
  <c r="F87" i="3"/>
  <c r="F86" i="3"/>
  <c r="F85" i="3"/>
  <c r="F84" i="3"/>
  <c r="D9" i="2"/>
  <c r="D13" i="2"/>
  <c r="D20" i="2"/>
  <c r="D17" i="2"/>
  <c r="D5" i="2"/>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2" i="1"/>
  <c r="H113" i="3"/>
  <c r="G87" i="3"/>
  <c r="F113" i="3"/>
  <c r="H114" i="3"/>
  <c r="H84" i="3"/>
  <c r="J7" i="2"/>
  <c r="E114" i="3"/>
  <c r="G115" i="3"/>
  <c r="G86" i="3"/>
  <c r="J6" i="2"/>
  <c r="F115" i="3"/>
  <c r="G113" i="3"/>
  <c r="H86" i="3"/>
  <c r="G88" i="3"/>
  <c r="H112" i="3"/>
  <c r="E113" i="3"/>
  <c r="H88" i="3"/>
  <c r="G84" i="3"/>
  <c r="F112" i="3"/>
  <c r="E112" i="3"/>
  <c r="J8" i="2"/>
  <c r="E115" i="3"/>
  <c r="F114" i="3"/>
  <c r="J5" i="2"/>
  <c r="G112" i="3"/>
  <c r="H115" i="3"/>
  <c r="G114" i="3"/>
  <c r="H85" i="3"/>
  <c r="H87" i="3"/>
  <c r="G85" i="3"/>
</calcChain>
</file>

<file path=xl/sharedStrings.xml><?xml version="1.0" encoding="utf-8"?>
<sst xmlns="http://schemas.openxmlformats.org/spreadsheetml/2006/main" count="2934" uniqueCount="58">
  <si>
    <t>Segment</t>
  </si>
  <si>
    <t>Country</t>
  </si>
  <si>
    <t>Product</t>
  </si>
  <si>
    <t>Discount Band</t>
  </si>
  <si>
    <t>Units Sold</t>
  </si>
  <si>
    <t>Manufacturing Price</t>
  </si>
  <si>
    <t>Unit Price</t>
  </si>
  <si>
    <t>COGS</t>
  </si>
  <si>
    <t>Order Date</t>
  </si>
  <si>
    <t xml:space="preserve">Sales </t>
  </si>
  <si>
    <t>Channel Partners</t>
  </si>
  <si>
    <t>Germany</t>
  </si>
  <si>
    <t>Carretera</t>
  </si>
  <si>
    <t>Medium</t>
  </si>
  <si>
    <t>Enterprise</t>
  </si>
  <si>
    <t>Mexico</t>
  </si>
  <si>
    <t>Paseo</t>
  </si>
  <si>
    <t>Low</t>
  </si>
  <si>
    <t>Midmarket</t>
  </si>
  <si>
    <t>France</t>
  </si>
  <si>
    <t>Small Business</t>
  </si>
  <si>
    <t>Canada</t>
  </si>
  <si>
    <t>VTT</t>
  </si>
  <si>
    <t>Government</t>
  </si>
  <si>
    <t>High</t>
  </si>
  <si>
    <t>Velo</t>
  </si>
  <si>
    <t>United States of America</t>
  </si>
  <si>
    <t>Amarilla</t>
  </si>
  <si>
    <t>None</t>
  </si>
  <si>
    <t>Montana</t>
  </si>
  <si>
    <t>Profit</t>
  </si>
  <si>
    <t>TOTAL PROFIT</t>
  </si>
  <si>
    <t>TOTAL UNIT OF GOODS</t>
  </si>
  <si>
    <t>TOTAL SALES</t>
  </si>
  <si>
    <t>TOTAL COGS</t>
  </si>
  <si>
    <t>TOTAL MANUFACTURING COST</t>
  </si>
  <si>
    <t>Row Labels</t>
  </si>
  <si>
    <t>Grand Total</t>
  </si>
  <si>
    <t>Sum of Profit</t>
  </si>
  <si>
    <t xml:space="preserve">Sum of Sales </t>
  </si>
  <si>
    <t>Sum of Manufacturing Price</t>
  </si>
  <si>
    <t>2009</t>
  </si>
  <si>
    <t>2010</t>
  </si>
  <si>
    <t>2011</t>
  </si>
  <si>
    <t>2012</t>
  </si>
  <si>
    <t>YEAR</t>
  </si>
  <si>
    <t>%(INCREASE/DECREASE)</t>
  </si>
  <si>
    <t>Sum of COGS</t>
  </si>
  <si>
    <t>Sum of Units Sold</t>
  </si>
  <si>
    <t>TCOGS</t>
  </si>
  <si>
    <t>COUNTRY</t>
  </si>
  <si>
    <t>SALES</t>
  </si>
  <si>
    <t>PROFIT</t>
  </si>
  <si>
    <t>Sum of Sales 2</t>
  </si>
  <si>
    <t>Sum of Profit2</t>
  </si>
  <si>
    <t>GOODS</t>
  </si>
  <si>
    <t xml:space="preserve">Total Sales </t>
  </si>
  <si>
    <t>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</si>
</sst>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_ ;_-[$$-409]* \-#,##0.0\ ;_-[$$-409]* &quot;-&quot;??_ ;_-@_ "/>
    <numFmt numFmtId="165" formatCode="_-[$$-409]* #,##0.00_ ;_-[$$-409]* \-#,##0.00\ ;_-[$$-409]* &quot;-&quot;??_ ;_-@_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3" tint="0.8999908444471571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14" fontId="0" fillId="0" borderId="0" xfId="0" applyNumberFormat="1"/>
    <xf numFmtId="0" fontId="16" fillId="33" borderId="0" xfId="0" applyFont="1" applyFill="1"/>
    <xf numFmtId="0" fontId="0" fillId="0" borderId="0" xfId="0" pivotButton="1"/>
    <xf numFmtId="0" fontId="0" fillId="0" borderId="0" xfId="0" applyAlignment="1">
      <alignment horizontal="left"/>
    </xf>
    <xf numFmtId="0" fontId="0" fillId="34" borderId="0" xfId="0" applyFill="1"/>
    <xf numFmtId="164" fontId="0" fillId="0" borderId="0" xfId="0" applyNumberFormat="1"/>
    <xf numFmtId="165" fontId="0" fillId="0" borderId="0" xfId="0" applyNumberFormat="1"/>
    <xf numFmtId="9" fontId="0" fillId="0" borderId="0" xfId="42"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0" xfId="0" applyFont="1" applyAlignment="1">
      <alignment horizontal="center"/>
    </xf>
    <xf numFmtId="10" fontId="0" fillId="0" borderId="0" xfId="0" applyNumberFormat="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numFmt numFmtId="14" formatCode="0.00%"/>
    </dxf>
    <dxf>
      <numFmt numFmtId="14" formatCode="0.00%"/>
    </dxf>
    <dxf>
      <numFmt numFmtId="14" formatCode="0.00%"/>
    </dxf>
    <dxf>
      <numFmt numFmtId="14"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1" defaultTableStyle="TableStyleMedium2" defaultPivotStyle="PivotStyleLight16">
    <tableStyle name="Invisible" pivot="0" table="0" count="0" xr9:uid="{4B8B0E0B-C912-44A1-BA4B-9E957F7AF9DF}"/>
  </tableStyles>
  <colors>
    <mruColors>
      <color rgb="FF98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Sum of Profit</c:v>
                </c:pt>
              </c:strCache>
            </c:strRef>
          </c:tx>
          <c:spPr>
            <a:solidFill>
              <a:schemeClr val="accent1"/>
            </a:solidFill>
            <a:ln>
              <a:noFill/>
            </a:ln>
            <a:effectLst/>
          </c:spPr>
          <c:invertIfNegative val="0"/>
          <c:cat>
            <c:strRef>
              <c:f>'PIVOT TABLE'!$B$4:$B$10</c:f>
              <c:strCache>
                <c:ptCount val="6"/>
                <c:pt idx="0">
                  <c:v>Amarilla</c:v>
                </c:pt>
                <c:pt idx="1">
                  <c:v>Carretera</c:v>
                </c:pt>
                <c:pt idx="2">
                  <c:v>Montana</c:v>
                </c:pt>
                <c:pt idx="3">
                  <c:v>Paseo</c:v>
                </c:pt>
                <c:pt idx="4">
                  <c:v>Velo</c:v>
                </c:pt>
                <c:pt idx="5">
                  <c:v>VTT</c:v>
                </c:pt>
              </c:strCache>
            </c:strRef>
          </c:cat>
          <c:val>
            <c:numRef>
              <c:f>'PIVOT TABLE'!$C$4:$C$10</c:f>
              <c:numCache>
                <c:formatCode>General</c:formatCode>
                <c:ptCount val="6"/>
                <c:pt idx="0">
                  <c:v>4104267.5</c:v>
                </c:pt>
                <c:pt idx="1">
                  <c:v>2949017.5</c:v>
                </c:pt>
                <c:pt idx="2">
                  <c:v>3273787.5</c:v>
                </c:pt>
                <c:pt idx="3">
                  <c:v>7397956</c:v>
                </c:pt>
                <c:pt idx="4">
                  <c:v>3882701.5</c:v>
                </c:pt>
                <c:pt idx="5">
                  <c:v>4491220.5</c:v>
                </c:pt>
              </c:numCache>
            </c:numRef>
          </c:val>
          <c:extLst>
            <c:ext xmlns:c16="http://schemas.microsoft.com/office/drawing/2014/chart" uri="{C3380CC4-5D6E-409C-BE32-E72D297353CC}">
              <c16:uniqueId val="{00000000-5B2D-4275-8332-37C0D60CA34B}"/>
            </c:ext>
          </c:extLst>
        </c:ser>
        <c:dLbls>
          <c:showLegendKey val="0"/>
          <c:showVal val="0"/>
          <c:showCatName val="0"/>
          <c:showSerName val="0"/>
          <c:showPercent val="0"/>
          <c:showBubbleSize val="0"/>
        </c:dLbls>
        <c:gapWidth val="219"/>
        <c:axId val="1084730880"/>
        <c:axId val="1084733760"/>
      </c:barChart>
      <c:lineChart>
        <c:grouping val="standard"/>
        <c:varyColors val="0"/>
        <c:ser>
          <c:idx val="1"/>
          <c:order val="1"/>
          <c:tx>
            <c:strRef>
              <c:f>'PIVOT TABLE'!$D$3</c:f>
              <c:strCache>
                <c:ptCount val="1"/>
                <c:pt idx="0">
                  <c:v>Sum of Sales </c:v>
                </c:pt>
              </c:strCache>
            </c:strRef>
          </c:tx>
          <c:spPr>
            <a:ln w="28575" cap="rnd">
              <a:solidFill>
                <a:schemeClr val="accent2"/>
              </a:solidFill>
              <a:round/>
            </a:ln>
            <a:effectLst/>
          </c:spPr>
          <c:marker>
            <c:symbol val="none"/>
          </c:marker>
          <c:cat>
            <c:strRef>
              <c:f>'PIVOT TABLE'!$B$4:$B$10</c:f>
              <c:strCache>
                <c:ptCount val="6"/>
                <c:pt idx="0">
                  <c:v>Amarilla</c:v>
                </c:pt>
                <c:pt idx="1">
                  <c:v>Carretera</c:v>
                </c:pt>
                <c:pt idx="2">
                  <c:v>Montana</c:v>
                </c:pt>
                <c:pt idx="3">
                  <c:v>Paseo</c:v>
                </c:pt>
                <c:pt idx="4">
                  <c:v>Velo</c:v>
                </c:pt>
                <c:pt idx="5">
                  <c:v>VTT</c:v>
                </c:pt>
              </c:strCache>
            </c:strRef>
          </c:cat>
          <c:val>
            <c:numRef>
              <c:f>'PIVOT TABLE'!$D$4:$D$10</c:f>
              <c:numCache>
                <c:formatCode>General</c:formatCode>
                <c:ptCount val="6"/>
                <c:pt idx="0">
                  <c:v>19037279.5</c:v>
                </c:pt>
                <c:pt idx="1">
                  <c:v>14937520.5</c:v>
                </c:pt>
                <c:pt idx="2">
                  <c:v>16549834.5</c:v>
                </c:pt>
                <c:pt idx="3">
                  <c:v>35611662</c:v>
                </c:pt>
                <c:pt idx="4">
                  <c:v>19826768.5</c:v>
                </c:pt>
                <c:pt idx="5">
                  <c:v>21968533.5</c:v>
                </c:pt>
              </c:numCache>
            </c:numRef>
          </c:val>
          <c:smooth val="0"/>
          <c:extLst>
            <c:ext xmlns:c16="http://schemas.microsoft.com/office/drawing/2014/chart" uri="{C3380CC4-5D6E-409C-BE32-E72D297353CC}">
              <c16:uniqueId val="{00000002-5B2D-4275-8332-37C0D60CA34B}"/>
            </c:ext>
          </c:extLst>
        </c:ser>
        <c:dLbls>
          <c:showLegendKey val="0"/>
          <c:showVal val="0"/>
          <c:showCatName val="0"/>
          <c:showSerName val="0"/>
          <c:showPercent val="0"/>
          <c:showBubbleSize val="0"/>
        </c:dLbls>
        <c:marker val="1"/>
        <c:smooth val="0"/>
        <c:axId val="1566388480"/>
        <c:axId val="1566388000"/>
      </c:lineChart>
      <c:catAx>
        <c:axId val="108473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4733760"/>
        <c:crosses val="autoZero"/>
        <c:auto val="1"/>
        <c:lblAlgn val="ctr"/>
        <c:lblOffset val="100"/>
        <c:noMultiLvlLbl val="0"/>
      </c:catAx>
      <c:valAx>
        <c:axId val="108473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4730880"/>
        <c:crosses val="autoZero"/>
        <c:crossBetween val="between"/>
      </c:valAx>
      <c:valAx>
        <c:axId val="15663880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66388480"/>
        <c:crosses val="max"/>
        <c:crossBetween val="between"/>
      </c:valAx>
      <c:catAx>
        <c:axId val="1566388480"/>
        <c:scaling>
          <c:orientation val="minMax"/>
        </c:scaling>
        <c:delete val="1"/>
        <c:axPos val="b"/>
        <c:numFmt formatCode="General" sourceLinked="1"/>
        <c:majorTickMark val="out"/>
        <c:minorTickMark val="none"/>
        <c:tickLblPos val="nextTo"/>
        <c:crossAx val="15663880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Profit by Segments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spPr>
            <a:noFill/>
            <a:ln>
              <a:noFill/>
            </a:ln>
            <a:effectLst/>
          </c:spPr>
          <c:txPr>
            <a:bodyPr wrap="square" lIns="38100" tIns="19050" rIns="38100" bIns="19050" anchor="ctr">
              <a:spAutoFit/>
            </a:bodyPr>
            <a:lstStyle/>
            <a:p>
              <a:pPr>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25000"/>
              <a:lumOff val="75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1"/>
          </a:solidFill>
          <a:ln w="19050">
            <a:solidFill>
              <a:schemeClr val="lt1"/>
            </a:solidFill>
          </a:ln>
          <a:effectLst/>
          <a:scene3d>
            <a:camera prst="orthographicFront"/>
            <a:lightRig rig="threePt" dir="t">
              <a:rot lat="0" lon="0" rev="9000000"/>
            </a:lightRig>
          </a:scene3d>
        </c:spPr>
      </c:pivotFmt>
      <c:pivotFmt>
        <c:idx val="17"/>
        <c:spPr>
          <a:solidFill>
            <a:schemeClr val="accent4"/>
          </a:solidFill>
          <a:ln w="19050">
            <a:solidFill>
              <a:schemeClr val="lt1"/>
            </a:solidFill>
          </a:ln>
          <a:effectLst/>
        </c:spPr>
      </c:pivotFmt>
      <c:pivotFmt>
        <c:idx val="18"/>
        <c:spPr>
          <a:solidFill>
            <a:schemeClr val="accent2"/>
          </a:solidFill>
          <a:ln w="19050">
            <a:solidFill>
              <a:schemeClr val="lt1"/>
            </a:solidFill>
          </a:ln>
          <a:effectLst/>
        </c:spPr>
      </c:pivotFmt>
    </c:pivotFmts>
    <c:plotArea>
      <c:layout/>
      <c:pieChart>
        <c:varyColors val="1"/>
        <c:ser>
          <c:idx val="0"/>
          <c:order val="0"/>
          <c:tx>
            <c:strRef>
              <c:f>'PIVOT TABLE'!$F$57</c:f>
              <c:strCache>
                <c:ptCount val="1"/>
                <c:pt idx="0">
                  <c:v>Total</c:v>
                </c:pt>
              </c:strCache>
            </c:strRef>
          </c:tx>
          <c:dPt>
            <c:idx val="0"/>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2A8B-4978-8AAF-E94110A5CC0A}"/>
              </c:ext>
            </c:extLst>
          </c:dPt>
          <c:dPt>
            <c:idx val="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5-2A8B-4978-8AAF-E94110A5CC0A}"/>
              </c:ext>
            </c:extLst>
          </c:dPt>
          <c:dPt>
            <c:idx val="2"/>
            <c:bubble3D val="0"/>
            <c:spPr>
              <a:solidFill>
                <a:schemeClr val="accent1"/>
              </a:solidFill>
              <a:ln w="19050">
                <a:solidFill>
                  <a:schemeClr val="lt1"/>
                </a:solidFill>
              </a:ln>
              <a:effectLst/>
              <a:scene3d>
                <a:camera prst="orthographicFront"/>
                <a:lightRig rig="threePt" dir="t">
                  <a:rot lat="0" lon="0" rev="9000000"/>
                </a:lightRig>
              </a:scene3d>
            </c:spPr>
            <c:extLst>
              <c:ext xmlns:c16="http://schemas.microsoft.com/office/drawing/2014/chart" uri="{C3380CC4-5D6E-409C-BE32-E72D297353CC}">
                <c16:uniqueId val="{00000007-2A8B-4978-8AAF-E94110A5CC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2A8B-4978-8AAF-E94110A5CC0A}"/>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B-2A8B-4978-8AAF-E94110A5CC0A}"/>
              </c:ext>
            </c:extLst>
          </c:dPt>
          <c:dLbls>
            <c:spPr>
              <a:noFill/>
              <a:ln>
                <a:noFill/>
              </a:ln>
              <a:effectLst/>
            </c:spPr>
            <c:txPr>
              <a:bodyPr wrap="square" lIns="38100" tIns="19050" rIns="38100" bIns="19050" anchor="ctr">
                <a:spAutoFit/>
              </a:bodyPr>
              <a:lstStyle/>
              <a:p>
                <a:pPr>
                  <a:defRPr/>
                </a:pPr>
                <a:endParaRPr lang="en-NG"/>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TABLE'!$E$58:$E$63</c:f>
              <c:strCache>
                <c:ptCount val="5"/>
                <c:pt idx="0">
                  <c:v>Channel Partners</c:v>
                </c:pt>
                <c:pt idx="1">
                  <c:v>Enterprise</c:v>
                </c:pt>
                <c:pt idx="2">
                  <c:v>Government</c:v>
                </c:pt>
                <c:pt idx="3">
                  <c:v>Midmarket</c:v>
                </c:pt>
                <c:pt idx="4">
                  <c:v>Small Business</c:v>
                </c:pt>
              </c:strCache>
            </c:strRef>
          </c:cat>
          <c:val>
            <c:numRef>
              <c:f>'PIVOT TABLE'!$F$58:$F$63</c:f>
              <c:numCache>
                <c:formatCode>General</c:formatCode>
                <c:ptCount val="5"/>
                <c:pt idx="0">
                  <c:v>1451371.5</c:v>
                </c:pt>
                <c:pt idx="1">
                  <c:v>842760</c:v>
                </c:pt>
                <c:pt idx="2">
                  <c:v>15286979</c:v>
                </c:pt>
                <c:pt idx="3">
                  <c:v>860890</c:v>
                </c:pt>
                <c:pt idx="4">
                  <c:v>7656950</c:v>
                </c:pt>
              </c:numCache>
            </c:numRef>
          </c:val>
          <c:extLst>
            <c:ext xmlns:c16="http://schemas.microsoft.com/office/drawing/2014/chart" uri="{C3380CC4-5D6E-409C-BE32-E72D297353CC}">
              <c16:uniqueId val="{0000000C-2A8B-4978-8AAF-E94110A5CC0A}"/>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TABLE!PivotTable1</c:name>
    <c:fmtId val="9"/>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Sales and profit  by products</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Sum of Profit</c:v>
                </c:pt>
              </c:strCache>
            </c:strRef>
          </c:tx>
          <c:spPr>
            <a:solidFill>
              <a:schemeClr val="accent1"/>
            </a:solidFill>
            <a:ln>
              <a:noFill/>
            </a:ln>
            <a:effectLst/>
          </c:spPr>
          <c:invertIfNegative val="0"/>
          <c:cat>
            <c:strRef>
              <c:f>'PIVOT TABLE'!$B$4:$B$10</c:f>
              <c:strCache>
                <c:ptCount val="6"/>
                <c:pt idx="0">
                  <c:v>Amarilla</c:v>
                </c:pt>
                <c:pt idx="1">
                  <c:v>Carretera</c:v>
                </c:pt>
                <c:pt idx="2">
                  <c:v>Montana</c:v>
                </c:pt>
                <c:pt idx="3">
                  <c:v>Paseo</c:v>
                </c:pt>
                <c:pt idx="4">
                  <c:v>Velo</c:v>
                </c:pt>
                <c:pt idx="5">
                  <c:v>VTT</c:v>
                </c:pt>
              </c:strCache>
            </c:strRef>
          </c:cat>
          <c:val>
            <c:numRef>
              <c:f>'PIVOT TABLE'!$C$4:$C$10</c:f>
              <c:numCache>
                <c:formatCode>General</c:formatCode>
                <c:ptCount val="6"/>
                <c:pt idx="0">
                  <c:v>4104267.5</c:v>
                </c:pt>
                <c:pt idx="1">
                  <c:v>2949017.5</c:v>
                </c:pt>
                <c:pt idx="2">
                  <c:v>3273787.5</c:v>
                </c:pt>
                <c:pt idx="3">
                  <c:v>7397956</c:v>
                </c:pt>
                <c:pt idx="4">
                  <c:v>3882701.5</c:v>
                </c:pt>
                <c:pt idx="5">
                  <c:v>4491220.5</c:v>
                </c:pt>
              </c:numCache>
            </c:numRef>
          </c:val>
          <c:extLst>
            <c:ext xmlns:c16="http://schemas.microsoft.com/office/drawing/2014/chart" uri="{C3380CC4-5D6E-409C-BE32-E72D297353CC}">
              <c16:uniqueId val="{00000000-5118-424A-89C1-44D32E36CB8F}"/>
            </c:ext>
          </c:extLst>
        </c:ser>
        <c:dLbls>
          <c:showLegendKey val="0"/>
          <c:showVal val="0"/>
          <c:showCatName val="0"/>
          <c:showSerName val="0"/>
          <c:showPercent val="0"/>
          <c:showBubbleSize val="0"/>
        </c:dLbls>
        <c:gapWidth val="219"/>
        <c:axId val="1084730880"/>
        <c:axId val="1084733760"/>
      </c:barChart>
      <c:lineChart>
        <c:grouping val="standard"/>
        <c:varyColors val="0"/>
        <c:ser>
          <c:idx val="1"/>
          <c:order val="1"/>
          <c:tx>
            <c:strRef>
              <c:f>'PIVOT TABLE'!$D$3</c:f>
              <c:strCache>
                <c:ptCount val="1"/>
                <c:pt idx="0">
                  <c:v>Sum of Sales </c:v>
                </c:pt>
              </c:strCache>
            </c:strRef>
          </c:tx>
          <c:spPr>
            <a:ln w="28575" cap="rnd">
              <a:solidFill>
                <a:schemeClr val="accent2"/>
              </a:solidFill>
              <a:round/>
            </a:ln>
            <a:effectLst/>
          </c:spPr>
          <c:marker>
            <c:symbol val="none"/>
          </c:marker>
          <c:cat>
            <c:strRef>
              <c:f>'PIVOT TABLE'!$B$4:$B$10</c:f>
              <c:strCache>
                <c:ptCount val="6"/>
                <c:pt idx="0">
                  <c:v>Amarilla</c:v>
                </c:pt>
                <c:pt idx="1">
                  <c:v>Carretera</c:v>
                </c:pt>
                <c:pt idx="2">
                  <c:v>Montana</c:v>
                </c:pt>
                <c:pt idx="3">
                  <c:v>Paseo</c:v>
                </c:pt>
                <c:pt idx="4">
                  <c:v>Velo</c:v>
                </c:pt>
                <c:pt idx="5">
                  <c:v>VTT</c:v>
                </c:pt>
              </c:strCache>
            </c:strRef>
          </c:cat>
          <c:val>
            <c:numRef>
              <c:f>'PIVOT TABLE'!$D$4:$D$10</c:f>
              <c:numCache>
                <c:formatCode>General</c:formatCode>
                <c:ptCount val="6"/>
                <c:pt idx="0">
                  <c:v>19037279.5</c:v>
                </c:pt>
                <c:pt idx="1">
                  <c:v>14937520.5</c:v>
                </c:pt>
                <c:pt idx="2">
                  <c:v>16549834.5</c:v>
                </c:pt>
                <c:pt idx="3">
                  <c:v>35611662</c:v>
                </c:pt>
                <c:pt idx="4">
                  <c:v>19826768.5</c:v>
                </c:pt>
                <c:pt idx="5">
                  <c:v>21968533.5</c:v>
                </c:pt>
              </c:numCache>
            </c:numRef>
          </c:val>
          <c:smooth val="0"/>
          <c:extLst>
            <c:ext xmlns:c16="http://schemas.microsoft.com/office/drawing/2014/chart" uri="{C3380CC4-5D6E-409C-BE32-E72D297353CC}">
              <c16:uniqueId val="{00000001-5118-424A-89C1-44D32E36CB8F}"/>
            </c:ext>
          </c:extLst>
        </c:ser>
        <c:dLbls>
          <c:showLegendKey val="0"/>
          <c:showVal val="0"/>
          <c:showCatName val="0"/>
          <c:showSerName val="0"/>
          <c:showPercent val="0"/>
          <c:showBubbleSize val="0"/>
        </c:dLbls>
        <c:marker val="1"/>
        <c:smooth val="0"/>
        <c:axId val="1566388480"/>
        <c:axId val="1566388000"/>
      </c:lineChart>
      <c:catAx>
        <c:axId val="108473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NG"/>
          </a:p>
        </c:txPr>
        <c:crossAx val="1084733760"/>
        <c:crosses val="autoZero"/>
        <c:auto val="1"/>
        <c:lblAlgn val="ctr"/>
        <c:lblOffset val="100"/>
        <c:noMultiLvlLbl val="0"/>
      </c:catAx>
      <c:valAx>
        <c:axId val="10847337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NG"/>
          </a:p>
        </c:txPr>
        <c:crossAx val="1084730880"/>
        <c:crosses val="autoZero"/>
        <c:crossBetween val="between"/>
      </c:valAx>
      <c:valAx>
        <c:axId val="15663880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NG"/>
          </a:p>
        </c:txPr>
        <c:crossAx val="1566388480"/>
        <c:crosses val="max"/>
        <c:crossBetween val="between"/>
      </c:valAx>
      <c:catAx>
        <c:axId val="1566388480"/>
        <c:scaling>
          <c:orientation val="minMax"/>
        </c:scaling>
        <c:delete val="1"/>
        <c:axPos val="t"/>
        <c:numFmt formatCode="General" sourceLinked="1"/>
        <c:majorTickMark val="out"/>
        <c:minorTickMark val="none"/>
        <c:tickLblPos val="nextTo"/>
        <c:crossAx val="1566388000"/>
        <c:crosses val="max"/>
        <c:auto val="1"/>
        <c:lblAlgn val="ctr"/>
        <c:lblOffset val="100"/>
        <c:noMultiLvlLbl val="0"/>
      </c:cat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sz="1000" b="0" i="0" u="none" strike="noStrike" kern="1200" baseline="0">
          <a:solidFill>
            <a:schemeClr val="tx1"/>
          </a:solidFill>
          <a:latin typeface="+mn-lt"/>
          <a:ea typeface="+mn-ea"/>
          <a:cs typeface="+mn-cs"/>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TABLE!PivotTable5</c:name>
    <c:fmtId val="6"/>
  </c:pivotSource>
  <c:chart>
    <c:title>
      <c:tx>
        <c:rich>
          <a:bodyPr rot="0" vert="horz"/>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Sales by Segments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TABLE'!$F$12</c:f>
              <c:strCache>
                <c:ptCount val="1"/>
                <c:pt idx="0">
                  <c:v>Total</c:v>
                </c:pt>
              </c:strCache>
            </c:strRef>
          </c:tx>
          <c:spPr>
            <a:solidFill>
              <a:schemeClr val="accent1"/>
            </a:solidFill>
            <a:ln>
              <a:noFill/>
            </a:ln>
            <a:effectLst/>
          </c:spPr>
          <c:invertIfNegative val="0"/>
          <c:cat>
            <c:strRef>
              <c:f>'PIVOT TABLE'!$E$13:$E$18</c:f>
              <c:strCache>
                <c:ptCount val="5"/>
                <c:pt idx="0">
                  <c:v>Channel Partners</c:v>
                </c:pt>
                <c:pt idx="1">
                  <c:v>Midmarket</c:v>
                </c:pt>
                <c:pt idx="2">
                  <c:v>Enterprise</c:v>
                </c:pt>
                <c:pt idx="3">
                  <c:v>Small Business</c:v>
                </c:pt>
                <c:pt idx="4">
                  <c:v>Government</c:v>
                </c:pt>
              </c:strCache>
            </c:strRef>
          </c:cat>
          <c:val>
            <c:numRef>
              <c:f>'PIVOT TABLE'!$F$13:$F$18</c:f>
              <c:numCache>
                <c:formatCode>General</c:formatCode>
                <c:ptCount val="5"/>
                <c:pt idx="0">
                  <c:v>1935162</c:v>
                </c:pt>
                <c:pt idx="1">
                  <c:v>2582670</c:v>
                </c:pt>
                <c:pt idx="2">
                  <c:v>21069000</c:v>
                </c:pt>
                <c:pt idx="3">
                  <c:v>45941700</c:v>
                </c:pt>
                <c:pt idx="4">
                  <c:v>56403066.5</c:v>
                </c:pt>
              </c:numCache>
            </c:numRef>
          </c:val>
          <c:extLst>
            <c:ext xmlns:c16="http://schemas.microsoft.com/office/drawing/2014/chart" uri="{C3380CC4-5D6E-409C-BE32-E72D297353CC}">
              <c16:uniqueId val="{00000002-9E1D-46AC-B32C-A6DB14C39D7C}"/>
            </c:ext>
          </c:extLst>
        </c:ser>
        <c:dLbls>
          <c:showLegendKey val="0"/>
          <c:showVal val="0"/>
          <c:showCatName val="0"/>
          <c:showSerName val="0"/>
          <c:showPercent val="0"/>
          <c:showBubbleSize val="0"/>
        </c:dLbls>
        <c:gapWidth val="182"/>
        <c:axId val="1188490304"/>
        <c:axId val="1188479744"/>
      </c:barChart>
      <c:catAx>
        <c:axId val="118849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NG"/>
          </a:p>
        </c:txPr>
        <c:crossAx val="1188479744"/>
        <c:crosses val="autoZero"/>
        <c:auto val="1"/>
        <c:lblAlgn val="ctr"/>
        <c:lblOffset val="100"/>
        <c:noMultiLvlLbl val="0"/>
      </c:catAx>
      <c:valAx>
        <c:axId val="1188479744"/>
        <c:scaling>
          <c:orientation val="minMax"/>
        </c:scaling>
        <c:delete val="0"/>
        <c:axPos val="b"/>
        <c:numFmt formatCode="General" sourceLinked="1"/>
        <c:majorTickMark val="none"/>
        <c:minorTickMark val="none"/>
        <c:tickLblPos val="nextTo"/>
        <c:spPr>
          <a:noFill/>
          <a:ln>
            <a:noFill/>
          </a:ln>
          <a:effectLst/>
        </c:spPr>
        <c:txPr>
          <a:bodyPr rot="-60000000" vert="horz"/>
          <a:lstStyle/>
          <a:p>
            <a:pPr>
              <a:defRPr/>
            </a:pPr>
            <a:endParaRPr lang="en-NG"/>
          </a:p>
        </c:txPr>
        <c:crossAx val="1188490304"/>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plotArea>
    <c:plotVisOnly val="1"/>
    <c:dispBlanksAs val="gap"/>
    <c:showDLblsOverMax val="0"/>
    <c:extLst/>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txPr>
    <a:bodyPr/>
    <a:lstStyle/>
    <a:p>
      <a:pPr>
        <a:defRPr lang="en-US" sz="1000" b="0" i="0" u="none" strike="noStrike" kern="1200" baseline="0">
          <a:solidFill>
            <a:schemeClr val="tx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TABLE'!$C$21</c:f>
              <c:strCache>
                <c:ptCount val="1"/>
                <c:pt idx="0">
                  <c:v>Sum of Sales </c:v>
                </c:pt>
              </c:strCache>
            </c:strRef>
          </c:tx>
          <c:spPr>
            <a:solidFill>
              <a:schemeClr val="accent1"/>
            </a:solidFill>
            <a:ln>
              <a:noFill/>
            </a:ln>
            <a:effectLst/>
          </c:spPr>
          <c:invertIfNegative val="0"/>
          <c:cat>
            <c:strRef>
              <c:f>'PIVOT TABLE'!$B$22:$B$27</c:f>
              <c:strCache>
                <c:ptCount val="5"/>
                <c:pt idx="0">
                  <c:v>United States of America</c:v>
                </c:pt>
                <c:pt idx="1">
                  <c:v>Canada</c:v>
                </c:pt>
                <c:pt idx="2">
                  <c:v>France</c:v>
                </c:pt>
                <c:pt idx="3">
                  <c:v>Germany</c:v>
                </c:pt>
                <c:pt idx="4">
                  <c:v>Mexico</c:v>
                </c:pt>
              </c:strCache>
            </c:strRef>
          </c:cat>
          <c:val>
            <c:numRef>
              <c:f>'PIVOT TABLE'!$C$22:$C$27</c:f>
              <c:numCache>
                <c:formatCode>General</c:formatCode>
                <c:ptCount val="5"/>
                <c:pt idx="0">
                  <c:v>27269358</c:v>
                </c:pt>
                <c:pt idx="1">
                  <c:v>26932163.5</c:v>
                </c:pt>
                <c:pt idx="2">
                  <c:v>26081674.5</c:v>
                </c:pt>
                <c:pt idx="3">
                  <c:v>24921467.5</c:v>
                </c:pt>
                <c:pt idx="4">
                  <c:v>22726935</c:v>
                </c:pt>
              </c:numCache>
            </c:numRef>
          </c:val>
          <c:extLst>
            <c:ext xmlns:c16="http://schemas.microsoft.com/office/drawing/2014/chart" uri="{C3380CC4-5D6E-409C-BE32-E72D297353CC}">
              <c16:uniqueId val="{00000000-8664-4783-8750-2730A98FF4D4}"/>
            </c:ext>
          </c:extLst>
        </c:ser>
        <c:ser>
          <c:idx val="1"/>
          <c:order val="1"/>
          <c:tx>
            <c:strRef>
              <c:f>'PIVOT TABLE'!$D$21</c:f>
              <c:strCache>
                <c:ptCount val="1"/>
                <c:pt idx="0">
                  <c:v>Sum of Profit</c:v>
                </c:pt>
              </c:strCache>
            </c:strRef>
          </c:tx>
          <c:spPr>
            <a:solidFill>
              <a:schemeClr val="accent2"/>
            </a:solidFill>
            <a:ln>
              <a:noFill/>
            </a:ln>
            <a:effectLst/>
          </c:spPr>
          <c:invertIfNegative val="0"/>
          <c:cat>
            <c:strRef>
              <c:f>'PIVOT TABLE'!$B$22:$B$27</c:f>
              <c:strCache>
                <c:ptCount val="5"/>
                <c:pt idx="0">
                  <c:v>United States of America</c:v>
                </c:pt>
                <c:pt idx="1">
                  <c:v>Canada</c:v>
                </c:pt>
                <c:pt idx="2">
                  <c:v>France</c:v>
                </c:pt>
                <c:pt idx="3">
                  <c:v>Germany</c:v>
                </c:pt>
                <c:pt idx="4">
                  <c:v>Mexico</c:v>
                </c:pt>
              </c:strCache>
            </c:strRef>
          </c:cat>
          <c:val>
            <c:numRef>
              <c:f>'PIVOT TABLE'!$D$22:$D$27</c:f>
              <c:numCache>
                <c:formatCode>General</c:formatCode>
                <c:ptCount val="5"/>
                <c:pt idx="0">
                  <c:v>5235068.5</c:v>
                </c:pt>
                <c:pt idx="1">
                  <c:v>5573737.5</c:v>
                </c:pt>
                <c:pt idx="2">
                  <c:v>5508523</c:v>
                </c:pt>
                <c:pt idx="3">
                  <c:v>5096515.5</c:v>
                </c:pt>
                <c:pt idx="4">
                  <c:v>4685106</c:v>
                </c:pt>
              </c:numCache>
            </c:numRef>
          </c:val>
          <c:extLst>
            <c:ext xmlns:c16="http://schemas.microsoft.com/office/drawing/2014/chart" uri="{C3380CC4-5D6E-409C-BE32-E72D297353CC}">
              <c16:uniqueId val="{00000001-8664-4783-8750-2730A98FF4D4}"/>
            </c:ext>
          </c:extLst>
        </c:ser>
        <c:dLbls>
          <c:showLegendKey val="0"/>
          <c:showVal val="0"/>
          <c:showCatName val="0"/>
          <c:showSerName val="0"/>
          <c:showPercent val="0"/>
          <c:showBubbleSize val="0"/>
        </c:dLbls>
        <c:gapWidth val="219"/>
        <c:overlap val="-27"/>
        <c:axId val="1098964271"/>
        <c:axId val="1098956111"/>
      </c:barChart>
      <c:catAx>
        <c:axId val="109896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8956111"/>
        <c:crosses val="autoZero"/>
        <c:auto val="1"/>
        <c:lblAlgn val="ctr"/>
        <c:lblOffset val="100"/>
        <c:noMultiLvlLbl val="0"/>
      </c:catAx>
      <c:valAx>
        <c:axId val="109895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896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TABLE'!$C$30</c:f>
              <c:strCache>
                <c:ptCount val="1"/>
                <c:pt idx="0">
                  <c:v>Total</c:v>
                </c:pt>
              </c:strCache>
            </c:strRef>
          </c:tx>
          <c:spPr>
            <a:ln w="28575" cap="rnd">
              <a:solidFill>
                <a:schemeClr val="accent1"/>
              </a:solidFill>
              <a:round/>
            </a:ln>
            <a:effectLst/>
          </c:spPr>
          <c:marker>
            <c:symbol val="none"/>
          </c:marker>
          <c:cat>
            <c:strRef>
              <c:f>'PIVOT TABLE'!$B$31:$B$35</c:f>
              <c:strCache>
                <c:ptCount val="4"/>
                <c:pt idx="0">
                  <c:v>2009</c:v>
                </c:pt>
                <c:pt idx="1">
                  <c:v>2010</c:v>
                </c:pt>
                <c:pt idx="2">
                  <c:v>2011</c:v>
                </c:pt>
                <c:pt idx="3">
                  <c:v>2012</c:v>
                </c:pt>
              </c:strCache>
            </c:strRef>
          </c:cat>
          <c:val>
            <c:numRef>
              <c:f>'PIVOT TABLE'!$C$31:$C$35</c:f>
              <c:numCache>
                <c:formatCode>General</c:formatCode>
                <c:ptCount val="4"/>
                <c:pt idx="0">
                  <c:v>5156773</c:v>
                </c:pt>
                <c:pt idx="1">
                  <c:v>8276054.5</c:v>
                </c:pt>
                <c:pt idx="2">
                  <c:v>7506678</c:v>
                </c:pt>
                <c:pt idx="3">
                  <c:v>5159445</c:v>
                </c:pt>
              </c:numCache>
            </c:numRef>
          </c:val>
          <c:smooth val="0"/>
          <c:extLst>
            <c:ext xmlns:c16="http://schemas.microsoft.com/office/drawing/2014/chart" uri="{C3380CC4-5D6E-409C-BE32-E72D297353CC}">
              <c16:uniqueId val="{00000000-6BCF-4D74-9653-C24A471DEE18}"/>
            </c:ext>
          </c:extLst>
        </c:ser>
        <c:dLbls>
          <c:showLegendKey val="0"/>
          <c:showVal val="0"/>
          <c:showCatName val="0"/>
          <c:showSerName val="0"/>
          <c:showPercent val="0"/>
          <c:showBubbleSize val="0"/>
        </c:dLbls>
        <c:smooth val="0"/>
        <c:axId val="518809439"/>
        <c:axId val="518809919"/>
      </c:lineChart>
      <c:catAx>
        <c:axId val="51880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8809919"/>
        <c:crosses val="autoZero"/>
        <c:auto val="1"/>
        <c:lblAlgn val="ctr"/>
        <c:lblOffset val="100"/>
        <c:noMultiLvlLbl val="0"/>
      </c:catAx>
      <c:valAx>
        <c:axId val="51880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880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TABLE!PivotTable7</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f>
              <c:strCache>
                <c:ptCount val="1"/>
                <c:pt idx="0">
                  <c:v>Total</c:v>
                </c:pt>
              </c:strCache>
            </c:strRef>
          </c:tx>
          <c:spPr>
            <a:ln w="28575" cap="rnd">
              <a:solidFill>
                <a:schemeClr val="accent1"/>
              </a:solidFill>
              <a:round/>
            </a:ln>
            <a:effectLst/>
          </c:spPr>
          <c:marker>
            <c:symbol val="none"/>
          </c:marker>
          <c:cat>
            <c:strRef>
              <c:f>'PIVOT TABLE'!$B$40:$B$44</c:f>
              <c:strCache>
                <c:ptCount val="4"/>
                <c:pt idx="0">
                  <c:v>2009</c:v>
                </c:pt>
                <c:pt idx="1">
                  <c:v>2010</c:v>
                </c:pt>
                <c:pt idx="2">
                  <c:v>2011</c:v>
                </c:pt>
                <c:pt idx="3">
                  <c:v>2012</c:v>
                </c:pt>
              </c:strCache>
            </c:strRef>
          </c:cat>
          <c:val>
            <c:numRef>
              <c:f>'PIVOT TABLE'!$C$40:$C$44</c:f>
              <c:numCache>
                <c:formatCode>General</c:formatCode>
                <c:ptCount val="4"/>
                <c:pt idx="0">
                  <c:v>27736189.5</c:v>
                </c:pt>
                <c:pt idx="1">
                  <c:v>39529042</c:v>
                </c:pt>
                <c:pt idx="2">
                  <c:v>37025413</c:v>
                </c:pt>
                <c:pt idx="3">
                  <c:v>23640954</c:v>
                </c:pt>
              </c:numCache>
            </c:numRef>
          </c:val>
          <c:smooth val="0"/>
          <c:extLst>
            <c:ext xmlns:c16="http://schemas.microsoft.com/office/drawing/2014/chart" uri="{C3380CC4-5D6E-409C-BE32-E72D297353CC}">
              <c16:uniqueId val="{00000000-7BEF-4301-804B-7937F42CE189}"/>
            </c:ext>
          </c:extLst>
        </c:ser>
        <c:dLbls>
          <c:showLegendKey val="0"/>
          <c:showVal val="0"/>
          <c:showCatName val="0"/>
          <c:showSerName val="0"/>
          <c:showPercent val="0"/>
          <c:showBubbleSize val="0"/>
        </c:dLbls>
        <c:smooth val="0"/>
        <c:axId val="2057000175"/>
        <c:axId val="2057003055"/>
      </c:lineChart>
      <c:catAx>
        <c:axId val="205700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57003055"/>
        <c:crosses val="autoZero"/>
        <c:auto val="1"/>
        <c:lblAlgn val="ctr"/>
        <c:lblOffset val="100"/>
        <c:noMultiLvlLbl val="0"/>
      </c:catAx>
      <c:valAx>
        <c:axId val="205700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5700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TABLE'!$F$12</c:f>
              <c:strCache>
                <c:ptCount val="1"/>
                <c:pt idx="0">
                  <c:v>Total</c:v>
                </c:pt>
              </c:strCache>
            </c:strRef>
          </c:tx>
          <c:spPr>
            <a:solidFill>
              <a:schemeClr val="accent1"/>
            </a:solidFill>
            <a:ln>
              <a:noFill/>
            </a:ln>
            <a:effectLst/>
          </c:spPr>
          <c:invertIfNegative val="0"/>
          <c:cat>
            <c:strRef>
              <c:f>'PIVOT TABLE'!$E$13:$E$18</c:f>
              <c:strCache>
                <c:ptCount val="5"/>
                <c:pt idx="0">
                  <c:v>Channel Partners</c:v>
                </c:pt>
                <c:pt idx="1">
                  <c:v>Midmarket</c:v>
                </c:pt>
                <c:pt idx="2">
                  <c:v>Enterprise</c:v>
                </c:pt>
                <c:pt idx="3">
                  <c:v>Small Business</c:v>
                </c:pt>
                <c:pt idx="4">
                  <c:v>Government</c:v>
                </c:pt>
              </c:strCache>
            </c:strRef>
          </c:cat>
          <c:val>
            <c:numRef>
              <c:f>'PIVOT TABLE'!$F$13:$F$18</c:f>
              <c:numCache>
                <c:formatCode>General</c:formatCode>
                <c:ptCount val="5"/>
                <c:pt idx="0">
                  <c:v>1935162</c:v>
                </c:pt>
                <c:pt idx="1">
                  <c:v>2582670</c:v>
                </c:pt>
                <c:pt idx="2">
                  <c:v>21069000</c:v>
                </c:pt>
                <c:pt idx="3">
                  <c:v>45941700</c:v>
                </c:pt>
                <c:pt idx="4">
                  <c:v>56403066.5</c:v>
                </c:pt>
              </c:numCache>
            </c:numRef>
          </c:val>
          <c:extLst>
            <c:ext xmlns:c16="http://schemas.microsoft.com/office/drawing/2014/chart" uri="{C3380CC4-5D6E-409C-BE32-E72D297353CC}">
              <c16:uniqueId val="{00000000-D1CB-46C9-B5A6-ADA90A43A9B7}"/>
            </c:ext>
          </c:extLst>
        </c:ser>
        <c:dLbls>
          <c:showLegendKey val="0"/>
          <c:showVal val="0"/>
          <c:showCatName val="0"/>
          <c:showSerName val="0"/>
          <c:showPercent val="0"/>
          <c:showBubbleSize val="0"/>
        </c:dLbls>
        <c:gapWidth val="182"/>
        <c:axId val="1188490304"/>
        <c:axId val="1188479744"/>
      </c:barChart>
      <c:catAx>
        <c:axId val="118849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88479744"/>
        <c:crosses val="autoZero"/>
        <c:auto val="1"/>
        <c:lblAlgn val="ctr"/>
        <c:lblOffset val="100"/>
        <c:noMultiLvlLbl val="0"/>
      </c:catAx>
      <c:valAx>
        <c:axId val="118847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8849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TABLE!PivotTable8</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TABLE'!$F$57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69-439B-95F2-56704F332A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69-439B-95F2-56704F332A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69-439B-95F2-56704F332A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69-439B-95F2-56704F332A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69-439B-95F2-56704F332A79}"/>
              </c:ext>
            </c:extLst>
          </c:dPt>
          <c:cat>
            <c:strRef>
              <c:f>'PIVOT TABLE'!$E$58:$E$63</c:f>
              <c:strCache>
                <c:ptCount val="5"/>
                <c:pt idx="0">
                  <c:v>Channel Partners</c:v>
                </c:pt>
                <c:pt idx="1">
                  <c:v>Enterprise</c:v>
                </c:pt>
                <c:pt idx="2">
                  <c:v>Government</c:v>
                </c:pt>
                <c:pt idx="3">
                  <c:v>Midmarket</c:v>
                </c:pt>
                <c:pt idx="4">
                  <c:v>Small Business</c:v>
                </c:pt>
              </c:strCache>
            </c:strRef>
          </c:cat>
          <c:val>
            <c:numRef>
              <c:f>'PIVOT TABLE'!$F$58:$F$63</c:f>
              <c:numCache>
                <c:formatCode>General</c:formatCode>
                <c:ptCount val="5"/>
                <c:pt idx="0">
                  <c:v>1451371.5</c:v>
                </c:pt>
                <c:pt idx="1">
                  <c:v>842760</c:v>
                </c:pt>
                <c:pt idx="2">
                  <c:v>15286979</c:v>
                </c:pt>
                <c:pt idx="3">
                  <c:v>860890</c:v>
                </c:pt>
                <c:pt idx="4">
                  <c:v>7656950</c:v>
                </c:pt>
              </c:numCache>
            </c:numRef>
          </c:val>
          <c:extLst>
            <c:ext xmlns:c16="http://schemas.microsoft.com/office/drawing/2014/chart" uri="{C3380CC4-5D6E-409C-BE32-E72D297353CC}">
              <c16:uniqueId val="{00000000-15E3-4294-8233-0D0E84A728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TABLE!PivotTable9</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TABLE'!$C$47</c:f>
              <c:strCache>
                <c:ptCount val="1"/>
                <c:pt idx="0">
                  <c:v>Total</c:v>
                </c:pt>
              </c:strCache>
            </c:strRef>
          </c:tx>
          <c:spPr>
            <a:ln w="28575" cap="rnd">
              <a:solidFill>
                <a:schemeClr val="accent1"/>
              </a:solidFill>
              <a:round/>
            </a:ln>
            <a:effectLst/>
          </c:spPr>
          <c:marker>
            <c:symbol val="none"/>
          </c:marker>
          <c:cat>
            <c:strRef>
              <c:f>'PIVOT TABLE'!$B$48:$B$52</c:f>
              <c:strCache>
                <c:ptCount val="4"/>
                <c:pt idx="0">
                  <c:v>2009</c:v>
                </c:pt>
                <c:pt idx="1">
                  <c:v>2010</c:v>
                </c:pt>
                <c:pt idx="2">
                  <c:v>2011</c:v>
                </c:pt>
                <c:pt idx="3">
                  <c:v>2012</c:v>
                </c:pt>
              </c:strCache>
            </c:strRef>
          </c:cat>
          <c:val>
            <c:numRef>
              <c:f>'PIVOT TABLE'!$C$48:$C$52</c:f>
              <c:numCache>
                <c:formatCode>General</c:formatCode>
                <c:ptCount val="4"/>
                <c:pt idx="0">
                  <c:v>22579416.5</c:v>
                </c:pt>
                <c:pt idx="1">
                  <c:v>31252987.5</c:v>
                </c:pt>
                <c:pt idx="2">
                  <c:v>29518735</c:v>
                </c:pt>
                <c:pt idx="3">
                  <c:v>18481509</c:v>
                </c:pt>
              </c:numCache>
            </c:numRef>
          </c:val>
          <c:smooth val="0"/>
          <c:extLst>
            <c:ext xmlns:c16="http://schemas.microsoft.com/office/drawing/2014/chart" uri="{C3380CC4-5D6E-409C-BE32-E72D297353CC}">
              <c16:uniqueId val="{00000000-6599-4E69-ADC0-C665996CE84C}"/>
            </c:ext>
          </c:extLst>
        </c:ser>
        <c:dLbls>
          <c:showLegendKey val="0"/>
          <c:showVal val="0"/>
          <c:showCatName val="0"/>
          <c:showSerName val="0"/>
          <c:showPercent val="0"/>
          <c:showBubbleSize val="0"/>
        </c:dLbls>
        <c:smooth val="0"/>
        <c:axId val="1595971183"/>
        <c:axId val="1595961583"/>
      </c:lineChart>
      <c:catAx>
        <c:axId val="159597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5961583"/>
        <c:crosses val="autoZero"/>
        <c:auto val="1"/>
        <c:lblAlgn val="ctr"/>
        <c:lblOffset val="100"/>
        <c:noMultiLvlLbl val="0"/>
      </c:catAx>
      <c:valAx>
        <c:axId val="159596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597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TABLE!PivotTable10</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TABLE'!$C$54</c:f>
              <c:strCache>
                <c:ptCount val="1"/>
                <c:pt idx="0">
                  <c:v>Total</c:v>
                </c:pt>
              </c:strCache>
            </c:strRef>
          </c:tx>
          <c:spPr>
            <a:ln w="28575" cap="rnd">
              <a:solidFill>
                <a:schemeClr val="accent1"/>
              </a:solidFill>
              <a:round/>
            </a:ln>
            <a:effectLst/>
          </c:spPr>
          <c:marker>
            <c:symbol val="none"/>
          </c:marker>
          <c:cat>
            <c:strRef>
              <c:f>'PIVOT TABLE'!$B$55:$B$59</c:f>
              <c:strCache>
                <c:ptCount val="4"/>
                <c:pt idx="0">
                  <c:v>2009</c:v>
                </c:pt>
                <c:pt idx="1">
                  <c:v>2010</c:v>
                </c:pt>
                <c:pt idx="2">
                  <c:v>2011</c:v>
                </c:pt>
                <c:pt idx="3">
                  <c:v>2012</c:v>
                </c:pt>
              </c:strCache>
            </c:strRef>
          </c:cat>
          <c:val>
            <c:numRef>
              <c:f>'PIVOT TABLE'!$C$55:$C$59</c:f>
              <c:numCache>
                <c:formatCode>General</c:formatCode>
                <c:ptCount val="4"/>
                <c:pt idx="0">
                  <c:v>263070</c:v>
                </c:pt>
                <c:pt idx="1">
                  <c:v>316302</c:v>
                </c:pt>
                <c:pt idx="2">
                  <c:v>305601</c:v>
                </c:pt>
                <c:pt idx="3">
                  <c:v>240851</c:v>
                </c:pt>
              </c:numCache>
            </c:numRef>
          </c:val>
          <c:smooth val="0"/>
          <c:extLst>
            <c:ext xmlns:c16="http://schemas.microsoft.com/office/drawing/2014/chart" uri="{C3380CC4-5D6E-409C-BE32-E72D297353CC}">
              <c16:uniqueId val="{00000000-6876-4EBD-BE62-B3A3FC74D7F3}"/>
            </c:ext>
          </c:extLst>
        </c:ser>
        <c:dLbls>
          <c:showLegendKey val="0"/>
          <c:showVal val="0"/>
          <c:showCatName val="0"/>
          <c:showSerName val="0"/>
          <c:showPercent val="0"/>
          <c:showBubbleSize val="0"/>
        </c:dLbls>
        <c:smooth val="0"/>
        <c:axId val="1084513728"/>
        <c:axId val="1084523808"/>
      </c:lineChart>
      <c:catAx>
        <c:axId val="108451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4523808"/>
        <c:crosses val="autoZero"/>
        <c:auto val="1"/>
        <c:lblAlgn val="ctr"/>
        <c:lblOffset val="100"/>
        <c:noMultiLvlLbl val="0"/>
      </c:catAx>
      <c:valAx>
        <c:axId val="108452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451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TABLE'!$C$21</c:f>
              <c:strCache>
                <c:ptCount val="1"/>
                <c:pt idx="0">
                  <c:v>Sum of Sales </c:v>
                </c:pt>
              </c:strCache>
            </c:strRef>
          </c:tx>
          <c:spPr>
            <a:solidFill>
              <a:schemeClr val="accent1"/>
            </a:solidFill>
            <a:ln>
              <a:noFill/>
            </a:ln>
            <a:effectLst/>
          </c:spPr>
          <c:invertIfNegative val="0"/>
          <c:cat>
            <c:strRef>
              <c:f>'PIVOT TABLE'!$B$22:$B$27</c:f>
              <c:strCache>
                <c:ptCount val="5"/>
                <c:pt idx="0">
                  <c:v>United States of America</c:v>
                </c:pt>
                <c:pt idx="1">
                  <c:v>Canada</c:v>
                </c:pt>
                <c:pt idx="2">
                  <c:v>France</c:v>
                </c:pt>
                <c:pt idx="3">
                  <c:v>Germany</c:v>
                </c:pt>
                <c:pt idx="4">
                  <c:v>Mexico</c:v>
                </c:pt>
              </c:strCache>
            </c:strRef>
          </c:cat>
          <c:val>
            <c:numRef>
              <c:f>'PIVOT TABLE'!$C$22:$C$27</c:f>
              <c:numCache>
                <c:formatCode>General</c:formatCode>
                <c:ptCount val="5"/>
                <c:pt idx="0">
                  <c:v>27269358</c:v>
                </c:pt>
                <c:pt idx="1">
                  <c:v>26932163.5</c:v>
                </c:pt>
                <c:pt idx="2">
                  <c:v>26081674.5</c:v>
                </c:pt>
                <c:pt idx="3">
                  <c:v>24921467.5</c:v>
                </c:pt>
                <c:pt idx="4">
                  <c:v>22726935</c:v>
                </c:pt>
              </c:numCache>
            </c:numRef>
          </c:val>
          <c:extLst>
            <c:ext xmlns:c16="http://schemas.microsoft.com/office/drawing/2014/chart" uri="{C3380CC4-5D6E-409C-BE32-E72D297353CC}">
              <c16:uniqueId val="{00000000-ED65-426B-BAE2-00B978CDA9F6}"/>
            </c:ext>
          </c:extLst>
        </c:ser>
        <c:ser>
          <c:idx val="1"/>
          <c:order val="1"/>
          <c:tx>
            <c:strRef>
              <c:f>'PIVOT TABLE'!$D$21</c:f>
              <c:strCache>
                <c:ptCount val="1"/>
                <c:pt idx="0">
                  <c:v>Sum of Profit</c:v>
                </c:pt>
              </c:strCache>
            </c:strRef>
          </c:tx>
          <c:spPr>
            <a:solidFill>
              <a:schemeClr val="accent2"/>
            </a:solidFill>
            <a:ln>
              <a:noFill/>
            </a:ln>
            <a:effectLst/>
          </c:spPr>
          <c:invertIfNegative val="0"/>
          <c:cat>
            <c:strRef>
              <c:f>'PIVOT TABLE'!$B$22:$B$27</c:f>
              <c:strCache>
                <c:ptCount val="5"/>
                <c:pt idx="0">
                  <c:v>United States of America</c:v>
                </c:pt>
                <c:pt idx="1">
                  <c:v>Canada</c:v>
                </c:pt>
                <c:pt idx="2">
                  <c:v>France</c:v>
                </c:pt>
                <c:pt idx="3">
                  <c:v>Germany</c:v>
                </c:pt>
                <c:pt idx="4">
                  <c:v>Mexico</c:v>
                </c:pt>
              </c:strCache>
            </c:strRef>
          </c:cat>
          <c:val>
            <c:numRef>
              <c:f>'PIVOT TABLE'!$D$22:$D$27</c:f>
              <c:numCache>
                <c:formatCode>General</c:formatCode>
                <c:ptCount val="5"/>
                <c:pt idx="0">
                  <c:v>5235068.5</c:v>
                </c:pt>
                <c:pt idx="1">
                  <c:v>5573737.5</c:v>
                </c:pt>
                <c:pt idx="2">
                  <c:v>5508523</c:v>
                </c:pt>
                <c:pt idx="3">
                  <c:v>5096515.5</c:v>
                </c:pt>
                <c:pt idx="4">
                  <c:v>4685106</c:v>
                </c:pt>
              </c:numCache>
            </c:numRef>
          </c:val>
          <c:extLst>
            <c:ext xmlns:c16="http://schemas.microsoft.com/office/drawing/2014/chart" uri="{C3380CC4-5D6E-409C-BE32-E72D297353CC}">
              <c16:uniqueId val="{00000001-ED65-426B-BAE2-00B978CDA9F6}"/>
            </c:ext>
          </c:extLst>
        </c:ser>
        <c:dLbls>
          <c:showLegendKey val="0"/>
          <c:showVal val="0"/>
          <c:showCatName val="0"/>
          <c:showSerName val="0"/>
          <c:showPercent val="0"/>
          <c:showBubbleSize val="0"/>
        </c:dLbls>
        <c:gapWidth val="219"/>
        <c:overlap val="-27"/>
        <c:axId val="1098964271"/>
        <c:axId val="1098956111"/>
      </c:barChart>
      <c:catAx>
        <c:axId val="1098964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NG"/>
          </a:p>
        </c:txPr>
        <c:crossAx val="1098956111"/>
        <c:crosses val="autoZero"/>
        <c:auto val="1"/>
        <c:lblAlgn val="ctr"/>
        <c:lblOffset val="100"/>
        <c:noMultiLvlLbl val="0"/>
      </c:catAx>
      <c:valAx>
        <c:axId val="10989561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1098964271"/>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64D3D328-FC02-4AFB-932D-455D4B54E763}">
          <cx:tx>
            <cx:txData>
              <cx:f>_xlchart.v5.2</cx:f>
              <cx:v>SALES</cx:v>
            </cx:txData>
          </cx:tx>
          <cx:dataId val="0"/>
          <cx:layoutPr>
            <cx:regionLabelLayout val="showAll"/>
            <cx:geography projectionType="mercator" viewedRegionType="dataOnly" cultureLanguage="en-US" cultureRegion="NG" attribution="Powered by Bing">
              <cx:geoCache provider="{E9337A44-BEBE-4D9F-B70C-5C5E7DAFC167}">
                <cx:binary>7Hppj9w4tuVfMfx55OIiLmp0P+BRUkRk5L55qS9COjMtiaJELZRE8dfPzXJXvXK6xp7GNNBfJg1k
wlIwSN3l3HPP1d8f/d8ezfPD+Ma3ppv+9uj/8bZyrv/bL79Mj9Vz+zC9a+vH0U72i3v3aNtf7Jcv
9ePzL0/jw1p35S8E4fiXx+phdM/+7X/9Hb6tfLZn9vHB1ba7np/H7eZ5mo2bfnDvL2+9ebRz516W
l/BN/3i7Gx+6x+e3b547V7vtbuuf//H2m4+8ffPL6y/6btM3Bs7l5idYG/N3nMQSJUS8fWNsV/7z
OnkXM0kFlyL558/ve148tLDu5+f47RQPT0/j8zS9+eff/1n3zZn/53I92fTrA6f25Xi7m9+e55dv
Dfpff391AZ7w1ZU/2fy1OX5267XJ04fu4enh98f/fzc5J++YoInkiKHffsg3lo8ScAmSGElG/rj/
1d1fTf/z8/y16X9f98r0v19+bfr0v//zpt8/j+1Dt/37bM/wO5TgRAqOvob1t1GP0TsqkURCyq+m
x79v/dX0/xfn+Wvb/7HwlfH/uP7a+ln+n7f+fVe756c3t+7BPU9v7Jc3/90+j/XjvzEVaPKOIcpE
TMVXe9NXqZC8Q1hSTpP4q7vib/3xzQl/v/VXGfrXXnm1/JVvXt197aH72/+8h86fff1of/Tg/1o1
IPRdQilLqGDfOgIjAC2U8Jd/v2/3NSV+foS/tv3v614Z/ffLr619/vE/b+1XAfHvKsH/Pwn+z7X7
D+qSPbiH/DfO86fy/eO7v8Ud0LBXS39Enb669OTpH28TQJo/iNTLN/xz2V/Wgd8XPD9M7h9vMXuH
AM+SRFJJGAf4evtmfX65w95JzjhJuKAIxZgh2KSzo6vgFizimHKBaJxgglHy9s1k55dbsXhHBBNS
UEYZhvXsD4Z5Zc1W2u4PO/zz/2+6ub2ydeemf7yFAtd//dTLKQWCTOYSx7AJF0wyCkfoHx9ugMTC
h/H/CqJoe+pCnRZbUYpSTbxbS+XiAumsjj0bz3nC/CP23XTyJxP9xc7y+53BKkQixhjnNAba8+ed
xTo1OiqrOp2mti2UqBD6PHBXiLyk/TZnycoTdzJL1zxP7dxa9ePtMfpuf0p4zCgFrssTRF/u/+nJ
XTz1U8+1TRMhLFJBm5imkk92byef3LsNm+eYbB3JoibgtHY9tns3oXj/44N8bweB4RQ8wZhjsMYr
D7gCe/BdadNx7ZZzvUVmH9aVZSYMs1WcJeUjinx71xbRotMf7w2h98r7lMcoJknMWUw5eeWDfu3X
sESTTpu2iJc7WWwyY02ho3NHCfhgscxf/XhLqByvtxQES04Q2B6y4cUcfzL7gqwZhi3SqdaBnSLa
VB9jOq/HufJR/RMffx/cVBDC4oTECL/wim/3mvzq3Yx0k7pg1lr1k2fNiXFL0ipXR34/+hr1FyJM
6PO//pAx55BdjCcvJfTVxh0XG+lxk0ZdMfIL7nWhj9RHZlRROTX/+mMChkDuYhHDduyVSfvZUbk1
tE0bz9npon2TlwtGmSn1Uzvi5KR5MfWPn/DFdN/iBk1EQjCPJdg1Fq+yxwc0c0OHNu2hrfnMsAXn
acCqn2zzfXLECDFKEikhR+PvomWr29k3o0kbY9jp1E5POp7dvAu+U3TBzS7awqi0WbvuJ/D0fZzG
SABuM8Hh2FwA9f9znHZ0IpL03qQrA2hSUVNNqujm8BS6qh1/4kFMvjMnOA62YSwG3JevwUhEuOkG
Qmy66Fi/F0vLy7TFaN5jXM9T7nseN5kzVdUoPdNoU6tzTqab8FE+2I4h1VbdOvzkWN/lD0cxdPwA
D+AEkAVe7v8pV2ehgw6AoaobcXQlY12cF4OMj009F6mPZX+LwUqXP46s7w0vEIGyQDBGUDHxq6Rt
JCqtKzabztVAt1NUtFvauaRZz+u6Sn4Cvn+1GcVQAhCUQBG/3ixsKK58aaAI9Cs7dQOq96ykVaWm
eO0//fjBvk+Zl2qOYyQBjmKg1d9akwPEaohem671nOypXiFl2r4v+38Z1AWGuI1lAvUcvPMKfFw3
lc73sE8lCJTUuQ6bIoHXZcqJJs353BOod//yswkSx0QAEMnvs2XAsuRdwdu0IsFfRcGY9wC5Mvvx
Lhj6v29RB0BACAkNICQLBORLPftTQNoxWiK6+DmVJqmS04KW8mBa36tmqoI8RCZs5X5ppFnzzs5g
383w8qnu2u4woSUkJxqJhh6aWePwE6v/FirfICLYnCeCU0lJ/D2fobZJ3LZEWxpYb/eSIL3sNWdl
pTBZpBKd0KfOd9VV0ZZJuunQnUx6KSGqQ/Nci2RYUubZYHNJ5/pnYf4djgr0omFQQl5whsevDLf4
OkhN25A6rOWH0S3tryGRmOd8M/V10F2EzmsTQYwATwQaiMPoSb4FIlQHBPEDE2t3ILNYRJaUCzkK
UaxrHo+zKLPJjH7L+tADLDaMcJ+Pel4GNSdrrBW4kfts67vmyY6AM+lCmiXsNi/dulu7lvRpH8VA
AON+myaFSo/OV+7l89Lizh+mgmu983Yw664nEj5HNpKInKDGHMstmetd+RLmI9KlVn3l4RDJ7G78
iOsrRItuR9q6qRRavXkU2GwpWtfWpNK3VZnGYJNC1dHir2wTollVnspTUsZDp5Z+AQbkQiubT5pr
f1Ej6l3+44h+7RcAOeDxyYvAhBMMv78NaG8aX7WL7dLowiy7tkupyePM8vkn+fkCnt/mThxT+H4i
gO4nFDMZv8JV7efRJWMlFYlrXj1EJEpGhf1mp5SgerEqjFOllg7XeUC6d5l29Kqox1IVqFgmNbmR
nnFfsgvelX2XlTyprsIUdqapzqgnkYoJ541aVx2nAPHFTWjaMGQUEq/Kqza4NHSt2ZO1JUoURRh3
q6t/DWSJItWGok+ntea57VeT175HD+u0Hawf9Ec0NuWoZNGst3W8dKUCuiOVBGtOadWTRU0bDjrj
w3D9gk71brBFfCgK0V8NgcjlrK4bnfbS8nGvHSq8crICbl3OBT0CHois6uLRq0KILqSmblaUF6sU
12s/svPGVClpIsR3cxWhMSuSaOj3UdPzfVVtfhcLNlqFZxw+0LI+6eOehgdwOk7jiTOSDZU30z6i
NI7VBMx+3EWmXe4QFokqwjylU98INbtNX+Olp5VycIotxwOP+CEJMjqiNthMMzNdF2jrb4ZYNLeE
VO1zPM1Tq5JqmITChk04LXvt98VcXs5JP9D9aOTYKzRNyZexx6OFVIvYx2Lp/JZaHGSpaupF6uhE
ZzUKP1+huhiuMVvMCcwJ6rNuKNgxcnTHx0TuRurpKRgfXXRbPKZ9HOl9LeeJphFmbszLbojdAWH2
XBXbr5GuNmgl5zX5OEJE3VQR65Wd56FRtl6tMiumnxwa8GFNZFCdKd6zbiVXI8KTWgJ5wrrscl1L
uSoZIrymdlu2XTKaBKkyFuR8a7k+bVvGbvoEr6MKc8mdWjRtFGw2fvGbsDK1ERDT/SJn3FyYon8U
Fb+t9STVPJJ12y++DVTFwQSjJMXv+7Xpyn1RErLrdY+uiY5LpRHzWVT2VJV1eBzXBegJ02U6LXVQ
fUPnG2F6l5smGfZF0oYmg37G7mOrZcohEF0GqDWxtJnBgjqKeD5FkTuCNO3avCuaokjrehR3uNR3
FSlceYTGwZw0I6JV1nb1tCdJz3Qe3GY+TN4FsGTDDCBGWUIZiWKTemPnqzZEaG/8irIZx+G8nLk/
QpvNIbnrTwutOmX1eFtQ45QzqxpmuqtQeD9q9l5Dp6jAqkyNUXey+cLnK1A8tQJwKVKtfcajttmZ
YcYsD0vCnohOwpC21mGTTbTzl72dlkKFqtyUb2idlmwNeW38oELjx3yJy/h68Ti6JGN1ZY3r04KU
NF1Ydd8xhk9EUt72gxuu522on6qFtyedNWfaTXdJzcqMtwTClD30Pjw0YjRaTV2z/ArE4ymJobj5
aPk8+iH+qLcgIJ7j+MQH0qTL0t74pLyMNtudoiGOPugiXDIv1rQp6084PI1dfS/L5KlasU+D3I4b
Ks8BpEol5iUXbtoPAQ9Zwocu91P8qSyTJTWMXOJoqlPH+p3uwj0Vzqct8qcl9+ddWRiopva+jDDd
s635Mm8s6yX5lLD+M6rq+4StTHFuedrOg0yn0j+gRMxaNf32CFTrxtNwJ1GDdtEE+gfBUaNY33ep
7dpB6ak86yHGTFWoZcQ3Q1HKtILCe2ZbqkbcO0UWz9PR6jKrOL408QYeCotPK12eARM0qjAWZJ6e
k2y1W3TRunhVc7sahWNJYQfEjp5XKCNypaptbayqLkqHktqLDidaiaFYlaO9gH6EHqKuiVRH9V25
8j1QnQAEgQ25hzyZa4OU6ctbQiGHZGcvmw2liVtbIKX1s6yq+ATYG5PZOJB4UhqzpwaIR690G/kn
Z5j7yBzujgXk2VlsQ5/GXbPDfQ1H91FyiPrlsplwlC4R8bdxNLoUt9092pbTIMYxH5MXzl3Wc0rY
oHwfToBNnIdpaVQygFwXcJ+ZNYlzQ9rTBU8fu6Y4TqMp9rXvOhXFc+5iEItA6ktSxjzNyrGu8n6R
04UR5l7AvLZNY4zAMa24G0KIsm6a77XDu4iV1wb4lwKlwCvD1utGy8eSb0sKGFueRQNzeR9VjxMp
62whgIhdJzYlxrJNu2hiWUKa8lz3/SOpxuNQNfKYOGqVN90XGc2Vgr3rL9AtVWlsCpTLzVZPrgjd
6WhYu5NxYm5j5sx9KAZwCqkSYDdRyFHf9QDQuMqastmFBu2BNe/7lWwKYuKZtEmAqIPue562+rxu
O3ky9ttNheMDXpfbtuvP3NzfdJPXH70fruuyZmlUiS0lvXzEmylzWxl6EpaRgMCz6ZzXRaPwMOaF
8aOqXH0RAJ1vxmG5QcxWKln9nvMtja0/p8NQQbzH97aBvlMmpZJDeaWb6jhE7Cz45ZpUAwDdvFyQ
uLloRH9XhAUYJ2gWh2ZdvtjgrLL9dlaVGHCj684WMjO1lpVVcYS+8CnpN3AKoac17SxQ1fW0sRNX
tiUkJWY9k1O5H1rbKWAZ4qSY/DXtIPp3GAypzIvDW/dJlMuUCR/vIwCcQUVd1Vygcm0VRVyRpOvu
E9c+QmdTqXic1kg1xM7ZCEoYxGKIZ1WK7WKYtqMbk5DTOfkEAM7Svg6/FktdTwqXUMQp18BTovIM
1wSdx970ihiWWhnm67WFoAT5oFVbYzZV1YVV3VIsagwuyiq7FWlX6N2S1PmAmn0lq5TGG3zG1TcN
SaCSsxWlY98+rFEi0iZ0T6iOnILmONnJ2SkZd5Vq42pU00IvO+DR6boWd7wbzrjRIIwQblWb9A/l
ik+XMvGXTdHMB1bGONN0GrJoiz4sPa/PTbuJdO6LC2vbIsfQb5u2OUHmrhDloVi3bFv6PB7waY2q
c1HpHMkRqnHXzelaREgNzWAzV9B8McNTvVSPXNQn5YttKx7uGBo7tYVYnKxsbNKpHWFFC3rRSAzO
mqqXagh831f1PlqN3rGRXEkMUYZuBxYXOz9Me06j9wV0baueU0ziK2AaO5SERcVNn0GD/0TMcpxq
expQtB8RqVQ0N4maWLQrm223CHkFqvI9aosn3cU75lgO6k0ez3VurbhdWXsZJmZUaJtPYgzZQNd7
K2uAbqiwk8V5vMTxzpGx2VFprkDDNDs/LzYnLV3TgRoOOlRdAOMEdyQMZ7bT04XWKxB2PqmuAnyn
xXpIPERB3dF9xZZNlet4OwxTPkZRv5OgaSm2vBCeyL5HTnIlPDozEbohpbiIW1BfuI9OsXU6N6hx
R75RAyEVV8qa8jSK625vWQADuahrVcSTX2sQP/Ki2caXUsAyn2xX26ZPg+zOGu6Xi6Wzj2JjUSpW
rc+sBEYObPqDbIcrIdfucg68OjBSQ9ZIKN1tUCOJ6gPdiui+hq7krpTJZz73oJ6IkwUNN5JHd6yI
UjeBSOd5/KUWcoE2lELrJsSvKNGjqnnfqlUMWM00nNeSdCmBIgAUe/kEevPD7KRQxSj6nHfyjq+Y
qAqTne1M2Pvg9VG29K4p5W1VRQIUr+Ea5jfXovT2AhE2psGGX+M1Oo6uJ2nF5yozVNx4swBvmIoi
b8v+Kmpqk06FN6CPihMgaftNs2mX+JHB0IOZDITry7pYRDpZPuxg3HJtB/25GWeutqi6tL0BvuW8
8UpOw5cYm+t2wgD+IOkoxPv3EyJtOmz9k6XrNe6T+KSXG72PsGsVWR1LTVFu6Ywnf1zWcOkEc1lE
ymXHSt02athaoWQ1POh2PiOmP6+hgB2HEBUZha4ng3pVIwXSWHMOcRdOfb18cp3haddugHNARwJA
6JlIaltkLebdoajsY+Qaf3Qucamo6svBFZfdVB/XZZ5V3+pk31sHVWcTUR7Fa5PisV8VlhVJbYO1
QiSMuaa8yPTYYJXo9v0QpoOQHuAMkEWhQeRbG3VnhumgQPfIwtzd2zZ6DmyQV6icqnMkh+1oxUB2
bQ1u9hZHueFreU6XYYea4qRayR4GQ9GnpYONuYn2SSsgg+Ra7DsTXWnZ7eS0vS8X994m9ZSuW3ki
xLgHNMuQS2o1eXpm3XRtZ2IU6YczGoo8YZtLm61jULyA5DRtdTMn4s5qH6csjFcDYh+3LrlMZnqY
W4RPRglmiqT0mZnXXJfTfRyie1wP6HSQ9nqV5c2A7U07b7VqQv0JLcOedpB3gcVni7E+tRM5jiw5
huBzOfTnHo3QlkAHA6V6VzkPGGXFLp7H/ep9DjrGiQkOQ2GZugvJLMEpl912Rka25MOSnNRtcY3j
rkwX4RtQTIqTpG93tF3ft6aVWWlw7jE0tb6R0CnjL673L7nbY1UhwXNhRJ8og2GwpsaCIOhZ7UIl
9Kiksdmg15XvonUc57Rha3IPDaO7TVBRmXRAUdNmke8rQBWti94oilG4YAYI9A2vRyjTm0vMdGDN
Up0PU9Rc+9IOXya7APhF4wSUcaA1vSBmtKBm1S6OjoUHzSctLSNPoOSw99HS+kOEqvXCUV66PfbC
v+8L3V/2tURFinAdmV3NZnJV9FEBxRovBT+x1JjcMdLIDFJKDhma1jnvZ3xnl2rGZzNz4o73rroi
MLXL5nK7DKS4S+R2jUHw/uy9j7NBPgDe9anePtMxXK5ipKoeiD7ycjNQ6yutzQ7ejnGfPBgIImyi
Kiksh463Wq4ZaeedAD0rmqBZ0NV5EZV3PsYqdHBu781NAc2zCfMVKZNr0GS7dBvXOW0TdukrA9LH
ZvU58VFTpGUxFZ9ZpZvLSve51aJJtUVpEbTMtiH+PIxS5C0p1hMDQ2LAdrvGsCiwFEUQuykbocqM
a3kMVJd5x729tN14uszLhwbe51DTgOa7UZBPnezfC1GDCGc6UKX7SnzWnkXQcxRYwZAqnNaJA6Yv
qg9VwwZQH0e0HFrAEmUm9t5s0ty2ffmRtJCwEBuWqQaeKY4szYRxVAHrG4IqbOckCAcYGs9yqGhW
LeOatWV3ENNyEtHhpp7ppQu2zipPilMYr3+2jbb7st78bdVH7XI2+7l7gL6s/Dx0o7wyfTPsfC3N
TdkTUHZrn9abixjMatcbECizrZTHauXhyi/wKmM0ltvezhzwTGPopHSlz1BXsltI8Idp9Fc1sPnL
Lhm1VTKxTa47H91DIwyKawFzjtvNjeEEyuKoRiisd30LPZ4JQV8JMW9HEZIPAXXRUWJxVVL9IQY/
nNq4s3klkvA+4i0EApC2KZ8mie6NhY5+rpoqXyvX3icBBARet+wWlyU8AsdVUDByO/FuSDLP+HrV
h6R6lPC63CNb2PJ+Nowq4+L3A7yeeFrVrbnUZQQ8nHl9bmSxAJWAKbqqNVJ68F4lGzmV4zKnvmdM
yXXKUYVhiD/5Ry2mc3ALTLHW8QFGvSYbWX+9DnZ96CtQnyBjdq1PBtDa4uoUJhVdPg59e7J0bj6R
1rSHein6g+3Zck/9Vuh0TPhHgh3JByDRKVApvIuTFsOrBGTOm6RtcniZNa9BGlLxsJED7bhMF7/x
JZ1hzo22cMuXukotoc0xoGnZQQI2qmbJogQDIjPK6eO6rV807XabpEVugCumZiYkrytKM2O3Se+3
ZeD2thxRG2Ut4eO56wMoVpQu6D5mBdQF0te9KhP9CUSSDQQVjnwKA3l8SmqP9okkoJ9F25xWbr7a
KDBpw7g5WZqiyxy8hWXUMPplt6B+Omw9E5lvVzwCvJvoxG5cX4wt7491GUerstVmd5bTMt1kWd4K
1LDzTs9nUUvajFNmPhlXV5+6STOv8LRuMIES6IFUzbhLQDh+lgnCMCSgflFzWY8PSaKr+ExPRZzD
LNtUSo8TfuxflGbolwad2WIGogK5U8apJ5WGgNxYItUGXBDoot96Tnd9mBcQkKRw1gCkxZG4tqju
ukTNMQTkYRtHUCoiUK0hv1c2p6XTyUNAy8ahOQlVAoxbln1xxFU92pOlcFUHKjVou0fscB0/O7cu
kL1uHgvF29CNv2r4zvUjTUaoBbhxtPyckK72Zyg4Xp+s7TyVOYKxwvupdb9NJeDd53yeIL2UJrJH
KRQJGM1twPodcG2E98NQUHYCtYJbaIF4Wd+iNuafy7bkVwM0/OVB/DZOGIdm0idAT7cYCEU3HWZU
9/LaLEDyjnGyCLor3NSsB+ta98FyA0HVNRwu+MVT7dTmYcYPQoiI9LEifhvTapsprdKJ+Ngf13Ez
7QUdYn9ltlmPOzojeqiWhSfpyKoC+ivQHUHPHtsNfW6HFqVti6R9diSa4stt4XGba9bGDEZlDJXZ
UK6R343ezsMBZPl2SX3FUZTDHLFNFFSuCJSepU+aI60LJ3MNqmo2RiSDdnuPQ3S9xR4UWTl8boXY
U7Luk7W/8WuzfrQa5OcEP0arBqFwuhybfreMEwdduAe4SfBwWEBivg4gt2ZyqvApePtTBay2WuZn
6VDIG7GGT5Ops1iCGrlN0gIJAu0OOi7QG/Jthc7H+ZVnmwbB5aWJr3ax7QW0mr+O1TqWKeIRjI3K
Ce+giy9atdDQpOX4VCfysETrr7h0/MLyBakm8btyKYdLWBLfgmTe3NFkZu8R7vVhZv6zdDGU7iqI
wwBsO4cWqpqVGYg4Wjir0o2Q4GKQKfNppB3odc2SJGYfI2f59WqMFJlOFkADP/JtP8WLrFTXbx5S
hA8tPZsF6j6X8VoOaaPrJT4O09pS0BpeJvE7vBK9HvRUQ0Mfs2aUWVc56AusoNCeQN84z6DumGRv
rdzis3rQm82HXrIkrca+7nK6DlycdnU0GWU70rU7CBg57eiyeHQq2ilil8W8CH4gto5EHkcwcS+6
wJpzvJSIn649ovYE3FuHA14ICVnhHZxbiAFeG4M3RmAKC29UlOvODo4018CYfXnnzGboWeMRQAFf
Ivi9AQpJhZBNXEb7CZVAYIqzMU4Kt/NdMlW7isU9AnSRpVR2bCw9a3HY6G1D1xGfJo5N5oBqE9aD
bFnTD+orTCxSz+2vC+dDfRVPVLfnzQBjnQyt89RrRftyCirhLfrflJxZc9y4lq1/ETrAASDxch/I
nFOzZcv2C8PywAEkCIIEAfDX35VVp08NJ7rr3giHo1SSLCUTw95rfWuTe8F13J7wL1cQMEzTX6Ml
Z1AzzfRYpwYdVpzJcGHjgCsxlfMj1vC2HMyaLGSfwLd3n6xQYp8Yr9tCkGY+DQRtYN9D3niSVJsT
ODJ383w+Tcsc5UWlZ7EzDu5ljbrzYatVe4YX90tk2xuuVDRZKMCvk0nCIw7v5dqm/KrWvD8NjeBH
4GA3EMJBy0nYchzicds3WzOWMzFpGU0CtZFK3bmZSVOYG5cRPHytknGb/LB5Rw7wzKvPlYrn6Car
NZ+HuW3cYXagZ9DlG9OdIEGjtlzNEu6U0Q2KuhZrgc3JdO2zBEJQ03PxMPjgT3Gbz2i6RMfQhqhq
X40ydDusZVTuw6zm15utcrACl7Q3UmCZJ7n6PhEZ9tawu7qS8t3XUXgmkYif17l17dHl0pQZ2erz
RukHGytwN4y2B+BvHEJOn7XQvOaqDJOYD6S28aXFETFdPBqyY2z7n31Nup0U1fQhNjG6GghyKV5J
2BzaP/NV4E370MA++Spb5Xa0F/NuUakq+4z1UUFHgmcaWo1qNkDe2gxNT9uctBcVVf4pQ6f6lGHd
lSJO3lK1xW0JpzZ+76EiwDjLlngHhyN8lDBaPzUyGZ9llH1OHIQdFw35fvBr9VxVVvu9zMPTYCqK
k2HsyyxW+j43JoNYv+SPUlhXQcrD+0RDL+FOznI9G7H0x5xL8e6QLDrq1Y13kVPzQ1JRW2RQKNF9
s7jgze20m5pPEa2Sa6btu5Fxvwfad87ayt8FP/EdbozlQSxZcgFto+EwGf0ta2Vb7aIpDntp1E0j
7ZJ1PMBNTPY9m6p2hxxL+m5JU9uSCDVF+1kOWGHS8fBtymTniq4iMdr+rn0SMO4+N2lYPrs+xzWR
0GeCf+k+iTb+aBM4Qygw1HahcI7FLsAye3AoRQ4zUeuPlE3zs9qa+YkYe+miDLpRxF12gqAA1YqZ
BEJR1LG0KeW4JV+aacuLJeTTPhmDepjTmp5MBg6gyEEbbmVkO3kcOtrvOZiZGgfP1nxtKp4fSDPS
qljga8OC1Rrnam4BU2kPnbiJF3Bf8XVroBlGgseQSYbYlU4zCnXf1RG2Sp7v4iTPPiRUoR0AQXmE
ISlg6jVVfGz6GD17Rnpa1k5thy2l031NVvOehS556OT601IlJvRK2xk9TV1mY7W0u2Qg9KyG0Z8n
jkKUScGuUQstq9ooO6aTa0mxbFX67OPMfdGzjsWuWqdwHwvKXlTtUHkY3e+3TeUPEHDyQo7VaWXb
Cf1be5iplYWm/gVMCHkNXC3PBq4Yytd2PGD9A48QtDtMfZu8zRG7dW4VS841w0osvB+zl6oFAZCP
XX8WZhUn3dnqZLsMCl0rdl1Oxwu27FmqZvsCog2qdg3tkXbcPJO0mncNyn50tHMnP9jERZ8di+sH
JtsVd3PcQMfh8WPsxSfJb/pqNAzd0bKo3dERbAGQuKYUKPDR283xSbZbcqwaaZ82bXuUGX2F9d+I
n4mr5h+DVD/7TrnSTNZ+W7s4e5jGdJoLbUGBZrPFz4GnB7PblxSWeJm7uEFh0/WXkM2HvI/WAub2
IZ3IyVdqPTNeb1BL2SWO3VQmWatLMYYvc9x1e4AkH4dBfmcLMJORDEUUdFowRe9GJqYU5QKYvSom
qIkmLjuAQcNyIMOtviGk36mgdAldxd9JdONzsfnmBVK4unrav6yonNd8aPlunNFOEAs7MgH6ehk9
xWJlAS1zPZDQXGcztQexrvUVnMeCNwJnonACF/AADatftw8bdeNO4hDdr1jEZe9moFRU7Gubvma0
ex+Abh1YHtU7GIJ71F7RxyWSJ0jt3WUQ4aueo3mf49n8JCPuozZxbVryJHzccu2iQrcOBN0wb2Eo
Wp83F7IN4q0aqgGCZRZafEfU4axch7nb5RUaA+twkxUTU+TaE7TV4+rIq5/1comtC9ca13NhGitP
AmoaRHg/P85TDkEp600Jm7i55jJTZQNY8iHvNTR0yM4BOccjNEU0IWi7SpUnIKvFSstuGvRrSwlw
JRyqe9UP7DDiFjykW9ztAxmynYb2cl9HHFowHSAJttFcRnMmrosyuAVZzV5olYW7LdjpI6vQxA5Q
Kj8TTs4hkMsYLI13azeOd1CxS7qYr61lw5O1TFx5N7SXOGLRaTJk/ljlaXQ1E83vxnqafkA8pteW
TPU1itRaVElrwQx39BGEF6n2OM/gOsAmg+lTq5It3XDSATyfyG8147i12KCJ3IdeiUMcE7bAt2DL
k+WKPOQtbIsajf+rJjp/qgBg7vsIWlhcb34r19CPLzTW3/JkVndzj+vwMId1PGV65Ps2DV25+LC8
iwUufw+wuUBzh+N5iK/co/W6D5C5X2rXwBnehnqKyhVS74WskBpvJSMcoHHdV1MkdxXN/BGaSXTJ
XE+KpsIrUAYAVuegbB5kP88X7r3QhQkhv4xyaW8m9/g14KTxJ+xq8cGMsq/LTg9+12TzHOBkkvEU
fIQzoO2XfQCudhqysOzBJmC3tcyYt8qgxIT2kQuzW+kq5wLKHb16Q9JLDU0lLhM7ZR/TOqa/mjyI
02JQk62hSelHzfj87NKUIBlk43ujMnPZlu2tm/Lh3qPFek46Zi5DxccXMoShKXQ9JGeeTdZARo+3
oXQwx3aJWtHZUx/uIe33e4bGkBYrZPzx3HOFU56vdQT9ujZruiNLbUrOF2rLkWn1PSSqsXsRb9XH
Zlrkr0RWAp4KwV2Q53AaloVi2cxi7bDk25GKQo9t9xrrwNICVFyc79pxYqiBo/m6zLM84kBDzdaz
DQwY+kYHAjaLDvOyZdATNjC+HAqzDHZ8Ig26hdfB4fTjAWRcWZEkf5wg6HUAaCITfUrBVKB46nh9
yZWqSnTkPDnFCkID1UO7FL4ZYXmkfmVj0aw6CmWU2vonXboVvmgGTEs38hInKnpPZjddFrHhfGCJ
h4uRbHdawAOs+1Xdj45Ub/G2vTde5XDk4X1LhnPMte2dlJl/SDyVh0wTp2EN3rrkdPyR5u68UF0V
k+jux8x+abHIoSb6Ni7bsVkBJrF8P/lUorHRehhKUFfqkYGYqveA0HDqodo+RRWZijZuoSzZpJvK
Oq7GY1QPU1vwMIx4TZxkQJDytFh59h0yXnswkzrOjLl9Y9V833erKU0vKewrxARAKPOCRqBbOsPE
oQlmOMdoGsrE599FVgNyAEx5HKZoeetIVJ/FWNXzrl8mc4IcNWEDAYRAs0uKMPn6Cc8bHBF4vKv0
nQd76sb1sCGIc5BNgHi84U0izaJ3G1wMchV0G17XEb3njg8uj/BJdb+l0faUC51AlQ812S44V+HR
ZnCPUUFB9II/msIMKgYsvnzv26U7z7VCjY7P0f2MQxoG8jBRKGZAVNCQ1KeVJ4nZMerWfQ2w5AD5
j9hSufTFwWY8gPWHP5SlgLA8+7omjBFc/rfVF7PshA5r+byp1p2iRPcoHHLlCjUT/TmxDIaqHtPs
s2EErGBmwnC/VKy7Ourxe6Doq+B5oV+uLV13ZKVPeNo4nOexw3uoxu3cQoD9R+jyP5BLUDqcUmS1
cvS++d9I7BGBrnQ147/o8i03wZdu4LwrIMwD6klRIuDMunWdS1adg8uXbzDrMxjBy2wQUhHogk+u
qnqsWK8AuOI09E8CjiSqsc4rWWxLYuOd7peG/ByWAHNG2nFwv/PD/wraAbX6Izb2HUCEaevmX7MJ
/v3h/3kdB/z5LVj/x/+8jTb446P7/56J8L9+1fHneIvNzX//ottv8+9/648I/y1t9+88/+2D/8j9
/Q/Jvt9HLPwPn/x/i/3lgGT/59jfX4ce3PJ0t6//PfWHJDMyyqkAf48Wl4pbcuX31B9h/xUlWQ5I
GWEvsOxRAsr9v2N/yKMD02ao0nH/I/4X/xH7i/4rYVDec7DlUZIilfL/E/v7a/CLpWh8cxjyHCg4
xUf5jUv+E0gvJ1aZSqO/5s3k5Ql35vYJdYK4KDPMOD8tJNE/PZp/raA/Bw3/4yeyNIkRwoqRtqN4
NH/LkkAd18sMPrDolQHm3DB4g5tzES1HGF36APtwe/7ff+TfkHy8LoapFRESEKm4/clucYI/vUpc
c/CkKexizzdw4d0aQHvPvupgGcUbDP1aZ3ue8QqUQ9vXn6GbkrQIdfrLJ6Z/d+ipx7JOEv8G3Aol
8T/8erd8p/5TZCCmIqccSjlCA5RmiKn99feDDgoyqMeRt6wpwgqoF2l9bilikWCpAdQeGu/sq69A
FarI5+dhbfPuNDZiQi8g+bbsm8DpO2wLWBYLaelyVtns9RuLF0bOnMTupreLbmTvM5dN9k2ztPs1
ABLqynHNeXpiVMXhGrpo+Z6JsWMHi5BDVCajUMOJYULIc9fEHMxfvyUPa6TtR3D7rSsHXP/J84ha
kh9javVyauywApLrXIB+4Kps2kULA17XzU00vYuQgqbnREtV8LEXUBfgNADrtL4rpm4hZ1oF4IOL
c5MuM75uZwbDBghk16+lXBXeDu/m56Hxud03FeGHhDSJAoyYJukOttSGtp0M0PKwd4AtmAa28jlv
6drswqzCmfewLQsPzlQXOaylSyT55Au7RskbQKhJ7TQbcYiqvDWF8h5S9pbK9gvvVcyObbfmyz6t
ovC9zxEbhNfn7QR5189030G3j4oJMsFu0agdCu1GP0I7mCWK/w4V5bkfFi1hWclaQCY15io2Caor
31zX73xulhoY2BjkTmthFoBeIGxq9EdJATcngV7PF4vyxDWglrpIAoaLpZSsCL01FzAhVBwmH0A1
ikD9P6RHblvzj2V620bIpgpKkaTEZIYk/1sULoGjCSI5Qbs0hg1otpp5QIs888ffc3+/JX0UQ9Oz
+4cdctugf/nJ6Ltx2EVY7QLoK79toD9t4NbyrGsMgee/MoJRMTRPjnWfIPKnx8bSM+pbC/uRx+bR
1hq68IRo1VT26Uyi0tRoslEPgT19YbCAyD9c79Ffw2N4LggGCvxy4AljgWP8b9s39SluWj6Oha5G
HxckifiTSWfo8QbifWGmoUXVYkiudoybgI2SNeOvEf3ejQoh81cAA+3zYIHN3jdzW5Nd4AQtzz88
RFw4f3mMiL/wJKYxyIssQqVD+d9SJkPecgF/F3uRVezcop3e49V0Vyl7esqo+THCX9hHqTCfGmhH
8L47FFFpny2PJlf9Xehq9oUvTQrRTa3zM/FZAoChl3FhsZX4eVpr9jlB19rsdNtEYTevLPpmjQAJ
07kViqkMsjlOtegbrHaybE8uiN4/p6KN3jfgDelJx5WFW6qtUfJp62LkPIgYk+S5A08fQ2ZfklYV
w5h3cRG3zQjVDK0RjNE+QvrjqeGu9cc6U6orqlqmUHZxC9esWBeeLR8yuM1QJiqfv2fEUrjP7UTm
s+3JclgDG9RxWTWSwtVCMjRHUaZdyTqsOQKI1JyN1XMM60xV4bxxpJ8gFi8EpIWBFV7ybCUGZYvz
32qkCwDmKHE77UDftHehZZCfYTnBj4arNpYbqCCkFOiaalgCQ/xs5lCjlpdsKCH7tPfplqXmHtA/
muKYevxNfB/XJZEwVoCxYOMX1KR4lMsIEPU4CY/jY9zi0RS4IpAACQRh+pqzCsZEDI9qV7PBwpnQ
IEoAN0wXXdUggxZkWfvXdV7maz67hBRONl14hDjMIE7dzNEoS+cckS+R/+jB1Lub9NogmWo9QHex
Ze80GHhJme7yHoRK7594uqCg2CrKrmj8PRpL0iBTQPMZd68ec/o9N42Uh06I6h7mTnrgQSMnMtRr
Ao+ZqXw3j2IrN+uWde9Dbc/pBuw1dLGlpbth5UXV2eZ5y5P8Rzs6ALWh5UBdZ8WLeYiiZybixVyq
Tjo4tx0T/tWm61gXJsHVeRiaHDkZyNdPrPbKFFO8qDeCk2U9VUnDP2jE9/yZEYhtQLlr95zLtA3F
6muQaJFBEGGvzDqeJ6D4iAEt0SXp828D7h5fcDLKbxuQo/i75pWB0Cq7H8D9GLBgLnFUwdvx0Z5Z
Ne2BU9tr2G6e2rL9iHrIzpNF0CBp4/U7mKzunpqOvmYL4j8lEqwKv8PmlxP4ieQBvc1wrrmd35ix
yS5ZkFSATDfsRg9NHI3SCPB0xesPHtwKfMd6DyRuGgpJ0AkK2QxdoViKtZtqEOp+WCpkXnOQP8rB
39/q3ICSbKv4LYKQzQrEk12CkqEzJ8MYKpYK98QhotlPviCyQrpU/JrAsYdywfcLzHTo0U3ALIwQ
1sraS2Q8KYOE/ZmqRO/ZNusPXUoC2IZFdW9ypHLXmnyt9w5mKo4ZvN1xoYOs6Z7WgkFNRAGDgjFs
lyxY9iHdOvbe+qAejY99iexXhTyXys5Tu2AS28g5gcLNxqtmMU6VceLJWo6L7JYD7xQzh96m+hCm
iPwcoQXdT5nf9jbSGqXWWDUXl4YGQYXRyl/jjPEYW5WAWA0NWQXgIyKfvAGQevTZyHZza7YXKnUL
7CdPrxK6duk72HD3YIWsuEKyQ4u/3qRku4BzmGNq9tq1sygVxc0FNwKeD8lwq4Fj+KyTDIu14jBL
4rnJDrMF9p4jl3fspKSyIKAH9itb4mdZb8sOTyY5ZXOelsgWs0+TgN4DSqkFntiMZENeKl4jqBXx
eLBTl5+6pgbpZV3aXiBehiOdEK6A9tin50TRcOyaMdaFIivCdb2yH3Dz9+85b5P7LjLIKA6+qp6X
aHPNDlPNzAqiOp5eBgrU4kQ2a5+BsDS0RJCMX9kqcnldF9Xs1+C3J6JQ7aH9R2gqpz3OsmaeSqzi
7WtSzyDh1ZjywwbBA7dPPab5862ZJc8gLKw+t05s4oQLmVTnFVth2LnZN4cJKxZ7W6YPc4asD8aG
wJePKXBoOGGgiTq7Q4RivviePa3Qf0A8vcJWju/kGsLBkeUYy/g4ZdH3od9eNBU/50i/RKPYcxm/
h7p+NNtNGm6fgMSnZ2bm6TFNDKjxfs5tkdgaZ2oTfeg1v18AtB9maCLM9w7K+4T/ug1mmDKFiBlI
yX2E3fyxcuAMppjxg9KiO61hjnY3DOiMmy5DzKztflY6amC/19MRazDbS+6W9zWdPLIpcBpx+0CR
NTmeY5on0yfIdhWFpEhOTdj8fKAm57DJkkW14EIDjGOE5vQVsWcU5Ib2GkYj/FJIw/Yb0LkDxrvQ
9p4P0rpdRBp6yFpnQCPigVb1N8Igy5R5lZMPuq3rA87nBn1KxxOUWsnQM2Qta5rfw76FeiZYM7+O
FIdq3EHfOzg57B3M6+pFTckGhxRweoFFqEuAIVV9ASEToylb2B1IkO2QLa2fjyg1XCmMZ0gqtM4/
SNfBSs9hjJq7JMBAbVeKDBD6qm7dITp9c5eidD1FuWEPE5/QZ4Yk1VmJmAFvyuCzQAu6bNtLV+GZ
4xhkCQKazcC+TDZrxD4emqbcJrpFmCZRx+sBM3v4R+zZ6a4LNDjkcPIMSM2q+K4Lg34ClccOsM+C
2q9z3f/I4enfnhG45N9EVsywgeA63bRXeHqQYZF1mtMyJPC2jvlNr80InJC+E/KXjmrycbK6BbfW
t8iFN3Vd79F9mFJm2VyKWsYfPU9gqMbpYC/TKIBdd0ubjuelhf9bTGtwxwY80ym9icv+JjOrdjKP
4zCo5oTbpH/MifBfbDzol/QmU4ebYL3i0/fIqr6Bm5iRhU3je1Cu9ac4IL9iYYBGXxn0iqvgXMA7
7KNf3ZxkH2sLKdQA/fqOJ8u+LFEFemRpsWLw8iqzG+B6LGXbM/PGpzGSBfdbAmfF9rugzLuPR7/f
bkI9kpP6NMfSBITeIORj76MK6FOSuJMFZvxV35T/HADBJZrGDA3Tit9T/m4SpOuCfY/w9DY2AFsT
7y98mNejnZzcud+8hpvr0GWo/DbNcwRpb6ZEpoH7FlYk4ZASBnfFR9LdQZq8tnW3Qr6HsVFtHH9R
l70HarsyvxkgtrLnCqjrMc23wPY4u9zDGCVXd7NNgEq6rQx1sp6BWNf76WawOLZEr7Jh6jos0fQQ
Mo1QhB7Spdhu9ox0o9pXkNcBbfozCav8Cg0FmJeAvSNuRk/+m+eTDen2iF4XgRwNj31iCToiiBvT
DxWnFbiYFQbSzUpKbqZSF9IJLt3S3KP7r0Gby2vdzY/ZVqk7zFWCL4UG4FJn5KxulhW/mVessuNH
i2Ln2Pf8mcr2iCIOkn0zzkckpaYiz9b+zlg2Y94L/LDm5oxFU2Tvt5tbxm6+GXLboH5uXlp/c9W6
3/y1m9OWOIhJ4819CzcfLr45ckhkR0cX9B3ifNFe1It9EDcHz928vPjm6i2/+Xs3py+RYPUdwhU4
a2EGhpstCPqBvKLkikCRwjRcf/MPxc1KdHoyHULXTbYLJo0/hXoCNpHo7YoZMW6nLHsHgTygDrHT
3olh3Q/wnY+ySn5OqRnFwcpt2LdVWl0nsnVF08wCoZoQP8LSGV+jZlb3g6Lc44Zqs71vElTTgfhi
s9Id8qxZrkFnHFnUEE4yI4h8EhuuQwokptnkL+FyuNJOyF29esggTQzAKWtjV7SgPo667vpjTxeC
cr9RYsfVeDc0w49QjRXy1426pnwbcTAvEqjSlHyVSRUQ+wazgkp8foAzTZDRGeEeU45QUYIUDFeo
PKrtpjDxDm9xK0Geye3Z5kv8mqVNd/LTqg69m5Ao0moS97YDJaWs2cq5m7AOEtMdKM7d7wKV4U8k
bwFvrBHumaqKz8NckXvM6pDHMKf5R5FW6J0WxIuvpNfQatb+U75B9pCMAWDoVVuuIjZvCBfB3MJc
pGUU+Vq4hKO1AmVmwNNROMXCIRlpVnarium+nfx2V2keHdxSg+ERvmiA+e+qpppBGblPecXAugff
n32gTzPMi31CcElHowqHfsiOTbgBcO0y6HLSWCIrH8MOU2hwvAxhPSjX4jjC6JAiwt3y2rZtglDp
2J7hMuBhKpV87zkd4FG4l2TRLOAuEM0bcnJPPTLhB7gLPzmm6Fzwbkf7HFfLWbTtUWgbADIvDwGh
vivOArRujgwfUK9tJ5kuPSamxLhLfXsXWxYCxm2kOYw15ID3kPkQTyeQ8KjA9V5je5+g0VYHFMdf
hsw1R8FF8jaAu7ifwi35ODYcuMGGiICzOEfACs0i/xDDZysRbwBKqyNktqJ+PPA4nAg2UAHzJblD
jqP7ofrevbkBvn7ha+/PuTNFEjb11Hc9nDCXyexDFTQAziUbLDBbiqIGvOmJbdvnljXbYcYkLzRj
zCJvVtcDoiRASbYk5yC4PfdpMViLSKZcVryFE9g1aHXomtIJLUKR1yg+kBB4r5bxrfc+/zGFpbvi
G4dHcBoNP1eTZfdprTtVNMakn2s7phe+jusDQTzkmySReXKRht+DIOF0oox9A0PIF4RbjL4HE5h+
61OqEc+j3QW8S3pvYpUAExxS4BpoL1zU0mc0lOxS5VIdtbL6kkQpHNmaNNFZmd5eCOJB90tr/DOi
reZhagU+HDDOwFqSfFgGTyBtpO6rSdfofXDLsKME3vgRow0w5gGKYADEoGQCWZYK0CTZjL/QCYCx
cxjlNPKPOtvoj4qAmhE2Dz8SrPCjYzkI3WwEXQE5tb8OlZpLRqw+IheGEkRUyEXCOUujZUd5BtyO
eN9O4ACH5GMWg0EDoMdQdMLwexu3HhmJbKDs50pmu5S2mqbnWffdp2TDT9p1erXPVUbCxZsMir2U
5ns1eXGSUZR8Hkc3XmrFfgDiV5c0iLkE0pm9omz/0K+svZswPWQreLIhupTQN2TPMf9De3uilDbv
Ms3lT601zreYo8wyy3Hs6XxZh03cLQY8WVikfs3XKX+mmcEECCyak+go3blO1oXX3Voqu8THEbbk
S+zUMyDzZpcy+2wRZfrez74uk2F093J1XzBasU9wYdGFFqMn+h1jxlZ6xIlkkDUba2itsIBBOLW+
Og0WbiKCeROyKZIgxt/J5fbAdWExD2AAAbJDTEzB/O06fgFWgFi8HwYIOahi00OV91jviwfHJRKE
kJdgQvWi+yDlaU3EQg6b8f6IKAn/mSE1sp8i193revwwJJUfvyOpla6Q9mOmoud6yJDbHCFrPK6y
Z9XesclFpTc0ukTWAGHK7Bbne4ODJd3XESbJfJqgPiFHxzV9j4Tm4VD1zn4VKLwksOsJLC8YCazC
bAOyAefkeZUG8lIeBmhnAWSDiItaY2IP8ouhk+0pMVkNm3bF5LFywDCl/MqmtXIl0qkhPwlVYUQj
8GAR3+m4hpQ2kmqNEfBmcYfQVESQSc3RZUWurwGF54DhRidAaiml5LcJTgL8GMlbJP6waNln16AV
emjk2vNfUOCkhpUbVoxixANfcHgWpE9thSAaSu5CcgDajykHGICDZZ0hjKNq+QE9f3iN0RAIJnr7
InBVV9csdf2nZTD9J3RPcE8qoPtfNyO5PbYqZ9sDXce4PbYM0CtM+vTBYpehPe9i1uwmj+gLQPMW
AzXG4OfzAC0xQLmo5icTV5W6IHGyTDeiut2RVA13qteY0SaQqkS5OfZeHVXe3ECetX5uGGYYgFWB
RoylhUk3pVK6/yUsNNddhIGf7GMkMrCeY2twpiOPitRZHWsoh3EeLdN+dshew+5JMYUhol71eD8N
sqAbhEl5SiYOqwv0K75ebUgsHedBwOjb5sk/rduK7c1rnq4vTRsv8aOfEZIuMpSdqpSQ8l6BPcR4
w1bEY2BjzM7sJaKCmN1TN+laZpWBjIdgFYoJFchWrCTi9DDWN3Wki4m/592cbWUdZfYNzpw7rbLp
2Qsf4b30FSNA5ljFgTQ22FYfGKDge1TlDaJBMCDA3mAs025ECI+WoK0YLVtUn1nZ1RIh0cymCHtG
uWwwS8J1UNExyVFh4EgkN7vr/QIWDyhusxOYL5M9b0mbZgpzg1p+TtYWwUClE/dUs5rgyahpKQa+
SVVyzAQC1oiiDYoTElmvSLxkqJIx+a4GihNwgaxp6/l5U65adhWgPQTIRv2jASU+lBYN9xdnquZp
ThL1Y8l6+4nHTkAD1/NjOlME8uIx69vi/7J3Zl1xK1ka/UOtXhEhhYbXVA4kQ4LB4GtetMD21TzP
+vW9Rbq6bW4tvOq966FYFzBKSTGcOOf79tHLFGySIp/GQ28GVPa1jVvviKaa2l7ZNORpo8Yqx80w
6va6rZEkR4RVd0qZs/Z7amBPWD3Ul1lNy8krHQ/6Yl15JhtqqR+1mEVGhWly2Jt7an1LPXp7g0w5
uzQaGXvjVoAFv8RdAbzAzVsn/nvwBlL2MnKQ1rWjRchP/hlXAGmY1rsO2W8Pnm6iahMjbJ3wZ43m
ywD6pduYRuAy4mcd73ocMdi2UzVeNtMS/6WWsvnshgiMJeCmVZfNkBEuaKYtap4wvOg6vaRXy5wK
kD5VGLvb0gzzDN5szlROKCyqQz4JAivDkOpO105uXiFog57Z2VplR0PF8ACMoXbYuINwCrYO2fjZ
j2TuXUGqJVXvzgYLW5ei1s7mTl/2cWfml8ImStxxVmNwjwnx/tbWvXiO9Rp2xiIfHyycRaYflT2z
QnBwZ871OaK+dmCpH9GJv1hzwKMsYREyWjqIVW1kt4SrwdTkF7hn0lPrdp66Nan0KxISktCqmm2Y
Y/AhuIWGWTn4NtAzAC1v4124YfQDhZqydxbHvJPiJs1tNVCOd3F6h/7UN+Vzq0ez3dSjjTMhaLvs
gXyu+xKjAXuekXtPhwSpzpMi6KyYrKn5hBMQJVhfYCzIQwend9VNw63L9Fv1J870RSIxH7ctaMXk
KGKk5JdpuyJKnVyl9i7Cl6g3SRgk2MjNUJysptCvwUDiOccNLvw+7Hh1kZxEdHBGjVUXw4rkZFB4
WOFMKyjIdM9mtU/dkug1qY38mmL7XG09ZPkny6u5tT4T4jB2DWYTm6LuDiZnaG7jGhwKI14G3VEo
1Y6HQpbmdBB6QQrTNvihtgM4gmyHbnNu/Xyg4gp9iaURyfyS4eTKVX1beB5rHptwvyXPMQV7Djh5
cd0n43jdWhBZtrXTOctfGKLKb7ODth9mC8zfK835aPrURkVIeIrrtPZn1KzjtnHL+nHs0EP6YEGo
cwCydYf7tyrWnKNTPooltkz0opF8LdvROw0Jqp99Oym34PSuQuQFuBAe0gTzDOajlcDHZHM2RtQj
d7ZmJ+Y86nb3Xkze5OjCBC53sRf+aD3cBmYZEtOVseUdsUfhOkFP3D1pHSzTtukbcwEKlWvy3DVb
3QYY13gd1ICj9lVbeAdtuCT5O7L8xcXQ4j08RHYWgkEDjBJIVQRXqevl9vfeaaP5LvG6Ojw1dsfk
1fm0dNdiGmpmIIkSddWmsEEvyqGjlMj52cyO2uuCZYuiFT8o2qXm76Y0Qmzti5E+VWYt5qtxSlXw
FRLlUuMqm4LsaLay6V5ELNLlSQVrdODK0XF3eLsxybjkKOoHK0hQrEUy3VWy83rfLt3I2pIBireF
3ZL3GYKaPYMiShwdYR/GHC/Hqk87P3fYKV6tJYqXZTONTd7fkZVP0BDUsXpc+qV0dm3tmdNelC2G
WLfWvb7tUWITzQHicRHipoVU9/gU0n1DavCLk6XLtzAWwY1eSsnxV+srxFTLF0uXMRF229474VKi
yEXTpUObak5nA6MhXLqtVdxsVSVFtS2CxbkmmONKqhL9lqqs82CZdvctzZ2Q4ePFzkFEUX1HHTv7
Iatm+LtdwilmVs3BdskGvMxJlXhXY5+7V3ZV2w2U6nGMfUN5nj+GwfzFEVN80eLs7pSHpSDFtPY8
YbD62grHezQIfbdOx1DATV5vkZzoH3mco1ikG4C6GeakOzpDIW4jCz7FRYTIRl2OAVBsuDdVg4Y0
6S5YDPQFxyqEDKRKytcqqmwW8H61E84CEIfd19GLuVgJaM6JDIA7In82relSIzPybWl4l/iFqBxO
qXOKvErt0JWikcc7FKSoRLVlUAgJ5CHPouUhig2EhTALhLUJGxJc7mJNFxkZwhfVtZEPUS+9ZQZV
xtaJMoJKJ2r7b6PpZeQNKUVR9B6S6w5ZpPJT0ig1ZekYD2rISRc4Tu2lu9LJo9uFfCtkvKqltKrD
udhYsoLooeogf1h0Fv1NLZvFTg6c2KJciMQnpVyZfpODkYiGqBs32EYtvNZJcTl2ldlu6xQTRZ31
Ja8VvWeC5Pc4e4C2Etftv9oLBLW+7ptrBK3hUZYZxTEZfAHYXrD3QDlJfEeWJRyQZGy+zBAX3NhK
TlU/PDoaDa0xYCafyWhdUz+db8EnpJNvWE18X3agxJ3GBXdI1hPTdNDqy271WcO56T9HiORf5my1
EiGxuCOZysBfxrrYC90ITOE1Y8MLY7VyHGKMNEh3QuIrFRwzRwBMDzBQ7h27ssutl4s6es3NFmKh
Ln13aKrGN5K4OUTL2GKl4YJbFLiJvRk5HUOr1g9icvNrlCSIZVYZJcCTxLpQPDOq1Rz076x+nscN
eKLyBkKkd+SAnMGg0Pm2S3tFkq2IqNMHbmz61uh5V0nRl8+IUtnFxjkqH8fKdU7xksxf4SGqnedS
ZMIZLL8U0hjJ6EI+BJ7VkLAwUxFH+x7kHbXkPLvSwO5O0N/tcB8K1WxHo/rbcNRwoYuqy7arls3/
L3BxM686QO9ueORFews7Oo8dApaOG2K2MCgvk5ikFP6Q0M8A3fwBIPq7NgdpB7RZm/MAigQF7Xdt
LvCrQqZhvRRFFbHm4moIABia+mrBwvkNSw31NpE7t8moiCw/FpX8ruZ7u6xGT4JGUcByd/S7yxZ9
POll7ihoF4bjbvJstoJtRs6bJTV3ORw4GBfP1/x/Eeq/61DzU5+6ikrhKv/yclYF7M8fnptP/Ns2
JP/7785qVMO2/5vKiWkjODXR71mCF3aWozJu/ltL5Qnc/Qgl7VUK+lON6qySU8thVHGwpM3EvzpQ
SJe2MEpLj84UDmNPOf+JFHWVu/4i8lqvKFFCooNFGYpOVr3TomYyaQo5pvqHS7jXU4qrrMrIfFHB
1iS46av0BZ4fyKSintvZ2naKsiDLG1W117BoLIiEpWIDuUQtTaRHJb2oQYrmGTJ7na8H8ZKlpnrV
aZdM5ZZnlSWmHzrozH84E6q1+yyanOzFdXUVfDNzTtCn0CYEJa0gYyJiNBLsV7drDmmEe0tVKwW/
Oeo8v5YO+jKMU8BK5iuVm0Xyt9EOJf/ml1d6d5a8/aqe/X2aW8Dh6GHgQa5bC208rndCOEfmMRnQ
yP0RUDNK6osutzLrIrOGtnGwqBKJj9BJqiz+OxNYAYL9x5d/x6fn+g4sfFNRG8eJQMrsndRtSUy3
RVUZf0d7aKYQL0u6k4Dr85RRJ6ADRvZjJJcdkJqNYRlLVdyRV55bhb1jsUfzsrNXF+umLGtK5yf4
BjU/+/hDrs/gV7HgiqZAGL0Oc4D12no3jpCGTAgxdHrhFEaTahKcuWM+200aNcV5KTq3lfs3r+Of
l7Jg068sZUs5yHffvY6cHMAMa5ajbO8Z3XHQuMjFZlJY+P9EVv99pbUQaUMGpvmBaaO/Wyfb7ws8
qScD6KNpfLcphlC8CxcndOp95lod18KNZtvPqRYclD5+mu9G3HpdyyPPobRQtK55f13KFqVTYu/5
Hs7MJBu9WpW1GHqDVZg3JnEf3xZB1HW44RCMKPsPqsXfJYvrbTsWCUiElUi4V83477cdYooyBMW1
7wYwqRrY0Chs/XJ+3JjcnOwUG7KUN2Zaz/1D2q6O3jWdlv3xBfyu8uSTaETyrtZvvXrYY9+9AGgh
IpnTIvgWeAvCoUMJlSaYd0aQt958mN1m4q18/Oz/efMuxgAQMDRiFDQ7e6fXjJwoyFAdNN8tmzw0
sbQkQkz3uhn71tqRi7Hs54Zct8I4jBjRfi7hnDbebkAPW41/GAjrtPm/aWU5pPRpjkC3FlzWkmH4
bqxTlHQbUS/T69RAAEdF0aeCTyHIBVFqnBpzQBai0nodjd24zoMCB33/h0/xDv2/vgYS86xALIKY
aWjL925AeOgtvKozXqMYOiBm3C5aF5t8KiPIS/2Iy9jy47ydES9NGPR5NhqGZA85yk4AJ1AcKh48
SqksBrUuG3WPVLJoXz9+c//4mDTxoQkL2hBCSdNiwf79Y7q1aruZePa1yLTBzpSwJiP/HJB8zvqK
rB+7WYt8IsUwSnBPwg5sPnU910gMtDl1xB6y7mczMTMPkqPelTWlFajRP3zQ92MMRbeJv4Ssm+LZ
2va71XIyRw4txWK+tsA7DQTmHQWgHmA6WVTq8PVc8+EMJx/4WTmT7Zi3brrMxsOIS/7YQuEmoM2X
hYN9HtVFF3BqJb1GMUkLI7u3cy/EIKhMb2KhV0YyA+8Vi5fxV8EMjPWfepXIVYX+6zglDHapd9ps
AuTIGSa/P3nGREEVe6ieHV3qBH6qcDWDAN6CB+FULo7BhhXM59UT9R8/699W70oGLj+aRqAcNScA
jIN/mtBv/RV+/3D0sGEISwkMwP7HsEinFPlrVFbPVcP4BVPQpq51o2REhxOzBXddk0AcsuUJf8M8
g4OPGqrxPgv+aN+H9RIYF01O9vsJj2xrY+S117CHalEO7SXt9fp6ytb0GELz4Ojhngo3SZUlAytE
xTkjSYbDkafPCyoLL+KbJjaw5cnNp4l3h+B35ku7iLBzt5VuzXZvO/367tIpjAmb6rfL4zI2OJC5
5ZTwJ0pCIj55bBRrxNNVOk9fJjqI1RX+c5h55DRg8F43TRpQ1c9QBeW+EQYYjkOLkAEwXBFYTyih
JYMMsTbR01AXJYHXx4P9/RKuKD8KB/H76ptC2PVuaKCQKELqYdnzIvOWhgYTWnnSVGOZlCShkAux
nn18xfeLpqLUinaAfRt7gPePK7aNaCPAPeNXc4ETr/2xt9aFR7UU0WF8DrW2n7EhoZzcjNSO2vDG
YWFhnH78MdYg/bdJQcteW3E8UxoDAFLAd3e+mENf02E2f0J/kkPK68peo3ito5rVKEpbUrRN4JTx
3QBfixWninSJVBhhCGZg18GcjbFIheBfAtd+mHBFufOmHaU93HeuIWK/pqhRXjGIIPAmwoILgc7R
xrp+KSLBOISMSHRxRIzdrTN/oCnYrWK/B7xspvQTGA4f37F8t65xwCWtTqMJtZ50KM6/2ydSO1gb
IbXO49AXgtAc0zcJXTUs67i1CLKsi0iOE8N2Sj0Q05uwe4vXDRttFbOC5LAKHoKJilXmqzrGOHYR
V8pcl0gYpEKCxaCwEx8WiJTMumDM15OCnN2c2elIqoJ/GL3q3crmEgEh/kQOSkxrSineLdW1WdAA
IikU1ivURtW+o2cQH6AzzH6dum/zWAnKP3IfQLVlirNWrktKgxYqfUG6wOFETnr9VgmcLH3JvMSx
LuIRNH+9qeextE/U9/ktuHbrLc5hbrf7FEkyYCo0vmbrz+wX3O7Hb4uT4m/jk1vDOGMpyVQhYife
+33Rpl4LwqEv50czHNaVqsNNMtzTiyEuv3XCTRU4566slycQOev+mBul5IWgCcnCebfktuzCvUdi
aXwkSm14HKOTmIw+c1hYTSBdeQwxir/Vurr1LJsXsaKsqfyOWIALxl0g+C9OjpJHkYcWjwIzboR8
UWd9wpSIPJXwX+fnsy6F6cvHD+HdHF0NncQ1pG9cDtPiH6GuHBfLnu3a+DzkTsnqcA5vVeROQ+pz
Xo7gPHx8RbVO+1+2o/WSpG2xBK3GICyg76IUkdAgxUYG+bntqdG9dCRdGVDs/TwfK6ksMo3BaJQo
aWjyNvPAsyGgYJ+z6PGUxmbKujvHbl2g4kFnUQHhFKKG+wa/IDtAbjDxMWqwUf18bWEN/QYGU+ZS
gqUULdbXEaYY+tSaIZR88WbAaPeihBIXH3QK1QX6S7eevj++d8sz/3Hz6ybAIiGlRRT0/mRD1Noa
IfSFz7RvQTxAKT416UQxiiA52WqxmnlHnciGFe4pBf5w0wBUqS9F1puAViqiHeMKMj/yoSCPMELV
mP3o0UiHA6zavWVvETKW2XcryZbmPi8px7+MJHjHWxRBYlq21F/oAOHXxI9tvx8R3Aynpo4QgKya
qlxem6KRyHeLBiNmsoI1ApQrbr2KEYuhAVRDunxgMgxLg/Z0MxmapnF7mvX11oOddbMF8m6S/QjK
3xsjGRC/BWF37CKHyMx3sOsty+qPZBU+IvMM+k0NG80mBU7xYatpuLB8xtem4qfeykIw0GQ1pT9z
Pi3nDbxcKGYegkUYejoDCKDMbluXYlyuAoQGIFdGGal9aLRuJHZVWubW40yBNTUevRI3/uepm8zu
xmi7wrhnx3D677qx7eZxcYYQvG9VlogsP3nTkqWHAKrAtF+wAtAAw+OUjTwW0ifwl1eZw2f+Hil0
vtOWoTLXPwA+jYDsU4A2MrnogqJG7cBxRWf2IcixT51IoxppehhAv7VZ9CNyC7PjKU/SdBvrZjHL
gSG9yKatok+mLTrqDUVhVZVz7L0gjrLrQk9pHeL4DCFOXo86CON4H1j52Ot70GpmfbQTKwrdPWPF
pg9NNSyCbR2rAPYFZGSWXaMeCBpS0scxxCMC9SzO2W38FMIDC+yAClz/BRbB1u2RwQHmwh9NwhZ5
6iuiLoTks4ko7jYjM8EX0MvrN404pn0FQkFO9SuXvLXq16UHCjdcJuhkQirRk2E4Do3HdNo7h6lI
JIUXbdGxjJqpNmJuJzQ1m8rLFOAq9vxER54Ob+exAsx1B9krGTPYw6ahqmPaz4g2b+3E1LG3qT1v
zUk4Taej9MkJg8BYriwra3lSxkwhM79h1a4jLGEmtPWMHgZ1LLM7oPWJi7ApYSGgVUQMBgPWianW
jzQPULMU5h90m5CWqzRZcYdYHHTxlwpVwfXyJPO8xx7wZA3RxXF4slTrY3YQX+L94I/w+QlZNnXt
rTE9YFzu3q8iWZj2PokQLHsbWuGkfCnbqDMeipyyJmHC0IWug5UEaqPYLQXxxqHzGlS7m+p8qxES
Bh5fnZAdon+S1wZcLYskZ2GMOuvrkRD2lP4is2l9zoUFjh69aw8iWK2NUihi/qhrDjT1vonBkzs+
3I3Zqf3YjXRv8AYtCkJPFOj6uOB5GdFSHqJ+seR04ybO+pEpAzfV8mAzsrgCVTZZvwbGtA4wu0HJ
NVzq2eB7GVRzvjcMkl9li3VBNVJ7hsfOPf68n6YxzfqVNGLE9zSIZfshpSGC91ZWIQG0qRw032L3
c/Rg/vX4kw4sEn4WdPPbw+gZNY3/M8b1NLIw/stsgUeaIm6Mh5+P2jj/+r8e8vn3OKOr9MZRVc4H
kMBJhtcUej/Fo7gwZ266prEg1wpXfr+AtmaHpbfR5xdFUxuK1TtO3n0THulMM79Z1iK0O7de3pc8
pUHlGb+iQI7yqUgwBKuRS8xr0Bvmem2CkTmhwKh+foJlxQxiXTvfU6Rizmh+VRb2KC/m3l1P5+L8
as/Dww5S5ME728KzLHbaydabn+w5YpyGslkvE1mRzTfnshZO9Igc2+q7S+4UBw1KkreBtPRYsoi/
lbn+FRk3wCM5mzkmo6vtovWjnx8oBJeF/ygzE+jJzhC6SJPjAiVlqg7hmtESuzHuS+a0l4RrggZ7
Z/0aD46qX6UdFgyfVhOxcvPNQLB7267d3vmDCopsA0oUcxtPpBDrdMgXvX7+orfDaHzssxDB874I
Xf4uLTplSEPFdnZkd2WO3jpWaK4FWvDw85F7oG74OFNspvwRdgAUgJukilP2+UHSjgNQddsgo9hW
tYFhyRdtGHBxjRGNI1OXVeQ20aavCSZeU9Qfscet07lnf+V7kInsxEVkkoLKvTS9NpvKi86C25X7
mWfRaw25DNrEI32sen4/6uqWLwSNOjvlSJyy05yPJNHwpUkyWjUViuw0pDQZoQlIk3B1GYXl8ESD
y4lTQDAv69inV5BN6nsya8UKg6c1690dOnPBr1CWDDx0vRj9l+krAsSE9YYuozh3L34myROauSKq
77HYldW32UI6bYLRAyEgDubbnKlLF7rppg3GNFiezMgtx+6RZiHgxi+6863T06rlEZn0w0q5ozQc
W72zF4Hp1e9QkvEzOVXrqCFftQ7xc/7UBT7ME5C9Wu+3i2PFF2qgNb9fx6RCjQ1gVfLKnqUAbUFe
i9Ev3ZiVbPgNe5brGXbQfcu4OidZFqmzJthja6VMfAzpMsTfWM4ZwoBjOfk6+quk5EsDmXL0zXPO
ToXfZSQm9FWe2ut8gjUHgdIPkb+wVNL8gTrtqZ1ZaZI9Z7314fWxuaYKVO+mVBiSrAj5582ccZdf
R8KzwECj0DZNfPIw6qzdSnq2uxsHd4fdfbJIY83BDv4HmLy9DcYxQ/BTIsKxNg5JIPsZc5rkSM5m
6PHyFzTY3JVNowseaA4yhafWqEYy+M5PMukQ9p3MWMTmcDkuOg+cTynOZeOhIZgmq7BUtWc/s94y
viBRLTyBxBLrPUBfMVj8OV6uWaosJl4lsvaQLVfPtjejHH21pszOTqBsqznYW6psO+PvEXTeFOzY
0cxMb9qM/LdBN1TpNE9kJMe0+yzCOglDP0B6FU33o0NsU3/3hnio1dc2cElNHJq0H3IPrcjSpk+L
1SsL+Tq7w8RhX8qSmBItlNfLnlEOwU35A980UILTBZT4c/vzTs7vsq5gE2tfaxNy3i54W24ydOAM
N28O19WE6H+dvHGbr79RvGXvg0St39MSKAdrYjivvxiYZCfyHSf3tbYR06yPqRwSLQanBRFwtUuY
qOus9AB0lhc/hywxJSsR+Jf1R+d8+Lqc4qBpYGebtEZUjXDvkESGyPRHUZA9t+Yl8NQRocM6y4GH
rOnAluoXXyzCsu5YQ4Q3HixB/eFE3nL95GlM/fT554V047Gl1QwV4+F8YiviZHFgLBRVb31KzwtW
ek401q5cc+YGnq71MzZ2Y1nQK3MaVW6i2u6Nhx7pMffc0ZWIoRQjFON5RBZcugesV+vH6t8mHAZz
9pFNoPt1kldqLZ7i2Z7WMekEi0qRmWJRyvNdlGTMxv35gZAHXhe91LXXEMtqpZFcRcrMEFt9fLx6
d6Anl8P6wAhWLG62/EdaOerI3pOvVg8RVgY+tROGE7NhhPp2qlGk8CGygcQLlGHw1Hz2jy+/Hlx/
Odiul0dvZEPFh+PC9d8dbJt+Ko2xdUhVnZfGhBwwn4JzADPp40u9SzQxm4QjBNciZcX/2+ux/hc2
yeimNXo6WfxrjIh0gvRVV4Fl3ToeNStWZDtaX2ofJ7zh0mrwXdJA421x/Piz/J5CwIHJ+HGl5uap
fjLO39WogsFUpG+T8MGjqmajZ5VrPE4TCMfcLfS4+ONz/ucF0ZGROICTiFpKe+/yipRUhcxyEdyD
JWOjCFN2/KMzpyxzP2f2xzf4rnvteofkbuFlwSdUkkLQuwtOGV04iy6zIbm8rRgY/tak/Qx1FKrd
ZLXusE8q6PWf+tEERA1VZV3PzYalwWgXi/3oD5/o95HOJ1otHB6bFzp0ixTdu0Tj7AljdGa6imTn
STUS1zHHpz4NWNdjd4h5BZHVz8xMz2RzILQw0NHRXwA9ZA9uE8FXsNe5WWpqxywts89SX/PrzI9A
nuLZ5Dzpj+eyW3VeZj++ifevkRdHIVtoKiZSSuhiv49h9l0o7XTNPEWQinicy1sgVLW66D/Nhttb
1//59bTgRa7/s+33IBpnIhpRruhPP7e9KYxqvB8lKyudgkDg/EepNRRKq7yazCILN1P1H8sBBOAV
ohonp/O2RJC8vg0nBWa+K9p63TA+vsGfUoz/W4I0WTWEAR4CmbcStvu+sCYEFQya3bSHZlGCVixK
T2vdvheW6ktknAWlXx/BKVlIb5MHC+eqTafDTuZX7GttiXmoTCtyJNfK4pQu7vJAhyFgU3ZRXZ6C
Cess7XsDRXHma1vXOQeGJlEWSBFYYovq8LIJu823WOFJStGaGem0feedK1+pTdhu3gZFLuvpJg2j
wUMy0w92LMkeJEg1LgjJnThHzZVUrBs/t3Jn7bwebdLzBkws67Ks2m8T/hyUp6NgkRsBZLPIcYha
N8xxUHgMcZ/jKTwVCofcA8GI3Tsns4WHSqB1jgIqyojMC1G5En5t2nY5MvKibbwi3tqVkyU9oudz
cqBmg8Gsdd7y32INalAjz3ep3XW7c+qBHAxReGqrXQU7wXjIYWCypwry+vQ3zyaAGXQdnGpsjY8m
AaJnnlCdelZ1TGxhrMfmdoCf78/nE4s3znjztgCmcxKU5Coc8vEADDoXd4DRl+Eo8k1toh5Sd2hI
KwCogKcsXX/Wszcs5Wcy82vth2hJKPpMdC3p9s8xxkQLBa5jUfLeR00tV2ytJDz7e+aQ1rqX2p5G
9Sw1xF2XlnxjUH1Cz56kiq5BrSE4MzLFJli2XUTVmX73M+92O05qwUwv1jZJg08QI7VLE5M5GK9T
D9APbfWyZIRob8DuoIIYRwKLt8i68RV3azrDvsa/S8fT3Cny5q+CHAVUXvdcnPo5a2sqx6F97YK3
IjQHIWSrnnjzLSIhRbxGVDOtmPhyHhrZW9xUIJ7mcNMAhu8rYL5i7VbUtGHp8DGAmSnoQ9BVPrPc
le5DVXi04Mrp+qs30BDGB42vNNnOMR5pmoCbF7Ewl2MO/+mCM395jwMKOSjsiZMTd+DWa2toPgcM
6gsr1LihmX3RawIT/a9QxCXtCSVUGDczaf5FTtAfVaGv3Eo8037OxhNb2dfwpKot7mjYuDVe9n1C
i89dUsb9LXBwHMnEr92OXtg0RkxbO/8WVf2DklZ11YDtuMKh1u2wEUw+kg3Ap2XvbSMccJ+cKoLT
HFfx97it0UxGVYhauAARFnj1pbuofD8HNH/GrKQt/rQ7F7SpL5z9yJ88upxcXtdOLQcUAsF3JMvZ
IZ0kfuzZg0cRJaJ8qCyy2PTVElgEDSwDj+O0uC/YFuFamX3+eXRVvBOqE5eW8CIceYZhXlsktPZN
1xY/2sQJPpFmA9Ybdab3XVIUIfKXlbwfVBLF+2oujJ1s8+6+HSyO5iwF23ae+kuzbWY6FEOQ9QPH
CyL3r3hQ3nykVt9/a5WVyF0JKZADQZxH0IzgXf5wO+3Q8C0w4CZ7FO63luyST9Ngppwo8hInBuQE
P3CjknZnbXU9OZa4am25jtBAr9XGcIC0QuB3I5x0OJInNi7j1IxoJ8Pq912OsCKwxq1dPundYnyF
DzD+qA1j8lUsl5e2TUpF7b1CPrgsLSM3ynCyoC1q+m21jClMiT6kJ5mg1/Bplg4LMYcPPAZmZl5C
GM8qXE91s1dVr650hl+EnOiTHudvog+CkyWZPgMm2y1JOBGjdM8HgAlzae4spytOFSayrwBNiF4E
heAQDXGKWgCzWxzSLt3oTeuFGm65MVVGz02O1Bsl8u7TJIsUgwpWWT/tuvCxjub6r2YCJwYptp/8
QDa0O4HEj/mVMnWQMvGmaPGtyR3vPNXSa6+gbRpNH6sFvrjIn4oSb0lVDfKTR7r9WKnG9ftGBJc0
+7ReWteerhMy4wMJetptkR7pNkGPnw9CV3ht00g0puNf6r1g5cGqSxdCdnadtPWdPdrgvlRt274X
0zmnk2V0h6IFFcQYNY+qLKrD0E8SA9NgvzRm8EijleRxqfPFPdSVNW+QNoc/Zh7IIeocetwQMM0P
XePpYNNYNbXNNISNQQeko+2l1aEmYpPgFFvv0Ss679WcKvMzhJzyFf/j8oM+BcF2cEp1g7fEPAh2
im091d0DkZix0WMxwB1o0+dFlMXBzCR8hYLE6ymaaQeC0pQVSdDcgsyJTm3weVbg469JDqnum0f0
Ryaff1CXUhTmHkZO+5UMVn3nFVFzQUtk7yHPm+UKRhSdsR2W3NURGJ8KS3SXTW+Nd0UbNJ9pK2F9
M9OBxUFh7T9ZuIt2aCfHW2l2/RW27PEYjxM9oMveLQ6BnVs0VbBRWJIg8I6L0QTXQRA1n3AIR48u
SYav9eJ29DKNaLNrNM7NIo0OtY8d0xYm0NfUgqXp0+8p20I3wdgv0Evtl9Ao74AiRHe0PK3wS1SZ
2Dc4575WXY87MsD6f914Vn+FpCflHJ2Xn0NzobNChHNqZzqpeyGpjvlDtVi34L3oRts3xncjUIjK
rmcNVsnz53wiKtw6Pclf9zrV5uB0OwFEkS71YIuCa7T34R35iOxkWHPxlHXNC/8mJCUayyfsrf02
6Z3kNHkJQkVdyfjSKyv13NO6cfSzaBQ3iGL6x1gNQ32IVGZavhdJ58oKysbdeyIvvEuwcBX0NGxh
m4HK8Nb1ltzBjNiBVsWdXZxKg8r41WzgRrS2thi75rr2BkoiEqr6eCysOr81J8v45GDfAU00NRF9
+byquU/CeMjxaZc0Z8jjlP6DBlY6tINBII2DM7Ttcj+7RdNHhzX0EACNJhAe9K2vyjFML1NOrzTh
lg6Ri6/zPhhuyCsk0MF7GX4enQXieCky+3rtDiS3oyREvOo4suINizknrfacpuq0TeAUFghwLlYm
4qVWkyiSzwstdhW4pKkWXn+pWOzEEXzFMB/ATxQNXRRb3T94RohfeVRh5mFhNIIwSzGYeNNDbKIv
od+GlX0qZ2ksh5EjWeILp1bievSAVGMWJ+N9A+llGbdIyRY6Fi/xZaK62Lelk15i3Zza5DabDdtb
TB5/IYB7kdHI01XPVClaJnedlbgdgMzEzhSp6LVRMr2v29rv5azynSX7LLqmwzPuEvqS081g6Wjs
AY9opkTi0P/loohxae1CSmo3aUxCcQt0Y7owQ0tiiXZF5JA8Shp5hPNeUbjrNS3Y1Uid2O5UdzLg
CDp+ngQWxnsrNUlakd16kpXRfMcRm2zNppphEtDT0tyFQ6SwpxDCRdiwqWIj2hqxI9n3s2GVDoFZ
j9st81lJO36hFEY8xd9YhGoX42WFX0lDKpq8HX4w6dBmXk2l1jfSGGxayrtFHlwktWu9hMPwvCxR
+BhG1XPoVWAbOSbkDyMqiF3gBs1BsHkAPujthkLR/3B3LsttI1kafhVGb7o7YliNC0GQi+4I86KL
dbFKlFW2NwxQRJEgcSMuJMGJiZjNPMSsZ9WL2c1ydvUm8yTzJSm4mRAtyWZ2uaJUUQ5LlBOJvJw8
ec5//t/eXPiF4V8niEqcLKdJuxsv4k3csQE0QmEQWMEgQdm3lyTNAmZPr4F9XaJdnqEac0IdOwkv
im2vyMW1tK6+TleL3obDpnGDYJc5sIHaUBi2FFWG6K9AYgxybDXWo3j+Y7wI01Y/te3JZRqF0SBf
pNmEyuHJcnhOfHVCASTij+dBNFv0jHDhn8xRhRuEcw1yoGwaXcwpHb8y5uvGhRGT3osmKWneNtei
nmEMl06Y2/npZm2gwqvZHMI9jcLmlIrBZnQN0m6VnccJNfPtdIX04mI+gfawmSLD1tYDFKShmAvz
87TJy/ULwsGDzTDxxkMyxIvTGZmoXsKmXHUoWE4ouYJtcOk155Qrz/Av6MLwllPHO8mhgu/m1OLc
z7yJ/okY1foEeAtibFo7OLFje3ZTn2nIlUBI9kELg/f+DMzUhIvbiW0MZx+jlQE3imVG0UdTGyZv
cwNOCITJ1rMWTFp54+0wNnjpiUYs2Fsvu0DTzXczriWoOuvew3xq2p9ga9M/zHUTOitynD0rXkTn
JsHVe8LUxlzYtDVK8jNtcdUcUmpNdTTlUyzCxkNjLqDrRRiIU3ttpCPooeseeskwNUGDyZXlPLTQ
k+imibfOyMpsIsJqaHnDFe1jR6C+9GbWlR+nxmg6ncJOhEy6HkKmhmBAd067XQJFrIkpEpbnAbJZ
di+bAnlM8LXmsMDFUfZTzK0NGYfYNLVPHLzwz7TrrdXyDDFpwaw8q595C8t4LzLsJ/pmCbG3V9Tj
dxYcrKN82Yo5Hrh5nkT5ENxQNLTMS5JcyUVcAL/oJBNcmst1msejuZGtvW5KQG5JzbK/fsiygr3C
puSelsfE+8ZL8jtLhKeXy344W5pvCedOABd5a2QeBcDSbQC2HJ4E9jS7gCoy4S6LO5IhDLyoW/36
IgAdq22W1n2W+v5HO14iYpBSCAgJ9UK7zle2PiAP1WqDn8GH6zQzmJ2pgx5m8OFp4aq/hsEKYmwK
9eA23KT16Nqk2KwOVYvArBVwt8T9JEaWQmA3WESCy246a8yX6Bc2SToEFBnOcdIS9MzwI7rDgqJX
fGqT2tMP6CSG83dGpK/SHreKISooLF60PrqJDutacVrX0F9tvEM5boh0lL7wTMcHYFkPu8t6az0b
npBaQs7vaj6NmlEbPWB2Jhwp6IikKLFy4FoFheGcWz6Ml5zyRS9cFsNgfoFAlmHC7ZBzAYtv/CW1
HDCoAIhu5ydJHi+8D5PJvEFp6oqtQsKBahwTjtblehE1Mwrx5s3wPJ/m9eDndJGul1YfKlmIVPvW
gqzUYKgZZClOYyBFWdhLCqjLZjezPJ4zD6gFp14+A/NLtHwJbp3Xd4N629YYx3QWFr12PF1bHyzy
MdPBLqxZj0VoPvPbIohooAEXX7TblOqQnMSOE79gH27s8aQx1NbNUxDIG/bbQk/b3sc8Xk3R4YMs
qNgIXt3hDIVKM8EcZ/f5lIBC6zLDoVxfa7O2VjSoFEzzxfx0Qx6I2eLIm0WzkdnKw2XQs/wsL8IL
wf0A44YHzYhB8SwY3WA4MDMrhoOgCaTTM99qeb4okGGH5gofh7vDZHESx60Z9rieIfkEXufKAPaE
6x63sZgFJKFphuqql9lBUcTEK5fEHD0oSZLcF7Qy4brh+XC7gU1pEzsIo9blBtcP2e+63xySL1oO
objq6I1Fu9G3i43ZOCVDFtzHrdx/XweHAslBRPFZp0HJIBzTTbjMtHCOlwVOfJpQcQvTxLS3hIkJ
Ur6NsSBNt2nCmTUDj/627U2WNxY40jMipt4lUm0mWiDNHCrSogj6sRkAa1q2SZnGdWpm2+sVBLC4
cHbHRIkQvRtIl8LTJNPA+61b8SoUtMvzcbzRhnNMK3wTnSbnaA5X9Ka4Tb36ao2DUPf7eKDcEFEE
t6zTpNmAxWkYtNaj+mYI1xC66auFftuae3Ort0LG9iGBvDyhBBO2Mi3c1OElhLsX1iPciSQ9y2H9
Wo4ndWje6108agPGwvl0ckKd1nJYh1FMbwFjMRbtsDvUGlHUbxRaeqankf3RX/oNpKfsoTGJugQU
odnqFHaRXgetJoXjhmbl2QdAAgAMOkkMHq0L+gHW0TDXDRA4BLeuJ9y8g04DBfn11ZrU1Bqqtbnd
t+dN/219InS6gShThgAKLQ4AORhFnvZaodUmeVPPpqcg/JkYez2pd1CjWZwtYn8x6+YEzEYbUvus
jWH7x7yuRbznJj5p6vH6pmCye9Sat9qwN0UrF5YEnIL5LIbSDTOcfuJyuZr+aM+CRHhdqPmd4cE0
3yZw0XsjTKRZnJrLxuw2WplDpJXqk/EkQUwNSenNGmDXEO7SuSC3QWtMW71vra38BsLSKa9AGRt5
VDuIsKYUc4PytdqwuXq63UMHYXWuE7TweitQJD+tzAZ1hNY8bZyFjdkMIF9iDRbDSXSSIT35oZmk
6FbBCwwri78By55uCuhWreKamkqYfow8XVL+5IdAydseVCrnk2YCjisNYYTpTIarNd2F8BwQAbfh
bhzahXFCLoWMJMXoXgoBoCkEqBAtIAqTxTZAPGhwFzgFYZFewYyZX04MnTpazZrENuxGfny3WtsZ
+Nws5C3Jm9ufGsm0BXs2Dvi7RV14vGkL8bMOPjV0Ck3EoQBuzBcerDpQfIJRIlxyswmIAHQ2zThu
9udLoGg9E8a9/gYFASIUFsAzABZB3Fua8c8rWDD6xjBFuSazio821mJ5sUYGLe75i2XrNrWSDAGL
umUtuBB4RIFQJr0y/SFK4FN/bgOoGaIDl+jD9kUdyq9RAf/gW4i40htQbbMuaCnDoX4kD4nI2+2i
61kpTHU2/MRFL0fHSJCst7JhP5+iw479TUz/YqYbhXWSNVfWfX0Itdg1kSso1YA8BEXHjwP9o9cG
G9AJgCxcR2AxtL69gvSlu2kb4P8XsJMH/UCfTe/m1jpZdTk38erwz3tTM1m0xLg1363MFWFo04iG
aMoF5ocFeASEj3L/o5kG0Yckg/l/6oXEHsEeAimaLFnyfvJxUl+hZztPYbyu43lcJTmFMClxl0+o
D9XPEwQtBP383H6XwYb3NrMWVEUk9vySuIB9Vh9qrXsixpD8TsJJcxQbMKeuG1p6u0wK43yeRpkB
f0BrJbw1LQBkEhLisdO0dZZCD9mEQrWO4xR47fVpaBlL/5ZqWa+XENzqJSz1RndhWsgEm239Iiyi
KSi6lf5hCr3PB5TRoMhPc8haNta8H7T84c8AcDWo1RrZexjiF6c6ChijCKz2B41/Ah8XktVAkuof
qE5pXa1Jh5/Gy4xd18odoLzZTZxrBWXpWaTp7IPNTXtSh1sh0RvBKedBEnLNSE2EwYFx8K8vVwsj
+Ql+Xb3XWnNRgT4Xuvf1VI/u6y2/MZhNzUbQbRDVP4/jUCdpBCZxbpoPRU70H6qqmHhQMuKAmgfw
AqPZXtgfuNFGkN4mjTRqWO+y2XSBlU9bLYHiSRbUP5NOXxezYEGugdRc9K5RADopTlcGVQ1Gz4y0
dTY913I40zfnQJ6L7P3QW6+sBytsRPOzWdQKskZ32Ei0rA5piNVYJRivObgPKlBBEszautfUekDU
9A1uY0srvG4CeZm2Ps+LNVHMTtNYozDZCFetTwhDZRiVRTz31z52zJpqMIguQzL6vXrRhBZ4sYAa
ewlwFzce/FFBLTSbBsB3AzWQ5TSOXG1RR7uyR+oPSFs/jVfwVZDb8yZzcDXxBM4po8saXJAGmcwm
G23x49JsZVxhPHPdTJL7qLUaLmc9UpYt7n0U13jr2fVsFqV51EtXTSSN+lps5uliBFfqEiY0Wom9
oruKGrhkUO1OsQxnQ0r5Zu0uEWvxJlDKQcR3Op2sl/bip7w+2SAK4EGzyGegxu3m+qKepVyYL2ZF
OvThT0U8x16evJCek0spwNBRQN2mqpR0IIA2IAJywjPUuHPM1nH7QZtRb/GYHzaaUJOCgDKDCbjI
VWsZBl344RIk7qE6pWSn45NHSbsZhH/2+9k20fV8v+Q8rID2kdGmyrRNphK8dFWOybMKinigkx3P
o1hUAQU7iEQwb/ssxHpEuuyFRKWcvRZPbOoaoyGqbEmOCoqBffQCQcNWplFZ4Aa7Jy53+BPTChOS
2Kk9beTAxZbauk5xBFwzq3Q3FV/F5vAlJbB9IbCjdMeOkBR7fJGDgmOIk+1KxcWnN9ig7C56okr2
ql960tCPuZsUz4mT+U7mZfnY/esfmhA32FDsNzXACOIL1AdbZfL4MWG3H5pbYAi1X+XniJntvdiX
uv6kVwde78nvfEXPDRMCCVN4OmyE/S4T0/sB7A5VnAJR8k/srPRCzw23i/RTVnym05DE4LbD9xWv
bSIKp4HWRURpNyFUpuy/fbv9A2wq3HjRjdt+sSl/W2PQ2vWosvi/YggarEnqECGQwCDtvbvxAwga
ihVb9u7NhYTRb+vV28e+uqX/gKABhxYo+O2XPAK69gNHf0uzwatsvzi6XjsCr9jSn60R1tofb42V
56bbmdvpJL74C+WGf9rAHleN3mTmpN8U5Da7tndbSXz/t4coD7OkuHUnRCu2FmnvQ2Fb976Vfncn
Grn3aWnOtr16fNbjcDztqNSxvtjZjEH5wzPPTZzkYVpsPyht8I5j502Y8VHmPYA/2j1cWARLsOj8
oy9//YPU1f3pk7ry2QRLP92birJHX//5XueoqfxdzsTPk6mD9FXmhOXYi6nAkj4/ETuT9ewcb9xk
5HgzuWEOqKMbTgI39KSVw9Y/ttWOE058Z+ym07Kt7SGlYCCuCicMnERqVkWHp3l10jCpRw9Dkoeu
V7azXQoK+tp1glE0ludMVJIf29tB4tUuHWpgy6ZEhxv4bcc2jKkI5UYVLNwznMnahfhj8Oa27KPo
MQDc8tuD3GWfvaTn9tt5OI5AE8mDDApVScvVVhVsi7dOLJsG3VAwcRdFMkE0s7IzdFPBYruOgP4x
f4krrQzdVDDEA6SrD7atYGFcOBtnjkRdZbRNBfv60onScn1tF7KQZT527105D070ZItYCkb5ir0X
+ZW1bCkY4ivHH3tLVx6LpgKTQcNOUd3TTQUzd+3Gjl/O1XbqbAVTd+MkzoPr185T3wnH8nCIIMyx
S+PGmT9xVeB4UNAwXrwXxx4GtGxMDIqhKVh1Ay+cODFmQ2pZqN8eOxx3U8cTA122tO2yuAke3bAz
ozSwajIMQSV5fNPeSrZEhgpLdAfFl3ALn/RZhUV6vxm5B4ajoWCk7z03C52gHNftDKowde9SYN3L
2nmWk+av/aXWR1U3yvLHnbn/OJ1wloIXeXzgRR46KZRbPLL8q3fooYLUrezFt/s8gzhxMr84ZG/g
iFLh+1x547Hv1vpOmpXdFXME79WzrWNFXuW0PY7aYApMkQOaUfv8150N3X8osQBq0YjkHLsHt6eK
wwQlnv9///6fEBQVTu00KZyxQw/OnFEUOOWsSfbQRlaC4rzje3DnBVFSv3TTTLKK20IfTcXCcLkU
zMvlnv6l5zkQz2a81Y95OHai8g3EXLZtyzZsBQ/tRfNxxADeOXOukV4guYmUb8LprmDyLpzcI5u5
/wa6pgs9HwWOzI1T9736w9Rz6mmaH3iGgrkfcNM+0LICG3TpxNm04tbshubFg+tQjOtXCiyZVkv/
Hcb4uk6IPdmfaBWm6zRx3bDq8whKqqNtogsiWLILVFsf3+zAIZtVuyEWmrg1XLXalbfIXSL1ZdPb
E//lwOfL8bYXeMu3eZdvP2m7jG/i+LU3gZtUwrbwnbaeu7lzgrzqLOw6iTcaubJzqGsQ9hLCL4fr
wBvs2v9+G3jnC0hBZtHLrwzS7/f/8Z/v/6j/GF3fhrWlZ5WflD98LkbUcaYJC7IcTLH2dAV2t1vE
Sc407PagaFXFQXdK3KJG2ZEX77dMSrP89sBaeOVSO08qq0wAF3a9P6LRNHFc+U6tYnDp66Ls3HbC
BJ/lsX19GyXjyhAIUsNjm73IV44nOcq6YBY4ttlLd+SEssmkOvn4dt8FlTEQ/BbHdvZHMAxJ2cx2
wtoKttjAycde7U3ijOTwFYjU8lnfvnIHUJpKJzWMsce3+nggiT7X+oHHTa0SXDEUjPZPXCFq5G4k
f9iwFAzKR5d4QjkKYh6NpoKNdx3VWHR/TGtVH8ZSYddOI5qtDfIRxc4YzgdpKzZYKwo2zV0ejg5d
uLmC6ChCKRijN6O8dpWn0op8bF3BsvzX2/6gf3vf7/1bTSweN2HAquvfNmDVQP5HsKMI5vlG48WB
O3RY/zoXCLMNcc6rLhD4ECHm7QWAQPSAD/bC70iZ+e8FIvi56olC7lBu2NIYPr7yK/2Cw7iELQij
ci58ZbuVEP4WTHBUi30kKmMpdqILwufjXn+X4Trk4m/vqEd1+E2ORXIqyRdxdXiys75uaHeZswN9
NnERnvgeX9f2O7ET5JOxCZgUvCtE26DOWpiIp4f71z3jBndhElWfImJF1BvyPxAuXRA1VWc2/wfg
57UXLNaMU1mITQi+GgakUw0ow+EtgLtIwYM6jg+2B9+9euQjQ8NmguUJKQ8LIhZYxRQ87spNI8oZ
nUCeKow4shUtcMeaTtzUQoBbxcOcyTRxR2VLwjEQHGHiP6BobZjI9OezRq+drc/X4dq1m03dRDgM
0h0LQRQQ94yiabBCDB2wc9mr0vo9WSTf75TamafyktoVqDnRy6+8Jf8GoWw+dxN54T2xOnvT8OqD
aIxAteQBvRjCfDlEtLXBcl91BT54x4WgNpdzWM9ttVeOARzRDOw2aHbmJhuXKowKKEfIc+DPACg+
sOBf+xTXdyrBC4B+xzcLbS/xLGkGTQXd7bkCSybddlRcS84ThkFOJAuitWMHt59m1aMNV/XoZrsb
V6Qoyoa2NljB2J54TyLL9nPn7itX2ImTRO6hG9Oz59FrGyeS9eDuj4TAlB87b6feCF+tEsdQgbM4
pRwjTN2i7KKYOiF+eHSH3YRrtdysinEg2yCPblvBrugmEUUn0vLditAcOwhnOUCTRBoEXVNgy86B
9FSMA6o5x0/aeeb4cm91BaP71k0qC0w3nnOMXrnR3hJYuXIKOSS0VXE9dtounWxZWQ0qsLGXXjbN
q64JCi3Hz9vAj5YAseQF3FAwxpcedj1zQ6IylSRFQ4F5v8zXLjBk6AvLIRDWR1eB4rlCf4Yxkdq1
FJg1AItOJSlpKdgi4D8yubMqwDhfuKboggX32D1CZGLlyLZCxdF8I+Kl47J72+WgIoB5A1I4n1SA
CCqS1LcAcyqXDWoRy/5/uxMsdnS1poIYlYKGt1YzoWq/bEsMsqHi1jGIK5lMbsHlQ44YiaXDhS6R
1oRhqBjilTuWDw8EsxT0d+VlFNpUl7Gh4sh7PxfJYsm5JE50fJ8fE0MX4GLHkXxtfBrAzf8R53rl
SX2Pc/XAuutyLyw7u111z8ZHXtk4FpkDyp0k8oJWcasZUC8lH6qGrWC0wRG6tehnnBcpm6VbuoqM
7y5kDGTfpfpE7r2OsrmCw+oiSqOlNNptIQL6NG789Svll/8Q++bQ1YyaYiqH2+2Wjv6CZghm+nIp
fcm2fL/Qmkh7/B4DaxOgRpKbouBG90ZUgEiNvjixL8fVOoJkHLhbuUR2jkT53ZcWzCva5UyWNq0K
AH4HRHg49sreib6qwMh3p450aKo4KG7dOB/5ZBIwX4TAa0gpTyRLoOLS0YOS4wFwAo95+XkKViC1
kG4SyWiWl9PLLy8WaDWB+EsZAkuB3/IZ+LfNtoafx2h//TybxXnlwdp1Yrd27yZjyd94Nu/1ypZ7
M49bXyat+KYC37Y/KeJsfxhU1GX1F7lDqYYH1PIUJUK51LCpwFb1Ey+rVDCq8DL62dSLYtlcq8DU
37HtT6kelltuKbhSnlLmIBnXloLrwynF9NIx8LLf8PLOfroQQMWWC+/bT5fuL/+TubXxH8+XkScX
p6Hie3zzF25YSEMhCBSODgRceqOqV6CruDRQihJBfFx2cHuCqyh0ob+VURCa3MeGQ65A1k+c9KEC
NFRxjBDjjDK5KgchLBVd9p2VZIN1S8EuJpRVaVTBLr7iIH2oxt0ULN4rJ8f6ejJUGplXFaMrWq7G
hnQVx9xVtBH2l6qFspvbzaEiPXjt4eJLrao4MratyueFLoixjt10OzOMVmeaOnnZ3M7VV7CQb3/5
ew7ft3QiwW5UPufbzfwtNxO5DsdQQTcxcIuHqev7FUyvpqDHj5CuJ/A+Q0UyayCiN3JoFgG844d5
IEp8nNqlCwlH2ZpYHIauwHgOiPtWoXMqShYGeaUKABRR2flvX3F3kXxLM0wF3vbgl/+KandR8Mvf
t4iQm+SX/w4fPBkCaZgKxhp8s1dByRH/UTAqTripGmhDRRXD+8mTDa4if0icYA7epnbipJJbZKjI
xUED5lV8ekMFEUefOAwgZ8klQJz7+Nn79OQOAk+rgma9YOSMVrLFUFGFsrOhT/e3imRch/L+O5w5
qdYJKOzxw/FmVMjkUxB/E4LVoJhFMAGI6gG4cDXs+/3isLtCyGMjsfv9FzYYhOT+j/oC71ZSDUrP
Kj8pf/hsIaDrext51SkwcchsZk7ttlIfqmRf+7WB4y8dUJHlKhOHq63gYDkl4OJyvEp3VcGXeay/
CN3XWCCuy5a2rqKKSt9rBjhxJrnUY/3ZGtxXhspuiF7ItAX6y+isQ6vzmTW7o8csF+kWCFyu3Fdx
Nj7Oy240H4uDpdYeNw1xlX/M4AsMmfuv8E/bc2+SfCRPWbkyvt3VomDFYyFsXaKOk4zw58pGt85n
+c0xT5jkni/vDhXcRaK3bGd5dyi4PIiAIWXOLGOpaRUFjV1U8MgrHyC3UoEh6lZWh4roSC8KcIZk
llUVbkvZ7uF0gAriM3geqvQRKpA5GPsx7Au5fG94WieUfzXq4IzCZ8nt1FXw2LxlHVfmT1dRNnvl
JMJNrgZ1VCSMBEIiFXdhKTeiq8gR3YAeziLhYMg3EhWlszuijgsvy9KtNb12l55sQVSwZO2ecpk/
yPEpQwVQ4g6YlTd2xtvu30UjyspK8789C1RUSwiatd34dFmXUXrIGBoq4vy7gbr3ALfDnyJQGiIB
vLMKT1j6VITUOyIym05r914y8Q4aeWqCy/H89uP0/eDZJyjwZztgRiv5HEOFn4w4sSDmLIdgu6RU
hGsHjuwVGbaCmwici1mtT8kp0QA53I7wR/kK3z6Lu9WJC5NNf/m77wZF2aQYFUtNOJEXuHJ4ggwa
5C6sIs28e4HdKVD708m2iOTP+y9hUlL44oV+320uffhfx/PfFQ4f6/Y/c0X4XjXth6qkVQBxwen9
HPnzR3u9P9Oo9hgwLLWbTWB1rRaV3i9m0L7fvO+Kun+H855MxGVVxg48yzD5yht9B77jSnWJCthn
J3E2cvxPRYxfBAOkoJSKDHwXae8qfkQFw2r/gbuEHI5SQRh3wsXnYSrAPxUkiYrI7Ynjz78IeVUQ
8jrN0TqQIhBQU5bG5ojjluQ2gSlpaegqqicFXzXhE+n41lsKHIQbN8nL9xY+gf6yUX0ZB/Q+yaud
NVTskHtSohtICaWJg1egfIEvTdz3OwYOsXD8Dg+FHdci/EROEEmTo8LD7FAyWw0XKrjgDIS5jQ5e
oFSIMHQjcev804VLAiOc/PnQ/VPFbXBb1iCooXCRhSE+9BwVBX7dKCp9MinYoKLK78SbeeUWFjZI
BcH/CUVMgsht/Ejusi0s8R6Sp8ojz1J2vtJ5eTwLqdIrniibqEh3PLa/zZWKyRZhhs8UUEJYpkK4
ouBgIAApVTw9pQ/6htCjS8Ha4wrdvsPVQ48ggF/+TFpZ8LCUi+JLdv3lk+gCBuoRV+uype0RpwJ8
0Z0mMNcRuz9wUdFV8Gdcu6ta1/EPVCupKOG69iooORXQ6nsnJEUpuxMqYiTXoBHlVlXsWTHAn1zS
qZW62pZZLpZvX3Y3XvZAbOvg4QJ5lYIHODHJNPEKBzDXavjV/Sp2UMF25JBK4T0/rLuiIpW9Cxed
uT5JmX+pvUkJyqZgFXeRZrFjSYuhHdDNw6nkp8Apdvyk3EVzfFNppaI3rKJd6DLKZoQFM1QoOd3l
VBBXOqtgZf7E9Hq7yPtJjni73HEVucInTqahgi20K2R1RNam3LT7A24RZLRtSMwsSjo1OO9U1PQ/
VhfvyOegWw+jpPYuRyUEf/GgG4d0cwPFXwRTiYJB6/dylc13vPgcIAY89uKz/zbCNj8PONr/7TLm
+yrcxku4jz1cxyFWwl/3LXcukAROKTvwHKwKAW6yR9LeVCF7dZunVUSqiuTy3S//C8SzcPe3JJyT
5bdfOqcPrYBfJ+p/iD6ynJbtXD0u32fi+k94bfff5rex+g/xVv4O3/IAaebv7y0PcXT+xt5yfwMc
MOiPp8GDzyXzb/8PAAD//w==</cx:binary>
              </cx:geoCache>
            </cx:geography>
          </cx:layoutPr>
          <cx:valueColors>
            <cx:minColor>
              <a:srgbClr val="C00000"/>
            </cx:minColor>
          </cx:valueColors>
        </cx:series>
      </cx:plotAreaRegion>
    </cx:plotArea>
    <cx:legend pos="r" align="min"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5A594603-8CFA-4961-9C29-34FF9521101A}">
          <cx:tx>
            <cx:txData>
              <cx:f>_xlchart.v5.6</cx:f>
              <cx:v>PROFIT</cx:v>
            </cx:txData>
          </cx:tx>
          <cx:dataId val="0"/>
          <cx:layoutPr>
            <cx:regionLabelLayout val="showAll"/>
            <cx:geography projectionType="mercator" viewedRegionType="dataOnly" cultureLanguage="en-US" cultureRegion="NG" attribution="Powered by Bing">
              <cx:geoCache provider="{E9337A44-BEBE-4D9F-B70C-5C5E7DAFC167}">
                <cx:binary>7Hppj9w4tuVfMfx55OIiLmp0P+BRUkRk5L55qS9COjMtiaJELZRE8dfPzXJXvXK6xp7GNNBfJg1k
wlIwSN3l3HPP1d8f/d8ezfPD+Ma3ppv+9uj/8bZyrv/bL79Mj9Vz+zC9a+vH0U72i3v3aNtf7Jcv
9ePzL0/jw1p35S8E4fiXx+phdM/+7X/9Hb6tfLZn9vHB1ba7np/H7eZ5mo2bfnDvL2+9ebRz516W
l/BN/3i7Gx+6x+e3b547V7vtbuuf//H2m4+8ffPL6y/6btM3Bs7l5idYG/N3nMQSJUS8fWNsV/7z
OnkXM0kFlyL558/ve148tLDu5+f47RQPT0/j8zS9+eff/1n3zZn/53I92fTrA6f25Xi7m9+e55dv
Dfpff391AZ7w1ZU/2fy1OX5267XJ04fu4enh98f/fzc5J++YoInkiKHffsg3lo8ScAmSGElG/rj/
1d1fTf/z8/y16X9f98r0v19+bfr0v//zpt8/j+1Dt/37bM/wO5TgRAqOvob1t1GP0TsqkURCyq+m
x79v/dX0/xfn+Wvb/7HwlfH/uP7a+ln+n7f+fVe756c3t+7BPU9v7Jc3/90+j/XjvzEVaPKOIcpE
TMVXe9NXqZC8Q1hSTpP4q7vib/3xzQl/v/VXGfrXXnm1/JVvXt197aH72/+8h86fff1of/Tg/1o1
IPRdQilLqGDfOgIjAC2U8Jd/v2/3NSV+foS/tv3v614Z/ffLr619/vE/b+1XAfHvKsH/Pwn+z7X7
D+qSPbiH/DfO86fy/eO7v8Ud0LBXS39Enb669OTpH28TQJo/iNTLN/xz2V/Wgd8XPD9M7h9vMXuH
AM+SRFJJGAf4evtmfX65w95JzjhJuKAIxZgh2KSzo6vgFizimHKBaJxgglHy9s1k55dbsXhHBBNS
UEYZhvXsD4Z5Zc1W2u4PO/zz/2+6ub2ydeemf7yFAtd//dTLKQWCTOYSx7AJF0wyCkfoHx9ugMTC
h/H/CqJoe+pCnRZbUYpSTbxbS+XiAumsjj0bz3nC/CP23XTyJxP9xc7y+53BKkQixhjnNAba8+ed
xTo1OiqrOp2mti2UqBD6PHBXiLyk/TZnycoTdzJL1zxP7dxa9ePtMfpuf0p4zCgFrssTRF/u/+nJ
XTz1U8+1TRMhLFJBm5imkk92byef3LsNm+eYbB3JoibgtHY9tns3oXj/44N8bweB4RQ8wZhjsMYr
D7gCe/BdadNx7ZZzvUVmH9aVZSYMs1WcJeUjinx71xbRotMf7w2h98r7lMcoJknMWUw5eeWDfu3X
sESTTpu2iJc7WWwyY02ho3NHCfhgscxf/XhLqByvtxQES04Q2B6y4cUcfzL7gqwZhi3SqdaBnSLa
VB9jOq/HufJR/RMffx/cVBDC4oTECL/wim/3mvzq3Yx0k7pg1lr1k2fNiXFL0ipXR34/+hr1FyJM
6PO//pAx55BdjCcvJfTVxh0XG+lxk0ZdMfIL7nWhj9RHZlRROTX/+mMChkDuYhHDduyVSfvZUbk1
tE0bz9npon2TlwtGmSn1Uzvi5KR5MfWPn/DFdN/iBk1EQjCPJdg1Fq+yxwc0c0OHNu2hrfnMsAXn
acCqn2zzfXLECDFKEikhR+PvomWr29k3o0kbY9jp1E5POp7dvAu+U3TBzS7awqi0WbvuJ/D0fZzG
SABuM8Hh2FwA9f9znHZ0IpL03qQrA2hSUVNNqujm8BS6qh1/4kFMvjMnOA62YSwG3JevwUhEuOkG
Qmy66Fi/F0vLy7TFaN5jXM9T7nseN5kzVdUoPdNoU6tzTqab8FE+2I4h1VbdOvzkWN/lD0cxdPwA
D+AEkAVe7v8pV2ehgw6AoaobcXQlY12cF4OMj009F6mPZX+LwUqXP46s7w0vEIGyQDBGUDHxq6Rt
JCqtKzabztVAt1NUtFvauaRZz+u6Sn4Cvn+1GcVQAhCUQBG/3ixsKK58aaAI9Cs7dQOq96ykVaWm
eO0//fjBvk+Zl2qOYyQBjmKg1d9akwPEaohem671nOypXiFl2r4v+38Z1AWGuI1lAvUcvPMKfFw3
lc73sE8lCJTUuQ6bIoHXZcqJJs353BOod//yswkSx0QAEMnvs2XAsuRdwdu0IsFfRcGY9wC5Mvvx
Lhj6v29RB0BACAkNICQLBORLPftTQNoxWiK6+DmVJqmS04KW8mBa36tmqoI8RCZs5X5ppFnzzs5g
383w8qnu2u4woSUkJxqJhh6aWePwE6v/FirfICLYnCeCU0lJ/D2fobZJ3LZEWxpYb/eSIL3sNWdl
pTBZpBKd0KfOd9VV0ZZJuunQnUx6KSGqQ/Nci2RYUubZYHNJ5/pnYf4djgr0omFQQl5whsevDLf4
OkhN25A6rOWH0S3tryGRmOd8M/V10F2EzmsTQYwATwQaiMPoSb4FIlQHBPEDE2t3ILNYRJaUCzkK
UaxrHo+zKLPJjH7L+tADLDaMcJ+Pel4GNSdrrBW4kfts67vmyY6AM+lCmiXsNi/dulu7lvRpH8VA
AON+myaFSo/OV+7l89Lizh+mgmu983Yw664nEj5HNpKInKDGHMstmetd+RLmI9KlVn3l4RDJ7G78
iOsrRItuR9q6qRRavXkU2GwpWtfWpNK3VZnGYJNC1dHir2wTollVnspTUsZDp5Z+AQbkQiubT5pr
f1Ej6l3+44h+7RcAOeDxyYvAhBMMv78NaG8aX7WL7dLowiy7tkupyePM8vkn+fkCnt/mThxT+H4i
gO4nFDMZv8JV7efRJWMlFYlrXj1EJEpGhf1mp5SgerEqjFOllg7XeUC6d5l29Kqox1IVqFgmNbmR
nnFfsgvelX2XlTyprsIUdqapzqgnkYoJ541aVx2nAPHFTWjaMGQUEq/Kqza4NHSt2ZO1JUoURRh3
q6t/DWSJItWGok+ntea57VeT175HD+u0Hawf9Ec0NuWoZNGst3W8dKUCuiOVBGtOadWTRU0bDjrj
w3D9gk71brBFfCgK0V8NgcjlrK4bnfbS8nGvHSq8crICbl3OBT0CHois6uLRq0KILqSmblaUF6sU
12s/svPGVClpIsR3cxWhMSuSaOj3UdPzfVVtfhcLNlqFZxw+0LI+6eOehgdwOk7jiTOSDZU30z6i
NI7VBMx+3EWmXe4QFokqwjylU98INbtNX+Olp5VycIotxwOP+CEJMjqiNthMMzNdF2jrb4ZYNLeE
VO1zPM1Tq5JqmITChk04LXvt98VcXs5JP9D9aOTYKzRNyZexx6OFVIvYx2Lp/JZaHGSpaupF6uhE
ZzUKP1+huhiuMVvMCcwJ6rNuKNgxcnTHx0TuRurpKRgfXXRbPKZ9HOl9LeeJphFmbszLbojdAWH2
XBXbr5GuNmgl5zX5OEJE3VQR65Wd56FRtl6tMiumnxwa8GFNZFCdKd6zbiVXI8KTWgJ5wrrscl1L
uSoZIrymdlu2XTKaBKkyFuR8a7k+bVvGbvoEr6MKc8mdWjRtFGw2fvGbsDK1ERDT/SJn3FyYon8U
Fb+t9STVPJJ12y++DVTFwQSjJMXv+7Xpyn1RErLrdY+uiY5LpRHzWVT2VJV1eBzXBegJ02U6LXVQ
fUPnG2F6l5smGfZF0oYmg37G7mOrZcohEF0GqDWxtJnBgjqKeD5FkTuCNO3avCuaokjrehR3uNR3
FSlceYTGwZw0I6JV1nb1tCdJz3Qe3GY+TN4FsGTDDCBGWUIZiWKTemPnqzZEaG/8irIZx+G8nLk/
QpvNIbnrTwutOmX1eFtQ45QzqxpmuqtQeD9q9l5Dp6jAqkyNUXey+cLnK1A8tQJwKVKtfcajttmZ
YcYsD0vCnohOwpC21mGTTbTzl72dlkKFqtyUb2idlmwNeW38oELjx3yJy/h68Ti6JGN1ZY3r04KU
NF1Ydd8xhk9EUt72gxuu522on6qFtyedNWfaTXdJzcqMtwTClD30Pjw0YjRaTV2z/ArE4ymJobj5
aPk8+iH+qLcgIJ7j+MQH0qTL0t74pLyMNtudoiGOPugiXDIv1rQp6084PI1dfS/L5KlasU+D3I4b
Ks8BpEol5iUXbtoPAQ9Zwocu91P8qSyTJTWMXOJoqlPH+p3uwj0Vzqct8qcl9+ddWRiopva+jDDd
s635Mm8s6yX5lLD+M6rq+4StTHFuedrOg0yn0j+gRMxaNf32CFTrxtNwJ1GDdtEE+gfBUaNY33ep
7dpB6ak86yHGTFWoZcQ3Q1HKtILCe2ZbqkbcO0UWz9PR6jKrOL408QYeCotPK12eARM0qjAWZJ6e
k2y1W3TRunhVc7sahWNJYQfEjp5XKCNypaptbayqLkqHktqLDidaiaFYlaO9gH6EHqKuiVRH9V25
8j1QnQAEgQ25hzyZa4OU6ctbQiGHZGcvmw2liVtbIKX1s6yq+ATYG5PZOJB4UhqzpwaIR690G/kn
Z5j7yBzujgXk2VlsQ5/GXbPDfQ1H91FyiPrlsplwlC4R8bdxNLoUt9092pbTIMYxH5MXzl3Wc0rY
oHwfToBNnIdpaVQygFwXcJ+ZNYlzQ9rTBU8fu6Y4TqMp9rXvOhXFc+5iEItA6ktSxjzNyrGu8n6R
04UR5l7AvLZNY4zAMa24G0KIsm6a77XDu4iV1wb4lwKlwCvD1utGy8eSb0sKGFueRQNzeR9VjxMp
62whgIhdJzYlxrJNu2hiWUKa8lz3/SOpxuNQNfKYOGqVN90XGc2Vgr3rL9AtVWlsCpTLzVZPrgjd
6WhYu5NxYm5j5sx9KAZwCqkSYDdRyFHf9QDQuMqastmFBu2BNe/7lWwKYuKZtEmAqIPue562+rxu
O3ky9ttNheMDXpfbtuvP3NzfdJPXH70fruuyZmlUiS0lvXzEmylzWxl6EpaRgMCz6ZzXRaPwMOaF
8aOqXH0RAJ1vxmG5QcxWKln9nvMtja0/p8NQQbzH97aBvlMmpZJDeaWb6jhE7Cz45ZpUAwDdvFyQ
uLloRH9XhAUYJ2gWh2ZdvtjgrLL9dlaVGHCj684WMjO1lpVVcYS+8CnpN3AKoac17SxQ1fW0sRNX
tiUkJWY9k1O5H1rbKWAZ4qSY/DXtIPp3GAypzIvDW/dJlMuUCR/vIwCcQUVd1Vygcm0VRVyRpOvu
E9c+QmdTqXic1kg1xM7ZCEoYxGKIZ1WK7WKYtqMbk5DTOfkEAM7Svg6/FktdTwqXUMQp18BTovIM
1wSdx970ihiWWhnm67WFoAT5oFVbYzZV1YVV3VIsagwuyiq7FWlX6N2S1PmAmn0lq5TGG3zG1TcN
SaCSsxWlY98+rFEi0iZ0T6iOnILmONnJ2SkZd5Vq42pU00IvO+DR6boWd7wbzrjRIIwQblWb9A/l
ik+XMvGXTdHMB1bGONN0GrJoiz4sPa/PTbuJdO6LC2vbIsfQb5u2OUHmrhDloVi3bFv6PB7waY2q
c1HpHMkRqnHXzelaREgNzWAzV9B8McNTvVSPXNQn5YttKx7uGBo7tYVYnKxsbNKpHWFFC3rRSAzO
mqqXagh831f1PlqN3rGRXEkMUYZuBxYXOz9Me06j9wV0baueU0ziK2AaO5SERcVNn0GD/0TMcpxq
expQtB8RqVQ0N4maWLQrm223CHkFqvI9aosn3cU75lgO6k0ez3VurbhdWXsZJmZUaJtPYgzZQNd7
K2uAbqiwk8V5vMTxzpGx2VFprkDDNDs/LzYnLV3TgRoOOlRdAOMEdyQMZ7bT04XWKxB2PqmuAnyn
xXpIPERB3dF9xZZNlet4OwxTPkZRv5OgaSm2vBCeyL5HTnIlPDozEbohpbiIW1BfuI9OsXU6N6hx
R75RAyEVV8qa8jSK625vWQADuahrVcSTX2sQP/Ki2caXUsAyn2xX26ZPg+zOGu6Xi6Wzj2JjUSpW
rc+sBEYObPqDbIcrIdfucg68OjBSQ9ZIKN1tUCOJ6gPdiui+hq7krpTJZz73oJ6IkwUNN5JHd6yI
UjeBSOd5/KUWcoE2lELrJsSvKNGjqnnfqlUMWM00nNeSdCmBIgAUe/kEevPD7KRQxSj6nHfyjq+Y
qAqTne1M2Pvg9VG29K4p5W1VRQIUr+Ea5jfXovT2AhE2psGGX+M1Oo6uJ2nF5yozVNx4swBvmIoi
b8v+Kmpqk06FN6CPihMgaftNs2mX+JHB0IOZDITry7pYRDpZPuxg3HJtB/25GWeutqi6tL0BvuW8
8UpOw5cYm+t2wgD+IOkoxPv3EyJtOmz9k6XrNe6T+KSXG72PsGsVWR1LTVFu6Ywnf1zWcOkEc1lE
ymXHSt02athaoWQ1POh2PiOmP6+hgB2HEBUZha4ng3pVIwXSWHMOcRdOfb18cp3haddugHNARwJA
6JlIaltkLebdoajsY+Qaf3Qucamo6svBFZfdVB/XZZ5V3+pk31sHVWcTUR7Fa5PisV8VlhVJbYO1
QiSMuaa8yPTYYJXo9v0QpoOQHuAMkEWhQeRbG3VnhumgQPfIwtzd2zZ6DmyQV6icqnMkh+1oxUB2
bQ1u9hZHueFreU6XYYea4qRayR4GQ9GnpYONuYn2SSsgg+Ra7DsTXWnZ7eS0vS8X994m9ZSuW3ki
xLgHNMuQS2o1eXpm3XRtZ2IU6YczGoo8YZtLm61jULyA5DRtdTMn4s5qH6csjFcDYh+3LrlMZnqY
W4RPRglmiqT0mZnXXJfTfRyie1wP6HSQ9nqV5c2A7U07b7VqQv0JLcOedpB3gcVni7E+tRM5jiw5
huBzOfTnHo3QlkAHA6V6VzkPGGXFLp7H/ep9DjrGiQkOQ2GZugvJLMEpl912Rka25MOSnNRtcY3j
rkwX4RtQTIqTpG93tF3ft6aVWWlw7jE0tb6R0CnjL673L7nbY1UhwXNhRJ8og2GwpsaCIOhZ7UIl
9Kiksdmg15XvonUc57Rha3IPDaO7TVBRmXRAUdNmke8rQBWti94oilG4YAYI9A2vRyjTm0vMdGDN
Up0PU9Rc+9IOXya7APhF4wSUcaA1vSBmtKBm1S6OjoUHzSctLSNPoOSw99HS+kOEqvXCUV66PfbC
v+8L3V/2tURFinAdmV3NZnJV9FEBxRovBT+x1JjcMdLIDFJKDhma1jnvZ3xnl2rGZzNz4o73rroi
MLXL5nK7DKS4S+R2jUHw/uy9j7NBPgDe9anePtMxXK5ipKoeiD7ycjNQ6yutzQ7ejnGfPBgIImyi
Kiksh463Wq4ZaeedAD0rmqBZ0NV5EZV3PsYqdHBu781NAc2zCfMVKZNr0GS7dBvXOW0TdukrA9LH
ZvU58VFTpGUxFZ9ZpZvLSve51aJJtUVpEbTMtiH+PIxS5C0p1hMDQ2LAdrvGsCiwFEUQuykbocqM
a3kMVJd5x729tN14uszLhwbe51DTgOa7UZBPnezfC1GDCGc6UKX7SnzWnkXQcxRYwZAqnNaJA6Yv
qg9VwwZQH0e0HFrAEmUm9t5s0ty2ffmRtJCwEBuWqQaeKY4szYRxVAHrG4IqbOckCAcYGs9yqGhW
LeOatWV3ENNyEtHhpp7ppQu2zipPilMYr3+2jbb7st78bdVH7XI2+7l7gL6s/Dx0o7wyfTPsfC3N
TdkTUHZrn9abixjMatcbECizrZTHauXhyi/wKmM0ltvezhzwTGPopHSlz1BXsltI8Idp9Fc1sPnL
Lhm1VTKxTa47H91DIwyKawFzjtvNjeEEyuKoRiisd30LPZ4JQV8JMW9HEZIPAXXRUWJxVVL9IQY/
nNq4s3klkvA+4i0EApC2KZ8mie6NhY5+rpoqXyvX3icBBARet+wWlyU8AsdVUDByO/FuSDLP+HrV
h6R6lPC63CNb2PJ+Nowq4+L3A7yeeFrVrbnUZQQ8nHl9bmSxAJWAKbqqNVJ68F4lGzmV4zKnvmdM
yXXKUYVhiD/5Ry2mc3ALTLHW8QFGvSYbWX+9DnZ96CtQnyBjdq1PBtDa4uoUJhVdPg59e7J0bj6R
1rSHein6g+3Zck/9Vuh0TPhHgh3JByDRKVApvIuTFsOrBGTOm6RtcniZNa9BGlLxsJED7bhMF7/x
JZ1hzo22cMuXukotoc0xoGnZQQI2qmbJogQDIjPK6eO6rV807XabpEVugCumZiYkrytKM2O3Se+3
ZeD2thxRG2Ut4eO56wMoVpQu6D5mBdQF0te9KhP9CUSSDQQVjnwKA3l8SmqP9okkoJ9F25xWbr7a
KDBpw7g5WZqiyxy8hWXUMPplt6B+Omw9E5lvVzwCvJvoxG5cX4wt7491GUerstVmd5bTMt1kWd4K
1LDzTs9nUUvajFNmPhlXV5+6STOv8LRuMIES6IFUzbhLQDh+lgnCMCSgflFzWY8PSaKr+ExPRZzD
LNtUSo8TfuxflGbolwad2WIGogK5U8apJ5WGgNxYItUGXBDoot96Tnd9mBcQkKRw1gCkxZG4tqju
ukTNMQTkYRtHUCoiUK0hv1c2p6XTyUNAy8ahOQlVAoxbln1xxFU92pOlcFUHKjVou0fscB0/O7cu
kL1uHgvF29CNv2r4zvUjTUaoBbhxtPyckK72Zyg4Xp+s7TyVOYKxwvupdb9NJeDd53yeIL2UJrJH
KRQJGM1twPodcG2E98NQUHYCtYJbaIF4Wd+iNuafy7bkVwM0/OVB/DZOGIdm0idAT7cYCEU3HWZU
9/LaLEDyjnGyCLor3NSsB+ta98FyA0HVNRwu+MVT7dTmYcYPQoiI9LEifhvTapsprdKJ+Ngf13Ez
7QUdYn9ltlmPOzojeqiWhSfpyKoC+ivQHUHPHtsNfW6HFqVti6R9diSa4stt4XGba9bGDEZlDJXZ
UK6R343ezsMBZPl2SX3FUZTDHLFNFFSuCJSepU+aI60LJ3MNqmo2RiSDdnuPQ3S9xR4UWTl8boXY
U7Luk7W/8WuzfrQa5OcEP0arBqFwuhybfreMEwdduAe4SfBwWEBivg4gt2ZyqvApePtTBay2WuZn
6VDIG7GGT5Ops1iCGrlN0gIJAu0OOi7QG/Jthc7H+ZVnmwbB5aWJr3ax7QW0mr+O1TqWKeIRjI3K
Ce+giy9atdDQpOX4VCfysETrr7h0/MLyBakm8btyKYdLWBLfgmTe3NFkZu8R7vVhZv6zdDGU7iqI
wwBsO4cWqpqVGYg4Wjir0o2Q4GKQKfNppB3odc2SJGYfI2f59WqMFJlOFkADP/JtP8WLrFTXbx5S
hA8tPZsF6j6X8VoOaaPrJT4O09pS0BpeJvE7vBK9HvRUQ0Mfs2aUWVc56AusoNCeQN84z6DumGRv
rdzis3rQm82HXrIkrca+7nK6DlycdnU0GWU70rU7CBg57eiyeHQq2ilil8W8CH4gto5EHkcwcS+6
wJpzvJSIn649ovYE3FuHA14ICVnhHZxbiAFeG4M3RmAKC29UlOvODo4018CYfXnnzGboWeMRQAFf
Ivi9AQpJhZBNXEb7CZVAYIqzMU4Kt/NdMlW7isU9AnSRpVR2bCw9a3HY6G1D1xGfJo5N5oBqE9aD
bFnTD+orTCxSz+2vC+dDfRVPVLfnzQBjnQyt89RrRftyCirhLfrflJxZc9y4lq1/ETrAASDxch/I
nFOzZcv2C8PywAEkCIIEAfDX35VVp08NJ7rr3giHo1SSLCUTw95rfWuTe8F13J7wL1cQMEzTX6Ml
Z1AzzfRYpwYdVpzJcGHjgCsxlfMj1vC2HMyaLGSfwLd3n6xQYp8Yr9tCkGY+DQRtYN9D3niSVJsT
ODJ383w+Tcsc5UWlZ7EzDu5ljbrzYatVe4YX90tk2xuuVDRZKMCvk0nCIw7v5dqm/KrWvD8NjeBH
4GA3EMJBy0nYchzicds3WzOWMzFpGU0CtZFK3bmZSVOYG5cRPHytknGb/LB5Rw7wzKvPlYrn6Car
NZ+HuW3cYXagZ9DlG9OdIEGjtlzNEu6U0Q2KuhZrgc3JdO2zBEJQ03PxMPjgT3Gbz2i6RMfQhqhq
X40ydDusZVTuw6zm15utcrACl7Q3UmCZJ7n6PhEZ9tawu7qS8t3XUXgmkYif17l17dHl0pQZ2erz
RukHGytwN4y2B+BvHEJOn7XQvOaqDJOYD6S28aXFETFdPBqyY2z7n31Nup0U1fQhNjG6GghyKV5J
2BzaP/NV4E370MA++Spb5Xa0F/NuUakq+4z1UUFHgmcaWo1qNkDe2gxNT9uctBcVVf4pQ6f6lGHd
lSJO3lK1xW0JpzZ+76EiwDjLlngHhyN8lDBaPzUyGZ9llH1OHIQdFw35fvBr9VxVVvu9zMPTYCqK
k2HsyyxW+j43JoNYv+SPUlhXQcrD+0RDL+FOznI9G7H0x5xL8e6QLDrq1Y13kVPzQ1JRW2RQKNF9
s7jgze20m5pPEa2Sa6btu5Fxvwfad87ayt8FP/EdbozlQSxZcgFto+EwGf0ta2Vb7aIpDntp1E0j
7ZJ1PMBNTPY9m6p2hxxL+m5JU9uSCDVF+1kOWGHS8fBtymTniq4iMdr+rn0SMO4+N2lYPrs+xzWR
0GeCf+k+iTb+aBM4Qygw1HahcI7FLsAye3AoRQ4zUeuPlE3zs9qa+YkYe+miDLpRxF12gqAA1YqZ
BEJR1LG0KeW4JV+aacuLJeTTPhmDepjTmp5MBg6gyEEbbmVkO3kcOtrvOZiZGgfP1nxtKp4fSDPS
qljga8OC1Rrnam4BU2kPnbiJF3Bf8XVroBlGgseQSYbYlU4zCnXf1RG2Sp7v4iTPPiRUoR0AQXmE
ISlg6jVVfGz6GD17Rnpa1k5thy2l031NVvOehS556OT601IlJvRK2xk9TV1mY7W0u2Qg9KyG0Z8n
jkKUScGuUQstq9ooO6aTa0mxbFX67OPMfdGzjsWuWqdwHwvKXlTtUHkY3e+3TeUPEHDyQo7VaWXb
Cf1be5iplYWm/gVMCHkNXC3PBq4Yytd2PGD9A48QtDtMfZu8zRG7dW4VS841w0osvB+zl6oFAZCP
XX8WZhUn3dnqZLsMCl0rdl1Oxwu27FmqZvsCog2qdg3tkXbcPJO0mncNyn50tHMnP9jERZ8di+sH
JtsVd3PcQMfh8WPsxSfJb/pqNAzd0bKo3dERbAGQuKYUKPDR283xSbZbcqwaaZ82bXuUGX2F9d+I
n4mr5h+DVD/7TrnSTNZ+W7s4e5jGdJoLbUGBZrPFz4GnB7PblxSWeJm7uEFh0/WXkM2HvI/WAub2
IZ3IyVdqPTNeb1BL2SWO3VQmWatLMYYvc9x1e4AkH4dBfmcLMJORDEUUdFowRe9GJqYU5QKYvSom
qIkmLjuAQcNyIMOtviGk36mgdAldxd9JdONzsfnmBVK4unrav6yonNd8aPlunNFOEAs7MgH6ehk9
xWJlAS1zPZDQXGcztQexrvUVnMeCNwJnonACF/AADatftw8bdeNO4hDdr1jEZe9moFRU7Gubvma0
ex+Abh1YHtU7GIJ71F7RxyWSJ0jt3WUQ4aueo3mf49n8JCPuozZxbVryJHzccu2iQrcOBN0wb2Eo
Wp83F7IN4q0aqgGCZRZafEfU4axch7nb5RUaA+twkxUTU+TaE7TV4+rIq5/1comtC9ca13NhGitP
AmoaRHg/P85TDkEp600Jm7i55jJTZQNY8iHvNTR0yM4BOccjNEU0IWi7SpUnIKvFSstuGvRrSwlw
JRyqe9UP7DDiFjykW9ztAxmynYb2cl9HHFowHSAJttFcRnMmrosyuAVZzV5olYW7LdjpI6vQxA5Q
Kj8TTs4hkMsYLI13azeOd1CxS7qYr61lw5O1TFx5N7SXOGLRaTJk/ljlaXQ1E83vxnqafkA8pteW
TPU1itRaVElrwQx39BGEF6n2OM/gOsAmg+lTq5It3XDSATyfyG8147i12KCJ3IdeiUMcE7bAt2DL
k+WKPOQtbIsajf+rJjp/qgBg7vsIWlhcb34r19CPLzTW3/JkVndzj+vwMId1PGV65Ps2DV25+LC8
iwUufw+wuUBzh+N5iK/co/W6D5C5X2rXwBnehnqKyhVS74WskBpvJSMcoHHdV1MkdxXN/BGaSXTJ
XE+KpsIrUAYAVuegbB5kP88X7r3QhQkhv4xyaW8m9/g14KTxJ+xq8cGMsq/LTg9+12TzHOBkkvEU
fIQzoO2XfQCudhqysOzBJmC3tcyYt8qgxIT2kQuzW+kq5wLKHb16Q9JLDU0lLhM7ZR/TOqa/mjyI
02JQk62hSelHzfj87NKUIBlk43ujMnPZlu2tm/Lh3qPFek46Zi5DxccXMoShKXQ9JGeeTdZARo+3
oXQwx3aJWtHZUx/uIe33e4bGkBYrZPzx3HOFU56vdQT9ujZruiNLbUrOF2rLkWn1PSSqsXsRb9XH
Zlrkr0RWAp4KwV2Q53AaloVi2cxi7bDk25GKQo9t9xrrwNICVFyc79pxYqiBo/m6zLM84kBDzdaz
DQwY+kYHAjaLDvOyZdATNjC+HAqzDHZ8Ig26hdfB4fTjAWRcWZEkf5wg6HUAaCITfUrBVKB46nh9
yZWqSnTkPDnFCkID1UO7FL4ZYXmkfmVj0aw6CmWU2vonXboVvmgGTEs38hInKnpPZjddFrHhfGCJ
h4uRbHdawAOs+1Xdj45Ub/G2vTde5XDk4X1LhnPMte2dlJl/SDyVh0wTp2EN3rrkdPyR5u68UF0V
k+jux8x+abHIoSb6Ni7bsVkBJrF8P/lUorHRehhKUFfqkYGYqveA0HDqodo+RRWZijZuoSzZpJvK
Oq7GY1QPU1vwMIx4TZxkQJDytFh59h0yXnswkzrOjLl9Y9V833erKU0vKewrxARAKPOCRqBbOsPE
oQlmOMdoGsrE599FVgNyAEx5HKZoeetIVJ/FWNXzrl8mc4IcNWEDAYRAs0uKMPn6Cc8bHBF4vKv0
nQd76sb1sCGIc5BNgHi84U0izaJ3G1wMchV0G17XEb3njg8uj/BJdb+l0faUC51AlQ812S44V+HR
ZnCPUUFB9II/msIMKgYsvnzv26U7z7VCjY7P0f2MQxoG8jBRKGZAVNCQ1KeVJ4nZMerWfQ2w5AD5
j9hSufTFwWY8gPWHP5SlgLA8+7omjBFc/rfVF7PshA5r+byp1p2iRPcoHHLlCjUT/TmxDIaqHtPs
s2EErGBmwnC/VKy7Ourxe6Doq+B5oV+uLV13ZKVPeNo4nOexw3uoxu3cQoD9R+jyP5BLUDqcUmS1
cvS++d9I7BGBrnQ147/o8i03wZdu4LwrIMwD6klRIuDMunWdS1adg8uXbzDrMxjBy2wQUhHogk+u
qnqsWK8AuOI09E8CjiSqsc4rWWxLYuOd7peG/ByWAHNG2nFwv/PD/wraAbX6Izb2HUCEaevmX7MJ
/v3h/3kdB/z5LVj/x/+8jTb446P7/56J8L9+1fHneIvNzX//ottv8+9/648I/y1t9+88/+2D/8j9
/Q/Jvt9HLPwPn/x/i/3lgGT/59jfX4ce3PJ0t6//PfWHJDMyyqkAf48Wl4pbcuX31B9h/xUlWQ5I
GWEvsOxRAsr9v2N/yKMD02ao0nH/I/4X/xH7i/4rYVDec7DlUZIilfL/E/v7a/CLpWh8cxjyHCg4
xUf5jUv+E0gvJ1aZSqO/5s3k5Ql35vYJdYK4KDPMOD8tJNE/PZp/raA/Bw3/4yeyNIkRwoqRtqN4
NH/LkkAd18sMPrDolQHm3DB4g5tzES1HGF36APtwe/7ff+TfkHy8LoapFRESEKm4/clucYI/vUpc
c/CkKexizzdw4d0aQHvPvupgGcUbDP1aZ3ue8QqUQ9vXn6GbkrQIdfrLJ6Z/d+ipx7JOEv8G3Aol
8T/8erd8p/5TZCCmIqccSjlCA5RmiKn99feDDgoyqMeRt6wpwgqoF2l9bilikWCpAdQeGu/sq69A
FarI5+dhbfPuNDZiQi8g+bbsm8DpO2wLWBYLaelyVtns9RuLF0bOnMTupreLbmTvM5dN9k2ztPs1
ABLqynHNeXpiVMXhGrpo+Z6JsWMHi5BDVCajUMOJYULIc9fEHMxfvyUPa6TtR3D7rSsHXP/J84ha
kh9javVyauywApLrXIB+4Kps2kULA17XzU00vYuQgqbnREtV8LEXUBfgNADrtL4rpm4hZ1oF4IOL
c5MuM75uZwbDBghk16+lXBXeDu/m56Hxud03FeGHhDSJAoyYJukOttSGtp0M0PKwd4AtmAa28jlv
6drswqzCmfewLQsPzlQXOaylSyT55Au7RskbQKhJ7TQbcYiqvDWF8h5S9pbK9gvvVcyObbfmyz6t
ovC9zxEbhNfn7QR5189030G3j4oJMsFu0agdCu1GP0I7mCWK/w4V5bkfFi1hWclaQCY15io2Caor
31zX73xulhoY2BjkTmthFoBeIGxq9EdJATcngV7PF4vyxDWglrpIAoaLpZSsCL01FzAhVBwmH0A1
ikD9P6RHblvzj2V620bIpgpKkaTEZIYk/1sULoGjCSI5Qbs0hg1otpp5QIs888ffc3+/JX0UQ9Oz
+4cdctugf/nJ6Ltx2EVY7QLoK79toD9t4NbyrGsMgee/MoJRMTRPjnWfIPKnx8bSM+pbC/uRx+bR
1hq68IRo1VT26Uyi0tRoslEPgT19YbCAyD9c79Ffw2N4LggGCvxy4AljgWP8b9s39SluWj6Oha5G
HxckifiTSWfo8QbifWGmoUXVYkiudoybgI2SNeOvEf3ejQoh81cAA+3zYIHN3jdzW5Nd4AQtzz88
RFw4f3mMiL/wJKYxyIssQqVD+d9SJkPecgF/F3uRVezcop3e49V0Vyl7esqo+THCX9hHqTCfGmhH
8L47FFFpny2PJlf9Xehq9oUvTQrRTa3zM/FZAoChl3FhsZX4eVpr9jlB19rsdNtEYTevLPpmjQAJ
07kViqkMsjlOtegbrHaybE8uiN4/p6KN3jfgDelJx5WFW6qtUfJp62LkPIgYk+S5A08fQ2ZfklYV
w5h3cRG3zQjVDK0RjNE+QvrjqeGu9cc6U6orqlqmUHZxC9esWBeeLR8yuM1QJiqfv2fEUrjP7UTm
s+3JclgDG9RxWTWSwtVCMjRHUaZdyTqsOQKI1JyN1XMM60xV4bxxpJ8gFi8EpIWBFV7ybCUGZYvz
32qkCwDmKHE77UDftHehZZCfYTnBj4arNpYbqCCkFOiaalgCQ/xs5lCjlpdsKCH7tPfplqXmHtA/
muKYevxNfB/XJZEwVoCxYOMX1KR4lMsIEPU4CY/jY9zi0RS4IpAACQRh+pqzCsZEDI9qV7PBwpnQ
IEoAN0wXXdUggxZkWfvXdV7maz67hBRONl14hDjMIE7dzNEoS+cckS+R/+jB1Lub9NogmWo9QHex
Ze80GHhJme7yHoRK7594uqCg2CrKrmj8PRpL0iBTQPMZd68ec/o9N42Uh06I6h7mTnrgQSMnMtRr
Ao+ZqXw3j2IrN+uWde9Dbc/pBuw1dLGlpbth5UXV2eZ5y5P8Rzs6ALWh5UBdZ8WLeYiiZybixVyq
Tjo4tx0T/tWm61gXJsHVeRiaHDkZyNdPrPbKFFO8qDeCk2U9VUnDP2jE9/yZEYhtQLlr95zLtA3F
6muQaJFBEGGvzDqeJ6D4iAEt0SXp828D7h5fcDLKbxuQo/i75pWB0Cq7H8D9GLBgLnFUwdvx0Z5Z
Ne2BU9tr2G6e2rL9iHrIzpNF0CBp4/U7mKzunpqOvmYL4j8lEqwKv8PmlxP4ieQBvc1wrrmd35ix
yS5ZkFSATDfsRg9NHI3SCPB0xesPHtwKfMd6DyRuGgpJ0AkK2QxdoViKtZtqEOp+WCpkXnOQP8rB
39/q3ICSbKv4LYKQzQrEk12CkqEzJ8MYKpYK98QhotlPviCyQrpU/JrAsYdywfcLzHTo0U3ALIwQ
1sraS2Q8KYOE/ZmqRO/ZNusPXUoC2IZFdW9ypHLXmnyt9w5mKo4ZvN1xoYOs6Z7WgkFNRAGDgjFs
lyxY9iHdOvbe+qAejY99iexXhTyXys5Tu2AS28g5gcLNxqtmMU6VceLJWo6L7JYD7xQzh96m+hCm
iPwcoQXdT5nf9jbSGqXWWDUXl4YGQYXRyl/jjPEYW5WAWA0NWQXgIyKfvAGQevTZyHZza7YXKnUL
7CdPrxK6duk72HD3YIWsuEKyQ4u/3qRku4BzmGNq9tq1sygVxc0FNwKeD8lwq4Fj+KyTDIu14jBL
4rnJDrMF9p4jl3fspKSyIKAH9itb4mdZb8sOTyY5ZXOelsgWs0+TgN4DSqkFntiMZENeKl4jqBXx
eLBTl5+6pgbpZV3aXiBehiOdEK6A9tin50TRcOyaMdaFIivCdb2yH3Dz9+85b5P7LjLIKA6+qp6X
aHPNDlPNzAqiOp5eBgrU4kQ2a5+BsDS0RJCMX9kqcnldF9Xs1+C3J6JQ7aH9R2gqpz3OsmaeSqzi
7WtSzyDh1ZjywwbBA7dPPab5862ZJc8gLKw+t05s4oQLmVTnFVth2LnZN4cJKxZ7W6YPc4asD8aG
wJePKXBoOGGgiTq7Q4RivviePa3Qf0A8vcJWju/kGsLBkeUYy/g4ZdH3od9eNBU/50i/RKPYcxm/
h7p+NNtNGm6fgMSnZ2bm6TFNDKjxfs5tkdgaZ2oTfeg1v18AtB9maCLM9w7K+4T/ug1mmDKFiBlI
yX2E3fyxcuAMppjxg9KiO61hjnY3DOiMmy5DzKztflY6amC/19MRazDbS+6W9zWdPLIpcBpx+0CR
NTmeY5on0yfIdhWFpEhOTdj8fKAm57DJkkW14EIDjGOE5vQVsWcU5Ib2GkYj/FJIw/Yb0LkDxrvQ
9p4P0rpdRBp6yFpnQCPigVb1N8Igy5R5lZMPuq3rA87nBn1KxxOUWsnQM2Qta5rfw76FeiZYM7+O
FIdq3EHfOzg57B3M6+pFTckGhxRweoFFqEuAIVV9ASEToylb2B1IkO2QLa2fjyg1XCmMZ0gqtM4/
SNfBSs9hjJq7JMBAbVeKDBD6qm7dITp9c5eidD1FuWEPE5/QZ4Yk1VmJmAFvyuCzQAu6bNtLV+GZ
4xhkCQKazcC+TDZrxD4emqbcJrpFmCZRx+sBM3v4R+zZ6a4LNDjkcPIMSM2q+K4Lg34ClccOsM+C
2q9z3f/I4enfnhG45N9EVsywgeA63bRXeHqQYZF1mtMyJPC2jvlNr80InJC+E/KXjmrycbK6BbfW
t8iFN3Vd79F9mFJm2VyKWsYfPU9gqMbpYC/TKIBdd0ubjuelhf9bTGtwxwY80ym9icv+JjOrdjKP
4zCo5oTbpH/MifBfbDzol/QmU4ebYL3i0/fIqr6Bm5iRhU3je1Cu9ac4IL9iYYBGXxn0iqvgXMA7
7KNf3ZxkH2sLKdQA/fqOJ8u+LFEFemRpsWLw8iqzG+B6LGXbM/PGpzGSBfdbAmfF9rugzLuPR7/f
bkI9kpP6NMfSBITeIORj76MK6FOSuJMFZvxV35T/HADBJZrGDA3Tit9T/m4SpOuCfY/w9DY2AFsT
7y98mNejnZzcud+8hpvr0GWo/DbNcwRpb6ZEpoH7FlYk4ZASBnfFR9LdQZq8tnW3Qr6HsVFtHH9R
l70HarsyvxkgtrLnCqjrMc23wPY4u9zDGCVXd7NNgEq6rQx1sp6BWNf76WawOLZEr7Jh6jos0fQQ
Mo1QhB7Spdhu9ox0o9pXkNcBbfozCav8Cg0FmJeAvSNuRk/+m+eTDen2iF4XgRwNj31iCToiiBvT
DxWnFbiYFQbSzUpKbqZSF9IJLt3S3KP7r0Gby2vdzY/ZVqk7zFWCL4UG4FJn5KxulhW/mVessuNH
i2Ln2Pf8mcr2iCIOkn0zzkckpaYiz9b+zlg2Y94L/LDm5oxFU2Tvt5tbxm6+GXLboH5uXlp/c9W6
3/y1m9OWOIhJ4819CzcfLr45ckhkR0cX9B3ifNFe1It9EDcHz928vPjm6i2/+Xs3py+RYPUdwhU4
a2EGhpstCPqBvKLkikCRwjRcf/MPxc1KdHoyHULXTbYLJo0/hXoCNpHo7YoZMW6nLHsHgTygDrHT
3olh3Q/wnY+ySn5OqRnFwcpt2LdVWl0nsnVF08wCoZoQP8LSGV+jZlb3g6Lc44Zqs71vElTTgfhi
s9Id8qxZrkFnHFnUEE4yI4h8EhuuQwokptnkL+FyuNJOyF29esggTQzAKWtjV7SgPo667vpjTxeC
cr9RYsfVeDc0w49QjRXy1426pnwbcTAvEqjSlHyVSRUQ+wazgkp8foAzTZDRGeEeU45QUYIUDFeo
PKrtpjDxDm9xK0Geye3Z5kv8mqVNd/LTqg69m5Ao0moS97YDJaWs2cq5m7AOEtMdKM7d7wKV4U8k
bwFvrBHumaqKz8NckXvM6pDHMKf5R5FW6J0WxIuvpNfQatb+U75B9pCMAWDoVVuuIjZvCBfB3MJc
pGUU+Vq4hKO1AmVmwNNROMXCIRlpVnarium+nfx2V2keHdxSg+ERvmiA+e+qpppBGblPecXAugff
n32gTzPMi31CcElHowqHfsiOTbgBcO0y6HLSWCIrH8MOU2hwvAxhPSjX4jjC6JAiwt3y2rZtglDp
2J7hMuBhKpV87zkd4FG4l2TRLOAuEM0bcnJPPTLhB7gLPzmm6Fzwbkf7HFfLWbTtUWgbADIvDwGh
vivOArRujgwfUK9tJ5kuPSamxLhLfXsXWxYCxm2kOYw15ID3kPkQTyeQ8KjA9V5je5+g0VYHFMdf
hsw1R8FF8jaAu7ifwi35ODYcuMGGiICzOEfACs0i/xDDZysRbwBKqyNktqJ+PPA4nAg2UAHzJblD
jqP7ofrevbkBvn7ha+/PuTNFEjb11Hc9nDCXyexDFTQAziUbLDBbiqIGvOmJbdvnljXbYcYkLzRj
zCJvVtcDoiRASbYk5yC4PfdpMViLSKZcVryFE9g1aHXomtIJLUKR1yg+kBB4r5bxrfc+/zGFpbvi
G4dHcBoNP1eTZfdprTtVNMakn2s7phe+jusDQTzkmySReXKRht+DIOF0oox9A0PIF4RbjL4HE5h+
61OqEc+j3QW8S3pvYpUAExxS4BpoL1zU0mc0lOxS5VIdtbL6kkQpHNmaNNFZmd5eCOJB90tr/DOi
reZhagU+HDDOwFqSfFgGTyBtpO6rSdfofXDLsKME3vgRow0w5gGKYADEoGQCWZYK0CTZjL/QCYCx
cxjlNPKPOtvoj4qAmhE2Dz8SrPCjYzkI3WwEXQE5tb8OlZpLRqw+IheGEkRUyEXCOUujZUd5BtyO
eN9O4ACH5GMWg0EDoMdQdMLwexu3HhmJbKDs50pmu5S2mqbnWffdp2TDT9p1erXPVUbCxZsMir2U
5ns1eXGSUZR8Hkc3XmrFfgDiV5c0iLkE0pm9omz/0K+svZswPWQreLIhupTQN2TPMf9De3uilDbv
Ms3lT601zreYo8wyy3Hs6XxZh03cLQY8WVikfs3XKX+mmcEECCyak+go3blO1oXX3Voqu8THEbbk
S+zUMyDzZpcy+2wRZfrez74uk2F093J1XzBasU9wYdGFFqMn+h1jxlZ6xIlkkDUba2itsIBBOLW+
Og0WbiKCeROyKZIgxt/J5fbAdWExD2AAAbJDTEzB/O06fgFWgFi8HwYIOahi00OV91jviwfHJRKE
kJdgQvWi+yDlaU3EQg6b8f6IKAn/mSE1sp8i193revwwJJUfvyOpla6Q9mOmoud6yJDbHCFrPK6y
Z9XesclFpTc0ukTWAGHK7Bbne4ODJd3XESbJfJqgPiFHxzV9j4Tm4VD1zn4VKLwksOsJLC8YCazC
bAOyAefkeZUG8lIeBmhnAWSDiItaY2IP8ouhk+0pMVkNm3bF5LFywDCl/MqmtXIl0qkhPwlVYUQj
8GAR3+m4hpQ2kmqNEfBmcYfQVESQSc3RZUWurwGF54DhRidAaiml5LcJTgL8GMlbJP6waNln16AV
emjk2vNfUOCkhpUbVoxixANfcHgWpE9thSAaSu5CcgDajykHGICDZZ0hjKNq+QE9f3iN0RAIJnr7
InBVV9csdf2nZTD9J3RPcE8qoPtfNyO5PbYqZ9sDXce4PbYM0CtM+vTBYpehPe9i1uwmj+gLQPMW
AzXG4OfzAC0xQLmo5icTV5W6IHGyTDeiut2RVA13qteY0SaQqkS5OfZeHVXe3ECetX5uGGYYgFWB
RoylhUk3pVK6/yUsNNddhIGf7GMkMrCeY2twpiOPitRZHWsoh3EeLdN+dshew+5JMYUhol71eD8N
sqAbhEl5SiYOqwv0K75ebUgsHedBwOjb5sk/rduK7c1rnq4vTRsv8aOfEZIuMpSdqpSQ8l6BPcR4
w1bEY2BjzM7sJaKCmN1TN+laZpWBjIdgFYoJFchWrCTi9DDWN3Wki4m/592cbWUdZfYNzpw7rbLp
2Qsf4b30FSNA5ljFgTQ22FYfGKDge1TlDaJBMCDA3mAs025ECI+WoK0YLVtUn1nZ1RIh0cymCHtG
uWwwS8J1UNExyVFh4EgkN7vr/QIWDyhusxOYL5M9b0mbZgpzg1p+TtYWwUClE/dUs5rgyahpKQa+
SVVyzAQC1oiiDYoTElmvSLxkqJIx+a4GihNwgaxp6/l5U65adhWgPQTIRv2jASU+lBYN9xdnquZp
ThL1Y8l6+4nHTkAD1/NjOlME8uIx69vi/7J3Zl1xK1ka/UOtXhEhhYbXVA4kQ4LB4GtetMD21TzP
+vW9Rbq6bW4tvOq966FYFzBKSTGcOOf79tHLFGySIp/GQ28GVPa1jVvviKaa2l7ZNORpo8Yqx80w
6va6rZEkR4RVd0qZs/Z7amBPWD3Ul1lNy8krHQ/6Yl15JhtqqR+1mEVGhWly2Jt7an1LPXp7g0w5
uzQaGXvjVoAFv8RdAbzAzVsn/nvwBlL2MnKQ1rWjRchP/hlXAGmY1rsO2W8Pnm6iahMjbJ3wZ43m
ywD6pduYRuAy4mcd73ocMdi2UzVeNtMS/6WWsvnshgiMJeCmVZfNkBEuaKYtap4wvOg6vaRXy5wK
kD5VGLvb0gzzDN5szlROKCyqQz4JAivDkOpO105uXiFog57Z2VplR0PF8ACMoXbYuINwCrYO2fjZ
j2TuXUGqJVXvzgYLW5ei1s7mTl/2cWfml8ImStxxVmNwjwnx/tbWvXiO9Rp2xiIfHyycRaYflT2z
QnBwZ871OaK+dmCpH9GJv1hzwKMsYREyWjqIVW1kt4SrwdTkF7hn0lPrdp66Nan0KxISktCqmm2Y
Y/AhuIWGWTn4NtAzAC1v4124YfQDhZqydxbHvJPiJs1tNVCOd3F6h/7UN+Vzq0ez3dSjjTMhaLvs
gXyu+xKjAXuekXtPhwSpzpMi6KyYrKn5hBMQJVhfYCzIQwend9VNw63L9Fv1J870RSIxH7ctaMXk
KGKk5JdpuyJKnVyl9i7Cl6g3SRgk2MjNUJysptCvwUDiOccNLvw+7Hh1kZxEdHBGjVUXw4rkZFB4
WOFMKyjIdM9mtU/dkug1qY38mmL7XG09ZPkny6u5tT4T4jB2DWYTm6LuDiZnaG7jGhwKI14G3VEo
1Y6HQpbmdBB6QQrTNvihtgM4gmyHbnNu/Xyg4gp9iaURyfyS4eTKVX1beB5rHptwvyXPMQV7Djh5
cd0n43jdWhBZtrXTOctfGKLKb7ODth9mC8zfK835aPrURkVIeIrrtPZn1KzjtnHL+nHs0EP6YEGo
cwCydYf7tyrWnKNTPooltkz0opF8LdvROw0Jqp99Oym34PSuQuQFuBAe0gTzDOajlcDHZHM2RtQj
d7ZmJ+Y86nb3Xkze5OjCBC53sRf+aD3cBmYZEtOVseUdsUfhOkFP3D1pHSzTtukbcwEKlWvy3DVb
3QYY13gd1ICj9lVbeAdtuCT5O7L8xcXQ4j08RHYWgkEDjBJIVQRXqevl9vfeaaP5LvG6Ojw1dsfk
1fm0dNdiGmpmIIkSddWmsEEvyqGjlMj52cyO2uuCZYuiFT8o2qXm76Y0Qmzti5E+VWYt5qtxSlXw
FRLlUuMqm4LsaLay6V5ELNLlSQVrdODK0XF3eLsxybjkKOoHK0hQrEUy3VWy83rfLt3I2pIBireF
3ZL3GYKaPYMiShwdYR/GHC/Hqk87P3fYKV6tJYqXZTONTd7fkZVP0BDUsXpc+qV0dm3tmdNelC2G
WLfWvb7tUWITzQHicRHipoVU9/gU0n1DavCLk6XLtzAWwY1eSsnxV+srxFTLF0uXMRF229474VKi
yEXTpUObak5nA6MhXLqtVdxsVSVFtS2CxbkmmONKqhL9lqqs82CZdvctzZ2Q4ePFzkFEUX1HHTv7
Iatm+LtdwilmVs3BdskGvMxJlXhXY5+7V3ZV2w2U6nGMfUN5nj+GwfzFEVN80eLs7pSHpSDFtPY8
YbD62grHezQIfbdOx1DATV5vkZzoH3mco1ikG4C6GeakOzpDIW4jCz7FRYTIRl2OAVBsuDdVg4Y0
6S5YDPQFxyqEDKRKytcqqmwW8H61E84CEIfd19GLuVgJaM6JDIA7In82relSIzPybWl4l/iFqBxO
qXOKvErt0JWikcc7FKSoRLVlUAgJ5CHPouUhig2EhTALhLUJGxJc7mJNFxkZwhfVtZEPUS+9ZQZV
xtaJMoJKJ2r7b6PpZeQNKUVR9B6S6w5ZpPJT0ig1ZekYD2rISRc4Tu2lu9LJo9uFfCtkvKqltKrD
udhYsoLooeogf1h0Fv1NLZvFTg6c2KJciMQnpVyZfpODkYiGqBs32EYtvNZJcTl2ldlu6xQTRZ31
Ja8VvWeC5Pc4e4C2Etftv9oLBLW+7ptrBK3hUZYZxTEZfAHYXrD3QDlJfEeWJRyQZGy+zBAX3NhK
TlU/PDoaDa0xYCafyWhdUz+db8EnpJNvWE18X3agxJ3GBXdI1hPTdNDqy271WcO56T9HiORf5my1
EiGxuCOZysBfxrrYC90ITOE1Y8MLY7VyHGKMNEh3QuIrFRwzRwBMDzBQ7h27ssutl4s6es3NFmKh
Ln13aKrGN5K4OUTL2GKl4YJbFLiJvRk5HUOr1g9icvNrlCSIZVYZJcCTxLpQPDOq1Rz076x+nscN
eKLyBkKkd+SAnMGg0Pm2S3tFkq2IqNMHbmz61uh5V0nRl8+IUtnFxjkqH8fKdU7xksxf4SGqnedS
ZMIZLL8U0hjJ6EI+BJ7VkLAwUxFH+x7kHbXkPLvSwO5O0N/tcB8K1WxHo/rbcNRwoYuqy7arls3/
L3BxM686QO9ueORFews7Oo8dApaOG2K2MCgvk5ikFP6Q0M8A3fwBIPq7NgdpB7RZm/MAigQF7Xdt
LvCrQqZhvRRFFbHm4moIABia+mrBwvkNSw31NpE7t8moiCw/FpX8ruZ7u6xGT4JGUcByd/S7yxZ9
POll7ihoF4bjbvJstoJtRs6bJTV3ORw4GBfP1/x/Eeq/61DzU5+6ikrhKv/yclYF7M8fnptP/Ns2
JP/7785qVMO2/5vKiWkjODXR71mCF3aWozJu/ltL5Qnc/Qgl7VUK+lON6qySU8thVHGwpM3EvzpQ
SJe2MEpLj84UDmNPOf+JFHWVu/4i8lqvKFFCooNFGYpOVr3TomYyaQo5pvqHS7jXU4qrrMrIfFHB
1iS46av0BZ4fyKSintvZ2naKsiDLG1W117BoLIiEpWIDuUQtTaRHJb2oQYrmGTJ7na8H8ZKlpnrV
aZdM5ZZnlSWmHzrozH84E6q1+yyanOzFdXUVfDNzTtCn0CYEJa0gYyJiNBLsV7drDmmEe0tVKwW/
Oeo8v5YO+jKMU8BK5iuVm0Xyt9EOJf/ml1d6d5a8/aqe/X2aW8Dh6GHgQa5bC208rndCOEfmMRnQ
yP0RUDNK6osutzLrIrOGtnGwqBKJj9BJqiz+OxNYAYL9x5d/x6fn+g4sfFNRG8eJQMrsndRtSUy3
RVUZf0d7aKYQL0u6k4Dr85RRJ6ADRvZjJJcdkJqNYRlLVdyRV55bhb1jsUfzsrNXF+umLGtK5yf4
BjU/+/hDrs/gV7HgiqZAGL0Oc4D12no3jpCGTAgxdHrhFEaTahKcuWM+200aNcV5KTq3lfs3r+Of
l7Jg068sZUs5yHffvY6cHMAMa5ajbO8Z3XHQuMjFZlJY+P9EVv99pbUQaUMGpvmBaaO/Wyfb7ws8
qScD6KNpfLcphlC8CxcndOp95lod18KNZtvPqRYclD5+mu9G3HpdyyPPobRQtK55f13KFqVTYu/5
Hs7MJBu9WpW1GHqDVZg3JnEf3xZB1HW44RCMKPsPqsXfJYvrbTsWCUiElUi4V83477cdYooyBMW1
7wYwqRrY0Chs/XJ+3JjcnOwUG7KUN2Zaz/1D2q6O3jWdlv3xBfyu8uSTaETyrtZvvXrYY9+9AGgh
IpnTIvgWeAvCoUMJlSaYd0aQt958mN1m4q18/Oz/efMuxgAQMDRiFDQ7e6fXjJwoyFAdNN8tmzw0
sbQkQkz3uhn71tqRi7Hs54Zct8I4jBjRfi7hnDbebkAPW41/GAjrtPm/aWU5pPRpjkC3FlzWkmH4
bqxTlHQbUS/T69RAAEdF0aeCTyHIBVFqnBpzQBai0nodjd24zoMCB33/h0/xDv2/vgYS86xALIKY
aWjL925AeOgtvKozXqMYOiBm3C5aF5t8KiPIS/2Iy9jy47ydES9NGPR5NhqGZA85yk4AJ1AcKh48
SqksBrUuG3WPVLJoXz9+c//4mDTxoQkL2hBCSdNiwf79Y7q1aruZePa1yLTBzpSwJiP/HJB8zvqK
rB+7WYt8IsUwSnBPwg5sPnU910gMtDl1xB6y7mczMTMPkqPelTWlFajRP3zQ92MMRbeJv4Ssm+LZ
2va71XIyRw4txWK+tsA7DQTmHQWgHmA6WVTq8PVc8+EMJx/4WTmT7Zi3brrMxsOIS/7YQuEmoM2X
hYN9HtVFF3BqJb1GMUkLI7u3cy/EIKhMb2KhV0YyA+8Vi5fxV8EMjPWfepXIVYX+6zglDHapd9ps
AuTIGSa/P3nGREEVe6ieHV3qBH6qcDWDAN6CB+FULo7BhhXM59UT9R8/699W70oGLj+aRqAcNScA
jIN/mtBv/RV+/3D0sGEISwkMwP7HsEinFPlrVFbPVcP4BVPQpq51o2REhxOzBXddk0AcsuUJf8M8
g4OPGqrxPgv+aN+H9RIYF01O9vsJj2xrY+S117CHalEO7SXt9fp6ytb0GELz4Ojhngo3SZUlAytE
xTkjSYbDkafPCyoLL+KbJjaw5cnNp4l3h+B35ku7iLBzt5VuzXZvO/367tIpjAmb6rfL4zI2OJC5
5ZTwJ0pCIj55bBRrxNNVOk9fJjqI1RX+c5h55DRg8F43TRpQ1c9QBeW+EQYYjkOLkAEwXBFYTyih
JYMMsTbR01AXJYHXx4P9/RKuKD8KB/H76ptC2PVuaKCQKELqYdnzIvOWhgYTWnnSVGOZlCShkAux
nn18xfeLpqLUinaAfRt7gPePK7aNaCPAPeNXc4ETr/2xt9aFR7UU0WF8DrW2n7EhoZzcjNSO2vDG
YWFhnH78MdYg/bdJQcteW3E8UxoDAFLAd3e+mENf02E2f0J/kkPK68peo3ito5rVKEpbUrRN4JTx
3QBfixWninSJVBhhCGZg18GcjbFIheBfAtd+mHBFufOmHaU93HeuIWK/pqhRXjGIIPAmwoILgc7R
xrp+KSLBOISMSHRxRIzdrTN/oCnYrWK/B7xspvQTGA4f37F8t65xwCWtTqMJtZ50KM6/2ydSO1gb
IbXO49AXgtAc0zcJXTUs67i1CLKsi0iOE8N2Sj0Q05uwe4vXDRttFbOC5LAKHoKJilXmqzrGOHYR
V8pcl0gYpEKCxaCwEx8WiJTMumDM15OCnN2c2elIqoJ/GL3q3crmEgEh/kQOSkxrSineLdW1WdAA
IikU1ivURtW+o2cQH6AzzH6dum/zWAnKP3IfQLVlirNWrktKgxYqfUG6wOFETnr9VgmcLH3JvMSx
LuIRNH+9qeextE/U9/ktuHbrLc5hbrf7FEkyYCo0vmbrz+wX3O7Hb4uT4m/jk1vDOGMpyVQhYife
+33Rpl4LwqEv50czHNaVqsNNMtzTiyEuv3XCTRU4566slycQOev+mBul5IWgCcnCebfktuzCvUdi
aXwkSm14HKOTmIw+c1hYTSBdeQwxir/Vurr1LJsXsaKsqfyOWIALxl0g+C9OjpJHkYcWjwIzboR8
UWd9wpSIPJXwX+fnsy6F6cvHD+HdHF0NncQ1pG9cDtPiH6GuHBfLnu3a+DzkTsnqcA5vVeROQ+pz
Xo7gPHx8RbVO+1+2o/WSpG2xBK3GICyg76IUkdAgxUYG+bntqdG9dCRdGVDs/TwfK6ksMo3BaJQo
aWjyNvPAsyGgYJ+z6PGUxmbKujvHbl2g4kFnUQHhFKKG+wa/IDtAbjDxMWqwUf18bWEN/QYGU+ZS
gqUULdbXEaYY+tSaIZR88WbAaPeihBIXH3QK1QX6S7eevj++d8sz/3Hz6ybAIiGlRRT0/mRD1Noa
IfSFz7RvQTxAKT416UQxiiA52WqxmnlHnciGFe4pBf5w0wBUqS9F1puAViqiHeMKMj/yoSCPMELV
mP3o0UiHA6zavWVvETKW2XcryZbmPi8px7+MJHjHWxRBYlq21F/oAOHXxI9tvx8R3Aynpo4QgKya
qlxem6KRyHeLBiNmsoI1ApQrbr2KEYuhAVRDunxgMgxLg/Z0MxmapnF7mvX11oOddbMF8m6S/QjK
3xsjGRC/BWF37CKHyMx3sOsty+qPZBU+IvMM+k0NG80mBU7xYatpuLB8xtem4qfeykIw0GQ1pT9z
Pi3nDbxcKGYegkUYejoDCKDMbluXYlyuAoQGIFdGGal9aLRuJHZVWubW40yBNTUevRI3/uepm8zu
xmi7wrhnx3D677qx7eZxcYYQvG9VlogsP3nTkqWHAKrAtF+wAtAAw+OUjTwW0ifwl1eZw2f+Hil0
vtOWoTLXPwA+jYDsU4A2MrnogqJG7cBxRWf2IcixT51IoxppehhAv7VZ9CNyC7PjKU/SdBvrZjHL
gSG9yKatok+mLTrqDUVhVZVz7L0gjrLrQk9pHeL4DCFOXo86CON4H1j52Ot70GpmfbQTKwrdPWPF
pg9NNSyCbR2rAPYFZGSWXaMeCBpS0scxxCMC9SzO2W38FMIDC+yAClz/BRbB1u2RwQHmwh9NwhZ5
6iuiLoTks4ko7jYjM8EX0MvrN404pn0FQkFO9SuXvLXq16UHCjdcJuhkQirRk2E4Do3HdNo7h6lI
JIUXbdGxjJqpNmJuJzQ1m8rLFOAq9vxER54Ob+exAsx1B9krGTPYw6ahqmPaz4g2b+3E1LG3qT1v
zUk4Taej9MkJg8BYriwra3lSxkwhM79h1a4jLGEmtPWMHgZ1LLM7oPWJi7ApYSGgVUQMBgPWianW
jzQPULMU5h90m5CWqzRZcYdYHHTxlwpVwfXyJPO8xx7wZA3RxXF4slTrY3YQX+L94I/w+QlZNnXt
rTE9YFzu3q8iWZj2PokQLHsbWuGkfCnbqDMeipyyJmHC0IWug5UEaqPYLQXxxqHzGlS7m+p8qxES
Bh5fnZAdon+S1wZcLYskZ2GMOuvrkRD2lP4is2l9zoUFjh69aw8iWK2NUihi/qhrDjT1vonBkzs+
3I3Zqf3YjXRv8AYtCkJPFOj6uOB5GdFSHqJ+seR04ybO+pEpAzfV8mAzsrgCVTZZvwbGtA4wu0HJ
NVzq2eB7GVRzvjcMkl9li3VBNVJ7hsfOPf68n6YxzfqVNGLE9zSIZfshpSGC91ZWIQG0qRw032L3
c/Rg/vX4kw4sEn4WdPPbw+gZNY3/M8b1NLIw/stsgUeaIm6Mh5+P2jj/+r8e8vn3OKOr9MZRVc4H
kMBJhtcUej/Fo7gwZ266prEg1wpXfr+AtmaHpbfR5xdFUxuK1TtO3n0THulMM79Z1iK0O7de3pc8
pUHlGb+iQI7yqUgwBKuRS8xr0Bvmem2CkTmhwKh+foJlxQxiXTvfU6Rizmh+VRb2KC/m3l1P5+L8
as/Dww5S5ME728KzLHbaydabn+w5YpyGslkvE1mRzTfnshZO9Igc2+q7S+4UBw1KkreBtPRYsoi/
lbn+FRk3wCM5mzkmo6vtovWjnx8oBJeF/ygzE+jJzhC6SJPjAiVlqg7hmtESuzHuS+a0l4RrggZ7
Z/0aD46qX6UdFgyfVhOxcvPNQLB7267d3vmDCopsA0oUcxtPpBDrdMgXvX7+orfDaHzssxDB874I
Xf4uLTplSEPFdnZkd2WO3jpWaK4FWvDw85F7oG74OFNspvwRdgAUgJukilP2+UHSjgNQddsgo9hW
tYFhyRdtGHBxjRGNI1OXVeQ20aavCSZeU9Qfscet07lnf+V7kInsxEVkkoLKvTS9NpvKi86C25X7
mWfRaw25DNrEI32sen4/6uqWLwSNOjvlSJyy05yPJNHwpUkyWjUViuw0pDQZoQlIk3B1GYXl8ESD
y4lTQDAv69inV5BN6nsya8UKg6c1690dOnPBr1CWDDx0vRj9l+krAsSE9YYuozh3L34myROauSKq
77HYldW32UI6bYLRAyEgDubbnKlLF7rppg3GNFiezMgtx+6RZiHgxi+6863T06rlEZn0w0q5ozQc
W72zF4Hp1e9QkvEzOVXrqCFftQ7xc/7UBT7ME5C9Wu+3i2PFF2qgNb9fx6RCjQ1gVfLKnqUAbUFe
i9Ev3ZiVbPgNe5brGXbQfcu4OidZFqmzJthja6VMfAzpMsTfWM4ZwoBjOfk6+quk5EsDmXL0zXPO
ToXfZSQm9FWe2ut8gjUHgdIPkb+wVNL8gTrtqZ1ZaZI9Z7314fWxuaYKVO+mVBiSrAj5582ccZdf
R8KzwECj0DZNfPIw6qzdSnq2uxsHd4fdfbJIY83BDv4HmLy9DcYxQ/BTIsKxNg5JIPsZc5rkSM5m
6PHyFzTY3JVNowseaA4yhafWqEYy+M5PMukQ9p3MWMTmcDkuOg+cTynOZeOhIZgmq7BUtWc/s94y
viBRLTyBxBLrPUBfMVj8OV6uWaosJl4lsvaQLVfPtjejHH21pszOTqBsqznYW6psO+PvEXTeFOzY
0cxMb9qM/LdBN1TpNE9kJMe0+yzCOglDP0B6FU33o0NsU3/3hnio1dc2cElNHJq0H3IPrcjSpk+L
1SsL+Tq7w8RhX8qSmBItlNfLnlEOwU35A980UILTBZT4c/vzTs7vsq5gE2tfaxNy3i54W24ydOAM
N28O19WE6H+dvHGbr79RvGXvg0St39MSKAdrYjivvxiYZCfyHSf3tbYR06yPqRwSLQanBRFwtUuY
qOus9AB0lhc/hywxJSsR+Jf1R+d8+Lqc4qBpYGebtEZUjXDvkESGyPRHUZA9t+Yl8NQRocM6y4GH
rOnAluoXXyzCsu5YQ4Q3HixB/eFE3nL95GlM/fT554V047Gl1QwV4+F8YiviZHFgLBRVb31KzwtW
ek401q5cc+YGnq71MzZ2Y1nQK3MaVW6i2u6Nhx7pMffc0ZWIoRQjFON5RBZcugesV+vH6t8mHAZz
9pFNoPt1kldqLZ7i2Z7WMekEi0qRmWJRyvNdlGTMxv35gZAHXhe91LXXEMtqpZFcRcrMEFt9fLx6
d6Anl8P6wAhWLG62/EdaOerI3pOvVg8RVgY+tROGE7NhhPp2qlGk8CGygcQLlGHw1Hz2jy+/Hlx/
Odiul0dvZEPFh+PC9d8dbJt+Ko2xdUhVnZfGhBwwn4JzADPp40u9SzQxm4QjBNciZcX/2+ux/hc2
yeimNXo6WfxrjIh0gvRVV4Fl3ToeNStWZDtaX2ofJ7zh0mrwXdJA421x/Piz/J5CwIHJ+HGl5uap
fjLO39WogsFUpG+T8MGjqmajZ5VrPE4TCMfcLfS4+ONz/ucF0ZGROICTiFpKe+/yipRUhcxyEdyD
JWOjCFN2/KMzpyxzP2f2xzf4rnvteofkbuFlwSdUkkLQuwtOGV04iy6zIbm8rRgY/tak/Qx1FKrd
ZLXusE8q6PWf+tEERA1VZV3PzYalwWgXi/3oD5/o95HOJ1otHB6bFzp0ixTdu0Tj7AljdGa6imTn
STUS1zHHpz4NWNdjd4h5BZHVz8xMz2RzILQw0NHRXwA9ZA9uE8FXsNe5WWpqxywts89SX/PrzI9A
nuLZ5Dzpj+eyW3VeZj++ifevkRdHIVtoKiZSSuhiv49h9l0o7XTNPEWQinicy1sgVLW66D/Nhttb
1//59bTgRa7/s+33IBpnIhpRruhPP7e9KYxqvB8lKyudgkDg/EepNRRKq7yazCILN1P1H8sBBOAV
ohonp/O2RJC8vg0nBWa+K9p63TA+vsGfUoz/W4I0WTWEAR4CmbcStvu+sCYEFQya3bSHZlGCVixK
T2vdvheW6ktknAWlXx/BKVlIb5MHC+eqTafDTuZX7GttiXmoTCtyJNfK4pQu7vJAhyFgU3ZRXZ6C
Cess7XsDRXHma1vXOQeGJlEWSBFYYovq8LIJu823WOFJStGaGem0feedK1+pTdhu3gZFLuvpJg2j
wUMy0w92LMkeJEg1LgjJnThHzZVUrBs/t3Jn7bwebdLzBkws67Ks2m8T/hyUp6NgkRsBZLPIcYha
N8xxUHgMcZ/jKTwVCofcA8GI3Tsns4WHSqB1jgIqyojMC1G5En5t2nY5MvKibbwi3tqVkyU9oudz
cqBmg8Gsdd7y32INalAjz3ep3XW7c+qBHAxReGqrXQU7wXjIYWCypwry+vQ3zyaAGXQdnGpsjY8m
AaJnnlCdelZ1TGxhrMfmdoCf78/nE4s3znjztgCmcxKU5Coc8vEADDoXd4DRl+Eo8k1toh5Sd2hI
KwCogKcsXX/Wszcs5Wcy82vth2hJKPpMdC3p9s8xxkQLBa5jUfLeR00tV2ytJDz7e+aQ1rqX2p5G
9Sw1xF2XlnxjUH1Cz56kiq5BrSE4MzLFJli2XUTVmX73M+92O05qwUwv1jZJg08QI7VLE5M5GK9T
D9APbfWyZIRob8DuoIIYRwKLt8i68RV3azrDvsa/S8fT3Cny5q+CHAVUXvdcnPo5a2sqx6F97YK3
IjQHIWSrnnjzLSIhRbxGVDOtmPhyHhrZW9xUIJ7mcNMAhu8rYL5i7VbUtGHp8DGAmSnoQ9BVPrPc
le5DVXi04Mrp+qs30BDGB42vNNnOMR5pmoCbF7Ewl2MO/+mCM395jwMKOSjsiZMTd+DWa2toPgcM
6gsr1LihmX3RawIT/a9QxCXtCSVUGDczaf5FTtAfVaGv3Eo8037OxhNb2dfwpKot7mjYuDVe9n1C
i89dUsb9LXBwHMnEr92OXtg0RkxbO/8WVf2DklZ11YDtuMKh1u2wEUw+kg3Ap2XvbSMccJ+cKoLT
HFfx97it0UxGVYhauAARFnj1pbuofD8HNH/GrKQt/rQ7F7SpL5z9yJ88upxcXtdOLQcUAsF3JMvZ
IZ0kfuzZg0cRJaJ8qCyy2PTVElgEDSwDj+O0uC/YFuFamX3+eXRVvBOqE5eW8CIceYZhXlsktPZN
1xY/2sQJPpFmA9Ybdab3XVIUIfKXlbwfVBLF+2oujJ1s8+6+HSyO5iwF23ae+kuzbWY6FEOQ9QPH
CyL3r3hQ3nykVt9/a5WVyF0JKZADQZxH0IzgXf5wO+3Q8C0w4CZ7FO63luyST9Ngppwo8hInBuQE
P3CjknZnbXU9OZa4am25jtBAr9XGcIC0QuB3I5x0OJInNi7j1IxoJ8Pq912OsCKwxq1dPundYnyF
DzD+qA1j8lUsl5e2TUpF7b1CPrgsLSM3ynCyoC1q+m21jClMiT6kJ5mg1/Bplg4LMYcPPAZmZl5C
GM8qXE91s1dVr650hl+EnOiTHudvog+CkyWZPgMm2y1JOBGjdM8HgAlzae4spytOFSayrwBNiF4E
heAQDXGKWgCzWxzSLt3oTeuFGm65MVVGz02O1Bsl8u7TJIsUgwpWWT/tuvCxjub6r2YCJwYptp/8
QDa0O4HEj/mVMnWQMvGmaPGtyR3vPNXSa6+gbRpNH6sFvrjIn4oSb0lVDfKTR7r9WKnG9ftGBJc0
+7ReWteerhMy4wMJetptkR7pNkGPnw9CV3ht00g0puNf6r1g5cGqSxdCdnadtPWdPdrgvlRt274X
0zmnk2V0h6IFFcQYNY+qLKrD0E8SA9NgvzRm8EijleRxqfPFPdSVNW+QNoc/Zh7IIeocetwQMM0P
XePpYNNYNbXNNISNQQeko+2l1aEmYpPgFFvv0Ss679WcKvMzhJzyFf/j8oM+BcF2cEp1g7fEPAh2
im091d0DkZix0WMxwB1o0+dFlMXBzCR8hYLE6ymaaQeC0pQVSdDcgsyJTm3weVbg469JDqnum0f0
Ryaff1CXUhTmHkZO+5UMVn3nFVFzQUtk7yHPm+UKRhSdsR2W3NURGJ8KS3SXTW+Nd0UbNJ9pK2F9
M9OBxUFh7T9ZuIt2aCfHW2l2/RW27PEYjxM9oMveLQ6BnVs0VbBRWJIg8I6L0QTXQRA1n3AIR48u
SYav9eJ29DKNaLNrNM7NIo0OtY8d0xYm0NfUgqXp0+8p20I3wdgv0Evtl9Ao74AiRHe0PK3wS1SZ
2Dc4575WXY87MsD6f914Vn+FpCflHJ2Xn0NzobNChHNqZzqpeyGpjvlDtVi34L3oRts3xncjUIjK
rmcNVsnz53wiKtw6Pclf9zrV5uB0OwFEkS71YIuCa7T34R35iOxkWHPxlHXNC/8mJCUayyfsrf02
6Z3kNHkJQkVdyfjSKyv13NO6cfSzaBQ3iGL6x1gNQ32IVGZavhdJ58oKysbdeyIvvEuwcBX0NGxh
m4HK8Nb1ltzBjNiBVsWdXZxKg8r41WzgRrS2thi75rr2BkoiEqr6eCysOr81J8v45GDfAU00NRF9
+byquU/CeMjxaZc0Z8jjlP6DBlY6tINBII2DM7Ttcj+7RdNHhzX0EACNJhAe9K2vyjFML1NOrzTh
lg6Ri6/zPhhuyCsk0MF7GX4enQXieCky+3rtDiS3oyREvOo4suINizknrfacpuq0TeAUFghwLlYm
4qVWkyiSzwstdhW4pKkWXn+pWOzEEXzFMB/ATxQNXRRb3T94RohfeVRh5mFhNIIwSzGYeNNDbKIv
od+GlX0qZ2ksh5EjWeILp1bievSAVGMWJ+N9A+llGbdIyRY6Fi/xZaK62Lelk15i3Zza5DabDdtb
TB5/IYB7kdHI01XPVClaJnedlbgdgMzEzhSp6LVRMr2v29rv5azynSX7LLqmwzPuEvqS081g6Wjs
AY9opkTi0P/loohxae1CSmo3aUxCcQt0Y7owQ0tiiXZF5JA8Shp5hPNeUbjrNS3Y1Uid2O5UdzLg
CDp+ngQWxnsrNUlakd16kpXRfMcRm2zNppphEtDT0tyFQ6SwpxDCRdiwqWIj2hqxI9n3s2GVDoFZ
j9st81lJO36hFEY8xd9YhGoX42WFX0lDKpq8HX4w6dBmXk2l1jfSGGxayrtFHlwktWu9hMPwvCxR
+BhG1XPoVWAbOSbkDyMqiF3gBs1BsHkAPujthkLR/3B3LsttI1kafhVGb7o7YliNC0GQi+4I86KL
dbFKlFW2NwxQRJEgcSMuJMGJiZjNPMSsZ9WL2c1ydvUm8yTzJSm4mRAtyWZ2uaJUUQ5LlBOJvJw8
ec5//t/eXPiF4V8niEqcLKdJuxsv4k3csQE0QmEQWMEgQdm3lyTNAmZPr4F9XaJdnqEac0IdOwkv
im2vyMW1tK6+TleL3obDpnGDYJc5sIHaUBi2FFWG6K9AYgxybDXWo3j+Y7wI01Y/te3JZRqF0SBf
pNmEyuHJcnhOfHVCASTij+dBNFv0jHDhn8xRhRuEcw1yoGwaXcwpHb8y5uvGhRGT3osmKWneNtei
nmEMl06Y2/npZm2gwqvZHMI9jcLmlIrBZnQN0m6VnccJNfPtdIX04mI+gfawmSLD1tYDFKShmAvz
87TJy/ULwsGDzTDxxkMyxIvTGZmoXsKmXHUoWE4ouYJtcOk155Qrz/Av6MLwllPHO8mhgu/m1OLc
z7yJ/okY1foEeAtibFo7OLFje3ZTn2nIlUBI9kELg/f+DMzUhIvbiW0MZx+jlQE3imVG0UdTGyZv
cwNOCITJ1rMWTFp54+0wNnjpiUYs2Fsvu0DTzXczriWoOuvew3xq2p9ga9M/zHUTOitynD0rXkTn
JsHVe8LUxlzYtDVK8jNtcdUcUmpNdTTlUyzCxkNjLqDrRRiIU3ttpCPooeseeskwNUGDyZXlPLTQ
k+imibfOyMpsIsJqaHnDFe1jR6C+9GbWlR+nxmg6ncJOhEy6HkKmhmBAd067XQJFrIkpEpbnAbJZ
di+bAnlM8LXmsMDFUfZTzK0NGYfYNLVPHLzwz7TrrdXyDDFpwaw8q595C8t4LzLsJ/pmCbG3V9Tj
dxYcrKN82Yo5Hrh5nkT5ENxQNLTMS5JcyUVcAL/oJBNcmst1msejuZGtvW5KQG5JzbK/fsiygr3C
puSelsfE+8ZL8jtLhKeXy344W5pvCedOABd5a2QeBcDSbQC2HJ4E9jS7gCoy4S6LO5IhDLyoW/36
IgAdq22W1n2W+v5HO14iYpBSCAgJ9UK7zle2PiAP1WqDn8GH6zQzmJ2pgx5m8OFp4aq/hsEKYmwK
9eA23KT16Nqk2KwOVYvArBVwt8T9JEaWQmA3WESCy246a8yX6Bc2SToEFBnOcdIS9MzwI7rDgqJX
fGqT2tMP6CSG83dGpK/SHreKISooLF60PrqJDutacVrX0F9tvEM5boh0lL7wTMcHYFkPu8t6az0b
npBaQs7vaj6NmlEbPWB2Jhwp6IikKLFy4FoFheGcWz6Ml5zyRS9cFsNgfoFAlmHC7ZBzAYtv/CW1
HDCoAIhu5ydJHi+8D5PJvEFp6oqtQsKBahwTjtblehE1Mwrx5s3wPJ/m9eDndJGul1YfKlmIVPvW
gqzUYKgZZClOYyBFWdhLCqjLZjezPJ4zD6gFp14+A/NLtHwJbp3Xd4N629YYx3QWFr12PF1bHyzy
MdPBLqxZj0VoPvPbIohooAEXX7TblOqQnMSOE79gH27s8aQx1NbNUxDIG/bbQk/b3sc8Xk3R4YMs
qNgIXt3hDIVKM8EcZ/f5lIBC6zLDoVxfa7O2VjSoFEzzxfx0Qx6I2eLIm0WzkdnKw2XQs/wsL8IL
wf0A44YHzYhB8SwY3WA4MDMrhoOgCaTTM99qeb4okGGH5gofh7vDZHESx60Z9rieIfkEXufKAPaE
6x63sZgFJKFphuqql9lBUcTEK5fEHD0oSZLcF7Qy4brh+XC7gU1pEzsIo9blBtcP2e+63xySL1oO
objq6I1Fu9G3i43ZOCVDFtzHrdx/XweHAslBRPFZp0HJIBzTTbjMtHCOlwVOfJpQcQvTxLS3hIkJ
Ur6NsSBNt2nCmTUDj/627U2WNxY40jMipt4lUm0mWiDNHCrSogj6sRkAa1q2SZnGdWpm2+sVBLC4
cHbHRIkQvRtIl8LTJNPA+61b8SoUtMvzcbzRhnNMK3wTnSbnaA5X9Ka4Tb36ao2DUPf7eKDcEFEE
t6zTpNmAxWkYtNaj+mYI1xC66auFftuae3Ort0LG9iGBvDyhBBO2Mi3c1OElhLsX1iPciSQ9y2H9
Wo4ndWje6108agPGwvl0ckKd1nJYh1FMbwFjMRbtsDvUGlHUbxRaeqankf3RX/oNpKfsoTGJugQU
odnqFHaRXgetJoXjhmbl2QdAAgAMOkkMHq0L+gHW0TDXDRA4BLeuJ9y8g04DBfn11ZrU1Bqqtbnd
t+dN/219InS6gShThgAKLQ4AORhFnvZaodUmeVPPpqcg/JkYez2pd1CjWZwtYn8x6+YEzEYbUvus
jWH7x7yuRbznJj5p6vH6pmCye9Sat9qwN0UrF5YEnIL5LIbSDTOcfuJyuZr+aM+CRHhdqPmd4cE0
3yZw0XsjTKRZnJrLxuw2WplDpJXqk/EkQUwNSenNGmDXEO7SuSC3QWtMW71vra38BsLSKa9AGRt5
VDuIsKYUc4PytdqwuXq63UMHYXWuE7TweitQJD+tzAZ1hNY8bZyFjdkMIF9iDRbDSXSSIT35oZmk
6FbBCwwri78By55uCuhWreKamkqYfow8XVL+5IdAydseVCrnk2YCjisNYYTpTIarNd2F8BwQAbfh
bhzahXFCLoWMJMXoXgoBoCkEqBAtIAqTxTZAPGhwFzgFYZFewYyZX04MnTpazZrENuxGfny3WtsZ
+Nws5C3Jm9ufGsm0BXs2Dvi7RV14vGkL8bMOPjV0Ck3EoQBuzBcerDpQfIJRIlxyswmIAHQ2zThu
9udLoGg9E8a9/gYFASIUFsAzABZB3Fua8c8rWDD6xjBFuSazio821mJ5sUYGLe75i2XrNrWSDAGL
umUtuBB4RIFQJr0y/SFK4FN/bgOoGaIDl+jD9kUdyq9RAf/gW4i40htQbbMuaCnDoX4kD4nI2+2i
61kpTHU2/MRFL0fHSJCst7JhP5+iw479TUz/YqYbhXWSNVfWfX0Itdg1kSso1YA8BEXHjwP9o9cG
G9AJgCxcR2AxtL69gvSlu2kb4P8XsJMH/UCfTe/m1jpZdTk38erwz3tTM1m0xLg1363MFWFo04iG
aMoF5ocFeASEj3L/o5kG0Yckg/l/6oXEHsEeAimaLFnyfvJxUl+hZztPYbyu43lcJTmFMClxl0+o
D9XPEwQtBP383H6XwYb3NrMWVEUk9vySuIB9Vh9qrXsixpD8TsJJcxQbMKeuG1p6u0wK43yeRpkB
f0BrJbw1LQBkEhLisdO0dZZCD9mEQrWO4xR47fVpaBlL/5ZqWa+XENzqJSz1RndhWsgEm239Iiyi
KSi6lf5hCr3PB5TRoMhPc8haNta8H7T84c8AcDWo1RrZexjiF6c6ChijCKz2B41/Ah8XktVAkuof
qE5pXa1Jh5/Gy4xd18odoLzZTZxrBWXpWaTp7IPNTXtSh1sh0RvBKedBEnLNSE2EwYFx8K8vVwsj
+Ql+Xb3XWnNRgT4Xuvf1VI/u6y2/MZhNzUbQbRDVP4/jUCdpBCZxbpoPRU70H6qqmHhQMuKAmgfw
AqPZXtgfuNFGkN4mjTRqWO+y2XSBlU9bLYHiSRbUP5NOXxezYEGugdRc9K5RADopTlcGVQ1Gz4y0
dTY913I40zfnQJ6L7P3QW6+sBytsRPOzWdQKskZ32Ei0rA5piNVYJRivObgPKlBBEszautfUekDU
9A1uY0srvG4CeZm2Ps+LNVHMTtNYozDZCFetTwhDZRiVRTz31z52zJpqMIguQzL6vXrRhBZ4sYAa
ewlwFzce/FFBLTSbBsB3AzWQ5TSOXG1RR7uyR+oPSFs/jVfwVZDb8yZzcDXxBM4po8saXJAGmcwm
G23x49JsZVxhPHPdTJL7qLUaLmc9UpYt7n0U13jr2fVsFqV51EtXTSSN+lps5uliBFfqEiY0Wom9
oruKGrhkUO1OsQxnQ0r5Zu0uEWvxJlDKQcR3Op2sl/bip7w+2SAK4EGzyGegxu3m+qKepVyYL2ZF
OvThT0U8x16evJCek0spwNBRQN2mqpR0IIA2IAJywjPUuHPM1nH7QZtRb/GYHzaaUJOCgDKDCbjI
VWsZBl344RIk7qE6pWSn45NHSbsZhH/2+9k20fV8v+Q8rID2kdGmyrRNphK8dFWOybMKinigkx3P
o1hUAQU7iEQwb/ssxHpEuuyFRKWcvRZPbOoaoyGqbEmOCoqBffQCQcNWplFZ4Aa7Jy53+BPTChOS
2Kk9beTAxZbauk5xBFwzq3Q3FV/F5vAlJbB9IbCjdMeOkBR7fJGDgmOIk+1KxcWnN9ig7C56okr2
ql960tCPuZsUz4mT+U7mZfnY/esfmhA32FDsNzXACOIL1AdbZfL4MWG3H5pbYAi1X+XniJntvdiX
uv6kVwde78nvfEXPDRMCCVN4OmyE/S4T0/sB7A5VnAJR8k/srPRCzw23i/RTVnym05DE4LbD9xWv
bSIKp4HWRURpNyFUpuy/fbv9A2wq3HjRjdt+sSl/W2PQ2vWosvi/YggarEnqECGQwCDtvbvxAwga
ihVb9u7NhYTRb+vV28e+uqX/gKABhxYo+O2XPAK69gNHf0uzwatsvzi6XjsCr9jSn60R1tofb42V
56bbmdvpJL74C+WGf9rAHleN3mTmpN8U5Da7tndbSXz/t4coD7OkuHUnRCu2FmnvQ2Fb976Vfncn
Grn3aWnOtr16fNbjcDztqNSxvtjZjEH5wzPPTZzkYVpsPyht8I5j502Y8VHmPYA/2j1cWARLsOj8
oy9//YPU1f3pk7ry2QRLP92birJHX//5XueoqfxdzsTPk6mD9FXmhOXYi6nAkj4/ETuT9ewcb9xk
5HgzuWEOqKMbTgI39KSVw9Y/ttWOE058Z+ym07Kt7SGlYCCuCicMnERqVkWHp3l10jCpRw9Dkoeu
V7azXQoK+tp1glE0ludMVJIf29tB4tUuHWpgy6ZEhxv4bcc2jKkI5UYVLNwznMnahfhj8Oa27KPo
MQDc8tuD3GWfvaTn9tt5OI5AE8mDDApVScvVVhVsi7dOLJsG3VAwcRdFMkE0s7IzdFPBYruOgP4x
f4krrQzdVDDEA6SrD7atYGFcOBtnjkRdZbRNBfv60onScn1tF7KQZT527105D070ZItYCkb5ir0X
+ZW1bCkY4ivHH3tLVx6LpgKTQcNOUd3TTQUzd+3Gjl/O1XbqbAVTd+MkzoPr185T3wnH8nCIIMyx
S+PGmT9xVeB4UNAwXrwXxx4GtGxMDIqhKVh1Ay+cODFmQ2pZqN8eOxx3U8cTA122tO2yuAke3bAz
ozSwajIMQSV5fNPeSrZEhgpLdAfFl3ALn/RZhUV6vxm5B4ajoWCk7z03C52gHNftDKowde9SYN3L
2nmWk+av/aXWR1U3yvLHnbn/OJ1wloIXeXzgRR46KZRbPLL8q3fooYLUrezFt/s8gzhxMr84ZG/g
iFLh+1x547Hv1vpOmpXdFXME79WzrWNFXuW0PY7aYApMkQOaUfv8150N3X8osQBq0YjkHLsHt6eK
wwQlnv9///6fEBQVTu00KZyxQw/OnFEUOOWsSfbQRlaC4rzje3DnBVFSv3TTTLKK20IfTcXCcLkU
zMvlnv6l5zkQz2a81Y95OHai8g3EXLZtyzZsBQ/tRfNxxADeOXOukV4guYmUb8LprmDyLpzcI5u5
/wa6pgs9HwWOzI1T9736w9Rz6mmaH3iGgrkfcNM+0LICG3TpxNm04tbshubFg+tQjOtXCiyZVkv/
Hcb4uk6IPdmfaBWm6zRx3bDq8whKqqNtogsiWLILVFsf3+zAIZtVuyEWmrg1XLXalbfIXSL1ZdPb
E//lwOfL8bYXeMu3eZdvP2m7jG/i+LU3gZtUwrbwnbaeu7lzgrzqLOw6iTcaubJzqGsQ9hLCL4fr
wBvs2v9+G3jnC0hBZtHLrwzS7/f/8Z/v/6j/GF3fhrWlZ5WflD98LkbUcaYJC7IcTLH2dAV2t1vE
Sc407PagaFXFQXdK3KJG2ZEX77dMSrP89sBaeOVSO08qq0wAF3a9P6LRNHFc+U6tYnDp66Ls3HbC
BJ/lsX19GyXjyhAIUsNjm73IV44nOcq6YBY4ttlLd+SEssmkOvn4dt8FlTEQ/BbHdvZHMAxJ2cx2
wtoKttjAycde7U3ijOTwFYjU8lnfvnIHUJpKJzWMsce3+nggiT7X+oHHTa0SXDEUjPZPXCFq5G4k
f9iwFAzKR5d4QjkKYh6NpoKNdx3VWHR/TGtVH8ZSYddOI5qtDfIRxc4YzgdpKzZYKwo2zV0ejg5d
uLmC6ChCKRijN6O8dpWn0op8bF3BsvzX2/6gf3vf7/1bTSweN2HAquvfNmDVQP5HsKMI5vlG48WB
O3RY/zoXCLMNcc6rLhD4ECHm7QWAQPSAD/bC70iZ+e8FIvi56olC7lBu2NIYPr7yK/2Cw7iELQij
ci58ZbuVEP4WTHBUi30kKmMpdqILwufjXn+X4Trk4m/vqEd1+E2ORXIqyRdxdXiys75uaHeZswN9
NnERnvgeX9f2O7ET5JOxCZgUvCtE26DOWpiIp4f71z3jBndhElWfImJF1BvyPxAuXRA1VWc2/wfg
57UXLNaMU1mITQi+GgakUw0ow+EtgLtIwYM6jg+2B9+9euQjQ8NmguUJKQ8LIhZYxRQ87spNI8oZ
nUCeKow4shUtcMeaTtzUQoBbxcOcyTRxR2VLwjEQHGHiP6BobZjI9OezRq+drc/X4dq1m03dRDgM
0h0LQRQQ94yiabBCDB2wc9mr0vo9WSTf75TamafyktoVqDnRy6+8Jf8GoWw+dxN54T2xOnvT8OqD
aIxAteQBvRjCfDlEtLXBcl91BT54x4WgNpdzWM9ttVeOARzRDOw2aHbmJhuXKowKKEfIc+DPACg+
sOBf+xTXdyrBC4B+xzcLbS/xLGkGTQXd7bkCSybddlRcS84ThkFOJAuitWMHt59m1aMNV/XoZrsb
V6Qoyoa2NljB2J54TyLL9nPn7itX2ImTRO6hG9Oz59FrGyeS9eDuj4TAlB87b6feCF+tEsdQgbM4
pRwjTN2i7KKYOiF+eHSH3YRrtdysinEg2yCPblvBrugmEUUn0vLditAcOwhnOUCTRBoEXVNgy86B
9FSMA6o5x0/aeeb4cm91BaP71k0qC0w3nnOMXrnR3hJYuXIKOSS0VXE9dtounWxZWQ0qsLGXXjbN
q64JCi3Hz9vAj5YAseQF3FAwxpcedj1zQ6IylSRFQ4F5v8zXLjBk6AvLIRDWR1eB4rlCf4Yxkdq1
FJg1AItOJSlpKdgi4D8yubMqwDhfuKboggX32D1CZGLlyLZCxdF8I+Kl47J72+WgIoB5A1I4n1SA
CCqS1LcAcyqXDWoRy/5/uxMsdnS1poIYlYKGt1YzoWq/bEsMsqHi1jGIK5lMbsHlQ44YiaXDhS6R
1oRhqBjilTuWDw8EsxT0d+VlFNpUl7Gh4sh7PxfJYsm5JE50fJ8fE0MX4GLHkXxtfBrAzf8R53rl
SX2Pc/XAuutyLyw7u111z8ZHXtk4FpkDyp0k8oJWcasZUC8lH6qGrWC0wRG6tehnnBcpm6VbuoqM
7y5kDGTfpfpE7r2OsrmCw+oiSqOlNNptIQL6NG789Svll/8Q++bQ1YyaYiqH2+2Wjv6CZghm+nIp
fcm2fL/Qmkh7/B4DaxOgRpKbouBG90ZUgEiNvjixL8fVOoJkHLhbuUR2jkT53ZcWzCva5UyWNq0K
AH4HRHg49sreib6qwMh3p450aKo4KG7dOB/5ZBIwX4TAa0gpTyRLoOLS0YOS4wFwAo95+XkKViC1
kG4SyWiWl9PLLy8WaDWB+EsZAkuB3/IZ+LfNtoafx2h//TybxXnlwdp1Yrd27yZjyd94Nu/1ypZ7
M49bXyat+KYC37Y/KeJsfxhU1GX1F7lDqYYH1PIUJUK51LCpwFb1Ey+rVDCq8DL62dSLYtlcq8DU
37HtT6kelltuKbhSnlLmIBnXloLrwynF9NIx8LLf8PLOfroQQMWWC+/bT5fuL/+TubXxH8+XkScX
p6Hie3zzF25YSEMhCBSODgRceqOqV6CruDRQihJBfFx2cHuCqyh0ob+VURCa3MeGQ65A1k+c9KEC
NFRxjBDjjDK5KgchLBVd9p2VZIN1S8EuJpRVaVTBLr7iIH2oxt0ULN4rJ8f6ejJUGplXFaMrWq7G
hnQVx9xVtBH2l6qFspvbzaEiPXjt4eJLrao4MratyueFLoixjt10OzOMVmeaOnnZ3M7VV7CQb3/5
ew7ft3QiwW5UPufbzfwtNxO5DsdQQTcxcIuHqev7FUyvpqDHj5CuJ/A+Q0UyayCiN3JoFgG844d5
IEp8nNqlCwlH2ZpYHIauwHgOiPtWoXMqShYGeaUKABRR2flvX3F3kXxLM0wF3vbgl/+KandR8Mvf
t4iQm+SX/w4fPBkCaZgKxhp8s1dByRH/UTAqTripGmhDRRXD+8mTDa4if0icYA7epnbipJJbZKjI
xUED5lV8ekMFEUefOAwgZ8klQJz7+Nn79OQOAk+rgma9YOSMVrLFUFGFsrOhT/e3imRch/L+O5w5
qdYJKOzxw/FmVMjkUxB/E4LVoJhFMAGI6gG4cDXs+/3isLtCyGMjsfv9FzYYhOT+j/oC71ZSDUrP
Kj8pf/hsIaDrext51SkwcchsZk7ttlIfqmRf+7WB4y8dUJHlKhOHq63gYDkl4OJyvEp3VcGXeay/
CN3XWCCuy5a2rqKKSt9rBjhxJrnUY/3ZGtxXhspuiF7ItAX6y+isQ6vzmTW7o8csF+kWCFyu3Fdx
Nj7Oy240H4uDpdYeNw1xlX/M4AsMmfuv8E/bc2+SfCRPWbkyvt3VomDFYyFsXaKOk4zw58pGt85n
+c0xT5jkni/vDhXcRaK3bGd5dyi4PIiAIWXOLGOpaRUFjV1U8MgrHyC3UoEh6lZWh4roSC8KcIZk
llUVbkvZ7uF0gAriM3geqvQRKpA5GPsx7Au5fG94WieUfzXq4IzCZ8nt1FXw2LxlHVfmT1dRNnvl
JMJNrgZ1VCSMBEIiFXdhKTeiq8gR3YAeziLhYMg3EhWlszuijgsvy9KtNb12l55sQVSwZO2ecpk/
yPEpQwVQ4g6YlTd2xtvu30UjyspK8789C1RUSwiatd34dFmXUXrIGBoq4vy7gbr3ALfDnyJQGiIB
vLMKT1j6VITUOyIym05r914y8Q4aeWqCy/H89uP0/eDZJyjwZztgRiv5HEOFn4w4sSDmLIdgu6RU
hGsHjuwVGbaCmwici1mtT8kp0QA53I7wR/kK3z6Lu9WJC5NNf/m77wZF2aQYFUtNOJEXuHJ4ggwa
5C6sIs28e4HdKVD708m2iOTP+y9hUlL44oV+320uffhfx/PfFQ4f6/Y/c0X4XjXth6qkVQBxwen9
HPnzR3u9P9Oo9hgwLLWbTWB1rRaV3i9m0L7fvO+Kun+H855MxGVVxg48yzD5yht9B77jSnWJCthn
J3E2cvxPRYxfBAOkoJSKDHwXae8qfkQFw2r/gbuEHI5SQRh3wsXnYSrAPxUkiYrI7Ynjz78IeVUQ
8jrN0TqQIhBQU5bG5ojjluQ2gSlpaegqqicFXzXhE+n41lsKHIQbN8nL9xY+gf6yUX0ZB/Q+yaud
NVTskHtSohtICaWJg1egfIEvTdz3OwYOsXD8Dg+FHdci/EROEEmTo8LD7FAyWw0XKrjgDIS5jQ5e
oFSIMHQjcev804VLAiOc/PnQ/VPFbXBb1iCooXCRhSE+9BwVBX7dKCp9MinYoKLK78SbeeUWFjZI
BcH/CUVMgsht/Ejusi0s8R6Sp8ojz1J2vtJ5eTwLqdIrniibqEh3PLa/zZWKyRZhhs8UUEJYpkK4
ouBgIAApVTw9pQ/6htCjS8Ha4wrdvsPVQ48ggF/+TFpZ8LCUi+JLdv3lk+gCBuoRV+uype0RpwJ8
0Z0mMNcRuz9wUdFV8Gdcu6ta1/EPVCupKOG69iooORXQ6nsnJEUpuxMqYiTXoBHlVlXsWTHAn1zS
qZW62pZZLpZvX3Y3XvZAbOvg4QJ5lYIHODHJNPEKBzDXavjV/Sp2UMF25JBK4T0/rLuiIpW9Cxed
uT5JmX+pvUkJyqZgFXeRZrFjSYuhHdDNw6nkp8Apdvyk3EVzfFNppaI3rKJd6DLKZoQFM1QoOd3l
VBBXOqtgZf7E9Hq7yPtJjni73HEVucInTqahgi20K2R1RNam3LT7A24RZLRtSMwsSjo1OO9U1PQ/
VhfvyOegWw+jpPYuRyUEf/GgG4d0cwPFXwRTiYJB6/dylc13vPgcIAY89uKz/zbCNj8PONr/7TLm
+yrcxku4jz1cxyFWwl/3LXcukAROKTvwHKwKAW6yR9LeVCF7dZunVUSqiuTy3S//C8SzcPe3JJyT
5bdfOqcPrYBfJ+p/iD6ynJbtXD0u32fi+k94bfff5rex+g/xVv4O3/IAaebv7y0PcXT+xt5yfwMc
MOiPp8GDzyXzb/8PAAD//w==</cx:binary>
              </cx:geoCache>
            </cx:geography>
          </cx:layoutPr>
          <cx:valueColors>
            <cx:minColor>
              <a:srgbClr val="C00000"/>
            </cx:minColor>
          </cx:valueColors>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14/relationships/chartEx" Target="../charts/chartEx2.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https://www.linkedin.com/in/sowande-ayomide-boluwatife-082b47213/" TargetMode="External"/><Relationship Id="rId3" Type="http://schemas.openxmlformats.org/officeDocument/2006/relationships/chart" Target="../charts/chart11.xml"/><Relationship Id="rId7" Type="http://schemas.openxmlformats.org/officeDocument/2006/relationships/hyperlink" Target="#Calculations!A1"/><Relationship Id="rId12" Type="http://schemas.openxmlformats.org/officeDocument/2006/relationships/hyperlink" Target="#REPORT!A1"/><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1.png"/><Relationship Id="rId11" Type="http://schemas.openxmlformats.org/officeDocument/2006/relationships/image" Target="../media/image4.png"/><Relationship Id="rId5" Type="http://schemas.openxmlformats.org/officeDocument/2006/relationships/hyperlink" Target="#'Dashboard-dataset'!A1"/><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hyperlink" Target="#'PIVOT TABLE'!A1"/><Relationship Id="rId1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hyperlink" Target="#Calculations!A1"/><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Dashboard-dataset'!A1"/><Relationship Id="rId6" Type="http://schemas.openxmlformats.org/officeDocument/2006/relationships/image" Target="../media/image3.png"/><Relationship Id="rId5" Type="http://schemas.openxmlformats.org/officeDocument/2006/relationships/hyperlink" Target="#'PIVOT TABLE'!A1"/><Relationship Id="rId10" Type="http://schemas.openxmlformats.org/officeDocument/2006/relationships/image" Target="../media/image7.png"/><Relationship Id="rId4" Type="http://schemas.openxmlformats.org/officeDocument/2006/relationships/image" Target="../media/image2.png"/><Relationship Id="rId9" Type="http://schemas.openxmlformats.org/officeDocument/2006/relationships/hyperlink" Target="https://www.linkedin.com/in/sowande-ayomide-boluwatife-082b47213/"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22860</xdr:colOff>
      <xdr:row>1</xdr:row>
      <xdr:rowOff>99060</xdr:rowOff>
    </xdr:from>
    <xdr:to>
      <xdr:col>8</xdr:col>
      <xdr:colOff>502023</xdr:colOff>
      <xdr:row>9</xdr:row>
      <xdr:rowOff>7620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E9E8C7A7-487F-8326-5529-65110C4E23E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526280" y="281940"/>
              <a:ext cx="333756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10</xdr:col>
      <xdr:colOff>60960</xdr:colOff>
      <xdr:row>1</xdr:row>
      <xdr:rowOff>64770</xdr:rowOff>
    </xdr:from>
    <xdr:to>
      <xdr:col>17</xdr:col>
      <xdr:colOff>365760</xdr:colOff>
      <xdr:row>16</xdr:row>
      <xdr:rowOff>64770</xdr:rowOff>
    </xdr:to>
    <xdr:graphicFrame macro="">
      <xdr:nvGraphicFramePr>
        <xdr:cNvPr id="6" name="Chart 5">
          <a:extLst>
            <a:ext uri="{FF2B5EF4-FFF2-40B4-BE49-F238E27FC236}">
              <a16:creationId xmlns:a16="http://schemas.microsoft.com/office/drawing/2014/main" id="{2466EF2E-CC26-A4B2-7E5B-405C70143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25</xdr:row>
      <xdr:rowOff>60960</xdr:rowOff>
    </xdr:from>
    <xdr:to>
      <xdr:col>14</xdr:col>
      <xdr:colOff>434340</xdr:colOff>
      <xdr:row>40</xdr:row>
      <xdr:rowOff>60960</xdr:rowOff>
    </xdr:to>
    <xdr:graphicFrame macro="">
      <xdr:nvGraphicFramePr>
        <xdr:cNvPr id="8" name="Chart 7">
          <a:extLst>
            <a:ext uri="{FF2B5EF4-FFF2-40B4-BE49-F238E27FC236}">
              <a16:creationId xmlns:a16="http://schemas.microsoft.com/office/drawing/2014/main" id="{E6099DF7-3CBE-9D65-D2C6-919CC87E8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167640</xdr:colOff>
      <xdr:row>27</xdr:row>
      <xdr:rowOff>76200</xdr:rowOff>
    </xdr:from>
    <xdr:to>
      <xdr:col>24</xdr:col>
      <xdr:colOff>472440</xdr:colOff>
      <xdr:row>42</xdr:row>
      <xdr:rowOff>76200</xdr:rowOff>
    </xdr:to>
    <xdr:graphicFrame macro="">
      <xdr:nvGraphicFramePr>
        <xdr:cNvPr id="2" name="Chart 1">
          <a:extLst>
            <a:ext uri="{FF2B5EF4-FFF2-40B4-BE49-F238E27FC236}">
              <a16:creationId xmlns:a16="http://schemas.microsoft.com/office/drawing/2014/main" id="{25F4526A-3BF3-A39F-7E2F-D5AD185DD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213360</xdr:colOff>
      <xdr:row>66</xdr:row>
      <xdr:rowOff>22860</xdr:rowOff>
    </xdr:from>
    <xdr:to>
      <xdr:col>12</xdr:col>
      <xdr:colOff>121920</xdr:colOff>
      <xdr:row>81</xdr:row>
      <xdr:rowOff>22860</xdr:rowOff>
    </xdr:to>
    <xdr:graphicFrame macro="">
      <xdr:nvGraphicFramePr>
        <xdr:cNvPr id="3" name="Chart 2">
          <a:extLst>
            <a:ext uri="{FF2B5EF4-FFF2-40B4-BE49-F238E27FC236}">
              <a16:creationId xmlns:a16="http://schemas.microsoft.com/office/drawing/2014/main" id="{836BE553-ECB0-F0BA-B982-EA310C080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64995</xdr:colOff>
      <xdr:row>8</xdr:row>
      <xdr:rowOff>138282</xdr:rowOff>
    </xdr:from>
    <xdr:to>
      <xdr:col>13</xdr:col>
      <xdr:colOff>251461</xdr:colOff>
      <xdr:row>23</xdr:row>
      <xdr:rowOff>138282</xdr:rowOff>
    </xdr:to>
    <xdr:graphicFrame macro="">
      <xdr:nvGraphicFramePr>
        <xdr:cNvPr id="10" name="Chart 9">
          <a:extLst>
            <a:ext uri="{FF2B5EF4-FFF2-40B4-BE49-F238E27FC236}">
              <a16:creationId xmlns:a16="http://schemas.microsoft.com/office/drawing/2014/main" id="{AC34155B-BF45-4489-0AE1-0A1910927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472440</xdr:colOff>
      <xdr:row>60</xdr:row>
      <xdr:rowOff>26670</xdr:rowOff>
    </xdr:from>
    <xdr:to>
      <xdr:col>19</xdr:col>
      <xdr:colOff>403860</xdr:colOff>
      <xdr:row>73</xdr:row>
      <xdr:rowOff>175260</xdr:rowOff>
    </xdr:to>
    <xdr:graphicFrame macro="">
      <xdr:nvGraphicFramePr>
        <xdr:cNvPr id="11" name="Chart 10">
          <a:extLst>
            <a:ext uri="{FF2B5EF4-FFF2-40B4-BE49-F238E27FC236}">
              <a16:creationId xmlns:a16="http://schemas.microsoft.com/office/drawing/2014/main" id="{8D2EC426-4917-A660-A1DA-7C4C4CA7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281940</xdr:colOff>
      <xdr:row>23</xdr:row>
      <xdr:rowOff>160020</xdr:rowOff>
    </xdr:from>
    <xdr:to>
      <xdr:col>15</xdr:col>
      <xdr:colOff>281940</xdr:colOff>
      <xdr:row>38</xdr:row>
      <xdr:rowOff>1681</xdr:rowOff>
    </xdr:to>
    <mc:AlternateContent xmlns:mc="http://schemas.openxmlformats.org/markup-compatibility/2006" xmlns:a14="http://schemas.microsoft.com/office/drawing/2010/main">
      <mc:Choice Requires="a14">
        <xdr:graphicFrame macro="">
          <xdr:nvGraphicFramePr>
            <xdr:cNvPr id="4" name="Years (Order Date)">
              <a:extLst>
                <a:ext uri="{FF2B5EF4-FFF2-40B4-BE49-F238E27FC236}">
                  <a16:creationId xmlns:a16="http://schemas.microsoft.com/office/drawing/2014/main" id="{B91F77FC-98A6-240D-7E4A-729D234FD1BC}"/>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9243060" y="4366260"/>
              <a:ext cx="1828800" cy="25812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68580</xdr:colOff>
      <xdr:row>41</xdr:row>
      <xdr:rowOff>160020</xdr:rowOff>
    </xdr:from>
    <xdr:to>
      <xdr:col>19</xdr:col>
      <xdr:colOff>373380</xdr:colOff>
      <xdr:row>56</xdr:row>
      <xdr:rowOff>160020</xdr:rowOff>
    </xdr:to>
    <xdr:graphicFrame macro="">
      <xdr:nvGraphicFramePr>
        <xdr:cNvPr id="7" name="Chart 6">
          <a:extLst>
            <a:ext uri="{FF2B5EF4-FFF2-40B4-BE49-F238E27FC236}">
              <a16:creationId xmlns:a16="http://schemas.microsoft.com/office/drawing/2014/main" id="{465E7E3E-3498-0EFA-950D-5E4129BEA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601980</xdr:colOff>
      <xdr:row>48</xdr:row>
      <xdr:rowOff>175260</xdr:rowOff>
    </xdr:from>
    <xdr:to>
      <xdr:col>9</xdr:col>
      <xdr:colOff>297180</xdr:colOff>
      <xdr:row>63</xdr:row>
      <xdr:rowOff>175260</xdr:rowOff>
    </xdr:to>
    <xdr:graphicFrame macro="">
      <xdr:nvGraphicFramePr>
        <xdr:cNvPr id="9" name="Chart 8">
          <a:extLst>
            <a:ext uri="{FF2B5EF4-FFF2-40B4-BE49-F238E27FC236}">
              <a16:creationId xmlns:a16="http://schemas.microsoft.com/office/drawing/2014/main" id="{8152421A-6B6E-7EFB-FD1E-82C709C14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255495</xdr:colOff>
      <xdr:row>83</xdr:row>
      <xdr:rowOff>53788</xdr:rowOff>
    </xdr:from>
    <xdr:to>
      <xdr:col>16</xdr:col>
      <xdr:colOff>560295</xdr:colOff>
      <xdr:row>92</xdr:row>
      <xdr:rowOff>44823</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E8040921-E2A5-B46B-8CF2-343E5A94C3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157435" y="15232828"/>
              <a:ext cx="4572000" cy="1636955"/>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246529</xdr:colOff>
      <xdr:row>94</xdr:row>
      <xdr:rowOff>80681</xdr:rowOff>
    </xdr:from>
    <xdr:to>
      <xdr:col>18</xdr:col>
      <xdr:colOff>215153</xdr:colOff>
      <xdr:row>109</xdr:row>
      <xdr:rowOff>134469</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D7C221D2-F2EC-C174-CA5C-E2AB5450B1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148469" y="17271401"/>
              <a:ext cx="5455024" cy="2796988"/>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27216</xdr:colOff>
      <xdr:row>2</xdr:row>
      <xdr:rowOff>163284</xdr:rowOff>
    </xdr:from>
    <xdr:to>
      <xdr:col>18</xdr:col>
      <xdr:colOff>299720</xdr:colOff>
      <xdr:row>38</xdr:row>
      <xdr:rowOff>97276</xdr:rowOff>
    </xdr:to>
    <xdr:sp macro="" textlink="">
      <xdr:nvSpPr>
        <xdr:cNvPr id="2" name="Rectangle 1">
          <a:extLst>
            <a:ext uri="{FF2B5EF4-FFF2-40B4-BE49-F238E27FC236}">
              <a16:creationId xmlns:a16="http://schemas.microsoft.com/office/drawing/2014/main" id="{FFF399E4-5A04-F1D7-5BBD-8781692ABB16}"/>
            </a:ext>
          </a:extLst>
        </xdr:cNvPr>
        <xdr:cNvSpPr/>
      </xdr:nvSpPr>
      <xdr:spPr>
        <a:xfrm>
          <a:off x="636816" y="529044"/>
          <a:ext cx="10635704" cy="651767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26738</xdr:colOff>
      <xdr:row>2</xdr:row>
      <xdr:rowOff>167736</xdr:rowOff>
    </xdr:from>
    <xdr:to>
      <xdr:col>18</xdr:col>
      <xdr:colOff>299935</xdr:colOff>
      <xdr:row>6</xdr:row>
      <xdr:rowOff>96108</xdr:rowOff>
    </xdr:to>
    <xdr:sp macro="" textlink="">
      <xdr:nvSpPr>
        <xdr:cNvPr id="3" name="Rectangle 2">
          <a:extLst>
            <a:ext uri="{FF2B5EF4-FFF2-40B4-BE49-F238E27FC236}">
              <a16:creationId xmlns:a16="http://schemas.microsoft.com/office/drawing/2014/main" id="{221E89F8-4134-4005-BE60-9CBC5717C2BF}"/>
            </a:ext>
          </a:extLst>
        </xdr:cNvPr>
        <xdr:cNvSpPr/>
      </xdr:nvSpPr>
      <xdr:spPr>
        <a:xfrm>
          <a:off x="636338" y="526324"/>
          <a:ext cx="10636397" cy="645549"/>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10640</xdr:colOff>
      <xdr:row>5</xdr:row>
      <xdr:rowOff>49427</xdr:rowOff>
    </xdr:from>
    <xdr:to>
      <xdr:col>6</xdr:col>
      <xdr:colOff>460220</xdr:colOff>
      <xdr:row>7</xdr:row>
      <xdr:rowOff>18948</xdr:rowOff>
    </xdr:to>
    <xdr:sp macro="" textlink="">
      <xdr:nvSpPr>
        <xdr:cNvPr id="4" name="TextBox 3">
          <a:extLst>
            <a:ext uri="{FF2B5EF4-FFF2-40B4-BE49-F238E27FC236}">
              <a16:creationId xmlns:a16="http://schemas.microsoft.com/office/drawing/2014/main" id="{122DDDA2-1FB7-8FBC-55AD-119D6C9B2C4D}"/>
            </a:ext>
          </a:extLst>
        </xdr:cNvPr>
        <xdr:cNvSpPr txBox="1"/>
      </xdr:nvSpPr>
      <xdr:spPr>
        <a:xfrm>
          <a:off x="621613" y="976184"/>
          <a:ext cx="3504445" cy="340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Cascadia Code" panose="020B0609020000020004" pitchFamily="49" charset="0"/>
              <a:ea typeface="Cascadia Code" panose="020B0609020000020004" pitchFamily="49" charset="0"/>
              <a:cs typeface="Cascadia Code" panose="020B0609020000020004" pitchFamily="49" charset="0"/>
            </a:rPr>
            <a:t>Sales Performance</a:t>
          </a:r>
          <a:r>
            <a:rPr lang="en-US" sz="1200" b="1"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 Analysis</a:t>
          </a:r>
          <a:endParaRPr lang="en-NG" sz="1200" b="1">
            <a:solidFill>
              <a:schemeClr val="bg1"/>
            </a:solidFill>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2</xdr:col>
      <xdr:colOff>511142</xdr:colOff>
      <xdr:row>12</xdr:row>
      <xdr:rowOff>63544</xdr:rowOff>
    </xdr:from>
    <xdr:to>
      <xdr:col>17</xdr:col>
      <xdr:colOff>510989</xdr:colOff>
      <xdr:row>37</xdr:row>
      <xdr:rowOff>160020</xdr:rowOff>
    </xdr:to>
    <xdr:grpSp>
      <xdr:nvGrpSpPr>
        <xdr:cNvPr id="12" name="Group 11">
          <a:extLst>
            <a:ext uri="{FF2B5EF4-FFF2-40B4-BE49-F238E27FC236}">
              <a16:creationId xmlns:a16="http://schemas.microsoft.com/office/drawing/2014/main" id="{A96836EB-9AEB-2C1B-AE70-D2426145357B}"/>
            </a:ext>
          </a:extLst>
        </xdr:cNvPr>
        <xdr:cNvGrpSpPr/>
      </xdr:nvGrpSpPr>
      <xdr:grpSpPr>
        <a:xfrm>
          <a:off x="1809186" y="2380584"/>
          <a:ext cx="9563724" cy="4923388"/>
          <a:chOff x="1373786" y="2195979"/>
          <a:chExt cx="9172069" cy="4564783"/>
        </a:xfrm>
      </xdr:grpSpPr>
      <xdr:graphicFrame macro="">
        <xdr:nvGraphicFramePr>
          <xdr:cNvPr id="49" name="Chart 48">
            <a:extLst>
              <a:ext uri="{FF2B5EF4-FFF2-40B4-BE49-F238E27FC236}">
                <a16:creationId xmlns:a16="http://schemas.microsoft.com/office/drawing/2014/main" id="{D3BD1546-74DA-4051-97AB-2C52300B5F0C}"/>
              </a:ext>
            </a:extLst>
          </xdr:cNvPr>
          <xdr:cNvGraphicFramePr>
            <a:graphicFrameLocks/>
          </xdr:cNvGraphicFramePr>
        </xdr:nvGraphicFramePr>
        <xdr:xfrm>
          <a:off x="1373786" y="4381402"/>
          <a:ext cx="4812476" cy="23700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586FDE37-443F-4C91-B62C-A8573B87B36B}"/>
              </a:ext>
            </a:extLst>
          </xdr:cNvPr>
          <xdr:cNvGraphicFramePr>
            <a:graphicFrameLocks/>
          </xdr:cNvGraphicFramePr>
        </xdr:nvGraphicFramePr>
        <xdr:xfrm>
          <a:off x="6328958" y="4381402"/>
          <a:ext cx="4209104" cy="23793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a:extLst>
              <a:ext uri="{FF2B5EF4-FFF2-40B4-BE49-F238E27FC236}">
                <a16:creationId xmlns:a16="http://schemas.microsoft.com/office/drawing/2014/main" id="{87AC7543-51B1-441C-BF99-E50AF7AF1E41}"/>
              </a:ext>
            </a:extLst>
          </xdr:cNvPr>
          <xdr:cNvGraphicFramePr>
            <a:graphicFrameLocks/>
          </xdr:cNvGraphicFramePr>
        </xdr:nvGraphicFramePr>
        <xdr:xfrm>
          <a:off x="6330335" y="2195979"/>
          <a:ext cx="4215520" cy="212445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1" name="Chart 50">
            <a:extLst>
              <a:ext uri="{FF2B5EF4-FFF2-40B4-BE49-F238E27FC236}">
                <a16:creationId xmlns:a16="http://schemas.microsoft.com/office/drawing/2014/main" id="{A794ACEB-0EE0-4E79-B73F-FFDBC2B5A565}"/>
              </a:ext>
            </a:extLst>
          </xdr:cNvPr>
          <xdr:cNvGraphicFramePr>
            <a:graphicFrameLocks/>
          </xdr:cNvGraphicFramePr>
        </xdr:nvGraphicFramePr>
        <xdr:xfrm>
          <a:off x="1373786" y="2195979"/>
          <a:ext cx="4818265" cy="211634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15</xdr:col>
      <xdr:colOff>100676</xdr:colOff>
      <xdr:row>6</xdr:row>
      <xdr:rowOff>83088</xdr:rowOff>
    </xdr:from>
    <xdr:to>
      <xdr:col>17</xdr:col>
      <xdr:colOff>510989</xdr:colOff>
      <xdr:row>11</xdr:row>
      <xdr:rowOff>139700</xdr:rowOff>
    </xdr:to>
    <mc:AlternateContent xmlns:mc="http://schemas.openxmlformats.org/markup-compatibility/2006" xmlns:a14="http://schemas.microsoft.com/office/drawing/2010/main">
      <mc:Choice Requires="a14">
        <xdr:graphicFrame macro="">
          <xdr:nvGraphicFramePr>
            <xdr:cNvPr id="11" name="Years ">
              <a:extLst>
                <a:ext uri="{FF2B5EF4-FFF2-40B4-BE49-F238E27FC236}">
                  <a16:creationId xmlns:a16="http://schemas.microsoft.com/office/drawing/2014/main" id="{0B501611-B1EA-4D2C-8ABD-9EECF378BA9D}"/>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9244676" y="1180368"/>
              <a:ext cx="1629513" cy="97101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244593</xdr:colOff>
      <xdr:row>12</xdr:row>
      <xdr:rowOff>0</xdr:rowOff>
    </xdr:from>
    <xdr:to>
      <xdr:col>2</xdr:col>
      <xdr:colOff>75259</xdr:colOff>
      <xdr:row>37</xdr:row>
      <xdr:rowOff>150519</xdr:rowOff>
    </xdr:to>
    <xdr:sp macro="" textlink="">
      <xdr:nvSpPr>
        <xdr:cNvPr id="13" name="Rectangle: Rounded Corners 12">
          <a:extLst>
            <a:ext uri="{FF2B5EF4-FFF2-40B4-BE49-F238E27FC236}">
              <a16:creationId xmlns:a16="http://schemas.microsoft.com/office/drawing/2014/main" id="{D14DB529-A92B-D7FC-8DA2-E05D3F55818A}"/>
            </a:ext>
          </a:extLst>
        </xdr:cNvPr>
        <xdr:cNvSpPr/>
      </xdr:nvSpPr>
      <xdr:spPr>
        <a:xfrm>
          <a:off x="854193" y="2250831"/>
          <a:ext cx="440266" cy="4839750"/>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editAs="oneCell">
    <xdr:from>
      <xdr:col>1</xdr:col>
      <xdr:colOff>358589</xdr:colOff>
      <xdr:row>14</xdr:row>
      <xdr:rowOff>143435</xdr:rowOff>
    </xdr:from>
    <xdr:to>
      <xdr:col>1</xdr:col>
      <xdr:colOff>573742</xdr:colOff>
      <xdr:row>16</xdr:row>
      <xdr:rowOff>0</xdr:rowOff>
    </xdr:to>
    <xdr:pic>
      <xdr:nvPicPr>
        <xdr:cNvPr id="21" name="Picture 20">
          <a:hlinkClick xmlns:r="http://schemas.openxmlformats.org/officeDocument/2006/relationships" r:id="rId5"/>
          <a:extLst>
            <a:ext uri="{FF2B5EF4-FFF2-40B4-BE49-F238E27FC236}">
              <a16:creationId xmlns:a16="http://schemas.microsoft.com/office/drawing/2014/main" id="{6BEDC2CC-0B4A-794F-D4D3-459E2CF74E78}"/>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968189" y="2653553"/>
          <a:ext cx="215153" cy="215153"/>
        </a:xfrm>
        <a:prstGeom prst="rect">
          <a:avLst/>
        </a:prstGeom>
      </xdr:spPr>
    </xdr:pic>
    <xdr:clientData/>
  </xdr:twoCellAnchor>
  <xdr:twoCellAnchor editAs="oneCell">
    <xdr:from>
      <xdr:col>1</xdr:col>
      <xdr:colOff>358588</xdr:colOff>
      <xdr:row>17</xdr:row>
      <xdr:rowOff>44823</xdr:rowOff>
    </xdr:from>
    <xdr:to>
      <xdr:col>1</xdr:col>
      <xdr:colOff>573741</xdr:colOff>
      <xdr:row>18</xdr:row>
      <xdr:rowOff>80682</xdr:rowOff>
    </xdr:to>
    <xdr:pic>
      <xdr:nvPicPr>
        <xdr:cNvPr id="32" name="Picture 31">
          <a:hlinkClick xmlns:r="http://schemas.openxmlformats.org/officeDocument/2006/relationships" r:id="rId7"/>
          <a:extLst>
            <a:ext uri="{FF2B5EF4-FFF2-40B4-BE49-F238E27FC236}">
              <a16:creationId xmlns:a16="http://schemas.microsoft.com/office/drawing/2014/main" id="{296814C5-E856-F05E-65A9-99824855ED8C}"/>
            </a:ext>
          </a:extLst>
        </xdr:cNvPr>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968188" y="3092823"/>
          <a:ext cx="215153" cy="215153"/>
        </a:xfrm>
        <a:prstGeom prst="rect">
          <a:avLst/>
        </a:prstGeom>
      </xdr:spPr>
    </xdr:pic>
    <xdr:clientData/>
  </xdr:twoCellAnchor>
  <xdr:twoCellAnchor editAs="oneCell">
    <xdr:from>
      <xdr:col>1</xdr:col>
      <xdr:colOff>340659</xdr:colOff>
      <xdr:row>19</xdr:row>
      <xdr:rowOff>125506</xdr:rowOff>
    </xdr:from>
    <xdr:to>
      <xdr:col>1</xdr:col>
      <xdr:colOff>573740</xdr:colOff>
      <xdr:row>21</xdr:row>
      <xdr:rowOff>1493</xdr:rowOff>
    </xdr:to>
    <xdr:pic>
      <xdr:nvPicPr>
        <xdr:cNvPr id="34" name="Picture 33">
          <a:hlinkClick xmlns:r="http://schemas.openxmlformats.org/officeDocument/2006/relationships" r:id="rId9"/>
          <a:extLst>
            <a:ext uri="{FF2B5EF4-FFF2-40B4-BE49-F238E27FC236}">
              <a16:creationId xmlns:a16="http://schemas.microsoft.com/office/drawing/2014/main" id="{80CFD7B1-0226-9F47-BF3F-1ECA5E5EFB20}"/>
            </a:ext>
          </a:extLst>
        </xdr:cNvPr>
        <xdr:cNvPicPr>
          <a:picLocks noChangeAspect="1"/>
        </xdr:cNvPicPr>
      </xdr:nvPicPr>
      <xdr:blipFill>
        <a:blip xmlns:r="http://schemas.openxmlformats.org/officeDocument/2006/relationships" r:embed="rId10" cstate="print">
          <a:lum bright="70000" contrast="-70000"/>
          <a:extLst>
            <a:ext uri="{28A0092B-C50C-407E-A947-70E740481C1C}">
              <a14:useLocalDpi xmlns:a14="http://schemas.microsoft.com/office/drawing/2010/main" val="0"/>
            </a:ext>
          </a:extLst>
        </a:blip>
        <a:stretch>
          <a:fillRect/>
        </a:stretch>
      </xdr:blipFill>
      <xdr:spPr>
        <a:xfrm>
          <a:off x="953762" y="3620196"/>
          <a:ext cx="233081" cy="237718"/>
        </a:xfrm>
        <a:prstGeom prst="rect">
          <a:avLst/>
        </a:prstGeom>
      </xdr:spPr>
    </xdr:pic>
    <xdr:clientData/>
  </xdr:twoCellAnchor>
  <xdr:twoCellAnchor>
    <xdr:from>
      <xdr:col>16</xdr:col>
      <xdr:colOff>582707</xdr:colOff>
      <xdr:row>3</xdr:row>
      <xdr:rowOff>49746</xdr:rowOff>
    </xdr:from>
    <xdr:to>
      <xdr:col>17</xdr:col>
      <xdr:colOff>510989</xdr:colOff>
      <xdr:row>6</xdr:row>
      <xdr:rowOff>34804</xdr:rowOff>
    </xdr:to>
    <xdr:grpSp>
      <xdr:nvGrpSpPr>
        <xdr:cNvPr id="57" name="Group 56">
          <a:extLst>
            <a:ext uri="{FF2B5EF4-FFF2-40B4-BE49-F238E27FC236}">
              <a16:creationId xmlns:a16="http://schemas.microsoft.com/office/drawing/2014/main" id="{E2098750-5940-9B60-482E-A99DE5DE8A30}"/>
            </a:ext>
          </a:extLst>
        </xdr:cNvPr>
        <xdr:cNvGrpSpPr/>
      </xdr:nvGrpSpPr>
      <xdr:grpSpPr>
        <a:xfrm>
          <a:off x="10810084" y="631292"/>
          <a:ext cx="562826" cy="562032"/>
          <a:chOff x="12165106" y="3783104"/>
          <a:chExt cx="1290917" cy="1255059"/>
        </a:xfrm>
      </xdr:grpSpPr>
      <xdr:grpSp>
        <xdr:nvGrpSpPr>
          <xdr:cNvPr id="52" name="Group 51">
            <a:extLst>
              <a:ext uri="{FF2B5EF4-FFF2-40B4-BE49-F238E27FC236}">
                <a16:creationId xmlns:a16="http://schemas.microsoft.com/office/drawing/2014/main" id="{29D0F008-769D-9235-D408-AE8F9E5AA985}"/>
              </a:ext>
            </a:extLst>
          </xdr:cNvPr>
          <xdr:cNvGrpSpPr/>
        </xdr:nvGrpSpPr>
        <xdr:grpSpPr>
          <a:xfrm>
            <a:off x="12420456" y="4025156"/>
            <a:ext cx="786578" cy="739588"/>
            <a:chOff x="12263718" y="4025153"/>
            <a:chExt cx="591670" cy="591670"/>
          </a:xfrm>
        </xdr:grpSpPr>
        <xdr:sp macro="" textlink="">
          <xdr:nvSpPr>
            <xdr:cNvPr id="40" name="Oval 39">
              <a:extLst>
                <a:ext uri="{FF2B5EF4-FFF2-40B4-BE49-F238E27FC236}">
                  <a16:creationId xmlns:a16="http://schemas.microsoft.com/office/drawing/2014/main" id="{4D302685-A298-A1C5-0A20-7FECDF19FA05}"/>
                </a:ext>
              </a:extLst>
            </xdr:cNvPr>
            <xdr:cNvSpPr/>
          </xdr:nvSpPr>
          <xdr:spPr>
            <a:xfrm>
              <a:off x="12263718" y="4025153"/>
              <a:ext cx="591670" cy="59167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46" name="Picture 45">
              <a:extLst>
                <a:ext uri="{FF2B5EF4-FFF2-40B4-BE49-F238E27FC236}">
                  <a16:creationId xmlns:a16="http://schemas.microsoft.com/office/drawing/2014/main" id="{E98FD7DF-B197-0355-7066-49277AE2F43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361604" y="4141690"/>
              <a:ext cx="428515" cy="428515"/>
            </a:xfrm>
            <a:prstGeom prst="rect">
              <a:avLst/>
            </a:prstGeom>
          </xdr:spPr>
        </xdr:pic>
      </xdr:grpSp>
      <xdr:sp macro="" textlink="">
        <xdr:nvSpPr>
          <xdr:cNvPr id="55" name="Circle: Hollow 54">
            <a:extLst>
              <a:ext uri="{FF2B5EF4-FFF2-40B4-BE49-F238E27FC236}">
                <a16:creationId xmlns:a16="http://schemas.microsoft.com/office/drawing/2014/main" id="{D7CC24D4-67A8-0536-E018-AE61493EB8DD}"/>
              </a:ext>
            </a:extLst>
          </xdr:cNvPr>
          <xdr:cNvSpPr/>
        </xdr:nvSpPr>
        <xdr:spPr>
          <a:xfrm>
            <a:off x="12165106" y="3783104"/>
            <a:ext cx="1290917" cy="1255059"/>
          </a:xfrm>
          <a:prstGeom prst="donu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grpSp>
    <xdr:clientData/>
  </xdr:twoCellAnchor>
  <xdr:twoCellAnchor>
    <xdr:from>
      <xdr:col>12</xdr:col>
      <xdr:colOff>365760</xdr:colOff>
      <xdr:row>3</xdr:row>
      <xdr:rowOff>8966</xdr:rowOff>
    </xdr:from>
    <xdr:to>
      <xdr:col>16</xdr:col>
      <xdr:colOff>555820</xdr:colOff>
      <xdr:row>6</xdr:row>
      <xdr:rowOff>82062</xdr:rowOff>
    </xdr:to>
    <xdr:sp macro="" textlink="Calculations!F4">
      <xdr:nvSpPr>
        <xdr:cNvPr id="58" name="TextBox 57">
          <a:extLst>
            <a:ext uri="{FF2B5EF4-FFF2-40B4-BE49-F238E27FC236}">
              <a16:creationId xmlns:a16="http://schemas.microsoft.com/office/drawing/2014/main" id="{E7438982-7E4F-43E6-DD10-8EC9606CF457}"/>
            </a:ext>
          </a:extLst>
        </xdr:cNvPr>
        <xdr:cNvSpPr txBox="1"/>
      </xdr:nvSpPr>
      <xdr:spPr>
        <a:xfrm>
          <a:off x="7680960" y="557606"/>
          <a:ext cx="2628460" cy="621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EEF518F-910A-4966-89C6-8AE11CDC0C2B}" type="TxLink">
            <a:rPr lang="en-US" sz="1800" b="0" i="0" u="none" strike="noStrike">
              <a:solidFill>
                <a:schemeClr val="bg1"/>
              </a:solidFill>
              <a:latin typeface="AbadiMT-ExtraBold" panose="020B0904020104020204" pitchFamily="34" charset="0"/>
            </a:rPr>
            <a:pPr algn="r"/>
            <a:t>Good Morning, Sowande</a:t>
          </a:fld>
          <a:endParaRPr lang="en-NG" sz="1800">
            <a:solidFill>
              <a:schemeClr val="bg1"/>
            </a:solidFill>
            <a:latin typeface="AbadiMT-ExtraBold" panose="020B0904020104020204" pitchFamily="34" charset="0"/>
          </a:endParaRPr>
        </a:p>
      </xdr:txBody>
    </xdr:sp>
    <xdr:clientData/>
  </xdr:twoCellAnchor>
  <xdr:twoCellAnchor>
    <xdr:from>
      <xdr:col>1</xdr:col>
      <xdr:colOff>528320</xdr:colOff>
      <xdr:row>21</xdr:row>
      <xdr:rowOff>111760</xdr:rowOff>
    </xdr:from>
    <xdr:to>
      <xdr:col>2</xdr:col>
      <xdr:colOff>228600</xdr:colOff>
      <xdr:row>28</xdr:row>
      <xdr:rowOff>172720</xdr:rowOff>
    </xdr:to>
    <xdr:grpSp>
      <xdr:nvGrpSpPr>
        <xdr:cNvPr id="22" name="Group 21">
          <a:hlinkClick xmlns:r="http://schemas.openxmlformats.org/officeDocument/2006/relationships" r:id="rId12"/>
          <a:extLst>
            <a:ext uri="{FF2B5EF4-FFF2-40B4-BE49-F238E27FC236}">
              <a16:creationId xmlns:a16="http://schemas.microsoft.com/office/drawing/2014/main" id="{4E59BEDF-1F75-AFE6-8018-AAF5C6F8D51D}"/>
            </a:ext>
          </a:extLst>
        </xdr:cNvPr>
        <xdr:cNvGrpSpPr/>
      </xdr:nvGrpSpPr>
      <xdr:grpSpPr>
        <a:xfrm>
          <a:off x="1188772" y="4167342"/>
          <a:ext cx="325680" cy="1415360"/>
          <a:chOff x="1137920" y="3952240"/>
          <a:chExt cx="309880" cy="1341120"/>
        </a:xfrm>
      </xdr:grpSpPr>
      <xdr:sp macro="" textlink="">
        <xdr:nvSpPr>
          <xdr:cNvPr id="14" name="Rectangle: Rounded Corners 13">
            <a:extLst>
              <a:ext uri="{FF2B5EF4-FFF2-40B4-BE49-F238E27FC236}">
                <a16:creationId xmlns:a16="http://schemas.microsoft.com/office/drawing/2014/main" id="{16F5568C-00B8-0164-BA9C-F2A16C16BA93}"/>
              </a:ext>
            </a:extLst>
          </xdr:cNvPr>
          <xdr:cNvSpPr/>
        </xdr:nvSpPr>
        <xdr:spPr>
          <a:xfrm>
            <a:off x="1137920" y="3952240"/>
            <a:ext cx="284480" cy="13411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0" name="TextBox 19">
            <a:extLst>
              <a:ext uri="{FF2B5EF4-FFF2-40B4-BE49-F238E27FC236}">
                <a16:creationId xmlns:a16="http://schemas.microsoft.com/office/drawing/2014/main" id="{48671FE3-1CC6-00E8-F8B7-0EA010C63431}"/>
              </a:ext>
            </a:extLst>
          </xdr:cNvPr>
          <xdr:cNvSpPr txBox="1"/>
        </xdr:nvSpPr>
        <xdr:spPr>
          <a:xfrm rot="16200000">
            <a:off x="764540" y="4462780"/>
            <a:ext cx="105664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2"/>
                </a:solidFill>
                <a:latin typeface="AbadiMT-Bold" panose="020B0804020104020204" pitchFamily="34" charset="0"/>
              </a:rPr>
              <a:t>INSIGHT</a:t>
            </a:r>
            <a:endParaRPr lang="en-NG" sz="1100" b="1">
              <a:solidFill>
                <a:schemeClr val="accent2"/>
              </a:solidFill>
              <a:latin typeface="AbadiMT-Bold" panose="020B0804020104020204" pitchFamily="34" charset="0"/>
            </a:endParaRPr>
          </a:p>
        </xdr:txBody>
      </xdr:sp>
    </xdr:grpSp>
    <xdr:clientData/>
  </xdr:twoCellAnchor>
  <xdr:twoCellAnchor>
    <xdr:from>
      <xdr:col>2</xdr:col>
      <xdr:colOff>511142</xdr:colOff>
      <xdr:row>7</xdr:row>
      <xdr:rowOff>26142</xdr:rowOff>
    </xdr:from>
    <xdr:to>
      <xdr:col>14</xdr:col>
      <xdr:colOff>432109</xdr:colOff>
      <xdr:row>11</xdr:row>
      <xdr:rowOff>139074</xdr:rowOff>
    </xdr:to>
    <xdr:grpSp>
      <xdr:nvGrpSpPr>
        <xdr:cNvPr id="41" name="Group 40">
          <a:extLst>
            <a:ext uri="{FF2B5EF4-FFF2-40B4-BE49-F238E27FC236}">
              <a16:creationId xmlns:a16="http://schemas.microsoft.com/office/drawing/2014/main" id="{79BB8479-05F2-5576-C8BC-798E88FF6638}"/>
            </a:ext>
          </a:extLst>
        </xdr:cNvPr>
        <xdr:cNvGrpSpPr/>
      </xdr:nvGrpSpPr>
      <xdr:grpSpPr>
        <a:xfrm>
          <a:off x="1809186" y="1377495"/>
          <a:ext cx="7569021" cy="890358"/>
          <a:chOff x="1737349" y="1313659"/>
          <a:chExt cx="7278208" cy="848656"/>
        </a:xfrm>
      </xdr:grpSpPr>
      <xdr:grpSp>
        <xdr:nvGrpSpPr>
          <xdr:cNvPr id="19" name="Group 18">
            <a:extLst>
              <a:ext uri="{FF2B5EF4-FFF2-40B4-BE49-F238E27FC236}">
                <a16:creationId xmlns:a16="http://schemas.microsoft.com/office/drawing/2014/main" id="{12198FA4-E320-2BFA-8F19-E72F0847E2ED}"/>
              </a:ext>
            </a:extLst>
          </xdr:cNvPr>
          <xdr:cNvGrpSpPr/>
        </xdr:nvGrpSpPr>
        <xdr:grpSpPr>
          <a:xfrm>
            <a:off x="5344382" y="1328473"/>
            <a:ext cx="1845091" cy="831856"/>
            <a:chOff x="5344382" y="1328473"/>
            <a:chExt cx="1845091" cy="831856"/>
          </a:xfrm>
        </xdr:grpSpPr>
        <xdr:grpSp>
          <xdr:nvGrpSpPr>
            <xdr:cNvPr id="26" name="Group 25">
              <a:extLst>
                <a:ext uri="{FF2B5EF4-FFF2-40B4-BE49-F238E27FC236}">
                  <a16:creationId xmlns:a16="http://schemas.microsoft.com/office/drawing/2014/main" id="{BA104500-9EB2-4485-9950-A5677C88A1F4}"/>
                </a:ext>
              </a:extLst>
            </xdr:cNvPr>
            <xdr:cNvGrpSpPr/>
          </xdr:nvGrpSpPr>
          <xdr:grpSpPr>
            <a:xfrm>
              <a:off x="5418241" y="1328473"/>
              <a:ext cx="1771232" cy="831856"/>
              <a:chOff x="6141720" y="617220"/>
              <a:chExt cx="1760220" cy="822960"/>
            </a:xfrm>
          </xdr:grpSpPr>
          <xdr:sp macro="" textlink="">
            <xdr:nvSpPr>
              <xdr:cNvPr id="27" name="Rectangle: Rounded Corners 26">
                <a:extLst>
                  <a:ext uri="{FF2B5EF4-FFF2-40B4-BE49-F238E27FC236}">
                    <a16:creationId xmlns:a16="http://schemas.microsoft.com/office/drawing/2014/main" id="{2630AB99-1B25-46F7-E67B-6386AB477464}"/>
                  </a:ext>
                </a:extLst>
              </xdr:cNvPr>
              <xdr:cNvSpPr/>
            </xdr:nvSpPr>
            <xdr:spPr>
              <a:xfrm>
                <a:off x="6141720" y="617220"/>
                <a:ext cx="1760220" cy="822960"/>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8" name="Rectangle: Rounded Corners 27">
                <a:extLst>
                  <a:ext uri="{FF2B5EF4-FFF2-40B4-BE49-F238E27FC236}">
                    <a16:creationId xmlns:a16="http://schemas.microsoft.com/office/drawing/2014/main" id="{6AFF9FF9-1EF1-7174-0A42-41983A5BCA2A}"/>
                  </a:ext>
                </a:extLst>
              </xdr:cNvPr>
              <xdr:cNvSpPr/>
            </xdr:nvSpPr>
            <xdr:spPr>
              <a:xfrm>
                <a:off x="6141720" y="617220"/>
                <a:ext cx="167640" cy="815340"/>
              </a:xfrm>
              <a:prstGeom prst="roundRect">
                <a:avLst>
                  <a:gd name="adj" fmla="val 5000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42" name="TextBox 41">
              <a:extLst>
                <a:ext uri="{FF2B5EF4-FFF2-40B4-BE49-F238E27FC236}">
                  <a16:creationId xmlns:a16="http://schemas.microsoft.com/office/drawing/2014/main" id="{879BEF94-61F3-441D-B033-85B31834815C}"/>
                </a:ext>
              </a:extLst>
            </xdr:cNvPr>
            <xdr:cNvSpPr txBox="1"/>
          </xdr:nvSpPr>
          <xdr:spPr>
            <a:xfrm>
              <a:off x="5344382" y="1328473"/>
              <a:ext cx="1009379" cy="21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rPr>
                <a:t>SALES</a:t>
              </a:r>
              <a:endParaRPr lang="en-NG"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endParaRPr>
            </a:p>
          </xdr:txBody>
        </xdr:sp>
        <xdr:sp macro="" textlink="Calculations!D13">
          <xdr:nvSpPr>
            <xdr:cNvPr id="43" name="TextBox 42">
              <a:extLst>
                <a:ext uri="{FF2B5EF4-FFF2-40B4-BE49-F238E27FC236}">
                  <a16:creationId xmlns:a16="http://schemas.microsoft.com/office/drawing/2014/main" id="{65644E70-373A-412C-934F-3D160FEA082C}"/>
                </a:ext>
              </a:extLst>
            </xdr:cNvPr>
            <xdr:cNvSpPr txBox="1"/>
          </xdr:nvSpPr>
          <xdr:spPr>
            <a:xfrm>
              <a:off x="5495566" y="1504239"/>
              <a:ext cx="1637994" cy="28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7FF497C-5CF9-43A9-A422-760BDB9728C3}" type="TxLink">
                <a:rPr lang="en-US" sz="1400" b="1" i="0" u="none" strike="noStrike">
                  <a:solidFill>
                    <a:srgbClr val="000000"/>
                  </a:solidFill>
                  <a:latin typeface="AbadiMT-Bold" panose="020B0804020104020204" pitchFamily="34" charset="0"/>
                  <a:ea typeface="+mn-ea"/>
                  <a:cs typeface="+mn-cs"/>
                </a:rPr>
                <a:pPr marL="0" indent="0" algn="ctr"/>
                <a:t> $127,931,598.5 </a:t>
              </a:fld>
              <a:endParaRPr lang="en-NG" sz="1400" b="1" i="0" u="none" strike="noStrike">
                <a:solidFill>
                  <a:srgbClr val="000000"/>
                </a:solidFill>
                <a:latin typeface="AbadiMT-Bold" panose="020B0804020104020204" pitchFamily="34" charset="0"/>
                <a:ea typeface="+mn-ea"/>
                <a:cs typeface="+mn-cs"/>
              </a:endParaRPr>
            </a:p>
          </xdr:txBody>
        </xdr:sp>
        <xdr:grpSp>
          <xdr:nvGrpSpPr>
            <xdr:cNvPr id="70" name="Group 69">
              <a:extLst>
                <a:ext uri="{FF2B5EF4-FFF2-40B4-BE49-F238E27FC236}">
                  <a16:creationId xmlns:a16="http://schemas.microsoft.com/office/drawing/2014/main" id="{5AB9EF77-331B-30BD-C0F2-10AF841C80D9}"/>
                </a:ext>
              </a:extLst>
            </xdr:cNvPr>
            <xdr:cNvGrpSpPr/>
          </xdr:nvGrpSpPr>
          <xdr:grpSpPr>
            <a:xfrm>
              <a:off x="5670331" y="1742466"/>
              <a:ext cx="1429407" cy="388182"/>
              <a:chOff x="5638800" y="1767114"/>
              <a:chExt cx="1422400" cy="390435"/>
            </a:xfrm>
          </xdr:grpSpPr>
          <xdr:sp macro="" textlink="'PIVOT TABLE'!E115">
            <xdr:nvSpPr>
              <xdr:cNvPr id="53" name="TextBox 52">
                <a:extLst>
                  <a:ext uri="{FF2B5EF4-FFF2-40B4-BE49-F238E27FC236}">
                    <a16:creationId xmlns:a16="http://schemas.microsoft.com/office/drawing/2014/main" id="{C8443C5C-02BB-66AB-D7EB-A639088073C5}"/>
                  </a:ext>
                </a:extLst>
              </xdr:cNvPr>
              <xdr:cNvSpPr txBox="1"/>
            </xdr:nvSpPr>
            <xdr:spPr>
              <a:xfrm>
                <a:off x="5689600" y="1767114"/>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C1B1A7-6E60-4254-BC3F-711540D7D30C}" type="TxLink">
                  <a:rPr lang="en-US" sz="1100" b="1" i="0" u="none" strike="noStrike">
                    <a:solidFill>
                      <a:srgbClr val="000000"/>
                    </a:solidFill>
                    <a:latin typeface="Aptos Narrow"/>
                  </a:rPr>
                  <a:pPr/>
                  <a:t>-36.15%</a:t>
                </a:fld>
                <a:endParaRPr lang="en-NG" sz="1100" b="1"/>
              </a:p>
            </xdr:txBody>
          </xdr:sp>
          <xdr:sp macro="" textlink="">
            <xdr:nvSpPr>
              <xdr:cNvPr id="54" name="Arrow: Down 53">
                <a:extLst>
                  <a:ext uri="{FF2B5EF4-FFF2-40B4-BE49-F238E27FC236}">
                    <a16:creationId xmlns:a16="http://schemas.microsoft.com/office/drawing/2014/main" id="{8FFE38C7-BA24-11EB-EEB3-1CEBCB289001}"/>
                  </a:ext>
                </a:extLst>
              </xdr:cNvPr>
              <xdr:cNvSpPr/>
            </xdr:nvSpPr>
            <xdr:spPr>
              <a:xfrm>
                <a:off x="5638800" y="1838234"/>
                <a:ext cx="111760" cy="124097"/>
              </a:xfrm>
              <a:prstGeom prst="downArrow">
                <a:avLst/>
              </a:prstGeom>
              <a:solidFill>
                <a:srgbClr val="9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PIVOT TABLE'!E115">
            <xdr:nvSpPr>
              <xdr:cNvPr id="56" name="TextBox 55">
                <a:extLst>
                  <a:ext uri="{FF2B5EF4-FFF2-40B4-BE49-F238E27FC236}">
                    <a16:creationId xmlns:a16="http://schemas.microsoft.com/office/drawing/2014/main" id="{02A9DC87-6F30-42B1-B572-B2340C5ED3FB}"/>
                  </a:ext>
                </a:extLst>
              </xdr:cNvPr>
              <xdr:cNvSpPr txBox="1"/>
            </xdr:nvSpPr>
            <xdr:spPr>
              <a:xfrm>
                <a:off x="6207760" y="1777274"/>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AbadiMT-ExtraLight" panose="020B0204020104020204" pitchFamily="34" charset="0"/>
                  </a:rPr>
                  <a:t>YoY</a:t>
                </a:r>
                <a:endParaRPr lang="en-NG" sz="1100" b="0">
                  <a:latin typeface="AbadiMT-ExtraLight" panose="020B0204020104020204" pitchFamily="34" charset="0"/>
                </a:endParaRPr>
              </a:p>
            </xdr:txBody>
          </xdr:sp>
        </xdr:grpSp>
      </xdr:grpSp>
      <xdr:grpSp>
        <xdr:nvGrpSpPr>
          <xdr:cNvPr id="29" name="Group 28">
            <a:extLst>
              <a:ext uri="{FF2B5EF4-FFF2-40B4-BE49-F238E27FC236}">
                <a16:creationId xmlns:a16="http://schemas.microsoft.com/office/drawing/2014/main" id="{51B6BA51-DE75-147F-C988-0C257A206C63}"/>
              </a:ext>
            </a:extLst>
          </xdr:cNvPr>
          <xdr:cNvGrpSpPr/>
        </xdr:nvGrpSpPr>
        <xdr:grpSpPr>
          <a:xfrm>
            <a:off x="7230890" y="1313659"/>
            <a:ext cx="1784667" cy="826791"/>
            <a:chOff x="7230890" y="1313659"/>
            <a:chExt cx="1784667" cy="826791"/>
          </a:xfrm>
        </xdr:grpSpPr>
        <xdr:grpSp>
          <xdr:nvGrpSpPr>
            <xdr:cNvPr id="35" name="Group 34">
              <a:extLst>
                <a:ext uri="{FF2B5EF4-FFF2-40B4-BE49-F238E27FC236}">
                  <a16:creationId xmlns:a16="http://schemas.microsoft.com/office/drawing/2014/main" id="{E1A13DF3-1165-22DA-4AE1-2EE78AA6EFFB}"/>
                </a:ext>
              </a:extLst>
            </xdr:cNvPr>
            <xdr:cNvGrpSpPr/>
          </xdr:nvGrpSpPr>
          <xdr:grpSpPr>
            <a:xfrm>
              <a:off x="7244509" y="1313659"/>
              <a:ext cx="1771048" cy="826791"/>
              <a:chOff x="7205971" y="1296142"/>
              <a:chExt cx="1760538" cy="822587"/>
            </a:xfrm>
          </xdr:grpSpPr>
          <xdr:sp macro="" textlink="">
            <xdr:nvSpPr>
              <xdr:cNvPr id="30" name="Rectangle: Rounded Corners 29">
                <a:extLst>
                  <a:ext uri="{FF2B5EF4-FFF2-40B4-BE49-F238E27FC236}">
                    <a16:creationId xmlns:a16="http://schemas.microsoft.com/office/drawing/2014/main" id="{53CED662-0795-91C0-BE39-FEFC7065E31F}"/>
                  </a:ext>
                </a:extLst>
              </xdr:cNvPr>
              <xdr:cNvSpPr/>
            </xdr:nvSpPr>
            <xdr:spPr>
              <a:xfrm>
                <a:off x="7205971" y="1296142"/>
                <a:ext cx="1760538" cy="822587"/>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1" name="Rectangle: Rounded Corners 30">
                <a:extLst>
                  <a:ext uri="{FF2B5EF4-FFF2-40B4-BE49-F238E27FC236}">
                    <a16:creationId xmlns:a16="http://schemas.microsoft.com/office/drawing/2014/main" id="{297EAC0B-01D9-E3D2-86CA-70068E6946A2}"/>
                  </a:ext>
                </a:extLst>
              </xdr:cNvPr>
              <xdr:cNvSpPr/>
            </xdr:nvSpPr>
            <xdr:spPr>
              <a:xfrm>
                <a:off x="7205971" y="1296142"/>
                <a:ext cx="167670" cy="814970"/>
              </a:xfrm>
              <a:prstGeom prst="roundRect">
                <a:avLst>
                  <a:gd name="adj" fmla="val 5000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44" name="TextBox 43">
              <a:extLst>
                <a:ext uri="{FF2B5EF4-FFF2-40B4-BE49-F238E27FC236}">
                  <a16:creationId xmlns:a16="http://schemas.microsoft.com/office/drawing/2014/main" id="{3991123A-0261-4BF6-A912-1E7D46FF607C}"/>
                </a:ext>
              </a:extLst>
            </xdr:cNvPr>
            <xdr:cNvSpPr txBox="1"/>
          </xdr:nvSpPr>
          <xdr:spPr>
            <a:xfrm>
              <a:off x="7230890" y="1313659"/>
              <a:ext cx="1009275" cy="213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latin typeface="AbadiMT" panose="020B0604020104020204" pitchFamily="34" charset="0"/>
                  <a:ea typeface="Cascadia Mono SemiBold" panose="020B0609020000020004" pitchFamily="49" charset="0"/>
                  <a:cs typeface="Cascadia Mono SemiBold" panose="020B0609020000020004" pitchFamily="49" charset="0"/>
                </a:rPr>
                <a:t>PROFITS</a:t>
              </a:r>
              <a:endParaRPr lang="en-NG" sz="1100" b="0">
                <a:latin typeface="AbadiMT" panose="020B0604020104020204" pitchFamily="34" charset="0"/>
                <a:ea typeface="Cascadia Mono SemiBold" panose="020B0609020000020004" pitchFamily="49" charset="0"/>
                <a:cs typeface="Cascadia Mono SemiBold" panose="020B0609020000020004" pitchFamily="49" charset="0"/>
              </a:endParaRPr>
            </a:p>
          </xdr:txBody>
        </xdr:sp>
        <xdr:sp macro="" textlink="Calculations!D5">
          <xdr:nvSpPr>
            <xdr:cNvPr id="45" name="TextBox 44">
              <a:extLst>
                <a:ext uri="{FF2B5EF4-FFF2-40B4-BE49-F238E27FC236}">
                  <a16:creationId xmlns:a16="http://schemas.microsoft.com/office/drawing/2014/main" id="{A415A13E-955E-4737-878B-CB5D7886ED54}"/>
                </a:ext>
              </a:extLst>
            </xdr:cNvPr>
            <xdr:cNvSpPr txBox="1"/>
          </xdr:nvSpPr>
          <xdr:spPr>
            <a:xfrm>
              <a:off x="7297027" y="1488356"/>
              <a:ext cx="1564251" cy="279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7989B63-C709-454B-9F39-D3255E18B70C}" type="TxLink">
                <a:rPr lang="en-US" sz="1400" b="1" i="0" u="none" strike="noStrike">
                  <a:solidFill>
                    <a:srgbClr val="000000"/>
                  </a:solidFill>
                  <a:latin typeface="AbadiMT-Bold" panose="020B0804020104020204" pitchFamily="34" charset="0"/>
                  <a:ea typeface="+mn-ea"/>
                  <a:cs typeface="+mn-cs"/>
                </a:rPr>
                <a:pPr marL="0" indent="0" algn="ctr"/>
                <a:t> $26,098,950.5 </a:t>
              </a:fld>
              <a:endParaRPr lang="en-NG" sz="1400" b="1" i="0" u="none" strike="noStrike">
                <a:solidFill>
                  <a:srgbClr val="000000"/>
                </a:solidFill>
                <a:latin typeface="AbadiMT-Bold" panose="020B0804020104020204" pitchFamily="34" charset="0"/>
                <a:ea typeface="+mn-ea"/>
                <a:cs typeface="+mn-cs"/>
              </a:endParaRPr>
            </a:p>
          </xdr:txBody>
        </xdr:sp>
        <xdr:grpSp>
          <xdr:nvGrpSpPr>
            <xdr:cNvPr id="71" name="Group 70">
              <a:extLst>
                <a:ext uri="{FF2B5EF4-FFF2-40B4-BE49-F238E27FC236}">
                  <a16:creationId xmlns:a16="http://schemas.microsoft.com/office/drawing/2014/main" id="{203B6F13-2CAF-499D-2B11-E79E2E1D2054}"/>
                </a:ext>
              </a:extLst>
            </xdr:cNvPr>
            <xdr:cNvGrpSpPr/>
          </xdr:nvGrpSpPr>
          <xdr:grpSpPr>
            <a:xfrm>
              <a:off x="7479161" y="1742466"/>
              <a:ext cx="1429407" cy="388182"/>
              <a:chOff x="7437120" y="1756954"/>
              <a:chExt cx="1422400" cy="390435"/>
            </a:xfrm>
          </xdr:grpSpPr>
          <xdr:sp macro="" textlink="'PIVOT TABLE'!F115">
            <xdr:nvSpPr>
              <xdr:cNvPr id="59" name="TextBox 58">
                <a:extLst>
                  <a:ext uri="{FF2B5EF4-FFF2-40B4-BE49-F238E27FC236}">
                    <a16:creationId xmlns:a16="http://schemas.microsoft.com/office/drawing/2014/main" id="{DCBE5813-C09A-4FCC-9E57-60832DFD7DC3}"/>
                  </a:ext>
                </a:extLst>
              </xdr:cNvPr>
              <xdr:cNvSpPr txBox="1"/>
            </xdr:nvSpPr>
            <xdr:spPr>
              <a:xfrm>
                <a:off x="7487920" y="1756954"/>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A7122ED-CFCB-4B44-A704-A144EA44EBE1}" type="TxLink">
                  <a:rPr lang="en-US" sz="1100" b="1" i="0" u="none" strike="noStrike">
                    <a:solidFill>
                      <a:srgbClr val="000000"/>
                    </a:solidFill>
                    <a:latin typeface="Aptos Narrow"/>
                    <a:ea typeface="+mn-ea"/>
                    <a:cs typeface="+mn-cs"/>
                  </a:rPr>
                  <a:pPr marL="0" indent="0"/>
                  <a:t>-31.27%</a:t>
                </a:fld>
                <a:endParaRPr lang="en-NG" sz="1100" b="1" i="0" u="none" strike="noStrike">
                  <a:solidFill>
                    <a:srgbClr val="000000"/>
                  </a:solidFill>
                  <a:latin typeface="Aptos Narrow"/>
                  <a:ea typeface="+mn-ea"/>
                  <a:cs typeface="+mn-cs"/>
                </a:endParaRPr>
              </a:p>
            </xdr:txBody>
          </xdr:sp>
          <xdr:sp macro="" textlink="">
            <xdr:nvSpPr>
              <xdr:cNvPr id="60" name="Arrow: Down 59">
                <a:extLst>
                  <a:ext uri="{FF2B5EF4-FFF2-40B4-BE49-F238E27FC236}">
                    <a16:creationId xmlns:a16="http://schemas.microsoft.com/office/drawing/2014/main" id="{4690DD82-AD0A-4917-BB15-2F3DAA607E7C}"/>
                  </a:ext>
                </a:extLst>
              </xdr:cNvPr>
              <xdr:cNvSpPr/>
            </xdr:nvSpPr>
            <xdr:spPr>
              <a:xfrm>
                <a:off x="7437120" y="1828074"/>
                <a:ext cx="111760" cy="124097"/>
              </a:xfrm>
              <a:prstGeom prst="downArrow">
                <a:avLst/>
              </a:prstGeom>
              <a:solidFill>
                <a:srgbClr val="9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PIVOT TABLE'!E115">
            <xdr:nvSpPr>
              <xdr:cNvPr id="61" name="TextBox 60">
                <a:extLst>
                  <a:ext uri="{FF2B5EF4-FFF2-40B4-BE49-F238E27FC236}">
                    <a16:creationId xmlns:a16="http://schemas.microsoft.com/office/drawing/2014/main" id="{FDF7A3E7-25BD-49D2-A6F3-84292E72A716}"/>
                  </a:ext>
                </a:extLst>
              </xdr:cNvPr>
              <xdr:cNvSpPr txBox="1"/>
            </xdr:nvSpPr>
            <xdr:spPr>
              <a:xfrm>
                <a:off x="8006080" y="1767114"/>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AbadiMT-ExtraLight" panose="020B0204020104020204" pitchFamily="34" charset="0"/>
                  </a:rPr>
                  <a:t>YoY</a:t>
                </a:r>
                <a:endParaRPr lang="en-NG" sz="1100" b="0">
                  <a:latin typeface="AbadiMT-ExtraLight" panose="020B0204020104020204" pitchFamily="34" charset="0"/>
                </a:endParaRPr>
              </a:p>
            </xdr:txBody>
          </xdr:sp>
        </xdr:grpSp>
      </xdr:grpSp>
      <xdr:grpSp>
        <xdr:nvGrpSpPr>
          <xdr:cNvPr id="16" name="Group 15">
            <a:extLst>
              <a:ext uri="{FF2B5EF4-FFF2-40B4-BE49-F238E27FC236}">
                <a16:creationId xmlns:a16="http://schemas.microsoft.com/office/drawing/2014/main" id="{8FE89EE0-BC99-6626-E4F3-398CA8A07267}"/>
              </a:ext>
            </a:extLst>
          </xdr:cNvPr>
          <xdr:cNvGrpSpPr/>
        </xdr:nvGrpSpPr>
        <xdr:grpSpPr>
          <a:xfrm>
            <a:off x="3528937" y="1334398"/>
            <a:ext cx="1858434" cy="827917"/>
            <a:chOff x="3528937" y="1334398"/>
            <a:chExt cx="1858434" cy="827917"/>
          </a:xfrm>
        </xdr:grpSpPr>
        <xdr:grpSp>
          <xdr:nvGrpSpPr>
            <xdr:cNvPr id="33" name="Group 32">
              <a:extLst>
                <a:ext uri="{FF2B5EF4-FFF2-40B4-BE49-F238E27FC236}">
                  <a16:creationId xmlns:a16="http://schemas.microsoft.com/office/drawing/2014/main" id="{43A313CD-E9E8-F5CB-598E-3F4590B67150}"/>
                </a:ext>
              </a:extLst>
            </xdr:cNvPr>
            <xdr:cNvGrpSpPr/>
          </xdr:nvGrpSpPr>
          <xdr:grpSpPr>
            <a:xfrm>
              <a:off x="3528937" y="1334398"/>
              <a:ext cx="1858434" cy="827917"/>
              <a:chOff x="3511420" y="1316881"/>
              <a:chExt cx="1847923" cy="823713"/>
            </a:xfrm>
          </xdr:grpSpPr>
          <xdr:grpSp>
            <xdr:nvGrpSpPr>
              <xdr:cNvPr id="23" name="Group 22">
                <a:extLst>
                  <a:ext uri="{FF2B5EF4-FFF2-40B4-BE49-F238E27FC236}">
                    <a16:creationId xmlns:a16="http://schemas.microsoft.com/office/drawing/2014/main" id="{30EA3533-8C7C-49D6-AC94-443CFBE70B77}"/>
                  </a:ext>
                </a:extLst>
              </xdr:cNvPr>
              <xdr:cNvGrpSpPr/>
            </xdr:nvGrpSpPr>
            <xdr:grpSpPr>
              <a:xfrm>
                <a:off x="3598582" y="1316881"/>
                <a:ext cx="1760761" cy="823713"/>
                <a:chOff x="6141720" y="617220"/>
                <a:chExt cx="1760220" cy="822960"/>
              </a:xfrm>
            </xdr:grpSpPr>
            <xdr:sp macro="" textlink="">
              <xdr:nvSpPr>
                <xdr:cNvPr id="24" name="Rectangle: Rounded Corners 23">
                  <a:extLst>
                    <a:ext uri="{FF2B5EF4-FFF2-40B4-BE49-F238E27FC236}">
                      <a16:creationId xmlns:a16="http://schemas.microsoft.com/office/drawing/2014/main" id="{C3A2BA77-616F-B255-9C94-52D7EE026F71}"/>
                    </a:ext>
                  </a:extLst>
                </xdr:cNvPr>
                <xdr:cNvSpPr/>
              </xdr:nvSpPr>
              <xdr:spPr>
                <a:xfrm>
                  <a:off x="6141720" y="617220"/>
                  <a:ext cx="1760220" cy="822960"/>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5" name="Rectangle: Rounded Corners 24">
                  <a:extLst>
                    <a:ext uri="{FF2B5EF4-FFF2-40B4-BE49-F238E27FC236}">
                      <a16:creationId xmlns:a16="http://schemas.microsoft.com/office/drawing/2014/main" id="{FC65887C-044E-CE51-FE46-5D0A4081E140}"/>
                    </a:ext>
                  </a:extLst>
                </xdr:cNvPr>
                <xdr:cNvSpPr/>
              </xdr:nvSpPr>
              <xdr:spPr>
                <a:xfrm>
                  <a:off x="6141720" y="617220"/>
                  <a:ext cx="167640" cy="815340"/>
                </a:xfrm>
                <a:prstGeom prst="roundRect">
                  <a:avLst>
                    <a:gd name="adj" fmla="val 5000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38" name="TextBox 37">
                <a:extLst>
                  <a:ext uri="{FF2B5EF4-FFF2-40B4-BE49-F238E27FC236}">
                    <a16:creationId xmlns:a16="http://schemas.microsoft.com/office/drawing/2014/main" id="{48B250CE-9A57-4E61-967A-768351EBA837}"/>
                  </a:ext>
                </a:extLst>
              </xdr:cNvPr>
              <xdr:cNvSpPr txBox="1"/>
            </xdr:nvSpPr>
            <xdr:spPr>
              <a:xfrm>
                <a:off x="3511420" y="1316881"/>
                <a:ext cx="998904" cy="213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rPr>
                  <a:t>COGS</a:t>
                </a:r>
              </a:p>
            </xdr:txBody>
          </xdr:sp>
          <xdr:sp macro="" textlink="Calculations!D17">
            <xdr:nvSpPr>
              <xdr:cNvPr id="39" name="TextBox 38">
                <a:extLst>
                  <a:ext uri="{FF2B5EF4-FFF2-40B4-BE49-F238E27FC236}">
                    <a16:creationId xmlns:a16="http://schemas.microsoft.com/office/drawing/2014/main" id="{571FD08C-CC4B-4529-92D5-99FE20CB0DAA}"/>
                  </a:ext>
                </a:extLst>
              </xdr:cNvPr>
              <xdr:cNvSpPr txBox="1"/>
            </xdr:nvSpPr>
            <xdr:spPr>
              <a:xfrm>
                <a:off x="3641119" y="1490764"/>
                <a:ext cx="1713022" cy="28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32A79B-5FB8-40E0-AA8F-65663DC89FDB}" type="TxLink">
                  <a:rPr lang="en-US" sz="1400" b="1" i="0" u="none" strike="noStrike">
                    <a:solidFill>
                      <a:srgbClr val="000000"/>
                    </a:solidFill>
                    <a:latin typeface="AbadiMT-Bold" panose="020B0804020104020204" pitchFamily="34" charset="0"/>
                    <a:ea typeface="+mn-ea"/>
                    <a:cs typeface="+mn-cs"/>
                  </a:rPr>
                  <a:pPr marL="0" indent="0" algn="ctr"/>
                  <a:t> $101,832,648.0 </a:t>
                </a:fld>
                <a:endParaRPr lang="en-NG" sz="1400" b="1" i="0" u="none" strike="noStrike">
                  <a:solidFill>
                    <a:srgbClr val="000000"/>
                  </a:solidFill>
                  <a:latin typeface="AbadiMT-Bold" panose="020B0804020104020204" pitchFamily="34" charset="0"/>
                  <a:ea typeface="+mn-ea"/>
                  <a:cs typeface="+mn-cs"/>
                </a:endParaRPr>
              </a:p>
            </xdr:txBody>
          </xdr:sp>
        </xdr:grpSp>
        <xdr:grpSp>
          <xdr:nvGrpSpPr>
            <xdr:cNvPr id="65" name="Group 64">
              <a:extLst>
                <a:ext uri="{FF2B5EF4-FFF2-40B4-BE49-F238E27FC236}">
                  <a16:creationId xmlns:a16="http://schemas.microsoft.com/office/drawing/2014/main" id="{670A96B9-7063-2A0F-C1B2-D69CE4B262D2}"/>
                </a:ext>
              </a:extLst>
            </xdr:cNvPr>
            <xdr:cNvGrpSpPr/>
          </xdr:nvGrpSpPr>
          <xdr:grpSpPr>
            <a:xfrm>
              <a:off x="3874564" y="1742466"/>
              <a:ext cx="1429407" cy="388182"/>
              <a:chOff x="12681857" y="1186543"/>
              <a:chExt cx="1422400" cy="390435"/>
            </a:xfrm>
          </xdr:grpSpPr>
          <xdr:sp macro="" textlink="'PIVOT TABLE'!G115">
            <xdr:nvSpPr>
              <xdr:cNvPr id="62" name="TextBox 61">
                <a:extLst>
                  <a:ext uri="{FF2B5EF4-FFF2-40B4-BE49-F238E27FC236}">
                    <a16:creationId xmlns:a16="http://schemas.microsoft.com/office/drawing/2014/main" id="{DBA6C3CA-56A7-4AF9-B86E-90948DAD8420}"/>
                  </a:ext>
                </a:extLst>
              </xdr:cNvPr>
              <xdr:cNvSpPr txBox="1"/>
            </xdr:nvSpPr>
            <xdr:spPr>
              <a:xfrm>
                <a:off x="12732657" y="1186543"/>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8234BA-BC39-4DF6-AF78-F6C702EB77DD}" type="TxLink">
                  <a:rPr lang="en-US" sz="1100" b="1" i="0" u="none" strike="noStrike">
                    <a:solidFill>
                      <a:srgbClr val="000000"/>
                    </a:solidFill>
                    <a:latin typeface="Aptos Narrow"/>
                  </a:rPr>
                  <a:pPr/>
                  <a:t>-37.39%</a:t>
                </a:fld>
                <a:endParaRPr lang="en-NG" sz="1100" b="1"/>
              </a:p>
            </xdr:txBody>
          </xdr:sp>
          <xdr:sp macro="" textlink="">
            <xdr:nvSpPr>
              <xdr:cNvPr id="63" name="Arrow: Down 62">
                <a:extLst>
                  <a:ext uri="{FF2B5EF4-FFF2-40B4-BE49-F238E27FC236}">
                    <a16:creationId xmlns:a16="http://schemas.microsoft.com/office/drawing/2014/main" id="{6E43D872-A775-4F35-804D-5581F8D5D3B8}"/>
                  </a:ext>
                </a:extLst>
              </xdr:cNvPr>
              <xdr:cNvSpPr/>
            </xdr:nvSpPr>
            <xdr:spPr>
              <a:xfrm>
                <a:off x="12681857" y="1257663"/>
                <a:ext cx="111760" cy="124097"/>
              </a:xfrm>
              <a:prstGeom prst="downArrow">
                <a:avLst/>
              </a:prstGeom>
              <a:solidFill>
                <a:srgbClr val="9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PIVOT TABLE'!E115">
            <xdr:nvSpPr>
              <xdr:cNvPr id="64" name="TextBox 63">
                <a:extLst>
                  <a:ext uri="{FF2B5EF4-FFF2-40B4-BE49-F238E27FC236}">
                    <a16:creationId xmlns:a16="http://schemas.microsoft.com/office/drawing/2014/main" id="{6596E188-1144-4A1B-8979-C2A0D47FDDA3}"/>
                  </a:ext>
                </a:extLst>
              </xdr:cNvPr>
              <xdr:cNvSpPr txBox="1"/>
            </xdr:nvSpPr>
            <xdr:spPr>
              <a:xfrm>
                <a:off x="13250817" y="1196703"/>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AbadiMT-ExtraLight" panose="020B0204020104020204" pitchFamily="34" charset="0"/>
                  </a:rPr>
                  <a:t>YoY</a:t>
                </a:r>
                <a:endParaRPr lang="en-NG" sz="1100" b="0">
                  <a:latin typeface="AbadiMT-ExtraLight" panose="020B0204020104020204" pitchFamily="34" charset="0"/>
                </a:endParaRPr>
              </a:p>
            </xdr:txBody>
          </xdr:sp>
        </xdr:grpSp>
      </xdr:grpSp>
      <xdr:grpSp>
        <xdr:nvGrpSpPr>
          <xdr:cNvPr id="6" name="Group 5">
            <a:extLst>
              <a:ext uri="{FF2B5EF4-FFF2-40B4-BE49-F238E27FC236}">
                <a16:creationId xmlns:a16="http://schemas.microsoft.com/office/drawing/2014/main" id="{D3BD04BB-1C85-AEE8-5D53-1CF6BE433BA6}"/>
              </a:ext>
            </a:extLst>
          </xdr:cNvPr>
          <xdr:cNvGrpSpPr/>
        </xdr:nvGrpSpPr>
        <xdr:grpSpPr>
          <a:xfrm>
            <a:off x="1737349" y="1319585"/>
            <a:ext cx="1829424" cy="827917"/>
            <a:chOff x="1737349" y="1319585"/>
            <a:chExt cx="1829424" cy="827917"/>
          </a:xfrm>
        </xdr:grpSpPr>
        <xdr:grpSp>
          <xdr:nvGrpSpPr>
            <xdr:cNvPr id="15" name="Group 14">
              <a:extLst>
                <a:ext uri="{FF2B5EF4-FFF2-40B4-BE49-F238E27FC236}">
                  <a16:creationId xmlns:a16="http://schemas.microsoft.com/office/drawing/2014/main" id="{0F71CC0C-ECAA-2CB6-E4DC-A6A54A9AD6C0}"/>
                </a:ext>
              </a:extLst>
            </xdr:cNvPr>
            <xdr:cNvGrpSpPr/>
          </xdr:nvGrpSpPr>
          <xdr:grpSpPr>
            <a:xfrm>
              <a:off x="1737349" y="1319585"/>
              <a:ext cx="1829424" cy="827917"/>
              <a:chOff x="1193313" y="1282349"/>
              <a:chExt cx="1824559" cy="808874"/>
            </a:xfrm>
          </xdr:grpSpPr>
          <xdr:sp macro="" textlink="">
            <xdr:nvSpPr>
              <xdr:cNvPr id="5" name="Rectangle: Rounded Corners 4">
                <a:extLst>
                  <a:ext uri="{FF2B5EF4-FFF2-40B4-BE49-F238E27FC236}">
                    <a16:creationId xmlns:a16="http://schemas.microsoft.com/office/drawing/2014/main" id="{DCF9B19A-B467-154C-803E-CB46AA0FFB5C}"/>
                  </a:ext>
                </a:extLst>
              </xdr:cNvPr>
              <xdr:cNvSpPr/>
            </xdr:nvSpPr>
            <xdr:spPr>
              <a:xfrm>
                <a:off x="1255236" y="1282349"/>
                <a:ext cx="1762636" cy="808874"/>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7" name="Rectangle: Rounded Corners 16">
                <a:extLst>
                  <a:ext uri="{FF2B5EF4-FFF2-40B4-BE49-F238E27FC236}">
                    <a16:creationId xmlns:a16="http://schemas.microsoft.com/office/drawing/2014/main" id="{0B7DFCCF-F128-7C04-7FA9-1E3F73ACD1F5}"/>
                  </a:ext>
                </a:extLst>
              </xdr:cNvPr>
              <xdr:cNvSpPr/>
            </xdr:nvSpPr>
            <xdr:spPr>
              <a:xfrm>
                <a:off x="1255236" y="1282349"/>
                <a:ext cx="167203" cy="801099"/>
              </a:xfrm>
              <a:prstGeom prst="roundRect">
                <a:avLst>
                  <a:gd name="adj" fmla="val 5000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0" name="TextBox 9">
                <a:extLst>
                  <a:ext uri="{FF2B5EF4-FFF2-40B4-BE49-F238E27FC236}">
                    <a16:creationId xmlns:a16="http://schemas.microsoft.com/office/drawing/2014/main" id="{8EAE944E-4EE5-7F60-2825-D56BA0C395D3}"/>
                  </a:ext>
                </a:extLst>
              </xdr:cNvPr>
              <xdr:cNvSpPr txBox="1"/>
            </xdr:nvSpPr>
            <xdr:spPr>
              <a:xfrm>
                <a:off x="1193313" y="1282349"/>
                <a:ext cx="1005457" cy="209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rPr>
                  <a:t>Goods</a:t>
                </a:r>
                <a:endParaRPr lang="en-NG"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endParaRPr>
              </a:p>
            </xdr:txBody>
          </xdr:sp>
          <xdr:sp macro="" textlink="Calculations!D9">
            <xdr:nvSpPr>
              <xdr:cNvPr id="36" name="TextBox 35">
                <a:extLst>
                  <a:ext uri="{FF2B5EF4-FFF2-40B4-BE49-F238E27FC236}">
                    <a16:creationId xmlns:a16="http://schemas.microsoft.com/office/drawing/2014/main" id="{440FDDDA-590E-4D00-8CBC-24C69384619A}"/>
                  </a:ext>
                </a:extLst>
              </xdr:cNvPr>
              <xdr:cNvSpPr txBox="1"/>
            </xdr:nvSpPr>
            <xdr:spPr>
              <a:xfrm>
                <a:off x="1355602" y="1453100"/>
                <a:ext cx="940167" cy="273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43BDEF6-CA01-478D-AA69-E3FD4B79E14F}" type="TxLink">
                  <a:rPr lang="en-US" sz="1400" b="1" i="0" u="none" strike="noStrike">
                    <a:solidFill>
                      <a:srgbClr val="000000"/>
                    </a:solidFill>
                    <a:latin typeface="AbadiMT-Bold" panose="020B0804020104020204" pitchFamily="34" charset="0"/>
                    <a:ea typeface="+mn-ea"/>
                    <a:cs typeface="+mn-cs"/>
                  </a:rPr>
                  <a:pPr marL="0" indent="0" algn="ctr"/>
                  <a:t>1125824</a:t>
                </a:fld>
                <a:endParaRPr lang="en-NG" sz="1400" b="1" i="0" u="none" strike="noStrike">
                  <a:solidFill>
                    <a:srgbClr val="000000"/>
                  </a:solidFill>
                  <a:latin typeface="AbadiMT-Bold" panose="020B0804020104020204" pitchFamily="34" charset="0"/>
                  <a:ea typeface="+mn-ea"/>
                  <a:cs typeface="+mn-cs"/>
                </a:endParaRPr>
              </a:p>
            </xdr:txBody>
          </xdr:sp>
        </xdr:grpSp>
        <xdr:grpSp>
          <xdr:nvGrpSpPr>
            <xdr:cNvPr id="66" name="Group 65">
              <a:extLst>
                <a:ext uri="{FF2B5EF4-FFF2-40B4-BE49-F238E27FC236}">
                  <a16:creationId xmlns:a16="http://schemas.microsoft.com/office/drawing/2014/main" id="{95FE1A33-0296-44AA-A2F3-03AD85362B86}"/>
                </a:ext>
              </a:extLst>
            </xdr:cNvPr>
            <xdr:cNvGrpSpPr/>
          </xdr:nvGrpSpPr>
          <xdr:grpSpPr>
            <a:xfrm>
              <a:off x="2046139" y="1742466"/>
              <a:ext cx="1429407" cy="388182"/>
              <a:chOff x="12681857" y="1186543"/>
              <a:chExt cx="1422400" cy="390435"/>
            </a:xfrm>
          </xdr:grpSpPr>
          <xdr:sp macro="" textlink="'PIVOT TABLE'!H115">
            <xdr:nvSpPr>
              <xdr:cNvPr id="67" name="TextBox 66">
                <a:extLst>
                  <a:ext uri="{FF2B5EF4-FFF2-40B4-BE49-F238E27FC236}">
                    <a16:creationId xmlns:a16="http://schemas.microsoft.com/office/drawing/2014/main" id="{1480D227-7161-F87D-337E-72A8BA2CD96E}"/>
                  </a:ext>
                </a:extLst>
              </xdr:cNvPr>
              <xdr:cNvSpPr txBox="1"/>
            </xdr:nvSpPr>
            <xdr:spPr>
              <a:xfrm>
                <a:off x="12732657" y="1186543"/>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8DC7EA-94D8-47A2-BD84-C1FBD1EB6E3D}" type="TxLink">
                  <a:rPr lang="en-US" sz="1100" b="1" i="0" u="none" strike="noStrike">
                    <a:solidFill>
                      <a:srgbClr val="000000"/>
                    </a:solidFill>
                    <a:latin typeface="Aptos Narrow"/>
                  </a:rPr>
                  <a:pPr/>
                  <a:t>-21.19%</a:t>
                </a:fld>
                <a:endParaRPr lang="en-NG" sz="1100" b="1"/>
              </a:p>
            </xdr:txBody>
          </xdr:sp>
          <xdr:sp macro="" textlink="">
            <xdr:nvSpPr>
              <xdr:cNvPr id="68" name="Arrow: Down 67">
                <a:extLst>
                  <a:ext uri="{FF2B5EF4-FFF2-40B4-BE49-F238E27FC236}">
                    <a16:creationId xmlns:a16="http://schemas.microsoft.com/office/drawing/2014/main" id="{339B10BC-A016-FEF1-A3C7-F368016D2A11}"/>
                  </a:ext>
                </a:extLst>
              </xdr:cNvPr>
              <xdr:cNvSpPr/>
            </xdr:nvSpPr>
            <xdr:spPr>
              <a:xfrm>
                <a:off x="12681857" y="1257663"/>
                <a:ext cx="111760" cy="124097"/>
              </a:xfrm>
              <a:prstGeom prst="downArrow">
                <a:avLst/>
              </a:prstGeom>
              <a:solidFill>
                <a:srgbClr val="9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PIVOT TABLE'!E115">
            <xdr:nvSpPr>
              <xdr:cNvPr id="69" name="TextBox 68">
                <a:extLst>
                  <a:ext uri="{FF2B5EF4-FFF2-40B4-BE49-F238E27FC236}">
                    <a16:creationId xmlns:a16="http://schemas.microsoft.com/office/drawing/2014/main" id="{672FA9D6-CAF6-6C06-3AC9-CDB7095CF071}"/>
                  </a:ext>
                </a:extLst>
              </xdr:cNvPr>
              <xdr:cNvSpPr txBox="1"/>
            </xdr:nvSpPr>
            <xdr:spPr>
              <a:xfrm>
                <a:off x="13250817" y="1196703"/>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AbadiMT-ExtraLight" panose="020B0204020104020204" pitchFamily="34" charset="0"/>
                  </a:rPr>
                  <a:t>YoY</a:t>
                </a:r>
                <a:endParaRPr lang="en-NG" sz="1100" b="0">
                  <a:latin typeface="AbadiMT-ExtraLight" panose="020B0204020104020204" pitchFamily="34" charset="0"/>
                </a:endParaRPr>
              </a:p>
            </xdr:txBody>
          </xdr:sp>
        </xdr:grpSp>
      </xdr:grpSp>
    </xdr:grpSp>
    <xdr:clientData/>
  </xdr:twoCellAnchor>
  <xdr:twoCellAnchor editAs="oneCell">
    <xdr:from>
      <xdr:col>1</xdr:col>
      <xdr:colOff>352414</xdr:colOff>
      <xdr:row>35</xdr:row>
      <xdr:rowOff>140139</xdr:rowOff>
    </xdr:from>
    <xdr:to>
      <xdr:col>1</xdr:col>
      <xdr:colOff>561985</xdr:colOff>
      <xdr:row>36</xdr:row>
      <xdr:rowOff>165779</xdr:rowOff>
    </xdr:to>
    <xdr:pic>
      <xdr:nvPicPr>
        <xdr:cNvPr id="50" name="Picture 49">
          <a:hlinkClick xmlns:r="http://schemas.openxmlformats.org/officeDocument/2006/relationships" r:id="rId13"/>
          <a:extLst>
            <a:ext uri="{FF2B5EF4-FFF2-40B4-BE49-F238E27FC236}">
              <a16:creationId xmlns:a16="http://schemas.microsoft.com/office/drawing/2014/main" id="{D628FF87-EB2F-A7FF-F290-EFA92189C8E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65517" y="6577725"/>
          <a:ext cx="209571" cy="209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27215</xdr:colOff>
      <xdr:row>2</xdr:row>
      <xdr:rowOff>163284</xdr:rowOff>
    </xdr:from>
    <xdr:to>
      <xdr:col>18</xdr:col>
      <xdr:colOff>299936</xdr:colOff>
      <xdr:row>38</xdr:row>
      <xdr:rowOff>97276</xdr:rowOff>
    </xdr:to>
    <xdr:sp macro="" textlink="">
      <xdr:nvSpPr>
        <xdr:cNvPr id="2" name="Rectangle 1">
          <a:extLst>
            <a:ext uri="{FF2B5EF4-FFF2-40B4-BE49-F238E27FC236}">
              <a16:creationId xmlns:a16="http://schemas.microsoft.com/office/drawing/2014/main" id="{1829029D-A493-4250-A868-66F9B8D01D49}"/>
            </a:ext>
          </a:extLst>
        </xdr:cNvPr>
        <xdr:cNvSpPr/>
      </xdr:nvSpPr>
      <xdr:spPr>
        <a:xfrm>
          <a:off x="636815" y="529044"/>
          <a:ext cx="10635921" cy="651767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26738</xdr:colOff>
      <xdr:row>2</xdr:row>
      <xdr:rowOff>167736</xdr:rowOff>
    </xdr:from>
    <xdr:to>
      <xdr:col>18</xdr:col>
      <xdr:colOff>299935</xdr:colOff>
      <xdr:row>6</xdr:row>
      <xdr:rowOff>96108</xdr:rowOff>
    </xdr:to>
    <xdr:sp macro="" textlink="">
      <xdr:nvSpPr>
        <xdr:cNvPr id="3" name="Rectangle 2">
          <a:extLst>
            <a:ext uri="{FF2B5EF4-FFF2-40B4-BE49-F238E27FC236}">
              <a16:creationId xmlns:a16="http://schemas.microsoft.com/office/drawing/2014/main" id="{71CD1105-0FEC-48AE-9703-160F90CE7CE7}"/>
            </a:ext>
          </a:extLst>
        </xdr:cNvPr>
        <xdr:cNvSpPr/>
      </xdr:nvSpPr>
      <xdr:spPr>
        <a:xfrm>
          <a:off x="636338" y="533496"/>
          <a:ext cx="10636397" cy="659892"/>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10640</xdr:colOff>
      <xdr:row>5</xdr:row>
      <xdr:rowOff>49427</xdr:rowOff>
    </xdr:from>
    <xdr:to>
      <xdr:col>6</xdr:col>
      <xdr:colOff>460220</xdr:colOff>
      <xdr:row>7</xdr:row>
      <xdr:rowOff>18948</xdr:rowOff>
    </xdr:to>
    <xdr:sp macro="" textlink="">
      <xdr:nvSpPr>
        <xdr:cNvPr id="4" name="TextBox 3">
          <a:extLst>
            <a:ext uri="{FF2B5EF4-FFF2-40B4-BE49-F238E27FC236}">
              <a16:creationId xmlns:a16="http://schemas.microsoft.com/office/drawing/2014/main" id="{A95EEE40-CA46-4353-833E-A03D9A3CE635}"/>
            </a:ext>
          </a:extLst>
        </xdr:cNvPr>
        <xdr:cNvSpPr txBox="1"/>
      </xdr:nvSpPr>
      <xdr:spPr>
        <a:xfrm>
          <a:off x="620240" y="963827"/>
          <a:ext cx="3497580" cy="33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Cascadia Code" panose="020B0609020000020004" pitchFamily="49" charset="0"/>
              <a:ea typeface="Cascadia Code" panose="020B0609020000020004" pitchFamily="49" charset="0"/>
              <a:cs typeface="Cascadia Code" panose="020B0609020000020004" pitchFamily="49" charset="0"/>
            </a:rPr>
            <a:t>Sales Performance</a:t>
          </a:r>
          <a:r>
            <a:rPr lang="en-US" sz="1200" b="1"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 Analysis</a:t>
          </a:r>
          <a:endParaRPr lang="en-NG" sz="1200" b="1">
            <a:solidFill>
              <a:schemeClr val="bg1"/>
            </a:solidFill>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editAs="oneCell">
    <xdr:from>
      <xdr:col>15</xdr:col>
      <xdr:colOff>100676</xdr:colOff>
      <xdr:row>6</xdr:row>
      <xdr:rowOff>83088</xdr:rowOff>
    </xdr:from>
    <xdr:to>
      <xdr:col>17</xdr:col>
      <xdr:colOff>510989</xdr:colOff>
      <xdr:row>11</xdr:row>
      <xdr:rowOff>139700</xdr:rowOff>
    </xdr:to>
    <mc:AlternateContent xmlns:mc="http://schemas.openxmlformats.org/markup-compatibility/2006" xmlns:a14="http://schemas.microsoft.com/office/drawing/2010/main">
      <mc:Choice Requires="a14">
        <xdr:graphicFrame macro="">
          <xdr:nvGraphicFramePr>
            <xdr:cNvPr id="36" name="Years  1">
              <a:extLst>
                <a:ext uri="{FF2B5EF4-FFF2-40B4-BE49-F238E27FC236}">
                  <a16:creationId xmlns:a16="http://schemas.microsoft.com/office/drawing/2014/main" id="{648E209D-6C5D-4FBF-B4CF-4C0FE6AD4538}"/>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9244676" y="1193431"/>
              <a:ext cx="1629513" cy="98189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244593</xdr:colOff>
      <xdr:row>12</xdr:row>
      <xdr:rowOff>0</xdr:rowOff>
    </xdr:from>
    <xdr:to>
      <xdr:col>2</xdr:col>
      <xdr:colOff>75259</xdr:colOff>
      <xdr:row>37</xdr:row>
      <xdr:rowOff>150519</xdr:rowOff>
    </xdr:to>
    <xdr:sp macro="" textlink="">
      <xdr:nvSpPr>
        <xdr:cNvPr id="37" name="Rectangle: Rounded Corners 36">
          <a:extLst>
            <a:ext uri="{FF2B5EF4-FFF2-40B4-BE49-F238E27FC236}">
              <a16:creationId xmlns:a16="http://schemas.microsoft.com/office/drawing/2014/main" id="{4547D94C-699D-4E33-B17F-21157D22D353}"/>
            </a:ext>
          </a:extLst>
        </xdr:cNvPr>
        <xdr:cNvSpPr/>
      </xdr:nvSpPr>
      <xdr:spPr>
        <a:xfrm>
          <a:off x="854193" y="2194560"/>
          <a:ext cx="440266" cy="4722519"/>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editAs="oneCell">
    <xdr:from>
      <xdr:col>1</xdr:col>
      <xdr:colOff>358589</xdr:colOff>
      <xdr:row>14</xdr:row>
      <xdr:rowOff>143435</xdr:rowOff>
    </xdr:from>
    <xdr:to>
      <xdr:col>1</xdr:col>
      <xdr:colOff>573742</xdr:colOff>
      <xdr:row>16</xdr:row>
      <xdr:rowOff>0</xdr:rowOff>
    </xdr:to>
    <xdr:pic>
      <xdr:nvPicPr>
        <xdr:cNvPr id="38" name="Picture 37">
          <a:hlinkClick xmlns:r="http://schemas.openxmlformats.org/officeDocument/2006/relationships" r:id="rId1"/>
          <a:extLst>
            <a:ext uri="{FF2B5EF4-FFF2-40B4-BE49-F238E27FC236}">
              <a16:creationId xmlns:a16="http://schemas.microsoft.com/office/drawing/2014/main" id="{75A77D7F-1698-471F-B24B-60208B8C03BE}"/>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968189" y="2703755"/>
          <a:ext cx="215153" cy="222325"/>
        </a:xfrm>
        <a:prstGeom prst="rect">
          <a:avLst/>
        </a:prstGeom>
      </xdr:spPr>
    </xdr:pic>
    <xdr:clientData/>
  </xdr:twoCellAnchor>
  <xdr:twoCellAnchor editAs="oneCell">
    <xdr:from>
      <xdr:col>1</xdr:col>
      <xdr:colOff>358588</xdr:colOff>
      <xdr:row>17</xdr:row>
      <xdr:rowOff>44823</xdr:rowOff>
    </xdr:from>
    <xdr:to>
      <xdr:col>1</xdr:col>
      <xdr:colOff>573741</xdr:colOff>
      <xdr:row>18</xdr:row>
      <xdr:rowOff>80682</xdr:rowOff>
    </xdr:to>
    <xdr:pic>
      <xdr:nvPicPr>
        <xdr:cNvPr id="39" name="Picture 38">
          <a:hlinkClick xmlns:r="http://schemas.openxmlformats.org/officeDocument/2006/relationships" r:id="rId3"/>
          <a:extLst>
            <a:ext uri="{FF2B5EF4-FFF2-40B4-BE49-F238E27FC236}">
              <a16:creationId xmlns:a16="http://schemas.microsoft.com/office/drawing/2014/main" id="{A5AC4A64-8143-46FC-B4C9-C30F8087B9AB}"/>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968188" y="3153783"/>
          <a:ext cx="215153" cy="218739"/>
        </a:xfrm>
        <a:prstGeom prst="rect">
          <a:avLst/>
        </a:prstGeom>
      </xdr:spPr>
    </xdr:pic>
    <xdr:clientData/>
  </xdr:twoCellAnchor>
  <xdr:twoCellAnchor editAs="oneCell">
    <xdr:from>
      <xdr:col>1</xdr:col>
      <xdr:colOff>369966</xdr:colOff>
      <xdr:row>19</xdr:row>
      <xdr:rowOff>125506</xdr:rowOff>
    </xdr:from>
    <xdr:to>
      <xdr:col>1</xdr:col>
      <xdr:colOff>603047</xdr:colOff>
      <xdr:row>20</xdr:row>
      <xdr:rowOff>179293</xdr:rowOff>
    </xdr:to>
    <xdr:pic>
      <xdr:nvPicPr>
        <xdr:cNvPr id="40" name="Picture 39">
          <a:hlinkClick xmlns:r="http://schemas.openxmlformats.org/officeDocument/2006/relationships" r:id="rId5"/>
          <a:extLst>
            <a:ext uri="{FF2B5EF4-FFF2-40B4-BE49-F238E27FC236}">
              <a16:creationId xmlns:a16="http://schemas.microsoft.com/office/drawing/2014/main" id="{1011AB1C-E912-40AA-924E-D6843761E365}"/>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975658" y="3652198"/>
          <a:ext cx="233081" cy="239403"/>
        </a:xfrm>
        <a:prstGeom prst="rect">
          <a:avLst/>
        </a:prstGeom>
      </xdr:spPr>
    </xdr:pic>
    <xdr:clientData/>
  </xdr:twoCellAnchor>
  <xdr:twoCellAnchor>
    <xdr:from>
      <xdr:col>16</xdr:col>
      <xdr:colOff>582707</xdr:colOff>
      <xdr:row>3</xdr:row>
      <xdr:rowOff>49746</xdr:rowOff>
    </xdr:from>
    <xdr:to>
      <xdr:col>17</xdr:col>
      <xdr:colOff>510989</xdr:colOff>
      <xdr:row>6</xdr:row>
      <xdr:rowOff>34804</xdr:rowOff>
    </xdr:to>
    <xdr:grpSp>
      <xdr:nvGrpSpPr>
        <xdr:cNvPr id="41" name="Group 40">
          <a:extLst>
            <a:ext uri="{FF2B5EF4-FFF2-40B4-BE49-F238E27FC236}">
              <a16:creationId xmlns:a16="http://schemas.microsoft.com/office/drawing/2014/main" id="{1AB37A5E-7F0D-4E70-ACB6-469DB427F346}"/>
            </a:ext>
          </a:extLst>
        </xdr:cNvPr>
        <xdr:cNvGrpSpPr/>
      </xdr:nvGrpSpPr>
      <xdr:grpSpPr>
        <a:xfrm>
          <a:off x="10336307" y="604917"/>
          <a:ext cx="537882" cy="540230"/>
          <a:chOff x="12165106" y="3783104"/>
          <a:chExt cx="1290917" cy="1255059"/>
        </a:xfrm>
      </xdr:grpSpPr>
      <xdr:grpSp>
        <xdr:nvGrpSpPr>
          <xdr:cNvPr id="42" name="Group 41">
            <a:extLst>
              <a:ext uri="{FF2B5EF4-FFF2-40B4-BE49-F238E27FC236}">
                <a16:creationId xmlns:a16="http://schemas.microsoft.com/office/drawing/2014/main" id="{5DF6A839-7A64-5F4D-D183-E002FBC1D39B}"/>
              </a:ext>
            </a:extLst>
          </xdr:cNvPr>
          <xdr:cNvGrpSpPr/>
        </xdr:nvGrpSpPr>
        <xdr:grpSpPr>
          <a:xfrm>
            <a:off x="12420456" y="4025156"/>
            <a:ext cx="786578" cy="739588"/>
            <a:chOff x="12263718" y="4025153"/>
            <a:chExt cx="591670" cy="591670"/>
          </a:xfrm>
        </xdr:grpSpPr>
        <xdr:sp macro="" textlink="">
          <xdr:nvSpPr>
            <xdr:cNvPr id="44" name="Oval 43">
              <a:extLst>
                <a:ext uri="{FF2B5EF4-FFF2-40B4-BE49-F238E27FC236}">
                  <a16:creationId xmlns:a16="http://schemas.microsoft.com/office/drawing/2014/main" id="{82600C1C-3A06-8750-C44C-5EEE8C6A1BAE}"/>
                </a:ext>
              </a:extLst>
            </xdr:cNvPr>
            <xdr:cNvSpPr/>
          </xdr:nvSpPr>
          <xdr:spPr>
            <a:xfrm>
              <a:off x="12263718" y="4025153"/>
              <a:ext cx="591670" cy="59167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45" name="Picture 44">
              <a:extLst>
                <a:ext uri="{FF2B5EF4-FFF2-40B4-BE49-F238E27FC236}">
                  <a16:creationId xmlns:a16="http://schemas.microsoft.com/office/drawing/2014/main" id="{02397126-702B-99AA-526F-08C1776A278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361604" y="4141690"/>
              <a:ext cx="428515" cy="428515"/>
            </a:xfrm>
            <a:prstGeom prst="rect">
              <a:avLst/>
            </a:prstGeom>
          </xdr:spPr>
        </xdr:pic>
      </xdr:grpSp>
      <xdr:sp macro="" textlink="">
        <xdr:nvSpPr>
          <xdr:cNvPr id="43" name="Circle: Hollow 42">
            <a:extLst>
              <a:ext uri="{FF2B5EF4-FFF2-40B4-BE49-F238E27FC236}">
                <a16:creationId xmlns:a16="http://schemas.microsoft.com/office/drawing/2014/main" id="{9492E8C8-603A-811B-21D5-AB0E0BC4BA8E}"/>
              </a:ext>
            </a:extLst>
          </xdr:cNvPr>
          <xdr:cNvSpPr/>
        </xdr:nvSpPr>
        <xdr:spPr>
          <a:xfrm>
            <a:off x="12165106" y="3783104"/>
            <a:ext cx="1290917" cy="1255059"/>
          </a:xfrm>
          <a:prstGeom prst="donu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grpSp>
    <xdr:clientData/>
  </xdr:twoCellAnchor>
  <xdr:twoCellAnchor>
    <xdr:from>
      <xdr:col>12</xdr:col>
      <xdr:colOff>335280</xdr:colOff>
      <xdr:row>3</xdr:row>
      <xdr:rowOff>8966</xdr:rowOff>
    </xdr:from>
    <xdr:to>
      <xdr:col>16</xdr:col>
      <xdr:colOff>555820</xdr:colOff>
      <xdr:row>6</xdr:row>
      <xdr:rowOff>82062</xdr:rowOff>
    </xdr:to>
    <xdr:sp macro="" textlink="Calculations!F4">
      <xdr:nvSpPr>
        <xdr:cNvPr id="46" name="TextBox 45">
          <a:extLst>
            <a:ext uri="{FF2B5EF4-FFF2-40B4-BE49-F238E27FC236}">
              <a16:creationId xmlns:a16="http://schemas.microsoft.com/office/drawing/2014/main" id="{9511974E-5843-410A-A0C6-3E02C9DF44F7}"/>
            </a:ext>
          </a:extLst>
        </xdr:cNvPr>
        <xdr:cNvSpPr txBox="1"/>
      </xdr:nvSpPr>
      <xdr:spPr>
        <a:xfrm>
          <a:off x="7650480" y="557606"/>
          <a:ext cx="2658940" cy="621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EEF518F-910A-4966-89C6-8AE11CDC0C2B}" type="TxLink">
            <a:rPr lang="en-US" sz="1800" b="0" i="0" u="none" strike="noStrike">
              <a:solidFill>
                <a:schemeClr val="bg1"/>
              </a:solidFill>
              <a:latin typeface="AbadiMT-ExtraBold" panose="020B0904020104020204" pitchFamily="34" charset="0"/>
            </a:rPr>
            <a:pPr algn="r"/>
            <a:t>Good Morning, Sowande</a:t>
          </a:fld>
          <a:endParaRPr lang="en-NG" sz="1800">
            <a:solidFill>
              <a:schemeClr val="bg1"/>
            </a:solidFill>
            <a:latin typeface="AbadiMT-ExtraBold" panose="020B0904020104020204" pitchFamily="34" charset="0"/>
          </a:endParaRPr>
        </a:p>
      </xdr:txBody>
    </xdr:sp>
    <xdr:clientData/>
  </xdr:twoCellAnchor>
  <xdr:twoCellAnchor>
    <xdr:from>
      <xdr:col>1</xdr:col>
      <xdr:colOff>528320</xdr:colOff>
      <xdr:row>21</xdr:row>
      <xdr:rowOff>111760</xdr:rowOff>
    </xdr:from>
    <xdr:to>
      <xdr:col>2</xdr:col>
      <xdr:colOff>228600</xdr:colOff>
      <xdr:row>28</xdr:row>
      <xdr:rowOff>172720</xdr:rowOff>
    </xdr:to>
    <xdr:grpSp>
      <xdr:nvGrpSpPr>
        <xdr:cNvPr id="47" name="Group 46">
          <a:hlinkClick xmlns:r="http://schemas.openxmlformats.org/officeDocument/2006/relationships" r:id="rId8"/>
          <a:extLst>
            <a:ext uri="{FF2B5EF4-FFF2-40B4-BE49-F238E27FC236}">
              <a16:creationId xmlns:a16="http://schemas.microsoft.com/office/drawing/2014/main" id="{67F49D0C-DF1E-42AB-973D-E57F6BB20319}"/>
            </a:ext>
          </a:extLst>
        </xdr:cNvPr>
        <xdr:cNvGrpSpPr/>
      </xdr:nvGrpSpPr>
      <xdr:grpSpPr>
        <a:xfrm>
          <a:off x="1137920" y="3997960"/>
          <a:ext cx="309880" cy="1356360"/>
          <a:chOff x="1137920" y="3952240"/>
          <a:chExt cx="309880" cy="1341120"/>
        </a:xfrm>
      </xdr:grpSpPr>
      <xdr:sp macro="" textlink="">
        <xdr:nvSpPr>
          <xdr:cNvPr id="48" name="Rectangle: Rounded Corners 47">
            <a:extLst>
              <a:ext uri="{FF2B5EF4-FFF2-40B4-BE49-F238E27FC236}">
                <a16:creationId xmlns:a16="http://schemas.microsoft.com/office/drawing/2014/main" id="{FD890F75-5D98-A28F-8724-799079F38233}"/>
              </a:ext>
            </a:extLst>
          </xdr:cNvPr>
          <xdr:cNvSpPr/>
        </xdr:nvSpPr>
        <xdr:spPr>
          <a:xfrm>
            <a:off x="1137920" y="3952240"/>
            <a:ext cx="284480" cy="13411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2"/>
              </a:solidFill>
            </a:endParaRPr>
          </a:p>
        </xdr:txBody>
      </xdr:sp>
      <xdr:sp macro="" textlink="">
        <xdr:nvSpPr>
          <xdr:cNvPr id="49" name="TextBox 48">
            <a:extLst>
              <a:ext uri="{FF2B5EF4-FFF2-40B4-BE49-F238E27FC236}">
                <a16:creationId xmlns:a16="http://schemas.microsoft.com/office/drawing/2014/main" id="{C8406964-F8F8-3316-E4F9-AE11A1A9CCBD}"/>
              </a:ext>
            </a:extLst>
          </xdr:cNvPr>
          <xdr:cNvSpPr txBox="1"/>
        </xdr:nvSpPr>
        <xdr:spPr>
          <a:xfrm rot="16200000">
            <a:off x="764540" y="4462780"/>
            <a:ext cx="105664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2"/>
                </a:solidFill>
                <a:latin typeface="AbadiMT-Bold" panose="020B0804020104020204" pitchFamily="34" charset="0"/>
              </a:rPr>
              <a:t>DASHBOARD</a:t>
            </a:r>
            <a:endParaRPr lang="en-NG" sz="1100" b="1">
              <a:solidFill>
                <a:schemeClr val="accent2"/>
              </a:solidFill>
              <a:latin typeface="AbadiMT-Bold" panose="020B0804020104020204" pitchFamily="34" charset="0"/>
            </a:endParaRPr>
          </a:p>
        </xdr:txBody>
      </xdr:sp>
    </xdr:grpSp>
    <xdr:clientData/>
  </xdr:twoCellAnchor>
  <xdr:twoCellAnchor>
    <xdr:from>
      <xdr:col>2</xdr:col>
      <xdr:colOff>511142</xdr:colOff>
      <xdr:row>12</xdr:row>
      <xdr:rowOff>81280</xdr:rowOff>
    </xdr:from>
    <xdr:to>
      <xdr:col>17</xdr:col>
      <xdr:colOff>511142</xdr:colOff>
      <xdr:row>38</xdr:row>
      <xdr:rowOff>0</xdr:rowOff>
    </xdr:to>
    <xdr:sp macro="" textlink="">
      <xdr:nvSpPr>
        <xdr:cNvPr id="50" name="Rectangle 49">
          <a:extLst>
            <a:ext uri="{FF2B5EF4-FFF2-40B4-BE49-F238E27FC236}">
              <a16:creationId xmlns:a16="http://schemas.microsoft.com/office/drawing/2014/main" id="{8EAA26D2-BCB6-AC51-DD89-24DBE783FB21}"/>
            </a:ext>
          </a:extLst>
        </xdr:cNvPr>
        <xdr:cNvSpPr/>
      </xdr:nvSpPr>
      <xdr:spPr>
        <a:xfrm>
          <a:off x="1730342" y="2275840"/>
          <a:ext cx="9144000" cy="4673600"/>
        </a:xfrm>
        <a:prstGeom prst="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40640</xdr:colOff>
      <xdr:row>12</xdr:row>
      <xdr:rowOff>162560</xdr:rowOff>
    </xdr:from>
    <xdr:to>
      <xdr:col>6</xdr:col>
      <xdr:colOff>60960</xdr:colOff>
      <xdr:row>15</xdr:row>
      <xdr:rowOff>0</xdr:rowOff>
    </xdr:to>
    <xdr:grpSp>
      <xdr:nvGrpSpPr>
        <xdr:cNvPr id="53" name="Group 52">
          <a:extLst>
            <a:ext uri="{FF2B5EF4-FFF2-40B4-BE49-F238E27FC236}">
              <a16:creationId xmlns:a16="http://schemas.microsoft.com/office/drawing/2014/main" id="{D2F2BB12-9424-4159-7C3D-055EF7AD6462}"/>
            </a:ext>
          </a:extLst>
        </xdr:cNvPr>
        <xdr:cNvGrpSpPr/>
      </xdr:nvGrpSpPr>
      <xdr:grpSpPr>
        <a:xfrm>
          <a:off x="1869440" y="2383246"/>
          <a:ext cx="1849120" cy="392611"/>
          <a:chOff x="1869440" y="2357120"/>
          <a:chExt cx="1849120" cy="386080"/>
        </a:xfrm>
      </xdr:grpSpPr>
      <xdr:sp macro="" textlink="">
        <xdr:nvSpPr>
          <xdr:cNvPr id="51" name="Rectangle: Rounded Corners 50">
            <a:extLst>
              <a:ext uri="{FF2B5EF4-FFF2-40B4-BE49-F238E27FC236}">
                <a16:creationId xmlns:a16="http://schemas.microsoft.com/office/drawing/2014/main" id="{2A180AE7-1C79-5C0F-90AE-C99D26CE931E}"/>
              </a:ext>
            </a:extLst>
          </xdr:cNvPr>
          <xdr:cNvSpPr/>
        </xdr:nvSpPr>
        <xdr:spPr>
          <a:xfrm>
            <a:off x="1869440" y="2357120"/>
            <a:ext cx="1849120" cy="386080"/>
          </a:xfrm>
          <a:prstGeom prst="roundRect">
            <a:avLst>
              <a:gd name="adj" fmla="val 5000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2" name="TextBox 51">
            <a:extLst>
              <a:ext uri="{FF2B5EF4-FFF2-40B4-BE49-F238E27FC236}">
                <a16:creationId xmlns:a16="http://schemas.microsoft.com/office/drawing/2014/main" id="{75597B44-CB39-6081-82A8-3CC86115B2CD}"/>
              </a:ext>
            </a:extLst>
          </xdr:cNvPr>
          <xdr:cNvSpPr txBox="1"/>
        </xdr:nvSpPr>
        <xdr:spPr>
          <a:xfrm>
            <a:off x="1960880" y="2418080"/>
            <a:ext cx="16459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AbadiMT-ExtraBold" panose="020B0904020104020204" pitchFamily="34" charset="0"/>
              </a:rPr>
              <a:t>REPORT INSIGHT</a:t>
            </a:r>
            <a:endParaRPr lang="en-NG" sz="1200" b="1">
              <a:solidFill>
                <a:schemeClr val="bg1"/>
              </a:solidFill>
              <a:latin typeface="AbadiMT-ExtraBold" panose="020B0904020104020204" pitchFamily="34" charset="0"/>
            </a:endParaRPr>
          </a:p>
        </xdr:txBody>
      </xdr:sp>
    </xdr:grpSp>
    <xdr:clientData/>
  </xdr:twoCellAnchor>
  <xdr:twoCellAnchor>
    <xdr:from>
      <xdr:col>2</xdr:col>
      <xdr:colOff>511142</xdr:colOff>
      <xdr:row>7</xdr:row>
      <xdr:rowOff>22564</xdr:rowOff>
    </xdr:from>
    <xdr:to>
      <xdr:col>14</xdr:col>
      <xdr:colOff>474150</xdr:colOff>
      <xdr:row>11</xdr:row>
      <xdr:rowOff>139700</xdr:rowOff>
    </xdr:to>
    <xdr:grpSp>
      <xdr:nvGrpSpPr>
        <xdr:cNvPr id="65" name="Group 64">
          <a:extLst>
            <a:ext uri="{FF2B5EF4-FFF2-40B4-BE49-F238E27FC236}">
              <a16:creationId xmlns:a16="http://schemas.microsoft.com/office/drawing/2014/main" id="{6A561773-E976-4D64-B8F7-CFFC13059673}"/>
            </a:ext>
          </a:extLst>
        </xdr:cNvPr>
        <xdr:cNvGrpSpPr/>
      </xdr:nvGrpSpPr>
      <xdr:grpSpPr>
        <a:xfrm>
          <a:off x="1730342" y="1317964"/>
          <a:ext cx="7278208" cy="857365"/>
          <a:chOff x="1737349" y="1313659"/>
          <a:chExt cx="7278208" cy="848656"/>
        </a:xfrm>
      </xdr:grpSpPr>
      <xdr:grpSp>
        <xdr:nvGrpSpPr>
          <xdr:cNvPr id="66" name="Group 65">
            <a:extLst>
              <a:ext uri="{FF2B5EF4-FFF2-40B4-BE49-F238E27FC236}">
                <a16:creationId xmlns:a16="http://schemas.microsoft.com/office/drawing/2014/main" id="{6DBB02E3-0ABD-9CCC-BC9C-F1196C6C4F53}"/>
              </a:ext>
            </a:extLst>
          </xdr:cNvPr>
          <xdr:cNvGrpSpPr/>
        </xdr:nvGrpSpPr>
        <xdr:grpSpPr>
          <a:xfrm>
            <a:off x="5344382" y="1328473"/>
            <a:ext cx="1845091" cy="831856"/>
            <a:chOff x="5344382" y="1328473"/>
            <a:chExt cx="1845091" cy="831856"/>
          </a:xfrm>
        </xdr:grpSpPr>
        <xdr:grpSp>
          <xdr:nvGrpSpPr>
            <xdr:cNvPr id="124" name="Group 123">
              <a:extLst>
                <a:ext uri="{FF2B5EF4-FFF2-40B4-BE49-F238E27FC236}">
                  <a16:creationId xmlns:a16="http://schemas.microsoft.com/office/drawing/2014/main" id="{8F47A38B-882B-5608-7880-B9BD67B0BCE0}"/>
                </a:ext>
              </a:extLst>
            </xdr:cNvPr>
            <xdr:cNvGrpSpPr/>
          </xdr:nvGrpSpPr>
          <xdr:grpSpPr>
            <a:xfrm>
              <a:off x="5418241" y="1328473"/>
              <a:ext cx="1771232" cy="831856"/>
              <a:chOff x="6141720" y="617220"/>
              <a:chExt cx="1760220" cy="822960"/>
            </a:xfrm>
          </xdr:grpSpPr>
          <xdr:sp macro="" textlink="">
            <xdr:nvSpPr>
              <xdr:cNvPr id="131" name="Rectangle: Rounded Corners 130">
                <a:extLst>
                  <a:ext uri="{FF2B5EF4-FFF2-40B4-BE49-F238E27FC236}">
                    <a16:creationId xmlns:a16="http://schemas.microsoft.com/office/drawing/2014/main" id="{BA84A1E1-E9FE-2584-3601-9985A9756F74}"/>
                  </a:ext>
                </a:extLst>
              </xdr:cNvPr>
              <xdr:cNvSpPr/>
            </xdr:nvSpPr>
            <xdr:spPr>
              <a:xfrm>
                <a:off x="6141720" y="617220"/>
                <a:ext cx="1760220" cy="822960"/>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32" name="Rectangle: Rounded Corners 131">
                <a:extLst>
                  <a:ext uri="{FF2B5EF4-FFF2-40B4-BE49-F238E27FC236}">
                    <a16:creationId xmlns:a16="http://schemas.microsoft.com/office/drawing/2014/main" id="{EAFB3125-56C6-850B-56C8-D999BF04C883}"/>
                  </a:ext>
                </a:extLst>
              </xdr:cNvPr>
              <xdr:cNvSpPr/>
            </xdr:nvSpPr>
            <xdr:spPr>
              <a:xfrm>
                <a:off x="6141720" y="617220"/>
                <a:ext cx="167640" cy="815340"/>
              </a:xfrm>
              <a:prstGeom prst="roundRect">
                <a:avLst>
                  <a:gd name="adj" fmla="val 5000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125" name="TextBox 124">
              <a:extLst>
                <a:ext uri="{FF2B5EF4-FFF2-40B4-BE49-F238E27FC236}">
                  <a16:creationId xmlns:a16="http://schemas.microsoft.com/office/drawing/2014/main" id="{43F4B2FA-2169-9911-80FC-570A565608EF}"/>
                </a:ext>
              </a:extLst>
            </xdr:cNvPr>
            <xdr:cNvSpPr txBox="1"/>
          </xdr:nvSpPr>
          <xdr:spPr>
            <a:xfrm>
              <a:off x="5344382" y="1328473"/>
              <a:ext cx="1009379" cy="21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rPr>
                <a:t>SALES</a:t>
              </a:r>
              <a:endParaRPr lang="en-NG"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endParaRPr>
            </a:p>
          </xdr:txBody>
        </xdr:sp>
        <xdr:sp macro="" textlink="Calculations!D13">
          <xdr:nvSpPr>
            <xdr:cNvPr id="126" name="TextBox 125">
              <a:extLst>
                <a:ext uri="{FF2B5EF4-FFF2-40B4-BE49-F238E27FC236}">
                  <a16:creationId xmlns:a16="http://schemas.microsoft.com/office/drawing/2014/main" id="{BD18DB46-0DE8-4E5E-FF54-9614DFFE6D9B}"/>
                </a:ext>
              </a:extLst>
            </xdr:cNvPr>
            <xdr:cNvSpPr txBox="1"/>
          </xdr:nvSpPr>
          <xdr:spPr>
            <a:xfrm>
              <a:off x="5495566" y="1504239"/>
              <a:ext cx="1637994" cy="28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7FF497C-5CF9-43A9-A422-760BDB9728C3}" type="TxLink">
                <a:rPr lang="en-US" sz="1400" b="1" i="0" u="none" strike="noStrike">
                  <a:solidFill>
                    <a:srgbClr val="000000"/>
                  </a:solidFill>
                  <a:latin typeface="AbadiMT-Bold" panose="020B0804020104020204" pitchFamily="34" charset="0"/>
                  <a:ea typeface="+mn-ea"/>
                  <a:cs typeface="+mn-cs"/>
                </a:rPr>
                <a:pPr marL="0" indent="0" algn="ctr"/>
                <a:t> $127,931,598.5 </a:t>
              </a:fld>
              <a:endParaRPr lang="en-NG" sz="1400" b="1" i="0" u="none" strike="noStrike">
                <a:solidFill>
                  <a:srgbClr val="000000"/>
                </a:solidFill>
                <a:latin typeface="AbadiMT-Bold" panose="020B0804020104020204" pitchFamily="34" charset="0"/>
                <a:ea typeface="+mn-ea"/>
                <a:cs typeface="+mn-cs"/>
              </a:endParaRPr>
            </a:p>
          </xdr:txBody>
        </xdr:sp>
        <xdr:grpSp>
          <xdr:nvGrpSpPr>
            <xdr:cNvPr id="127" name="Group 126">
              <a:extLst>
                <a:ext uri="{FF2B5EF4-FFF2-40B4-BE49-F238E27FC236}">
                  <a16:creationId xmlns:a16="http://schemas.microsoft.com/office/drawing/2014/main" id="{E15DB879-D88F-ADEE-E225-964211896B6A}"/>
                </a:ext>
              </a:extLst>
            </xdr:cNvPr>
            <xdr:cNvGrpSpPr/>
          </xdr:nvGrpSpPr>
          <xdr:grpSpPr>
            <a:xfrm>
              <a:off x="5670331" y="1742466"/>
              <a:ext cx="1429407" cy="388182"/>
              <a:chOff x="5638800" y="1767114"/>
              <a:chExt cx="1422400" cy="390435"/>
            </a:xfrm>
          </xdr:grpSpPr>
          <xdr:sp macro="" textlink="'PIVOT TABLE'!E115">
            <xdr:nvSpPr>
              <xdr:cNvPr id="128" name="TextBox 127">
                <a:extLst>
                  <a:ext uri="{FF2B5EF4-FFF2-40B4-BE49-F238E27FC236}">
                    <a16:creationId xmlns:a16="http://schemas.microsoft.com/office/drawing/2014/main" id="{DB8865F5-507E-FC15-7E23-5906285FA114}"/>
                  </a:ext>
                </a:extLst>
              </xdr:cNvPr>
              <xdr:cNvSpPr txBox="1"/>
            </xdr:nvSpPr>
            <xdr:spPr>
              <a:xfrm>
                <a:off x="5689600" y="1767114"/>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80CE6C-94A2-427A-935F-B5B2DA945FBF}" type="TxLink">
                  <a:rPr lang="en-US" sz="1100" b="0" i="0" u="none" strike="noStrike">
                    <a:solidFill>
                      <a:srgbClr val="000000"/>
                    </a:solidFill>
                    <a:latin typeface="Aptos Narrow"/>
                  </a:rPr>
                  <a:pPr/>
                  <a:t>-36.15%</a:t>
                </a:fld>
                <a:endParaRPr lang="en-NG" sz="1100" b="1"/>
              </a:p>
            </xdr:txBody>
          </xdr:sp>
          <xdr:sp macro="" textlink="">
            <xdr:nvSpPr>
              <xdr:cNvPr id="129" name="Arrow: Down 128">
                <a:extLst>
                  <a:ext uri="{FF2B5EF4-FFF2-40B4-BE49-F238E27FC236}">
                    <a16:creationId xmlns:a16="http://schemas.microsoft.com/office/drawing/2014/main" id="{4FAC28AE-2566-EF86-5BAA-172E64BD7E20}"/>
                  </a:ext>
                </a:extLst>
              </xdr:cNvPr>
              <xdr:cNvSpPr/>
            </xdr:nvSpPr>
            <xdr:spPr>
              <a:xfrm>
                <a:off x="5638800" y="1838234"/>
                <a:ext cx="111760" cy="124097"/>
              </a:xfrm>
              <a:prstGeom prst="downArrow">
                <a:avLst/>
              </a:prstGeom>
              <a:solidFill>
                <a:srgbClr val="9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PIVOT TABLE'!E115">
            <xdr:nvSpPr>
              <xdr:cNvPr id="130" name="TextBox 129">
                <a:extLst>
                  <a:ext uri="{FF2B5EF4-FFF2-40B4-BE49-F238E27FC236}">
                    <a16:creationId xmlns:a16="http://schemas.microsoft.com/office/drawing/2014/main" id="{54191775-21B8-DFE4-94AD-917A72D7A610}"/>
                  </a:ext>
                </a:extLst>
              </xdr:cNvPr>
              <xdr:cNvSpPr txBox="1"/>
            </xdr:nvSpPr>
            <xdr:spPr>
              <a:xfrm>
                <a:off x="6207760" y="1777274"/>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AbadiMT-ExtraLight" panose="020B0204020104020204" pitchFamily="34" charset="0"/>
                  </a:rPr>
                  <a:t>YoY</a:t>
                </a:r>
                <a:endParaRPr lang="en-NG" sz="1100" b="0">
                  <a:latin typeface="AbadiMT-ExtraLight" panose="020B0204020104020204" pitchFamily="34" charset="0"/>
                </a:endParaRPr>
              </a:p>
            </xdr:txBody>
          </xdr:sp>
        </xdr:grpSp>
      </xdr:grpSp>
      <xdr:grpSp>
        <xdr:nvGrpSpPr>
          <xdr:cNvPr id="67" name="Group 66">
            <a:extLst>
              <a:ext uri="{FF2B5EF4-FFF2-40B4-BE49-F238E27FC236}">
                <a16:creationId xmlns:a16="http://schemas.microsoft.com/office/drawing/2014/main" id="{12403B86-7E14-563A-DCCC-A4628E115F07}"/>
              </a:ext>
            </a:extLst>
          </xdr:cNvPr>
          <xdr:cNvGrpSpPr/>
        </xdr:nvGrpSpPr>
        <xdr:grpSpPr>
          <a:xfrm>
            <a:off x="7230890" y="1313659"/>
            <a:ext cx="1784667" cy="826791"/>
            <a:chOff x="7230890" y="1313659"/>
            <a:chExt cx="1784667" cy="826791"/>
          </a:xfrm>
        </xdr:grpSpPr>
        <xdr:grpSp>
          <xdr:nvGrpSpPr>
            <xdr:cNvPr id="115" name="Group 114">
              <a:extLst>
                <a:ext uri="{FF2B5EF4-FFF2-40B4-BE49-F238E27FC236}">
                  <a16:creationId xmlns:a16="http://schemas.microsoft.com/office/drawing/2014/main" id="{2EF93472-B0F3-C907-3CF6-6E5B5013C528}"/>
                </a:ext>
              </a:extLst>
            </xdr:cNvPr>
            <xdr:cNvGrpSpPr/>
          </xdr:nvGrpSpPr>
          <xdr:grpSpPr>
            <a:xfrm>
              <a:off x="7244509" y="1313659"/>
              <a:ext cx="1771048" cy="826791"/>
              <a:chOff x="7205971" y="1296142"/>
              <a:chExt cx="1760538" cy="822587"/>
            </a:xfrm>
          </xdr:grpSpPr>
          <xdr:sp macro="" textlink="">
            <xdr:nvSpPr>
              <xdr:cNvPr id="122" name="Rectangle: Rounded Corners 121">
                <a:extLst>
                  <a:ext uri="{FF2B5EF4-FFF2-40B4-BE49-F238E27FC236}">
                    <a16:creationId xmlns:a16="http://schemas.microsoft.com/office/drawing/2014/main" id="{E3E12646-02C1-36E2-0E58-E8C82A9C345F}"/>
                  </a:ext>
                </a:extLst>
              </xdr:cNvPr>
              <xdr:cNvSpPr/>
            </xdr:nvSpPr>
            <xdr:spPr>
              <a:xfrm>
                <a:off x="7205971" y="1296142"/>
                <a:ext cx="1760538" cy="822587"/>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3" name="Rectangle: Rounded Corners 122">
                <a:extLst>
                  <a:ext uri="{FF2B5EF4-FFF2-40B4-BE49-F238E27FC236}">
                    <a16:creationId xmlns:a16="http://schemas.microsoft.com/office/drawing/2014/main" id="{9BE6BC6A-95D4-76A8-751D-768221C06064}"/>
                  </a:ext>
                </a:extLst>
              </xdr:cNvPr>
              <xdr:cNvSpPr/>
            </xdr:nvSpPr>
            <xdr:spPr>
              <a:xfrm>
                <a:off x="7205971" y="1296142"/>
                <a:ext cx="167670" cy="814970"/>
              </a:xfrm>
              <a:prstGeom prst="roundRect">
                <a:avLst>
                  <a:gd name="adj" fmla="val 5000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116" name="TextBox 115">
              <a:extLst>
                <a:ext uri="{FF2B5EF4-FFF2-40B4-BE49-F238E27FC236}">
                  <a16:creationId xmlns:a16="http://schemas.microsoft.com/office/drawing/2014/main" id="{990E6E1A-272C-A284-D5ED-34FC6B16A456}"/>
                </a:ext>
              </a:extLst>
            </xdr:cNvPr>
            <xdr:cNvSpPr txBox="1"/>
          </xdr:nvSpPr>
          <xdr:spPr>
            <a:xfrm>
              <a:off x="7230890" y="1313659"/>
              <a:ext cx="1009275" cy="213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latin typeface="AbadiMT" panose="020B0604020104020204" pitchFamily="34" charset="0"/>
                  <a:ea typeface="Cascadia Mono SemiBold" panose="020B0609020000020004" pitchFamily="49" charset="0"/>
                  <a:cs typeface="Cascadia Mono SemiBold" panose="020B0609020000020004" pitchFamily="49" charset="0"/>
                </a:rPr>
                <a:t>PROFITS</a:t>
              </a:r>
              <a:endParaRPr lang="en-NG" sz="1100" b="0">
                <a:latin typeface="AbadiMT" panose="020B0604020104020204" pitchFamily="34" charset="0"/>
                <a:ea typeface="Cascadia Mono SemiBold" panose="020B0609020000020004" pitchFamily="49" charset="0"/>
                <a:cs typeface="Cascadia Mono SemiBold" panose="020B0609020000020004" pitchFamily="49" charset="0"/>
              </a:endParaRPr>
            </a:p>
          </xdr:txBody>
        </xdr:sp>
        <xdr:sp macro="" textlink="Calculations!D5">
          <xdr:nvSpPr>
            <xdr:cNvPr id="117" name="TextBox 116">
              <a:extLst>
                <a:ext uri="{FF2B5EF4-FFF2-40B4-BE49-F238E27FC236}">
                  <a16:creationId xmlns:a16="http://schemas.microsoft.com/office/drawing/2014/main" id="{13E8B1C6-34BF-D22B-1AD3-02AC4FDC3CAD}"/>
                </a:ext>
              </a:extLst>
            </xdr:cNvPr>
            <xdr:cNvSpPr txBox="1"/>
          </xdr:nvSpPr>
          <xdr:spPr>
            <a:xfrm>
              <a:off x="7297027" y="1488356"/>
              <a:ext cx="1564251" cy="279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7989B63-C709-454B-9F39-D3255E18B70C}" type="TxLink">
                <a:rPr lang="en-US" sz="1400" b="1" i="0" u="none" strike="noStrike">
                  <a:solidFill>
                    <a:srgbClr val="000000"/>
                  </a:solidFill>
                  <a:latin typeface="AbadiMT-Bold" panose="020B0804020104020204" pitchFamily="34" charset="0"/>
                  <a:ea typeface="+mn-ea"/>
                  <a:cs typeface="+mn-cs"/>
                </a:rPr>
                <a:pPr marL="0" indent="0" algn="ctr"/>
                <a:t> $26,098,950.5 </a:t>
              </a:fld>
              <a:endParaRPr lang="en-NG" sz="1400" b="1" i="0" u="none" strike="noStrike">
                <a:solidFill>
                  <a:srgbClr val="000000"/>
                </a:solidFill>
                <a:latin typeface="AbadiMT-Bold" panose="020B0804020104020204" pitchFamily="34" charset="0"/>
                <a:ea typeface="+mn-ea"/>
                <a:cs typeface="+mn-cs"/>
              </a:endParaRPr>
            </a:p>
          </xdr:txBody>
        </xdr:sp>
        <xdr:grpSp>
          <xdr:nvGrpSpPr>
            <xdr:cNvPr id="118" name="Group 117">
              <a:extLst>
                <a:ext uri="{FF2B5EF4-FFF2-40B4-BE49-F238E27FC236}">
                  <a16:creationId xmlns:a16="http://schemas.microsoft.com/office/drawing/2014/main" id="{F9F18098-48A8-9A0C-E0BF-9F835166F19A}"/>
                </a:ext>
              </a:extLst>
            </xdr:cNvPr>
            <xdr:cNvGrpSpPr/>
          </xdr:nvGrpSpPr>
          <xdr:grpSpPr>
            <a:xfrm>
              <a:off x="7479161" y="1742466"/>
              <a:ext cx="1429407" cy="388182"/>
              <a:chOff x="7437120" y="1756954"/>
              <a:chExt cx="1422400" cy="390435"/>
            </a:xfrm>
          </xdr:grpSpPr>
          <xdr:sp macro="" textlink="'PIVOT TABLE'!F115">
            <xdr:nvSpPr>
              <xdr:cNvPr id="119" name="TextBox 118">
                <a:extLst>
                  <a:ext uri="{FF2B5EF4-FFF2-40B4-BE49-F238E27FC236}">
                    <a16:creationId xmlns:a16="http://schemas.microsoft.com/office/drawing/2014/main" id="{253C8195-0CFA-0DF9-9476-8AC897EA8443}"/>
                  </a:ext>
                </a:extLst>
              </xdr:cNvPr>
              <xdr:cNvSpPr txBox="1"/>
            </xdr:nvSpPr>
            <xdr:spPr>
              <a:xfrm>
                <a:off x="7487920" y="1756954"/>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A7122ED-CFCB-4B44-A704-A144EA44EBE1}" type="TxLink">
                  <a:rPr lang="en-US" sz="1100" b="1" i="0" u="none" strike="noStrike">
                    <a:solidFill>
                      <a:srgbClr val="000000"/>
                    </a:solidFill>
                    <a:latin typeface="Aptos Narrow"/>
                    <a:ea typeface="+mn-ea"/>
                    <a:cs typeface="+mn-cs"/>
                  </a:rPr>
                  <a:pPr marL="0" indent="0"/>
                  <a:t>-31.27%</a:t>
                </a:fld>
                <a:endParaRPr lang="en-NG" sz="1100" b="1" i="0" u="none" strike="noStrike">
                  <a:solidFill>
                    <a:srgbClr val="000000"/>
                  </a:solidFill>
                  <a:latin typeface="Aptos Narrow"/>
                  <a:ea typeface="+mn-ea"/>
                  <a:cs typeface="+mn-cs"/>
                </a:endParaRPr>
              </a:p>
            </xdr:txBody>
          </xdr:sp>
          <xdr:sp macro="" textlink="">
            <xdr:nvSpPr>
              <xdr:cNvPr id="120" name="Arrow: Down 119">
                <a:extLst>
                  <a:ext uri="{FF2B5EF4-FFF2-40B4-BE49-F238E27FC236}">
                    <a16:creationId xmlns:a16="http://schemas.microsoft.com/office/drawing/2014/main" id="{5827AA9A-54FB-A184-68D6-A8D7FF968BDE}"/>
                  </a:ext>
                </a:extLst>
              </xdr:cNvPr>
              <xdr:cNvSpPr/>
            </xdr:nvSpPr>
            <xdr:spPr>
              <a:xfrm>
                <a:off x="7437120" y="1828074"/>
                <a:ext cx="111760" cy="124097"/>
              </a:xfrm>
              <a:prstGeom prst="downArrow">
                <a:avLst/>
              </a:prstGeom>
              <a:solidFill>
                <a:srgbClr val="9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PIVOT TABLE'!E115">
            <xdr:nvSpPr>
              <xdr:cNvPr id="121" name="TextBox 120">
                <a:extLst>
                  <a:ext uri="{FF2B5EF4-FFF2-40B4-BE49-F238E27FC236}">
                    <a16:creationId xmlns:a16="http://schemas.microsoft.com/office/drawing/2014/main" id="{F0732AFE-0601-DCE4-67CF-E9C7EA3EE4B4}"/>
                  </a:ext>
                </a:extLst>
              </xdr:cNvPr>
              <xdr:cNvSpPr txBox="1"/>
            </xdr:nvSpPr>
            <xdr:spPr>
              <a:xfrm>
                <a:off x="8006080" y="1767114"/>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AbadiMT-ExtraLight" panose="020B0204020104020204" pitchFamily="34" charset="0"/>
                  </a:rPr>
                  <a:t>YoY</a:t>
                </a:r>
                <a:endParaRPr lang="en-NG" sz="1100" b="0">
                  <a:latin typeface="AbadiMT-ExtraLight" panose="020B0204020104020204" pitchFamily="34" charset="0"/>
                </a:endParaRPr>
              </a:p>
            </xdr:txBody>
          </xdr:sp>
        </xdr:grpSp>
      </xdr:grpSp>
      <xdr:grpSp>
        <xdr:nvGrpSpPr>
          <xdr:cNvPr id="68" name="Group 67">
            <a:extLst>
              <a:ext uri="{FF2B5EF4-FFF2-40B4-BE49-F238E27FC236}">
                <a16:creationId xmlns:a16="http://schemas.microsoft.com/office/drawing/2014/main" id="{3E60E90B-DFE6-165E-F85F-E788EEF860A1}"/>
              </a:ext>
            </a:extLst>
          </xdr:cNvPr>
          <xdr:cNvGrpSpPr/>
        </xdr:nvGrpSpPr>
        <xdr:grpSpPr>
          <a:xfrm>
            <a:off x="3528937" y="1334398"/>
            <a:ext cx="1858434" cy="827917"/>
            <a:chOff x="3528937" y="1334398"/>
            <a:chExt cx="1858434" cy="827917"/>
          </a:xfrm>
        </xdr:grpSpPr>
        <xdr:grpSp>
          <xdr:nvGrpSpPr>
            <xdr:cNvPr id="79" name="Group 78">
              <a:extLst>
                <a:ext uri="{FF2B5EF4-FFF2-40B4-BE49-F238E27FC236}">
                  <a16:creationId xmlns:a16="http://schemas.microsoft.com/office/drawing/2014/main" id="{1C94F46E-DF48-97F2-E514-FCB536056FFB}"/>
                </a:ext>
              </a:extLst>
            </xdr:cNvPr>
            <xdr:cNvGrpSpPr/>
          </xdr:nvGrpSpPr>
          <xdr:grpSpPr>
            <a:xfrm>
              <a:off x="3528937" y="1334398"/>
              <a:ext cx="1858434" cy="827917"/>
              <a:chOff x="3511420" y="1316881"/>
              <a:chExt cx="1847923" cy="823713"/>
            </a:xfrm>
          </xdr:grpSpPr>
          <xdr:grpSp>
            <xdr:nvGrpSpPr>
              <xdr:cNvPr id="110" name="Group 109">
                <a:extLst>
                  <a:ext uri="{FF2B5EF4-FFF2-40B4-BE49-F238E27FC236}">
                    <a16:creationId xmlns:a16="http://schemas.microsoft.com/office/drawing/2014/main" id="{B8187DFD-CBFF-D3F1-5395-5C2B886C76BA}"/>
                  </a:ext>
                </a:extLst>
              </xdr:cNvPr>
              <xdr:cNvGrpSpPr/>
            </xdr:nvGrpSpPr>
            <xdr:grpSpPr>
              <a:xfrm>
                <a:off x="3598582" y="1316881"/>
                <a:ext cx="1760761" cy="823713"/>
                <a:chOff x="6141720" y="617220"/>
                <a:chExt cx="1760220" cy="822960"/>
              </a:xfrm>
            </xdr:grpSpPr>
            <xdr:sp macro="" textlink="">
              <xdr:nvSpPr>
                <xdr:cNvPr id="113" name="Rectangle: Rounded Corners 112">
                  <a:extLst>
                    <a:ext uri="{FF2B5EF4-FFF2-40B4-BE49-F238E27FC236}">
                      <a16:creationId xmlns:a16="http://schemas.microsoft.com/office/drawing/2014/main" id="{8D82226F-90C8-DF9C-EBDF-F1DE529B6508}"/>
                    </a:ext>
                  </a:extLst>
                </xdr:cNvPr>
                <xdr:cNvSpPr/>
              </xdr:nvSpPr>
              <xdr:spPr>
                <a:xfrm>
                  <a:off x="6141720" y="617220"/>
                  <a:ext cx="1760220" cy="822960"/>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14" name="Rectangle: Rounded Corners 113">
                  <a:extLst>
                    <a:ext uri="{FF2B5EF4-FFF2-40B4-BE49-F238E27FC236}">
                      <a16:creationId xmlns:a16="http://schemas.microsoft.com/office/drawing/2014/main" id="{68833C1B-ABFE-8FC2-CB80-63D0A0F3C96F}"/>
                    </a:ext>
                  </a:extLst>
                </xdr:cNvPr>
                <xdr:cNvSpPr/>
              </xdr:nvSpPr>
              <xdr:spPr>
                <a:xfrm>
                  <a:off x="6141720" y="617220"/>
                  <a:ext cx="167640" cy="815340"/>
                </a:xfrm>
                <a:prstGeom prst="roundRect">
                  <a:avLst>
                    <a:gd name="adj" fmla="val 5000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111" name="TextBox 110">
                <a:extLst>
                  <a:ext uri="{FF2B5EF4-FFF2-40B4-BE49-F238E27FC236}">
                    <a16:creationId xmlns:a16="http://schemas.microsoft.com/office/drawing/2014/main" id="{E503A769-8E70-BCC7-62D1-43B51B570CAD}"/>
                  </a:ext>
                </a:extLst>
              </xdr:cNvPr>
              <xdr:cNvSpPr txBox="1"/>
            </xdr:nvSpPr>
            <xdr:spPr>
              <a:xfrm>
                <a:off x="3511420" y="1316881"/>
                <a:ext cx="998904" cy="213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rPr>
                  <a:t>COGS</a:t>
                </a:r>
              </a:p>
            </xdr:txBody>
          </xdr:sp>
          <xdr:sp macro="" textlink="Calculations!D17">
            <xdr:nvSpPr>
              <xdr:cNvPr id="112" name="TextBox 111">
                <a:extLst>
                  <a:ext uri="{FF2B5EF4-FFF2-40B4-BE49-F238E27FC236}">
                    <a16:creationId xmlns:a16="http://schemas.microsoft.com/office/drawing/2014/main" id="{C4B775DC-0FCD-6CDB-52F5-710E21F2B0F7}"/>
                  </a:ext>
                </a:extLst>
              </xdr:cNvPr>
              <xdr:cNvSpPr txBox="1"/>
            </xdr:nvSpPr>
            <xdr:spPr>
              <a:xfrm>
                <a:off x="3641119" y="1490764"/>
                <a:ext cx="1713022" cy="28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32A79B-5FB8-40E0-AA8F-65663DC89FDB}" type="TxLink">
                  <a:rPr lang="en-US" sz="1400" b="1" i="0" u="none" strike="noStrike">
                    <a:solidFill>
                      <a:srgbClr val="000000"/>
                    </a:solidFill>
                    <a:latin typeface="AbadiMT-Bold" panose="020B0804020104020204" pitchFamily="34" charset="0"/>
                    <a:ea typeface="+mn-ea"/>
                    <a:cs typeface="+mn-cs"/>
                  </a:rPr>
                  <a:pPr marL="0" indent="0" algn="ctr"/>
                  <a:t> $101,832,648.0 </a:t>
                </a:fld>
                <a:endParaRPr lang="en-NG" sz="1400" b="1" i="0" u="none" strike="noStrike">
                  <a:solidFill>
                    <a:srgbClr val="000000"/>
                  </a:solidFill>
                  <a:latin typeface="AbadiMT-Bold" panose="020B0804020104020204" pitchFamily="34" charset="0"/>
                  <a:ea typeface="+mn-ea"/>
                  <a:cs typeface="+mn-cs"/>
                </a:endParaRPr>
              </a:p>
            </xdr:txBody>
          </xdr:sp>
        </xdr:grpSp>
        <xdr:grpSp>
          <xdr:nvGrpSpPr>
            <xdr:cNvPr id="106" name="Group 105">
              <a:extLst>
                <a:ext uri="{FF2B5EF4-FFF2-40B4-BE49-F238E27FC236}">
                  <a16:creationId xmlns:a16="http://schemas.microsoft.com/office/drawing/2014/main" id="{6E552F1A-7AE1-5FF9-4EAC-20CBE1051EE9}"/>
                </a:ext>
              </a:extLst>
            </xdr:cNvPr>
            <xdr:cNvGrpSpPr/>
          </xdr:nvGrpSpPr>
          <xdr:grpSpPr>
            <a:xfrm>
              <a:off x="3874564" y="1742466"/>
              <a:ext cx="1429407" cy="388182"/>
              <a:chOff x="12681857" y="1186543"/>
              <a:chExt cx="1422400" cy="390435"/>
            </a:xfrm>
          </xdr:grpSpPr>
          <xdr:sp macro="" textlink="'PIVOT TABLE'!G115">
            <xdr:nvSpPr>
              <xdr:cNvPr id="107" name="TextBox 106">
                <a:extLst>
                  <a:ext uri="{FF2B5EF4-FFF2-40B4-BE49-F238E27FC236}">
                    <a16:creationId xmlns:a16="http://schemas.microsoft.com/office/drawing/2014/main" id="{BE7D809F-C901-F722-F24C-2F1AF5DA2E3D}"/>
                  </a:ext>
                </a:extLst>
              </xdr:cNvPr>
              <xdr:cNvSpPr txBox="1"/>
            </xdr:nvSpPr>
            <xdr:spPr>
              <a:xfrm>
                <a:off x="12732657" y="1186543"/>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4B3CBC-5BB5-4EC9-84BD-D423AF0E5900}" type="TxLink">
                  <a:rPr lang="en-US" sz="1100" b="0" i="0" u="none" strike="noStrike">
                    <a:solidFill>
                      <a:srgbClr val="000000"/>
                    </a:solidFill>
                    <a:latin typeface="Aptos Narrow"/>
                  </a:rPr>
                  <a:pPr/>
                  <a:t>-37.39%</a:t>
                </a:fld>
                <a:endParaRPr lang="en-NG" sz="1100" b="1"/>
              </a:p>
            </xdr:txBody>
          </xdr:sp>
          <xdr:sp macro="" textlink="">
            <xdr:nvSpPr>
              <xdr:cNvPr id="108" name="Arrow: Down 107">
                <a:extLst>
                  <a:ext uri="{FF2B5EF4-FFF2-40B4-BE49-F238E27FC236}">
                    <a16:creationId xmlns:a16="http://schemas.microsoft.com/office/drawing/2014/main" id="{1660019A-CE1C-1514-B68F-665B183ABA31}"/>
                  </a:ext>
                </a:extLst>
              </xdr:cNvPr>
              <xdr:cNvSpPr/>
            </xdr:nvSpPr>
            <xdr:spPr>
              <a:xfrm>
                <a:off x="12681857" y="1257663"/>
                <a:ext cx="111760" cy="124097"/>
              </a:xfrm>
              <a:prstGeom prst="downArrow">
                <a:avLst/>
              </a:prstGeom>
              <a:solidFill>
                <a:srgbClr val="9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PIVOT TABLE'!E115">
            <xdr:nvSpPr>
              <xdr:cNvPr id="109" name="TextBox 108">
                <a:extLst>
                  <a:ext uri="{FF2B5EF4-FFF2-40B4-BE49-F238E27FC236}">
                    <a16:creationId xmlns:a16="http://schemas.microsoft.com/office/drawing/2014/main" id="{8B619456-2FED-3E36-B4E3-C660107399B0}"/>
                  </a:ext>
                </a:extLst>
              </xdr:cNvPr>
              <xdr:cNvSpPr txBox="1"/>
            </xdr:nvSpPr>
            <xdr:spPr>
              <a:xfrm>
                <a:off x="13250817" y="1196703"/>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AbadiMT-ExtraLight" panose="020B0204020104020204" pitchFamily="34" charset="0"/>
                  </a:rPr>
                  <a:t>YoY</a:t>
                </a:r>
                <a:endParaRPr lang="en-NG" sz="1100" b="0">
                  <a:latin typeface="AbadiMT-ExtraLight" panose="020B0204020104020204" pitchFamily="34" charset="0"/>
                </a:endParaRPr>
              </a:p>
            </xdr:txBody>
          </xdr:sp>
        </xdr:grpSp>
      </xdr:grpSp>
      <xdr:grpSp>
        <xdr:nvGrpSpPr>
          <xdr:cNvPr id="69" name="Group 68">
            <a:extLst>
              <a:ext uri="{FF2B5EF4-FFF2-40B4-BE49-F238E27FC236}">
                <a16:creationId xmlns:a16="http://schemas.microsoft.com/office/drawing/2014/main" id="{FE225AC9-61B8-BF58-D7BD-D54177AE7095}"/>
              </a:ext>
            </a:extLst>
          </xdr:cNvPr>
          <xdr:cNvGrpSpPr/>
        </xdr:nvGrpSpPr>
        <xdr:grpSpPr>
          <a:xfrm>
            <a:off x="1737349" y="1319585"/>
            <a:ext cx="1829424" cy="827917"/>
            <a:chOff x="1737349" y="1319585"/>
            <a:chExt cx="1829424" cy="827917"/>
          </a:xfrm>
        </xdr:grpSpPr>
        <xdr:grpSp>
          <xdr:nvGrpSpPr>
            <xdr:cNvPr id="70" name="Group 69">
              <a:extLst>
                <a:ext uri="{FF2B5EF4-FFF2-40B4-BE49-F238E27FC236}">
                  <a16:creationId xmlns:a16="http://schemas.microsoft.com/office/drawing/2014/main" id="{1AB37353-D153-9BA7-49DC-4BF23EEB4E39}"/>
                </a:ext>
              </a:extLst>
            </xdr:cNvPr>
            <xdr:cNvGrpSpPr/>
          </xdr:nvGrpSpPr>
          <xdr:grpSpPr>
            <a:xfrm>
              <a:off x="1737349" y="1319585"/>
              <a:ext cx="1829424" cy="827917"/>
              <a:chOff x="1193313" y="1282349"/>
              <a:chExt cx="1824559" cy="808874"/>
            </a:xfrm>
          </xdr:grpSpPr>
          <xdr:sp macro="" textlink="">
            <xdr:nvSpPr>
              <xdr:cNvPr id="75" name="Rectangle: Rounded Corners 74">
                <a:extLst>
                  <a:ext uri="{FF2B5EF4-FFF2-40B4-BE49-F238E27FC236}">
                    <a16:creationId xmlns:a16="http://schemas.microsoft.com/office/drawing/2014/main" id="{18FA8873-715A-9F69-8355-E1C98D69F84E}"/>
                  </a:ext>
                </a:extLst>
              </xdr:cNvPr>
              <xdr:cNvSpPr/>
            </xdr:nvSpPr>
            <xdr:spPr>
              <a:xfrm>
                <a:off x="1255236" y="1282349"/>
                <a:ext cx="1762636" cy="808874"/>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6" name="Rectangle: Rounded Corners 75">
                <a:extLst>
                  <a:ext uri="{FF2B5EF4-FFF2-40B4-BE49-F238E27FC236}">
                    <a16:creationId xmlns:a16="http://schemas.microsoft.com/office/drawing/2014/main" id="{A4ECC746-BC0E-FCF6-66D7-CD7FC4A533B8}"/>
                  </a:ext>
                </a:extLst>
              </xdr:cNvPr>
              <xdr:cNvSpPr/>
            </xdr:nvSpPr>
            <xdr:spPr>
              <a:xfrm>
                <a:off x="1255236" y="1282349"/>
                <a:ext cx="167203" cy="801099"/>
              </a:xfrm>
              <a:prstGeom prst="roundRect">
                <a:avLst>
                  <a:gd name="adj" fmla="val 5000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7" name="TextBox 76">
                <a:extLst>
                  <a:ext uri="{FF2B5EF4-FFF2-40B4-BE49-F238E27FC236}">
                    <a16:creationId xmlns:a16="http://schemas.microsoft.com/office/drawing/2014/main" id="{635DDC3E-BE25-2EEE-7DD3-0686AA15FBF3}"/>
                  </a:ext>
                </a:extLst>
              </xdr:cNvPr>
              <xdr:cNvSpPr txBox="1"/>
            </xdr:nvSpPr>
            <xdr:spPr>
              <a:xfrm>
                <a:off x="1193313" y="1282349"/>
                <a:ext cx="1005457" cy="209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rPr>
                  <a:t>Goods</a:t>
                </a:r>
                <a:endParaRPr lang="en-NG" sz="1100" b="0">
                  <a:solidFill>
                    <a:schemeClr val="dk1"/>
                  </a:solidFill>
                  <a:latin typeface="AbadiMT" panose="020B0604020104020204" pitchFamily="34" charset="0"/>
                  <a:ea typeface="Cascadia Mono SemiBold" panose="020B0609020000020004" pitchFamily="49" charset="0"/>
                  <a:cs typeface="Cascadia Mono SemiBold" panose="020B0609020000020004" pitchFamily="49" charset="0"/>
                </a:endParaRPr>
              </a:p>
            </xdr:txBody>
          </xdr:sp>
          <xdr:sp macro="" textlink="Calculations!D9">
            <xdr:nvSpPr>
              <xdr:cNvPr id="78" name="TextBox 77">
                <a:extLst>
                  <a:ext uri="{FF2B5EF4-FFF2-40B4-BE49-F238E27FC236}">
                    <a16:creationId xmlns:a16="http://schemas.microsoft.com/office/drawing/2014/main" id="{C9645854-DAC5-A680-B5F2-14A5F34B7777}"/>
                  </a:ext>
                </a:extLst>
              </xdr:cNvPr>
              <xdr:cNvSpPr txBox="1"/>
            </xdr:nvSpPr>
            <xdr:spPr>
              <a:xfrm>
                <a:off x="1355602" y="1453100"/>
                <a:ext cx="940167" cy="273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43BDEF6-CA01-478D-AA69-E3FD4B79E14F}" type="TxLink">
                  <a:rPr lang="en-US" sz="1400" b="1" i="0" u="none" strike="noStrike">
                    <a:solidFill>
                      <a:srgbClr val="000000"/>
                    </a:solidFill>
                    <a:latin typeface="AbadiMT-Bold" panose="020B0804020104020204" pitchFamily="34" charset="0"/>
                    <a:ea typeface="+mn-ea"/>
                    <a:cs typeface="+mn-cs"/>
                  </a:rPr>
                  <a:pPr marL="0" indent="0" algn="ctr"/>
                  <a:t>1125824</a:t>
                </a:fld>
                <a:endParaRPr lang="en-NG" sz="1400" b="1" i="0" u="none" strike="noStrike">
                  <a:solidFill>
                    <a:srgbClr val="000000"/>
                  </a:solidFill>
                  <a:latin typeface="AbadiMT-Bold" panose="020B0804020104020204" pitchFamily="34" charset="0"/>
                  <a:ea typeface="+mn-ea"/>
                  <a:cs typeface="+mn-cs"/>
                </a:endParaRPr>
              </a:p>
            </xdr:txBody>
          </xdr:sp>
        </xdr:grpSp>
        <xdr:grpSp>
          <xdr:nvGrpSpPr>
            <xdr:cNvPr id="71" name="Group 70">
              <a:extLst>
                <a:ext uri="{FF2B5EF4-FFF2-40B4-BE49-F238E27FC236}">
                  <a16:creationId xmlns:a16="http://schemas.microsoft.com/office/drawing/2014/main" id="{72B1E4A7-45F1-E0D0-0BEA-7405068EFC2F}"/>
                </a:ext>
              </a:extLst>
            </xdr:cNvPr>
            <xdr:cNvGrpSpPr/>
          </xdr:nvGrpSpPr>
          <xdr:grpSpPr>
            <a:xfrm>
              <a:off x="2046139" y="1742466"/>
              <a:ext cx="1429407" cy="388182"/>
              <a:chOff x="12681857" y="1186543"/>
              <a:chExt cx="1422400" cy="390435"/>
            </a:xfrm>
          </xdr:grpSpPr>
          <xdr:sp macro="" textlink="'PIVOT TABLE'!H115">
            <xdr:nvSpPr>
              <xdr:cNvPr id="72" name="TextBox 71">
                <a:extLst>
                  <a:ext uri="{FF2B5EF4-FFF2-40B4-BE49-F238E27FC236}">
                    <a16:creationId xmlns:a16="http://schemas.microsoft.com/office/drawing/2014/main" id="{3CCD6CEE-B2DF-6390-BF11-F623DE13FDBD}"/>
                  </a:ext>
                </a:extLst>
              </xdr:cNvPr>
              <xdr:cNvSpPr txBox="1"/>
            </xdr:nvSpPr>
            <xdr:spPr>
              <a:xfrm>
                <a:off x="12732657" y="1186543"/>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4E0A4A-56ED-45F1-B817-7471EFB02065}" type="TxLink">
                  <a:rPr lang="en-US" sz="1100" b="0" i="0" u="none" strike="noStrike">
                    <a:solidFill>
                      <a:srgbClr val="000000"/>
                    </a:solidFill>
                    <a:latin typeface="Aptos Narrow"/>
                  </a:rPr>
                  <a:pPr/>
                  <a:t>-21.19%</a:t>
                </a:fld>
                <a:endParaRPr lang="en-NG" sz="1100" b="1"/>
              </a:p>
            </xdr:txBody>
          </xdr:sp>
          <xdr:sp macro="" textlink="">
            <xdr:nvSpPr>
              <xdr:cNvPr id="73" name="Arrow: Down 72">
                <a:extLst>
                  <a:ext uri="{FF2B5EF4-FFF2-40B4-BE49-F238E27FC236}">
                    <a16:creationId xmlns:a16="http://schemas.microsoft.com/office/drawing/2014/main" id="{6F268648-7D14-E7CE-B22F-0F380FCB8878}"/>
                  </a:ext>
                </a:extLst>
              </xdr:cNvPr>
              <xdr:cNvSpPr/>
            </xdr:nvSpPr>
            <xdr:spPr>
              <a:xfrm>
                <a:off x="12681857" y="1257663"/>
                <a:ext cx="111760" cy="124097"/>
              </a:xfrm>
              <a:prstGeom prst="downArrow">
                <a:avLst/>
              </a:prstGeom>
              <a:solidFill>
                <a:srgbClr val="98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PIVOT TABLE'!E115">
            <xdr:nvSpPr>
              <xdr:cNvPr id="74" name="TextBox 73">
                <a:extLst>
                  <a:ext uri="{FF2B5EF4-FFF2-40B4-BE49-F238E27FC236}">
                    <a16:creationId xmlns:a16="http://schemas.microsoft.com/office/drawing/2014/main" id="{7650A52D-F28D-0C9A-77B4-CB613B0D1198}"/>
                  </a:ext>
                </a:extLst>
              </xdr:cNvPr>
              <xdr:cNvSpPr txBox="1"/>
            </xdr:nvSpPr>
            <xdr:spPr>
              <a:xfrm>
                <a:off x="13250817" y="1196703"/>
                <a:ext cx="853440" cy="38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AbadiMT-ExtraLight" panose="020B0204020104020204" pitchFamily="34" charset="0"/>
                  </a:rPr>
                  <a:t>YoY</a:t>
                </a:r>
                <a:endParaRPr lang="en-NG" sz="1100" b="0">
                  <a:latin typeface="AbadiMT-ExtraLight" panose="020B0204020104020204" pitchFamily="34" charset="0"/>
                </a:endParaRPr>
              </a:p>
            </xdr:txBody>
          </xdr:sp>
        </xdr:grpSp>
      </xdr:grpSp>
    </xdr:grpSp>
    <xdr:clientData/>
  </xdr:twoCellAnchor>
  <xdr:twoCellAnchor editAs="oneCell">
    <xdr:from>
      <xdr:col>1</xdr:col>
      <xdr:colOff>361462</xdr:colOff>
      <xdr:row>35</xdr:row>
      <xdr:rowOff>156308</xdr:rowOff>
    </xdr:from>
    <xdr:to>
      <xdr:col>1</xdr:col>
      <xdr:colOff>571033</xdr:colOff>
      <xdr:row>36</xdr:row>
      <xdr:rowOff>180263</xdr:rowOff>
    </xdr:to>
    <xdr:pic>
      <xdr:nvPicPr>
        <xdr:cNvPr id="133" name="Picture 132">
          <a:hlinkClick xmlns:r="http://schemas.openxmlformats.org/officeDocument/2006/relationships" r:id="rId9"/>
          <a:extLst>
            <a:ext uri="{FF2B5EF4-FFF2-40B4-BE49-F238E27FC236}">
              <a16:creationId xmlns:a16="http://schemas.microsoft.com/office/drawing/2014/main" id="{9E29B847-2E08-4934-9322-4C404B44CF5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67154" y="6652846"/>
          <a:ext cx="209571" cy="209571"/>
        </a:xfrm>
        <a:prstGeom prst="rect">
          <a:avLst/>
        </a:prstGeom>
      </xdr:spPr>
    </xdr:pic>
    <xdr:clientData/>
  </xdr:twoCellAnchor>
  <xdr:twoCellAnchor>
    <xdr:from>
      <xdr:col>3</xdr:col>
      <xdr:colOff>127000</xdr:colOff>
      <xdr:row>15</xdr:row>
      <xdr:rowOff>166077</xdr:rowOff>
    </xdr:from>
    <xdr:to>
      <xdr:col>17</xdr:col>
      <xdr:colOff>312616</xdr:colOff>
      <xdr:row>36</xdr:row>
      <xdr:rowOff>175846</xdr:rowOff>
    </xdr:to>
    <xdr:sp macro="" textlink="">
      <xdr:nvSpPr>
        <xdr:cNvPr id="134" name="TextBox 133">
          <a:extLst>
            <a:ext uri="{FF2B5EF4-FFF2-40B4-BE49-F238E27FC236}">
              <a16:creationId xmlns:a16="http://schemas.microsoft.com/office/drawing/2014/main" id="{16B3FC6C-5DAB-EDEA-3479-4319ECFABDC0}"/>
            </a:ext>
          </a:extLst>
        </xdr:cNvPr>
        <xdr:cNvSpPr txBox="1"/>
      </xdr:nvSpPr>
      <xdr:spPr>
        <a:xfrm>
          <a:off x="1944077" y="2950308"/>
          <a:ext cx="8665308" cy="3907692"/>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The Enterprise is third</a:t>
          </a:r>
          <a:r>
            <a:rPr lang="en-US" sz="1100" baseline="0"/>
            <a:t> segment by sales with $21,069,000 but not making the expected profit from the said segment.  The Enterprise segment is the third selling enterprise but the least profit making segment. The sales team should look out to the segment and maximize the profit from the segment.</a:t>
          </a:r>
        </a:p>
        <a:p>
          <a:endParaRPr lang="en-US" sz="1100" baseline="0"/>
        </a:p>
        <a:p>
          <a:r>
            <a:rPr lang="en-US" sz="1100" baseline="0"/>
            <a:t>🎯U.S.A is the best selling country but Canada is the most profit making country.</a:t>
          </a:r>
        </a:p>
        <a:p>
          <a:endParaRPr lang="en-US" sz="1100" baseline="0"/>
        </a:p>
        <a:p>
          <a:r>
            <a:rPr lang="en-US" sz="1100" baseline="0"/>
            <a:t>🎯Sales and Profits are equilibrum across all products i.e The best selling product produces the highest profit while the least selling product gives the least profit.</a:t>
          </a:r>
        </a:p>
        <a:p>
          <a:endParaRPr lang="en-US" sz="1100" baseline="0"/>
        </a:p>
        <a:p>
          <a:r>
            <a:rPr lang="en-US" sz="1100" baseline="0"/>
            <a:t>🎯The Small business was our best sellling  segment across 3years but Government sales boosted in 2011 and makes the Government the best selling segment acorss the 4years.</a:t>
          </a:r>
        </a:p>
        <a:p>
          <a:endParaRPr lang="en-US" sz="1100" baseline="0"/>
        </a:p>
        <a:p>
          <a:r>
            <a:rPr lang="en-US" sz="1100" baseline="0"/>
            <a:t>🎯The YoY kept decreasing across all section throughout the 4years and must be look into to maaximize profit.</a:t>
          </a:r>
          <a:endParaRPr lang="en-N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SHOW" refreshedDate="45725.609521759259" createdVersion="8" refreshedVersion="8" minRefreshableVersion="3" recordCount="700" xr:uid="{6EF4E2F9-7101-468D-90C0-A4A996C8F34B}">
  <cacheSource type="worksheet">
    <worksheetSource ref="A1:K701" sheet="Dashboard-dataset"/>
  </cacheSource>
  <cacheFields count="14">
    <cacheField name="Segment" numFmtId="0">
      <sharedItems count="5">
        <s v="Channel Partners"/>
        <s v="Enterprise"/>
        <s v="Midmarket"/>
        <s v="Small Business"/>
        <s v="Government"/>
      </sharedItems>
    </cacheField>
    <cacheField name="Country" numFmtId="0">
      <sharedItems count="5">
        <s v="Germany"/>
        <s v="Mexico"/>
        <s v="France"/>
        <s v="Canada"/>
        <s v="United States of America"/>
      </sharedItems>
    </cacheField>
    <cacheField name="Product" numFmtId="0">
      <sharedItems count="6">
        <s v="Carretera"/>
        <s v="Paseo"/>
        <s v="VTT"/>
        <s v="Velo"/>
        <s v="Amarilla"/>
        <s v="Montana"/>
      </sharedItems>
    </cacheField>
    <cacheField name="Discount Band" numFmtId="0">
      <sharedItems/>
    </cacheField>
    <cacheField name="Units Sold" numFmtId="0">
      <sharedItems containsSemiMixedTypes="0" containsString="0" containsNumber="1" containsInteger="1" minValue="200" maxValue="4493"/>
    </cacheField>
    <cacheField name="Manufacturing Price" numFmtId="0">
      <sharedItems containsSemiMixedTypes="0" containsString="0" containsNumber="1" containsInteger="1" minValue="3" maxValue="260"/>
    </cacheField>
    <cacheField name="Unit Price" numFmtId="0">
      <sharedItems containsSemiMixedTypes="0" containsString="0" containsNumber="1" containsInteger="1" minValue="7" maxValue="350"/>
    </cacheField>
    <cacheField name="COGS" numFmtId="0">
      <sharedItems containsSemiMixedTypes="0" containsString="0" containsNumber="1" minValue="918" maxValue="950625"/>
    </cacheField>
    <cacheField name="Order Date" numFmtId="14">
      <sharedItems containsSemiMixedTypes="0" containsNonDate="0" containsDate="1" containsString="0" minDate="2009-01-05T00:00:00" maxDate="2012-12-22T00:00:00" count="408">
        <d v="2009-01-05T00:00:00"/>
        <d v="2009-01-06T00:00:00"/>
        <d v="2009-01-11T00:00:00"/>
        <d v="2009-01-15T00:00:00"/>
        <d v="2009-01-16T00:00:00"/>
        <d v="2009-01-17T00:00:00"/>
        <d v="2009-01-18T00:00:00"/>
        <d v="2009-01-24T00:00:00"/>
        <d v="2009-01-30T00:00:00"/>
        <d v="2009-02-01T00:00:00"/>
        <d v="2009-02-02T00:00:00"/>
        <d v="2009-02-04T00:00:00"/>
        <d v="2009-02-15T00:00:00"/>
        <d v="2009-02-18T00:00:00"/>
        <d v="2009-02-20T00:00:00"/>
        <d v="2009-02-21T00:00:00"/>
        <d v="2009-02-27T00:00:00"/>
        <d v="2009-03-01T00:00:00"/>
        <d v="2009-03-02T00:00:00"/>
        <d v="2009-03-03T00:00:00"/>
        <d v="2009-03-04T00:00:00"/>
        <d v="2009-03-05T00:00:00"/>
        <d v="2009-03-06T00:00:00"/>
        <d v="2009-03-09T00:00:00"/>
        <d v="2009-03-11T00:00:00"/>
        <d v="2009-03-13T00:00:00"/>
        <d v="2009-03-19T00:00:00"/>
        <d v="2009-03-20T00:00:00"/>
        <d v="2009-03-27T00:00:00"/>
        <d v="2009-03-29T00:00:00"/>
        <d v="2009-03-31T00:00:00"/>
        <d v="2009-04-06T00:00:00"/>
        <d v="2009-04-07T00:00:00"/>
        <d v="2009-04-22T00:00:00"/>
        <d v="2009-04-27T00:00:00"/>
        <d v="2009-05-01T00:00:00"/>
        <d v="2009-05-06T00:00:00"/>
        <d v="2009-05-18T00:00:00"/>
        <d v="2009-05-27T00:00:00"/>
        <d v="2009-05-29T00:00:00"/>
        <d v="2009-05-30T00:00:00"/>
        <d v="2009-06-07T00:00:00"/>
        <d v="2009-06-20T00:00:00"/>
        <d v="2009-06-21T00:00:00"/>
        <d v="2009-06-22T00:00:00"/>
        <d v="2009-06-24T00:00:00"/>
        <d v="2009-07-01T00:00:00"/>
        <d v="2009-07-02T00:00:00"/>
        <d v="2009-07-03T00:00:00"/>
        <d v="2009-07-07T00:00:00"/>
        <d v="2009-07-13T00:00:00"/>
        <d v="2009-07-15T00:00:00"/>
        <d v="2009-07-16T00:00:00"/>
        <d v="2009-07-22T00:00:00"/>
        <d v="2009-07-27T00:00:00"/>
        <d v="2009-08-02T00:00:00"/>
        <d v="2009-08-04T00:00:00"/>
        <d v="2009-08-05T00:00:00"/>
        <d v="2009-08-10T00:00:00"/>
        <d v="2009-08-12T00:00:00"/>
        <d v="2009-08-15T00:00:00"/>
        <d v="2009-08-18T00:00:00"/>
        <d v="2009-08-20T00:00:00"/>
        <d v="2009-08-24T00:00:00"/>
        <d v="2009-08-26T00:00:00"/>
        <d v="2009-08-27T00:00:00"/>
        <d v="2009-09-01T00:00:00"/>
        <d v="2009-09-04T00:00:00"/>
        <d v="2009-09-05T00:00:00"/>
        <d v="2009-09-11T00:00:00"/>
        <d v="2009-09-15T00:00:00"/>
        <d v="2009-09-16T00:00:00"/>
        <d v="2009-09-25T00:00:00"/>
        <d v="2009-10-01T00:00:00"/>
        <d v="2009-10-02T00:00:00"/>
        <d v="2009-10-08T00:00:00"/>
        <d v="2009-10-09T00:00:00"/>
        <d v="2009-10-11T00:00:00"/>
        <d v="2009-10-15T00:00:00"/>
        <d v="2009-10-17T00:00:00"/>
        <d v="2009-10-23T00:00:00"/>
        <d v="2009-11-03T00:00:00"/>
        <d v="2009-11-08T00:00:00"/>
        <d v="2009-11-14T00:00:00"/>
        <d v="2009-11-17T00:00:00"/>
        <d v="2009-11-19T00:00:00"/>
        <d v="2009-11-23T00:00:00"/>
        <d v="2009-11-24T00:00:00"/>
        <d v="2009-11-25T00:00:00"/>
        <d v="2009-11-29T00:00:00"/>
        <d v="2009-12-02T00:00:00"/>
        <d v="2009-12-09T00:00:00"/>
        <d v="2009-12-14T00:00:00"/>
        <d v="2009-12-16T00:00:00"/>
        <d v="2009-12-19T00:00:00"/>
        <d v="2009-12-22T00:00:00"/>
        <d v="2009-12-23T00:00:00"/>
        <d v="2009-12-25T00:00:00"/>
        <d v="2010-01-14T00:00:00"/>
        <d v="2010-01-16T00:00:00"/>
        <d v="2010-01-25T00:00:00"/>
        <d v="2010-01-26T00:00:00"/>
        <d v="2010-02-02T00:00:00"/>
        <d v="2010-02-06T00:00:00"/>
        <d v="2010-02-09T00:00:00"/>
        <d v="2010-02-16T00:00:00"/>
        <d v="2010-02-18T00:00:00"/>
        <d v="2010-02-21T00:00:00"/>
        <d v="2010-02-26T00:00:00"/>
        <d v="2010-02-27T00:00:00"/>
        <d v="2010-03-02T00:00:00"/>
        <d v="2010-03-05T00:00:00"/>
        <d v="2010-03-07T00:00:00"/>
        <d v="2010-03-08T00:00:00"/>
        <d v="2010-03-12T00:00:00"/>
        <d v="2010-03-16T00:00:00"/>
        <d v="2010-03-29T00:00:00"/>
        <d v="2010-03-31T00:00:00"/>
        <d v="2010-04-01T00:00:00"/>
        <d v="2010-04-11T00:00:00"/>
        <d v="2010-04-12T00:00:00"/>
        <d v="2010-04-15T00:00:00"/>
        <d v="2010-04-28T00:00:00"/>
        <d v="2010-04-29T00:00:00"/>
        <d v="2010-05-03T00:00:00"/>
        <d v="2010-05-05T00:00:00"/>
        <d v="2010-05-06T00:00:00"/>
        <d v="2010-05-07T00:00:00"/>
        <d v="2010-05-09T00:00:00"/>
        <d v="2010-05-12T00:00:00"/>
        <d v="2010-05-18T00:00:00"/>
        <d v="2010-05-19T00:00:00"/>
        <d v="2010-05-20T00:00:00"/>
        <d v="2010-05-21T00:00:00"/>
        <d v="2010-05-25T00:00:00"/>
        <d v="2010-06-01T00:00:00"/>
        <d v="2010-06-04T00:00:00"/>
        <d v="2010-06-05T00:00:00"/>
        <d v="2010-06-07T00:00:00"/>
        <d v="2010-06-08T00:00:00"/>
        <d v="2010-06-09T00:00:00"/>
        <d v="2010-06-14T00:00:00"/>
        <d v="2010-06-17T00:00:00"/>
        <d v="2010-06-24T00:00:00"/>
        <d v="2010-06-27T00:00:00"/>
        <d v="2010-07-03T00:00:00"/>
        <d v="2010-07-10T00:00:00"/>
        <d v="2010-07-14T00:00:00"/>
        <d v="2010-07-24T00:00:00"/>
        <d v="2010-07-29T00:00:00"/>
        <d v="2010-07-31T00:00:00"/>
        <d v="2010-08-03T00:00:00"/>
        <d v="2010-08-04T00:00:00"/>
        <d v="2010-08-06T00:00:00"/>
        <d v="2010-08-07T00:00:00"/>
        <d v="2010-08-10T00:00:00"/>
        <d v="2010-08-15T00:00:00"/>
        <d v="2010-08-17T00:00:00"/>
        <d v="2010-08-20T00:00:00"/>
        <d v="2010-08-23T00:00:00"/>
        <d v="2010-08-24T00:00:00"/>
        <d v="2010-08-26T00:00:00"/>
        <d v="2010-08-27T00:00:00"/>
        <d v="2010-08-28T00:00:00"/>
        <d v="2010-08-30T00:00:00"/>
        <d v="2010-09-01T00:00:00"/>
        <d v="2010-09-06T00:00:00"/>
        <d v="2010-09-11T00:00:00"/>
        <d v="2010-09-19T00:00:00"/>
        <d v="2010-09-21T00:00:00"/>
        <d v="2010-09-23T00:00:00"/>
        <d v="2010-09-24T00:00:00"/>
        <d v="2010-09-25T00:00:00"/>
        <d v="2010-09-29T00:00:00"/>
        <d v="2010-09-30T00:00:00"/>
        <d v="2010-10-07T00:00:00"/>
        <d v="2010-10-10T00:00:00"/>
        <d v="2010-10-11T00:00:00"/>
        <d v="2010-10-13T00:00:00"/>
        <d v="2010-10-15T00:00:00"/>
        <d v="2010-10-20T00:00:00"/>
        <d v="2010-10-23T00:00:00"/>
        <d v="2010-10-24T00:00:00"/>
        <d v="2010-10-26T00:00:00"/>
        <d v="2010-11-07T00:00:00"/>
        <d v="2010-11-08T00:00:00"/>
        <d v="2010-11-10T00:00:00"/>
        <d v="2010-11-13T00:00:00"/>
        <d v="2010-11-16T00:00:00"/>
        <d v="2010-11-17T00:00:00"/>
        <d v="2010-11-22T00:00:00"/>
        <d v="2010-11-23T00:00:00"/>
        <d v="2010-11-24T00:00:00"/>
        <d v="2010-11-25T00:00:00"/>
        <d v="2010-12-02T00:00:00"/>
        <d v="2010-12-03T00:00:00"/>
        <d v="2010-12-04T00:00:00"/>
        <d v="2010-12-05T00:00:00"/>
        <d v="2010-12-07T00:00:00"/>
        <d v="2010-12-09T00:00:00"/>
        <d v="2010-12-11T00:00:00"/>
        <d v="2010-12-14T00:00:00"/>
        <d v="2010-12-22T00:00:00"/>
        <d v="2010-12-23T00:00:00"/>
        <d v="2010-12-24T00:00:00"/>
        <d v="2010-12-28T00:00:00"/>
        <d v="2010-12-30T00:00:00"/>
        <d v="2010-12-31T00:00:00"/>
        <d v="2011-01-01T00:00:00"/>
        <d v="2011-01-04T00:00:00"/>
        <d v="2011-01-08T00:00:00"/>
        <d v="2011-01-10T00:00:00"/>
        <d v="2011-01-11T00:00:00"/>
        <d v="2011-01-16T00:00:00"/>
        <d v="2011-01-17T00:00:00"/>
        <d v="2011-01-26T00:00:00"/>
        <d v="2011-01-27T00:00:00"/>
        <d v="2011-01-28T00:00:00"/>
        <d v="2011-01-31T00:00:00"/>
        <d v="2011-02-04T00:00:00"/>
        <d v="2011-02-08T00:00:00"/>
        <d v="2011-02-10T00:00:00"/>
        <d v="2011-02-13T00:00:00"/>
        <d v="2011-02-17T00:00:00"/>
        <d v="2011-03-07T00:00:00"/>
        <d v="2011-03-08T00:00:00"/>
        <d v="2011-03-09T00:00:00"/>
        <d v="2011-03-10T00:00:00"/>
        <d v="2011-03-16T00:00:00"/>
        <d v="2011-03-17T00:00:00"/>
        <d v="2011-03-19T00:00:00"/>
        <d v="2011-03-23T00:00:00"/>
        <d v="2011-03-24T00:00:00"/>
        <d v="2011-03-26T00:00:00"/>
        <d v="2011-03-28T00:00:00"/>
        <d v="2011-03-29T00:00:00"/>
        <d v="2011-04-02T00:00:00"/>
        <d v="2011-04-08T00:00:00"/>
        <d v="2011-04-10T00:00:00"/>
        <d v="2011-04-11T00:00:00"/>
        <d v="2011-04-14T00:00:00"/>
        <d v="2011-04-15T00:00:00"/>
        <d v="2011-04-29T00:00:00"/>
        <d v="2011-05-06T00:00:00"/>
        <d v="2011-05-08T00:00:00"/>
        <d v="2011-05-13T00:00:00"/>
        <d v="2011-05-14T00:00:00"/>
        <d v="2011-05-16T00:00:00"/>
        <d v="2011-05-17T00:00:00"/>
        <d v="2011-05-21T00:00:00"/>
        <d v="2011-05-22T00:00:00"/>
        <d v="2011-05-27T00:00:00"/>
        <d v="2011-05-28T00:00:00"/>
        <d v="2011-05-30T00:00:00"/>
        <d v="2011-06-02T00:00:00"/>
        <d v="2011-06-03T00:00:00"/>
        <d v="2011-06-04T00:00:00"/>
        <d v="2011-06-07T00:00:00"/>
        <d v="2011-06-09T00:00:00"/>
        <d v="2011-06-13T00:00:00"/>
        <d v="2011-06-17T00:00:00"/>
        <d v="2011-06-18T00:00:00"/>
        <d v="2011-06-20T00:00:00"/>
        <d v="2011-06-21T00:00:00"/>
        <d v="2011-07-04T00:00:00"/>
        <d v="2011-07-08T00:00:00"/>
        <d v="2011-07-10T00:00:00"/>
        <d v="2011-07-11T00:00:00"/>
        <d v="2011-07-19T00:00:00"/>
        <d v="2011-07-21T00:00:00"/>
        <d v="2011-07-23T00:00:00"/>
        <d v="2011-07-25T00:00:00"/>
        <d v="2011-07-30T00:00:00"/>
        <d v="2011-07-31T00:00:00"/>
        <d v="2011-08-07T00:00:00"/>
        <d v="2011-08-08T00:00:00"/>
        <d v="2011-08-10T00:00:00"/>
        <d v="2011-08-12T00:00:00"/>
        <d v="2011-08-13T00:00:00"/>
        <d v="2011-08-16T00:00:00"/>
        <d v="2011-08-19T00:00:00"/>
        <d v="2011-08-25T00:00:00"/>
        <d v="2011-08-28T00:00:00"/>
        <d v="2011-08-31T00:00:00"/>
        <d v="2011-09-02T00:00:00"/>
        <d v="2011-09-05T00:00:00"/>
        <d v="2011-09-10T00:00:00"/>
        <d v="2011-09-12T00:00:00"/>
        <d v="2011-09-13T00:00:00"/>
        <d v="2011-09-14T00:00:00"/>
        <d v="2011-09-15T00:00:00"/>
        <d v="2011-09-17T00:00:00"/>
        <d v="2011-09-22T00:00:00"/>
        <d v="2011-09-26T00:00:00"/>
        <d v="2011-09-29T00:00:00"/>
        <d v="2011-10-03T00:00:00"/>
        <d v="2011-10-09T00:00:00"/>
        <d v="2011-10-10T00:00:00"/>
        <d v="2011-10-15T00:00:00"/>
        <d v="2011-10-17T00:00:00"/>
        <d v="2011-10-20T00:00:00"/>
        <d v="2011-10-22T00:00:00"/>
        <d v="2011-10-27T00:00:00"/>
        <d v="2011-11-05T00:00:00"/>
        <d v="2011-11-10T00:00:00"/>
        <d v="2011-11-12T00:00:00"/>
        <d v="2011-11-16T00:00:00"/>
        <d v="2011-11-19T00:00:00"/>
        <d v="2011-11-25T00:00:00"/>
        <d v="2011-12-04T00:00:00"/>
        <d v="2011-12-07T00:00:00"/>
        <d v="2011-12-16T00:00:00"/>
        <d v="2011-12-18T00:00:00"/>
        <d v="2011-12-24T00:00:00"/>
        <d v="2011-12-30T00:00:00"/>
        <d v="2011-12-31T00:00:00"/>
        <d v="2012-01-02T00:00:00"/>
        <d v="2012-01-03T00:00:00"/>
        <d v="2012-01-08T00:00:00"/>
        <d v="2012-01-11T00:00:00"/>
        <d v="2012-01-20T00:00:00"/>
        <d v="2012-02-07T00:00:00"/>
        <d v="2012-02-08T00:00:00"/>
        <d v="2012-02-10T00:00:00"/>
        <d v="2012-02-14T00:00:00"/>
        <d v="2012-02-17T00:00:00"/>
        <d v="2012-02-23T00:00:00"/>
        <d v="2012-03-02T00:00:00"/>
        <d v="2012-03-03T00:00:00"/>
        <d v="2012-03-06T00:00:00"/>
        <d v="2012-03-10T00:00:00"/>
        <d v="2012-03-12T00:00:00"/>
        <d v="2012-03-15T00:00:00"/>
        <d v="2012-03-17T00:00:00"/>
        <d v="2012-03-23T00:00:00"/>
        <d v="2012-04-07T00:00:00"/>
        <d v="2012-04-09T00:00:00"/>
        <d v="2012-04-11T00:00:00"/>
        <d v="2012-04-14T00:00:00"/>
        <d v="2012-04-15T00:00:00"/>
        <d v="2012-04-22T00:00:00"/>
        <d v="2012-04-25T00:00:00"/>
        <d v="2012-04-27T00:00:00"/>
        <d v="2012-05-02T00:00:00"/>
        <d v="2012-05-04T00:00:00"/>
        <d v="2012-05-11T00:00:00"/>
        <d v="2012-05-12T00:00:00"/>
        <d v="2012-05-13T00:00:00"/>
        <d v="2012-05-16T00:00:00"/>
        <d v="2012-05-20T00:00:00"/>
        <d v="2012-05-21T00:00:00"/>
        <d v="2012-05-26T00:00:00"/>
        <d v="2012-06-06T00:00:00"/>
        <d v="2012-06-08T00:00:00"/>
        <d v="2012-06-11T00:00:00"/>
        <d v="2012-06-12T00:00:00"/>
        <d v="2012-06-26T00:00:00"/>
        <d v="2012-06-27T00:00:00"/>
        <d v="2012-06-28T00:00:00"/>
        <d v="2012-06-29T00:00:00"/>
        <d v="2012-06-30T00:00:00"/>
        <d v="2012-07-03T00:00:00"/>
        <d v="2012-07-07T00:00:00"/>
        <d v="2012-07-09T00:00:00"/>
        <d v="2012-07-16T00:00:00"/>
        <d v="2012-07-21T00:00:00"/>
        <d v="2012-07-29T00:00:00"/>
        <d v="2012-08-04T00:00:00"/>
        <d v="2012-08-05T00:00:00"/>
        <d v="2012-08-07T00:00:00"/>
        <d v="2012-08-09T00:00:00"/>
        <d v="2012-08-11T00:00:00"/>
        <d v="2012-08-17T00:00:00"/>
        <d v="2012-08-22T00:00:00"/>
        <d v="2012-08-28T00:00:00"/>
        <d v="2012-08-30T00:00:00"/>
        <d v="2012-09-01T00:00:00"/>
        <d v="2012-09-05T00:00:00"/>
        <d v="2012-09-08T00:00:00"/>
        <d v="2012-09-10T00:00:00"/>
        <d v="2012-09-12T00:00:00"/>
        <d v="2012-09-16T00:00:00"/>
        <d v="2012-09-19T00:00:00"/>
        <d v="2012-09-22T00:00:00"/>
        <d v="2012-10-01T00:00:00"/>
        <d v="2012-10-06T00:00:00"/>
        <d v="2012-10-07T00:00:00"/>
        <d v="2012-10-08T00:00:00"/>
        <d v="2012-10-10T00:00:00"/>
        <d v="2012-10-21T00:00:00"/>
        <d v="2012-10-23T00:00:00"/>
        <d v="2012-10-25T00:00:00"/>
        <d v="2012-10-29T00:00:00"/>
        <d v="2012-10-30T00:00:00"/>
        <d v="2012-10-31T00:00:00"/>
        <d v="2012-11-01T00:00:00"/>
        <d v="2012-11-06T00:00:00"/>
        <d v="2012-11-09T00:00:00"/>
        <d v="2012-11-11T00:00:00"/>
        <d v="2012-11-15T00:00:00"/>
        <d v="2012-11-18T00:00:00"/>
        <d v="2012-11-19T00:00:00"/>
        <d v="2012-11-21T00:00:00"/>
        <d v="2012-11-23T00:00:00"/>
        <d v="2012-11-26T00:00:00"/>
        <d v="2012-11-29T00:00:00"/>
        <d v="2012-12-03T00:00:00"/>
        <d v="2012-12-21T00:00:00"/>
      </sharedItems>
      <fieldGroup par="13"/>
    </cacheField>
    <cacheField name="Sales " numFmtId="0">
      <sharedItems containsSemiMixedTypes="0" containsString="0" containsNumber="1" minValue="1799" maxValue="1207500"/>
    </cacheField>
    <cacheField name="Profit" numFmtId="0">
      <sharedItems containsSemiMixedTypes="0" containsString="0" containsNumber="1" minValue="514" maxValue="310500"/>
    </cacheField>
    <cacheField name="Months (Order Date)" numFmtId="0" databaseField="0">
      <fieldGroup base="8">
        <rangePr groupBy="months" startDate="2009-01-05T00:00:00" endDate="2012-12-22T00:00:00"/>
        <groupItems count="14">
          <s v="&lt;05/01/2009"/>
          <s v="Jan"/>
          <s v="Feb"/>
          <s v="Mar"/>
          <s v="Apr"/>
          <s v="May"/>
          <s v="Jun"/>
          <s v="Jul"/>
          <s v="Aug"/>
          <s v="Sep"/>
          <s v="Oct"/>
          <s v="Nov"/>
          <s v="Dec"/>
          <s v="&gt;22/12/2012"/>
        </groupItems>
      </fieldGroup>
    </cacheField>
    <cacheField name="Quarters (Order Date)" numFmtId="0" databaseField="0">
      <fieldGroup base="8">
        <rangePr groupBy="quarters" startDate="2009-01-05T00:00:00" endDate="2012-12-22T00:00:00"/>
        <groupItems count="6">
          <s v="&lt;05/01/2009"/>
          <s v="Qtr1"/>
          <s v="Qtr2"/>
          <s v="Qtr3"/>
          <s v="Qtr4"/>
          <s v="&gt;22/12/2012"/>
        </groupItems>
      </fieldGroup>
    </cacheField>
    <cacheField name="Years (Order Date)" numFmtId="0" databaseField="0">
      <fieldGroup base="8">
        <rangePr groupBy="years" startDate="2009-01-05T00:00:00" endDate="2012-12-22T00:00:00"/>
        <groupItems count="6">
          <s v="&lt;05/01/2009"/>
          <s v="2009"/>
          <s v="2010"/>
          <s v="2011"/>
          <s v="2012"/>
          <s v="&gt;22/12/2012"/>
        </groupItems>
      </fieldGroup>
    </cacheField>
  </cacheFields>
  <extLst>
    <ext xmlns:x14="http://schemas.microsoft.com/office/spreadsheetml/2009/9/main" uri="{725AE2AE-9491-48be-B2B4-4EB974FC3084}">
      <x14:pivotCacheDefinition pivotCacheId="1148768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Medium"/>
    <n v="1580"/>
    <n v="3"/>
    <n v="12"/>
    <n v="4740"/>
    <x v="0"/>
    <n v="18960"/>
    <n v="14220"/>
  </r>
  <r>
    <x v="1"/>
    <x v="1"/>
    <x v="1"/>
    <s v="Low"/>
    <n v="1138"/>
    <n v="10"/>
    <n v="125"/>
    <n v="136560"/>
    <x v="1"/>
    <n v="142250"/>
    <n v="5690"/>
  </r>
  <r>
    <x v="2"/>
    <x v="2"/>
    <x v="1"/>
    <s v="Low"/>
    <n v="2261"/>
    <n v="10"/>
    <n v="15"/>
    <n v="22610"/>
    <x v="2"/>
    <n v="33915"/>
    <n v="11305"/>
  </r>
  <r>
    <x v="0"/>
    <x v="0"/>
    <x v="0"/>
    <s v="Low"/>
    <n v="766"/>
    <n v="3"/>
    <n v="12"/>
    <n v="2298"/>
    <x v="3"/>
    <n v="9192"/>
    <n v="6894"/>
  </r>
  <r>
    <x v="3"/>
    <x v="1"/>
    <x v="0"/>
    <s v="Low"/>
    <n v="494"/>
    <n v="3"/>
    <n v="300"/>
    <n v="123500"/>
    <x v="3"/>
    <n v="148200"/>
    <n v="24700"/>
  </r>
  <r>
    <x v="2"/>
    <x v="3"/>
    <x v="2"/>
    <s v="Medium"/>
    <n v="2844"/>
    <n v="250"/>
    <n v="15"/>
    <n v="28440"/>
    <x v="4"/>
    <n v="42660"/>
    <n v="14220"/>
  </r>
  <r>
    <x v="4"/>
    <x v="1"/>
    <x v="2"/>
    <s v="Medium"/>
    <n v="1498"/>
    <n v="250"/>
    <n v="7"/>
    <n v="7490"/>
    <x v="4"/>
    <n v="10486"/>
    <n v="2996"/>
  </r>
  <r>
    <x v="4"/>
    <x v="3"/>
    <x v="1"/>
    <s v="Low"/>
    <n v="2852"/>
    <n v="10"/>
    <n v="350"/>
    <n v="741520"/>
    <x v="5"/>
    <n v="998200"/>
    <n v="256680"/>
  </r>
  <r>
    <x v="1"/>
    <x v="3"/>
    <x v="1"/>
    <s v="Low"/>
    <n v="2729"/>
    <n v="10"/>
    <n v="125"/>
    <n v="327480"/>
    <x v="5"/>
    <n v="341125"/>
    <n v="13645"/>
  </r>
  <r>
    <x v="4"/>
    <x v="2"/>
    <x v="1"/>
    <s v="High"/>
    <n v="293"/>
    <n v="10"/>
    <n v="20"/>
    <n v="2930"/>
    <x v="6"/>
    <n v="5860"/>
    <n v="2930"/>
  </r>
  <r>
    <x v="0"/>
    <x v="1"/>
    <x v="3"/>
    <s v="High"/>
    <n v="604"/>
    <n v="120"/>
    <n v="12"/>
    <n v="1812"/>
    <x v="7"/>
    <n v="7248"/>
    <n v="5436"/>
  </r>
  <r>
    <x v="2"/>
    <x v="0"/>
    <x v="3"/>
    <s v="High"/>
    <n v="660"/>
    <n v="120"/>
    <n v="15"/>
    <n v="6600"/>
    <x v="7"/>
    <n v="9900"/>
    <n v="3300"/>
  </r>
  <r>
    <x v="0"/>
    <x v="4"/>
    <x v="4"/>
    <s v="None"/>
    <n v="2141"/>
    <n v="260"/>
    <n v="12"/>
    <n v="6423"/>
    <x v="8"/>
    <n v="25692"/>
    <n v="19269"/>
  </r>
  <r>
    <x v="4"/>
    <x v="3"/>
    <x v="1"/>
    <s v="Low"/>
    <n v="4251"/>
    <n v="10"/>
    <n v="7"/>
    <n v="21255"/>
    <x v="8"/>
    <n v="29757"/>
    <n v="8502"/>
  </r>
  <r>
    <x v="3"/>
    <x v="2"/>
    <x v="1"/>
    <s v="Medium"/>
    <n v="448"/>
    <n v="10"/>
    <n v="300"/>
    <n v="112000"/>
    <x v="8"/>
    <n v="134400"/>
    <n v="22400"/>
  </r>
  <r>
    <x v="4"/>
    <x v="0"/>
    <x v="5"/>
    <s v="High"/>
    <n v="766"/>
    <n v="5"/>
    <n v="350"/>
    <n v="199160"/>
    <x v="9"/>
    <n v="268100"/>
    <n v="68940"/>
  </r>
  <r>
    <x v="4"/>
    <x v="4"/>
    <x v="5"/>
    <s v="High"/>
    <n v="2996"/>
    <n v="5"/>
    <n v="7"/>
    <n v="14980"/>
    <x v="9"/>
    <n v="20972"/>
    <n v="5992"/>
  </r>
  <r>
    <x v="3"/>
    <x v="2"/>
    <x v="5"/>
    <s v="High"/>
    <n v="1773"/>
    <n v="5"/>
    <n v="300"/>
    <n v="443250"/>
    <x v="10"/>
    <n v="531900"/>
    <n v="88650"/>
  </r>
  <r>
    <x v="4"/>
    <x v="1"/>
    <x v="5"/>
    <s v="High"/>
    <n v="2420"/>
    <n v="5"/>
    <n v="7"/>
    <n v="12100"/>
    <x v="10"/>
    <n v="16940"/>
    <n v="4840"/>
  </r>
  <r>
    <x v="4"/>
    <x v="2"/>
    <x v="4"/>
    <s v="High"/>
    <n v="1731"/>
    <n v="260"/>
    <n v="7"/>
    <n v="8655"/>
    <x v="11"/>
    <n v="12117"/>
    <n v="3462"/>
  </r>
  <r>
    <x v="4"/>
    <x v="1"/>
    <x v="4"/>
    <s v="High"/>
    <n v="1727"/>
    <n v="260"/>
    <n v="7"/>
    <n v="8635"/>
    <x v="11"/>
    <n v="12089"/>
    <n v="3454"/>
  </r>
  <r>
    <x v="3"/>
    <x v="1"/>
    <x v="5"/>
    <s v="High"/>
    <n v="546"/>
    <n v="5"/>
    <n v="300"/>
    <n v="136500"/>
    <x v="12"/>
    <n v="163800"/>
    <n v="27300"/>
  </r>
  <r>
    <x v="4"/>
    <x v="0"/>
    <x v="1"/>
    <s v="High"/>
    <n v="1158"/>
    <n v="10"/>
    <n v="20"/>
    <n v="11580"/>
    <x v="12"/>
    <n v="23160"/>
    <n v="11580"/>
  </r>
  <r>
    <x v="2"/>
    <x v="3"/>
    <x v="1"/>
    <s v="High"/>
    <n v="1614"/>
    <n v="10"/>
    <n v="15"/>
    <n v="16140"/>
    <x v="12"/>
    <n v="24210"/>
    <n v="8070"/>
  </r>
  <r>
    <x v="1"/>
    <x v="0"/>
    <x v="5"/>
    <s v="Low"/>
    <n v="1706"/>
    <n v="5"/>
    <n v="125"/>
    <n v="204720"/>
    <x v="13"/>
    <n v="213250"/>
    <n v="8530"/>
  </r>
  <r>
    <x v="3"/>
    <x v="2"/>
    <x v="1"/>
    <s v="Low"/>
    <n v="2435"/>
    <n v="10"/>
    <n v="300"/>
    <n v="608625"/>
    <x v="13"/>
    <n v="730350"/>
    <n v="121725"/>
  </r>
  <r>
    <x v="4"/>
    <x v="2"/>
    <x v="2"/>
    <s v="Medium"/>
    <n v="2682"/>
    <n v="250"/>
    <n v="20"/>
    <n v="26820"/>
    <x v="14"/>
    <n v="53640"/>
    <n v="26820"/>
  </r>
  <r>
    <x v="4"/>
    <x v="1"/>
    <x v="2"/>
    <s v="Medium"/>
    <n v="521"/>
    <n v="250"/>
    <n v="7"/>
    <n v="2605"/>
    <x v="14"/>
    <n v="3647"/>
    <n v="1042"/>
  </r>
  <r>
    <x v="4"/>
    <x v="2"/>
    <x v="3"/>
    <s v="High"/>
    <n v="639"/>
    <n v="120"/>
    <n v="350"/>
    <n v="166140"/>
    <x v="15"/>
    <n v="223650"/>
    <n v="57510"/>
  </r>
  <r>
    <x v="1"/>
    <x v="4"/>
    <x v="3"/>
    <s v="High"/>
    <n v="1596"/>
    <n v="120"/>
    <n v="125"/>
    <n v="191520"/>
    <x v="15"/>
    <n v="199500"/>
    <n v="7980"/>
  </r>
  <r>
    <x v="4"/>
    <x v="3"/>
    <x v="5"/>
    <s v="Medium"/>
    <n v="488"/>
    <n v="5"/>
    <n v="7"/>
    <n v="2440"/>
    <x v="16"/>
    <n v="3416"/>
    <n v="976"/>
  </r>
  <r>
    <x v="4"/>
    <x v="3"/>
    <x v="2"/>
    <s v="High"/>
    <n v="623"/>
    <n v="250"/>
    <n v="350"/>
    <n v="161980"/>
    <x v="17"/>
    <n v="218050"/>
    <n v="56070"/>
  </r>
  <r>
    <x v="1"/>
    <x v="1"/>
    <x v="1"/>
    <s v="Medium"/>
    <n v="1114"/>
    <n v="10"/>
    <n v="125"/>
    <n v="133680"/>
    <x v="18"/>
    <n v="139250"/>
    <n v="5570"/>
  </r>
  <r>
    <x v="1"/>
    <x v="1"/>
    <x v="1"/>
    <s v="Low"/>
    <n v="2145"/>
    <n v="10"/>
    <n v="125"/>
    <n v="257400"/>
    <x v="19"/>
    <n v="268125"/>
    <n v="10725"/>
  </r>
  <r>
    <x v="3"/>
    <x v="0"/>
    <x v="2"/>
    <s v="Low"/>
    <n v="986"/>
    <n v="250"/>
    <n v="300"/>
    <n v="246500"/>
    <x v="20"/>
    <n v="295800"/>
    <n v="49300"/>
  </r>
  <r>
    <x v="1"/>
    <x v="3"/>
    <x v="0"/>
    <s v="High"/>
    <n v="2416"/>
    <n v="3"/>
    <n v="125"/>
    <n v="289920"/>
    <x v="21"/>
    <n v="302000"/>
    <n v="12080"/>
  </r>
  <r>
    <x v="1"/>
    <x v="1"/>
    <x v="0"/>
    <s v="High"/>
    <n v="2156"/>
    <n v="3"/>
    <n v="125"/>
    <n v="258720"/>
    <x v="21"/>
    <n v="269500"/>
    <n v="10780"/>
  </r>
  <r>
    <x v="1"/>
    <x v="4"/>
    <x v="1"/>
    <s v="Medium"/>
    <n v="2797"/>
    <n v="10"/>
    <n v="125"/>
    <n v="335640"/>
    <x v="22"/>
    <n v="349625"/>
    <n v="13985"/>
  </r>
  <r>
    <x v="2"/>
    <x v="2"/>
    <x v="2"/>
    <s v="High"/>
    <n v="2167"/>
    <n v="250"/>
    <n v="15"/>
    <n v="21670"/>
    <x v="23"/>
    <n v="32505"/>
    <n v="10835"/>
  </r>
  <r>
    <x v="3"/>
    <x v="4"/>
    <x v="1"/>
    <s v="Medium"/>
    <n v="991"/>
    <n v="10"/>
    <n v="300"/>
    <n v="247750"/>
    <x v="24"/>
    <n v="297300"/>
    <n v="49550"/>
  </r>
  <r>
    <x v="4"/>
    <x v="4"/>
    <x v="1"/>
    <s v="Medium"/>
    <n v="602"/>
    <n v="10"/>
    <n v="350"/>
    <n v="156520"/>
    <x v="24"/>
    <n v="210700"/>
    <n v="54180"/>
  </r>
  <r>
    <x v="2"/>
    <x v="2"/>
    <x v="1"/>
    <s v="Medium"/>
    <n v="2620"/>
    <n v="10"/>
    <n v="15"/>
    <n v="26200"/>
    <x v="24"/>
    <n v="39300"/>
    <n v="13100"/>
  </r>
  <r>
    <x v="2"/>
    <x v="2"/>
    <x v="5"/>
    <s v="Medium"/>
    <n v="2501"/>
    <n v="5"/>
    <n v="15"/>
    <n v="25010"/>
    <x v="25"/>
    <n v="37515"/>
    <n v="12505"/>
  </r>
  <r>
    <x v="2"/>
    <x v="2"/>
    <x v="3"/>
    <s v="High"/>
    <n v="2826"/>
    <n v="120"/>
    <n v="15"/>
    <n v="28260"/>
    <x v="26"/>
    <n v="42390"/>
    <n v="14130"/>
  </r>
  <r>
    <x v="1"/>
    <x v="2"/>
    <x v="3"/>
    <s v="High"/>
    <n v="663"/>
    <n v="120"/>
    <n v="125"/>
    <n v="79560"/>
    <x v="26"/>
    <n v="82875"/>
    <n v="3315"/>
  </r>
  <r>
    <x v="3"/>
    <x v="4"/>
    <x v="3"/>
    <s v="High"/>
    <n v="2574"/>
    <n v="120"/>
    <n v="300"/>
    <n v="643500"/>
    <x v="26"/>
    <n v="772200"/>
    <n v="128700"/>
  </r>
  <r>
    <x v="4"/>
    <x v="4"/>
    <x v="0"/>
    <s v="Low"/>
    <n v="2529"/>
    <n v="3"/>
    <n v="7"/>
    <n v="12645"/>
    <x v="27"/>
    <n v="17703"/>
    <n v="5058"/>
  </r>
  <r>
    <x v="4"/>
    <x v="3"/>
    <x v="1"/>
    <s v="High"/>
    <n v="2428"/>
    <n v="10"/>
    <n v="20"/>
    <n v="24280"/>
    <x v="28"/>
    <n v="48560"/>
    <n v="24280"/>
  </r>
  <r>
    <x v="2"/>
    <x v="4"/>
    <x v="1"/>
    <s v="High"/>
    <n v="1767"/>
    <n v="10"/>
    <n v="15"/>
    <n v="17670"/>
    <x v="28"/>
    <n v="26505"/>
    <n v="8835"/>
  </r>
  <r>
    <x v="0"/>
    <x v="2"/>
    <x v="1"/>
    <s v="High"/>
    <n v="1393"/>
    <n v="10"/>
    <n v="12"/>
    <n v="4179"/>
    <x v="28"/>
    <n v="16716"/>
    <n v="12537"/>
  </r>
  <r>
    <x v="4"/>
    <x v="0"/>
    <x v="2"/>
    <s v="High"/>
    <n v="280"/>
    <n v="250"/>
    <n v="7"/>
    <n v="1400"/>
    <x v="28"/>
    <n v="1960"/>
    <n v="560"/>
  </r>
  <r>
    <x v="4"/>
    <x v="3"/>
    <x v="4"/>
    <s v="High"/>
    <n v="2240"/>
    <n v="260"/>
    <n v="350"/>
    <n v="582400"/>
    <x v="29"/>
    <n v="784000"/>
    <n v="201600"/>
  </r>
  <r>
    <x v="4"/>
    <x v="0"/>
    <x v="4"/>
    <s v="Medium"/>
    <n v="1520"/>
    <n v="260"/>
    <n v="20"/>
    <n v="15200"/>
    <x v="30"/>
    <n v="30400"/>
    <n v="15200"/>
  </r>
  <r>
    <x v="3"/>
    <x v="3"/>
    <x v="1"/>
    <s v="High"/>
    <n v="1366"/>
    <n v="10"/>
    <n v="300"/>
    <n v="341500"/>
    <x v="31"/>
    <n v="409800"/>
    <n v="68300"/>
  </r>
  <r>
    <x v="4"/>
    <x v="1"/>
    <x v="1"/>
    <s v="High"/>
    <n v="1122"/>
    <n v="10"/>
    <n v="20"/>
    <n v="11220"/>
    <x v="32"/>
    <n v="22440"/>
    <n v="11220"/>
  </r>
  <r>
    <x v="4"/>
    <x v="1"/>
    <x v="1"/>
    <s v="High"/>
    <n v="1233"/>
    <n v="10"/>
    <n v="20"/>
    <n v="12330"/>
    <x v="33"/>
    <n v="24660"/>
    <n v="12330"/>
  </r>
  <r>
    <x v="3"/>
    <x v="1"/>
    <x v="3"/>
    <s v="Medium"/>
    <n v="635"/>
    <n v="120"/>
    <n v="300"/>
    <n v="158750"/>
    <x v="34"/>
    <n v="190500"/>
    <n v="31750"/>
  </r>
  <r>
    <x v="0"/>
    <x v="4"/>
    <x v="5"/>
    <s v="Medium"/>
    <n v="2723"/>
    <n v="5"/>
    <n v="12"/>
    <n v="8169"/>
    <x v="35"/>
    <n v="32676"/>
    <n v="24507"/>
  </r>
  <r>
    <x v="2"/>
    <x v="0"/>
    <x v="2"/>
    <s v="High"/>
    <n v="1175"/>
    <n v="250"/>
    <n v="15"/>
    <n v="11750"/>
    <x v="36"/>
    <n v="17625"/>
    <n v="5875"/>
  </r>
  <r>
    <x v="1"/>
    <x v="3"/>
    <x v="2"/>
    <s v="High"/>
    <n v="2954"/>
    <n v="250"/>
    <n v="125"/>
    <n v="354480"/>
    <x v="36"/>
    <n v="369250"/>
    <n v="14770"/>
  </r>
  <r>
    <x v="2"/>
    <x v="2"/>
    <x v="4"/>
    <s v="High"/>
    <n v="2072"/>
    <n v="260"/>
    <n v="15"/>
    <n v="20720"/>
    <x v="37"/>
    <n v="31080"/>
    <n v="10360"/>
  </r>
  <r>
    <x v="4"/>
    <x v="2"/>
    <x v="0"/>
    <s v="High"/>
    <n v="1790"/>
    <n v="3"/>
    <n v="350"/>
    <n v="465400"/>
    <x v="38"/>
    <n v="626500"/>
    <n v="161100"/>
  </r>
  <r>
    <x v="2"/>
    <x v="3"/>
    <x v="1"/>
    <s v="Low"/>
    <n v="218"/>
    <n v="10"/>
    <n v="15"/>
    <n v="2180"/>
    <x v="39"/>
    <n v="3270"/>
    <n v="1090"/>
  </r>
  <r>
    <x v="4"/>
    <x v="1"/>
    <x v="1"/>
    <s v="Medium"/>
    <n v="2993"/>
    <n v="10"/>
    <n v="20"/>
    <n v="29930"/>
    <x v="40"/>
    <n v="59860"/>
    <n v="29930"/>
  </r>
  <r>
    <x v="0"/>
    <x v="4"/>
    <x v="2"/>
    <s v="Medium"/>
    <n v="1956"/>
    <n v="250"/>
    <n v="12"/>
    <n v="5868"/>
    <x v="40"/>
    <n v="23472"/>
    <n v="17604"/>
  </r>
  <r>
    <x v="0"/>
    <x v="0"/>
    <x v="2"/>
    <s v="Low"/>
    <n v="2479"/>
    <n v="250"/>
    <n v="12"/>
    <n v="7437"/>
    <x v="41"/>
    <n v="29748"/>
    <n v="22311"/>
  </r>
  <r>
    <x v="2"/>
    <x v="1"/>
    <x v="5"/>
    <s v="High"/>
    <n v="2157"/>
    <n v="5"/>
    <n v="15"/>
    <n v="21570"/>
    <x v="42"/>
    <n v="32355"/>
    <n v="10785"/>
  </r>
  <r>
    <x v="3"/>
    <x v="1"/>
    <x v="1"/>
    <s v="Medium"/>
    <n v="1607"/>
    <n v="10"/>
    <n v="300"/>
    <n v="401750"/>
    <x v="43"/>
    <n v="482100"/>
    <n v="80350"/>
  </r>
  <r>
    <x v="3"/>
    <x v="4"/>
    <x v="2"/>
    <s v="Low"/>
    <n v="2844"/>
    <n v="250"/>
    <n v="300"/>
    <n v="711000"/>
    <x v="44"/>
    <n v="853200"/>
    <n v="142200"/>
  </r>
  <r>
    <x v="4"/>
    <x v="4"/>
    <x v="2"/>
    <s v="High"/>
    <n v="986"/>
    <n v="250"/>
    <n v="350"/>
    <n v="256360"/>
    <x v="45"/>
    <n v="345100"/>
    <n v="88740"/>
  </r>
  <r>
    <x v="1"/>
    <x v="4"/>
    <x v="2"/>
    <s v="High"/>
    <n v="2387"/>
    <n v="250"/>
    <n v="125"/>
    <n v="286440"/>
    <x v="45"/>
    <n v="298375"/>
    <n v="11935"/>
  </r>
  <r>
    <x v="3"/>
    <x v="1"/>
    <x v="0"/>
    <s v="High"/>
    <n v="801"/>
    <n v="3"/>
    <n v="300"/>
    <n v="200250"/>
    <x v="46"/>
    <n v="240300"/>
    <n v="40050"/>
  </r>
  <r>
    <x v="4"/>
    <x v="2"/>
    <x v="2"/>
    <s v="Medium"/>
    <n v="2487"/>
    <n v="250"/>
    <n v="7"/>
    <n v="12435"/>
    <x v="47"/>
    <n v="17409"/>
    <n v="4974"/>
  </r>
  <r>
    <x v="4"/>
    <x v="0"/>
    <x v="4"/>
    <s v="Medium"/>
    <n v="1350"/>
    <n v="260"/>
    <n v="350"/>
    <n v="351000"/>
    <x v="47"/>
    <n v="472500"/>
    <n v="121500"/>
  </r>
  <r>
    <x v="4"/>
    <x v="3"/>
    <x v="0"/>
    <s v="High"/>
    <n v="923"/>
    <n v="3"/>
    <n v="350"/>
    <n v="239980"/>
    <x v="48"/>
    <n v="323050"/>
    <n v="83070"/>
  </r>
  <r>
    <x v="4"/>
    <x v="0"/>
    <x v="5"/>
    <s v="Medium"/>
    <n v="645"/>
    <n v="5"/>
    <n v="20"/>
    <n v="6450"/>
    <x v="49"/>
    <n v="12900"/>
    <n v="6450"/>
  </r>
  <r>
    <x v="4"/>
    <x v="0"/>
    <x v="1"/>
    <s v="Medium"/>
    <n v="1366"/>
    <n v="10"/>
    <n v="20"/>
    <n v="13660"/>
    <x v="50"/>
    <n v="27320"/>
    <n v="13660"/>
  </r>
  <r>
    <x v="4"/>
    <x v="4"/>
    <x v="0"/>
    <s v="High"/>
    <n v="1743"/>
    <n v="3"/>
    <n v="20"/>
    <n v="17430"/>
    <x v="51"/>
    <n v="34860"/>
    <n v="17430"/>
  </r>
  <r>
    <x v="4"/>
    <x v="4"/>
    <x v="0"/>
    <s v="High"/>
    <n v="2996"/>
    <n v="3"/>
    <n v="7"/>
    <n v="14980"/>
    <x v="51"/>
    <n v="20972"/>
    <n v="5992"/>
  </r>
  <r>
    <x v="4"/>
    <x v="0"/>
    <x v="0"/>
    <s v="High"/>
    <n v="280"/>
    <n v="3"/>
    <n v="7"/>
    <n v="1400"/>
    <x v="51"/>
    <n v="1960"/>
    <n v="560"/>
  </r>
  <r>
    <x v="4"/>
    <x v="4"/>
    <x v="3"/>
    <s v="Low"/>
    <n v="1566"/>
    <n v="120"/>
    <n v="20"/>
    <n v="15660"/>
    <x v="52"/>
    <n v="31320"/>
    <n v="15660"/>
  </r>
  <r>
    <x v="4"/>
    <x v="2"/>
    <x v="5"/>
    <s v="Low"/>
    <n v="544"/>
    <n v="5"/>
    <n v="7"/>
    <n v="2720"/>
    <x v="53"/>
    <n v="3808"/>
    <n v="1088"/>
  </r>
  <r>
    <x v="2"/>
    <x v="1"/>
    <x v="5"/>
    <s v="Low"/>
    <n v="2031"/>
    <n v="5"/>
    <n v="15"/>
    <n v="20310"/>
    <x v="54"/>
    <n v="30465"/>
    <n v="10155"/>
  </r>
  <r>
    <x v="3"/>
    <x v="1"/>
    <x v="4"/>
    <s v="Medium"/>
    <n v="2460"/>
    <n v="260"/>
    <n v="300"/>
    <n v="615000"/>
    <x v="54"/>
    <n v="738000"/>
    <n v="123000"/>
  </r>
  <r>
    <x v="2"/>
    <x v="4"/>
    <x v="4"/>
    <s v="Low"/>
    <n v="671"/>
    <n v="260"/>
    <n v="15"/>
    <n v="6710"/>
    <x v="55"/>
    <n v="10065"/>
    <n v="3355"/>
  </r>
  <r>
    <x v="1"/>
    <x v="2"/>
    <x v="0"/>
    <s v="High"/>
    <n v="1482"/>
    <n v="3"/>
    <n v="125"/>
    <n v="177840"/>
    <x v="55"/>
    <n v="185250"/>
    <n v="7410"/>
  </r>
  <r>
    <x v="1"/>
    <x v="4"/>
    <x v="5"/>
    <s v="High"/>
    <n v="1804"/>
    <n v="5"/>
    <n v="125"/>
    <n v="216480"/>
    <x v="55"/>
    <n v="225500"/>
    <n v="9020"/>
  </r>
  <r>
    <x v="3"/>
    <x v="1"/>
    <x v="1"/>
    <s v="High"/>
    <n v="2150"/>
    <n v="10"/>
    <n v="300"/>
    <n v="537500"/>
    <x v="56"/>
    <n v="645000"/>
    <n v="107500"/>
  </r>
  <r>
    <x v="3"/>
    <x v="0"/>
    <x v="0"/>
    <s v="Low"/>
    <n v="2021"/>
    <n v="3"/>
    <n v="300"/>
    <n v="505250"/>
    <x v="57"/>
    <n v="606300"/>
    <n v="101050"/>
  </r>
  <r>
    <x v="3"/>
    <x v="0"/>
    <x v="1"/>
    <s v="Low"/>
    <n v="1415"/>
    <n v="10"/>
    <n v="300"/>
    <n v="353625"/>
    <x v="58"/>
    <n v="424350"/>
    <n v="70725"/>
  </r>
  <r>
    <x v="4"/>
    <x v="2"/>
    <x v="1"/>
    <s v="Low"/>
    <n v="1030"/>
    <n v="10"/>
    <n v="7"/>
    <n v="5150"/>
    <x v="59"/>
    <n v="7210"/>
    <n v="2060"/>
  </r>
  <r>
    <x v="4"/>
    <x v="2"/>
    <x v="3"/>
    <s v="Low"/>
    <n v="639"/>
    <n v="120"/>
    <n v="7"/>
    <n v="3195"/>
    <x v="59"/>
    <n v="4473"/>
    <n v="1278"/>
  </r>
  <r>
    <x v="4"/>
    <x v="3"/>
    <x v="3"/>
    <s v="Medium"/>
    <n v="1582"/>
    <n v="120"/>
    <n v="7"/>
    <n v="7910"/>
    <x v="60"/>
    <n v="11074"/>
    <n v="3164"/>
  </r>
  <r>
    <x v="0"/>
    <x v="2"/>
    <x v="2"/>
    <s v="Medium"/>
    <n v="1739"/>
    <n v="250"/>
    <n v="12"/>
    <n v="5215.5"/>
    <x v="60"/>
    <n v="20862"/>
    <n v="15646.5"/>
  </r>
  <r>
    <x v="0"/>
    <x v="0"/>
    <x v="2"/>
    <s v="Medium"/>
    <n v="2215"/>
    <n v="250"/>
    <n v="12"/>
    <n v="6645"/>
    <x v="60"/>
    <n v="26580"/>
    <n v="19935"/>
  </r>
  <r>
    <x v="3"/>
    <x v="1"/>
    <x v="2"/>
    <s v="Low"/>
    <n v="494"/>
    <n v="250"/>
    <n v="300"/>
    <n v="123500"/>
    <x v="61"/>
    <n v="148200"/>
    <n v="24700"/>
  </r>
  <r>
    <x v="0"/>
    <x v="3"/>
    <x v="0"/>
    <s v="Medium"/>
    <n v="1884"/>
    <n v="3"/>
    <n v="12"/>
    <n v="5652"/>
    <x v="62"/>
    <n v="22608"/>
    <n v="16956"/>
  </r>
  <r>
    <x v="4"/>
    <x v="1"/>
    <x v="0"/>
    <s v="Medium"/>
    <n v="1834"/>
    <n v="3"/>
    <n v="20"/>
    <n v="18340"/>
    <x v="62"/>
    <n v="36680"/>
    <n v="18340"/>
  </r>
  <r>
    <x v="0"/>
    <x v="1"/>
    <x v="5"/>
    <s v="Medium"/>
    <n v="2340"/>
    <n v="5"/>
    <n v="12"/>
    <n v="7020"/>
    <x v="62"/>
    <n v="28080"/>
    <n v="21060"/>
  </r>
  <r>
    <x v="4"/>
    <x v="4"/>
    <x v="0"/>
    <s v="Medium"/>
    <n v="263"/>
    <n v="3"/>
    <n v="7"/>
    <n v="1315"/>
    <x v="63"/>
    <n v="1841"/>
    <n v="526"/>
  </r>
  <r>
    <x v="3"/>
    <x v="0"/>
    <x v="3"/>
    <s v="Medium"/>
    <n v="1250"/>
    <n v="120"/>
    <n v="300"/>
    <n v="312500"/>
    <x v="64"/>
    <n v="375000"/>
    <n v="62500"/>
  </r>
  <r>
    <x v="4"/>
    <x v="3"/>
    <x v="5"/>
    <s v="High"/>
    <n v="2734"/>
    <n v="5"/>
    <n v="7"/>
    <n v="13670"/>
    <x v="64"/>
    <n v="19138"/>
    <n v="5468"/>
  </r>
  <r>
    <x v="3"/>
    <x v="1"/>
    <x v="4"/>
    <s v="Low"/>
    <n v="1101"/>
    <n v="260"/>
    <n v="300"/>
    <n v="275250"/>
    <x v="65"/>
    <n v="330300"/>
    <n v="55050"/>
  </r>
  <r>
    <x v="4"/>
    <x v="3"/>
    <x v="1"/>
    <s v="Medium"/>
    <n v="1802"/>
    <n v="10"/>
    <n v="20"/>
    <n v="18020"/>
    <x v="66"/>
    <n v="36040"/>
    <n v="18020"/>
  </r>
  <r>
    <x v="3"/>
    <x v="1"/>
    <x v="5"/>
    <s v="Medium"/>
    <n v="1100"/>
    <n v="5"/>
    <n v="300"/>
    <n v="275000"/>
    <x v="67"/>
    <n v="330000"/>
    <n v="55000"/>
  </r>
  <r>
    <x v="4"/>
    <x v="2"/>
    <x v="1"/>
    <s v="Medium"/>
    <n v="1303"/>
    <n v="10"/>
    <n v="20"/>
    <n v="13030"/>
    <x v="67"/>
    <n v="26060"/>
    <n v="13030"/>
  </r>
  <r>
    <x v="1"/>
    <x v="4"/>
    <x v="1"/>
    <s v="Medium"/>
    <n v="2992"/>
    <n v="10"/>
    <n v="125"/>
    <n v="359040"/>
    <x v="67"/>
    <n v="374000"/>
    <n v="14960"/>
  </r>
  <r>
    <x v="1"/>
    <x v="2"/>
    <x v="1"/>
    <s v="Medium"/>
    <n v="2385"/>
    <n v="10"/>
    <n v="125"/>
    <n v="286200"/>
    <x v="67"/>
    <n v="298125"/>
    <n v="11925"/>
  </r>
  <r>
    <x v="1"/>
    <x v="4"/>
    <x v="3"/>
    <s v="High"/>
    <n v="2438"/>
    <n v="120"/>
    <n v="125"/>
    <n v="292560"/>
    <x v="68"/>
    <n v="304750"/>
    <n v="12190"/>
  </r>
  <r>
    <x v="0"/>
    <x v="2"/>
    <x v="1"/>
    <s v="Low"/>
    <n v="1055"/>
    <n v="10"/>
    <n v="12"/>
    <n v="3165"/>
    <x v="69"/>
    <n v="12660"/>
    <n v="9495"/>
  </r>
  <r>
    <x v="0"/>
    <x v="1"/>
    <x v="1"/>
    <s v="Low"/>
    <n v="1084"/>
    <n v="10"/>
    <n v="12"/>
    <n v="3252"/>
    <x v="69"/>
    <n v="13008"/>
    <n v="9756"/>
  </r>
  <r>
    <x v="4"/>
    <x v="0"/>
    <x v="5"/>
    <s v="High"/>
    <n v="1199"/>
    <n v="5"/>
    <n v="350"/>
    <n v="311740"/>
    <x v="70"/>
    <n v="419650"/>
    <n v="107910"/>
  </r>
  <r>
    <x v="1"/>
    <x v="3"/>
    <x v="3"/>
    <s v="Low"/>
    <n v="2009"/>
    <n v="120"/>
    <n v="125"/>
    <n v="241080"/>
    <x v="71"/>
    <n v="251125"/>
    <n v="10045"/>
  </r>
  <r>
    <x v="3"/>
    <x v="3"/>
    <x v="0"/>
    <s v="High"/>
    <n v="1496"/>
    <n v="3"/>
    <n v="300"/>
    <n v="374000"/>
    <x v="71"/>
    <n v="448800"/>
    <n v="74800"/>
  </r>
  <r>
    <x v="4"/>
    <x v="2"/>
    <x v="3"/>
    <s v="Medium"/>
    <n v="1579"/>
    <n v="120"/>
    <n v="20"/>
    <n v="15790"/>
    <x v="72"/>
    <n v="31580"/>
    <n v="15790"/>
  </r>
  <r>
    <x v="1"/>
    <x v="4"/>
    <x v="3"/>
    <s v="Medium"/>
    <n v="861"/>
    <n v="120"/>
    <n v="125"/>
    <n v="103320"/>
    <x v="72"/>
    <n v="107625"/>
    <n v="4305"/>
  </r>
  <r>
    <x v="4"/>
    <x v="1"/>
    <x v="4"/>
    <s v="Medium"/>
    <n v="1038"/>
    <n v="260"/>
    <n v="20"/>
    <n v="10380"/>
    <x v="73"/>
    <n v="20760"/>
    <n v="10380"/>
  </r>
  <r>
    <x v="2"/>
    <x v="2"/>
    <x v="2"/>
    <s v="High"/>
    <n v="3875"/>
    <n v="250"/>
    <n v="15"/>
    <n v="38745"/>
    <x v="74"/>
    <n v="58117.5"/>
    <n v="19372.5"/>
  </r>
  <r>
    <x v="4"/>
    <x v="3"/>
    <x v="2"/>
    <s v="Medium"/>
    <n v="1389"/>
    <n v="250"/>
    <n v="20"/>
    <n v="13890"/>
    <x v="75"/>
    <n v="27780"/>
    <n v="13890"/>
  </r>
  <r>
    <x v="1"/>
    <x v="4"/>
    <x v="3"/>
    <s v="None"/>
    <n v="2821"/>
    <n v="120"/>
    <n v="125"/>
    <n v="338520"/>
    <x v="76"/>
    <n v="352625"/>
    <n v="14105"/>
  </r>
  <r>
    <x v="1"/>
    <x v="3"/>
    <x v="3"/>
    <s v="None"/>
    <n v="345"/>
    <n v="120"/>
    <n v="125"/>
    <n v="41400"/>
    <x v="76"/>
    <n v="43125"/>
    <n v="1725"/>
  </r>
  <r>
    <x v="3"/>
    <x v="3"/>
    <x v="2"/>
    <s v="None"/>
    <n v="2001"/>
    <n v="250"/>
    <n v="300"/>
    <n v="500250"/>
    <x v="76"/>
    <n v="600300"/>
    <n v="100050"/>
  </r>
  <r>
    <x v="2"/>
    <x v="0"/>
    <x v="2"/>
    <s v="Low"/>
    <n v="1945"/>
    <n v="250"/>
    <n v="15"/>
    <n v="19450"/>
    <x v="76"/>
    <n v="29175"/>
    <n v="9725"/>
  </r>
  <r>
    <x v="4"/>
    <x v="3"/>
    <x v="0"/>
    <s v="Low"/>
    <n v="831"/>
    <n v="3"/>
    <n v="20"/>
    <n v="8310"/>
    <x v="76"/>
    <n v="16620"/>
    <n v="8310"/>
  </r>
  <r>
    <x v="4"/>
    <x v="1"/>
    <x v="1"/>
    <s v="Low"/>
    <n v="1760"/>
    <n v="10"/>
    <n v="7"/>
    <n v="8800"/>
    <x v="76"/>
    <n v="12320"/>
    <n v="3520"/>
  </r>
  <r>
    <x v="4"/>
    <x v="1"/>
    <x v="1"/>
    <s v="High"/>
    <n v="2535"/>
    <n v="10"/>
    <n v="7"/>
    <n v="12675"/>
    <x v="77"/>
    <n v="17745"/>
    <n v="5070"/>
  </r>
  <r>
    <x v="4"/>
    <x v="1"/>
    <x v="0"/>
    <s v="Medium"/>
    <n v="1362"/>
    <n v="3"/>
    <n v="350"/>
    <n v="354120"/>
    <x v="78"/>
    <n v="476700"/>
    <n v="122580"/>
  </r>
  <r>
    <x v="1"/>
    <x v="4"/>
    <x v="5"/>
    <s v="Low"/>
    <n v="663"/>
    <n v="5"/>
    <n v="125"/>
    <n v="79560"/>
    <x v="79"/>
    <n v="82875"/>
    <n v="3315"/>
  </r>
  <r>
    <x v="3"/>
    <x v="2"/>
    <x v="0"/>
    <s v="Medium"/>
    <n v="2181"/>
    <n v="3"/>
    <n v="300"/>
    <n v="545250"/>
    <x v="80"/>
    <n v="654300"/>
    <n v="109050"/>
  </r>
  <r>
    <x v="4"/>
    <x v="2"/>
    <x v="5"/>
    <s v="Medium"/>
    <n v="1976"/>
    <n v="5"/>
    <n v="20"/>
    <n v="19760"/>
    <x v="80"/>
    <n v="39520"/>
    <n v="19760"/>
  </r>
  <r>
    <x v="0"/>
    <x v="4"/>
    <x v="3"/>
    <s v="High"/>
    <n v="914"/>
    <n v="120"/>
    <n v="12"/>
    <n v="2742"/>
    <x v="81"/>
    <n v="10968"/>
    <n v="8226"/>
  </r>
  <r>
    <x v="4"/>
    <x v="4"/>
    <x v="3"/>
    <s v="Medium"/>
    <n v="1421"/>
    <n v="120"/>
    <n v="20"/>
    <n v="14210"/>
    <x v="82"/>
    <n v="28420"/>
    <n v="14210"/>
  </r>
  <r>
    <x v="3"/>
    <x v="0"/>
    <x v="5"/>
    <s v="Low"/>
    <n v="1859"/>
    <n v="5"/>
    <n v="300"/>
    <n v="464750"/>
    <x v="83"/>
    <n v="557700"/>
    <n v="92950"/>
  </r>
  <r>
    <x v="4"/>
    <x v="3"/>
    <x v="5"/>
    <s v="Low"/>
    <n v="2851"/>
    <n v="5"/>
    <n v="7"/>
    <n v="14255"/>
    <x v="83"/>
    <n v="19957"/>
    <n v="5702"/>
  </r>
  <r>
    <x v="3"/>
    <x v="3"/>
    <x v="1"/>
    <s v="Medium"/>
    <n v="1094"/>
    <n v="10"/>
    <n v="300"/>
    <n v="273500"/>
    <x v="83"/>
    <n v="328200"/>
    <n v="54700"/>
  </r>
  <r>
    <x v="2"/>
    <x v="2"/>
    <x v="1"/>
    <s v="Medium"/>
    <n v="1227"/>
    <n v="10"/>
    <n v="15"/>
    <n v="12270"/>
    <x v="83"/>
    <n v="18405"/>
    <n v="6135"/>
  </r>
  <r>
    <x v="4"/>
    <x v="2"/>
    <x v="3"/>
    <s v="Low"/>
    <n v="3864"/>
    <n v="120"/>
    <n v="20"/>
    <n v="38640"/>
    <x v="84"/>
    <n v="77280"/>
    <n v="38640"/>
  </r>
  <r>
    <x v="3"/>
    <x v="2"/>
    <x v="5"/>
    <s v="High"/>
    <n v="1186"/>
    <n v="5"/>
    <n v="300"/>
    <n v="296500"/>
    <x v="85"/>
    <n v="355800"/>
    <n v="59300"/>
  </r>
  <r>
    <x v="3"/>
    <x v="4"/>
    <x v="1"/>
    <s v="High"/>
    <n v="3495"/>
    <n v="10"/>
    <n v="300"/>
    <n v="873750"/>
    <x v="85"/>
    <n v="1048500"/>
    <n v="174750"/>
  </r>
  <r>
    <x v="3"/>
    <x v="2"/>
    <x v="1"/>
    <s v="Medium"/>
    <n v="1324"/>
    <n v="10"/>
    <n v="300"/>
    <n v="331000"/>
    <x v="86"/>
    <n v="397200"/>
    <n v="66200"/>
  </r>
  <r>
    <x v="4"/>
    <x v="2"/>
    <x v="1"/>
    <s v="High"/>
    <n v="1922"/>
    <n v="10"/>
    <n v="350"/>
    <n v="499720"/>
    <x v="87"/>
    <n v="672700"/>
    <n v="172980"/>
  </r>
  <r>
    <x v="1"/>
    <x v="1"/>
    <x v="3"/>
    <s v="High"/>
    <n v="1575"/>
    <n v="120"/>
    <n v="125"/>
    <n v="189000"/>
    <x v="87"/>
    <n v="196875"/>
    <n v="7875"/>
  </r>
  <r>
    <x v="4"/>
    <x v="4"/>
    <x v="3"/>
    <s v="High"/>
    <n v="606"/>
    <n v="120"/>
    <n v="20"/>
    <n v="6060"/>
    <x v="87"/>
    <n v="12120"/>
    <n v="6060"/>
  </r>
  <r>
    <x v="4"/>
    <x v="3"/>
    <x v="1"/>
    <s v="None"/>
    <n v="292"/>
    <n v="10"/>
    <n v="20"/>
    <n v="2920"/>
    <x v="88"/>
    <n v="5840"/>
    <n v="2920"/>
  </r>
  <r>
    <x v="2"/>
    <x v="2"/>
    <x v="1"/>
    <s v="High"/>
    <n v="2167"/>
    <n v="10"/>
    <n v="15"/>
    <n v="21670"/>
    <x v="88"/>
    <n v="32505"/>
    <n v="10835"/>
  </r>
  <r>
    <x v="4"/>
    <x v="0"/>
    <x v="1"/>
    <s v="High"/>
    <n v="241"/>
    <n v="10"/>
    <n v="20"/>
    <n v="2410"/>
    <x v="88"/>
    <n v="4820"/>
    <n v="2410"/>
  </r>
  <r>
    <x v="0"/>
    <x v="1"/>
    <x v="1"/>
    <s v="Medium"/>
    <n v="2763"/>
    <n v="10"/>
    <n v="12"/>
    <n v="8289"/>
    <x v="89"/>
    <n v="33156"/>
    <n v="24867"/>
  </r>
  <r>
    <x v="0"/>
    <x v="1"/>
    <x v="2"/>
    <s v="High"/>
    <n v="1005"/>
    <n v="250"/>
    <n v="12"/>
    <n v="3015"/>
    <x v="90"/>
    <n v="12060"/>
    <n v="9045"/>
  </r>
  <r>
    <x v="0"/>
    <x v="0"/>
    <x v="2"/>
    <s v="Medium"/>
    <n v="880"/>
    <n v="250"/>
    <n v="12"/>
    <n v="2640"/>
    <x v="91"/>
    <n v="10560"/>
    <n v="7920"/>
  </r>
  <r>
    <x v="2"/>
    <x v="3"/>
    <x v="0"/>
    <s v="High"/>
    <n v="2689"/>
    <n v="3"/>
    <n v="15"/>
    <n v="26890"/>
    <x v="92"/>
    <n v="40335"/>
    <n v="13445"/>
  </r>
  <r>
    <x v="2"/>
    <x v="4"/>
    <x v="5"/>
    <s v="High"/>
    <n v="677"/>
    <n v="5"/>
    <n v="15"/>
    <n v="6770"/>
    <x v="92"/>
    <n v="10155"/>
    <n v="3385"/>
  </r>
  <r>
    <x v="3"/>
    <x v="2"/>
    <x v="3"/>
    <s v="High"/>
    <n v="853"/>
    <n v="120"/>
    <n v="300"/>
    <n v="213250"/>
    <x v="93"/>
    <n v="255900"/>
    <n v="42650"/>
  </r>
  <r>
    <x v="4"/>
    <x v="2"/>
    <x v="1"/>
    <s v="High"/>
    <n v="2696"/>
    <n v="10"/>
    <n v="7"/>
    <n v="13480"/>
    <x v="94"/>
    <n v="18872"/>
    <n v="5392"/>
  </r>
  <r>
    <x v="2"/>
    <x v="3"/>
    <x v="1"/>
    <s v="High"/>
    <n v="1565"/>
    <n v="10"/>
    <n v="15"/>
    <n v="15650"/>
    <x v="94"/>
    <n v="23475"/>
    <n v="7825"/>
  </r>
  <r>
    <x v="2"/>
    <x v="3"/>
    <x v="1"/>
    <s v="High"/>
    <n v="2470"/>
    <n v="10"/>
    <n v="15"/>
    <n v="24700"/>
    <x v="95"/>
    <n v="37050"/>
    <n v="12350"/>
  </r>
  <r>
    <x v="2"/>
    <x v="3"/>
    <x v="5"/>
    <s v="High"/>
    <n v="2300"/>
    <n v="5"/>
    <n v="15"/>
    <n v="23000"/>
    <x v="96"/>
    <n v="34500"/>
    <n v="11500"/>
  </r>
  <r>
    <x v="2"/>
    <x v="1"/>
    <x v="4"/>
    <s v="High"/>
    <n v="1870"/>
    <n v="260"/>
    <n v="15"/>
    <n v="18700"/>
    <x v="97"/>
    <n v="28050"/>
    <n v="9350"/>
  </r>
  <r>
    <x v="4"/>
    <x v="4"/>
    <x v="1"/>
    <s v="High"/>
    <n v="2007"/>
    <n v="10"/>
    <n v="350"/>
    <n v="521820"/>
    <x v="97"/>
    <n v="702450"/>
    <n v="180630"/>
  </r>
  <r>
    <x v="4"/>
    <x v="2"/>
    <x v="3"/>
    <s v="Medium"/>
    <n v="1033"/>
    <n v="120"/>
    <n v="20"/>
    <n v="10330"/>
    <x v="98"/>
    <n v="20660"/>
    <n v="10330"/>
  </r>
  <r>
    <x v="4"/>
    <x v="4"/>
    <x v="0"/>
    <s v="Medium"/>
    <n v="570"/>
    <n v="3"/>
    <n v="7"/>
    <n v="2850"/>
    <x v="99"/>
    <n v="3990"/>
    <n v="1140"/>
  </r>
  <r>
    <x v="4"/>
    <x v="0"/>
    <x v="2"/>
    <s v="Low"/>
    <n v="2877"/>
    <n v="250"/>
    <n v="350"/>
    <n v="748020"/>
    <x v="100"/>
    <n v="1006950"/>
    <n v="258930"/>
  </r>
  <r>
    <x v="1"/>
    <x v="3"/>
    <x v="2"/>
    <s v="Low"/>
    <n v="2729"/>
    <n v="250"/>
    <n v="125"/>
    <n v="327480"/>
    <x v="100"/>
    <n v="341125"/>
    <n v="13645"/>
  </r>
  <r>
    <x v="4"/>
    <x v="4"/>
    <x v="1"/>
    <s v="Medium"/>
    <n v="2663"/>
    <n v="10"/>
    <n v="20"/>
    <n v="26630"/>
    <x v="101"/>
    <n v="53260"/>
    <n v="26630"/>
  </r>
  <r>
    <x v="4"/>
    <x v="2"/>
    <x v="1"/>
    <s v="Medium"/>
    <n v="2136"/>
    <n v="10"/>
    <n v="7"/>
    <n v="10680"/>
    <x v="101"/>
    <n v="14952"/>
    <n v="4272"/>
  </r>
  <r>
    <x v="4"/>
    <x v="2"/>
    <x v="2"/>
    <s v="Medium"/>
    <n v="381"/>
    <n v="250"/>
    <n v="350"/>
    <n v="99060"/>
    <x v="102"/>
    <n v="133350"/>
    <n v="34290"/>
  </r>
  <r>
    <x v="4"/>
    <x v="0"/>
    <x v="2"/>
    <s v="Medium"/>
    <n v="422"/>
    <n v="250"/>
    <n v="350"/>
    <n v="109720"/>
    <x v="102"/>
    <n v="147700"/>
    <n v="37980"/>
  </r>
  <r>
    <x v="4"/>
    <x v="0"/>
    <x v="3"/>
    <s v="Medium"/>
    <n v="1001"/>
    <n v="120"/>
    <n v="20"/>
    <n v="10010"/>
    <x v="103"/>
    <n v="20020"/>
    <n v="10010"/>
  </r>
  <r>
    <x v="4"/>
    <x v="1"/>
    <x v="3"/>
    <s v="Medium"/>
    <n v="1333"/>
    <n v="120"/>
    <n v="7"/>
    <n v="6665"/>
    <x v="103"/>
    <n v="9331"/>
    <n v="2666"/>
  </r>
  <r>
    <x v="2"/>
    <x v="4"/>
    <x v="2"/>
    <s v="Medium"/>
    <n v="1153"/>
    <n v="250"/>
    <n v="15"/>
    <n v="11530"/>
    <x v="103"/>
    <n v="17295"/>
    <n v="5765"/>
  </r>
  <r>
    <x v="4"/>
    <x v="0"/>
    <x v="1"/>
    <s v="Medium"/>
    <n v="1598"/>
    <n v="10"/>
    <n v="7"/>
    <n v="7990"/>
    <x v="103"/>
    <n v="11186"/>
    <n v="3196"/>
  </r>
  <r>
    <x v="4"/>
    <x v="4"/>
    <x v="5"/>
    <s v="High"/>
    <n v="2328"/>
    <n v="5"/>
    <n v="7"/>
    <n v="11640"/>
    <x v="103"/>
    <n v="16296"/>
    <n v="4656"/>
  </r>
  <r>
    <x v="0"/>
    <x v="2"/>
    <x v="1"/>
    <s v="Low"/>
    <n v="1785"/>
    <n v="10"/>
    <n v="12"/>
    <n v="5355"/>
    <x v="104"/>
    <n v="21420"/>
    <n v="16065"/>
  </r>
  <r>
    <x v="3"/>
    <x v="3"/>
    <x v="1"/>
    <s v="Low"/>
    <n v="1916"/>
    <n v="10"/>
    <n v="300"/>
    <n v="479000"/>
    <x v="104"/>
    <n v="574800"/>
    <n v="95800"/>
  </r>
  <r>
    <x v="2"/>
    <x v="0"/>
    <x v="3"/>
    <s v="High"/>
    <n v="510"/>
    <n v="120"/>
    <n v="15"/>
    <n v="5100"/>
    <x v="105"/>
    <n v="7650"/>
    <n v="2550"/>
  </r>
  <r>
    <x v="4"/>
    <x v="2"/>
    <x v="0"/>
    <s v="Low"/>
    <n v="2155"/>
    <n v="3"/>
    <n v="350"/>
    <n v="560300"/>
    <x v="106"/>
    <n v="754250"/>
    <n v="193950"/>
  </r>
  <r>
    <x v="4"/>
    <x v="1"/>
    <x v="5"/>
    <s v="Medium"/>
    <n v="720"/>
    <n v="5"/>
    <n v="350"/>
    <n v="187200"/>
    <x v="107"/>
    <n v="252000"/>
    <n v="64800"/>
  </r>
  <r>
    <x v="0"/>
    <x v="0"/>
    <x v="5"/>
    <s v="None"/>
    <n v="1545"/>
    <n v="5"/>
    <n v="12"/>
    <n v="4635"/>
    <x v="108"/>
    <n v="18540"/>
    <n v="13905"/>
  </r>
  <r>
    <x v="3"/>
    <x v="2"/>
    <x v="3"/>
    <s v="Medium"/>
    <n v="1659"/>
    <n v="120"/>
    <n v="300"/>
    <n v="414750"/>
    <x v="108"/>
    <n v="497700"/>
    <n v="82950"/>
  </r>
  <r>
    <x v="4"/>
    <x v="1"/>
    <x v="3"/>
    <s v="Medium"/>
    <n v="609"/>
    <n v="120"/>
    <n v="20"/>
    <n v="6090"/>
    <x v="108"/>
    <n v="12180"/>
    <n v="6090"/>
  </r>
  <r>
    <x v="1"/>
    <x v="0"/>
    <x v="3"/>
    <s v="Medium"/>
    <n v="2087"/>
    <n v="120"/>
    <n v="125"/>
    <n v="250440"/>
    <x v="108"/>
    <n v="260875"/>
    <n v="10435"/>
  </r>
  <r>
    <x v="4"/>
    <x v="4"/>
    <x v="3"/>
    <s v="Medium"/>
    <n v="547"/>
    <n v="120"/>
    <n v="7"/>
    <n v="2735"/>
    <x v="109"/>
    <n v="3829"/>
    <n v="1094"/>
  </r>
  <r>
    <x v="2"/>
    <x v="3"/>
    <x v="0"/>
    <s v="High"/>
    <n v="2300"/>
    <n v="3"/>
    <n v="15"/>
    <n v="23000"/>
    <x v="110"/>
    <n v="34500"/>
    <n v="11500"/>
  </r>
  <r>
    <x v="1"/>
    <x v="1"/>
    <x v="0"/>
    <s v="High"/>
    <n v="2821"/>
    <n v="3"/>
    <n v="125"/>
    <n v="338520"/>
    <x v="110"/>
    <n v="352625"/>
    <n v="14105"/>
  </r>
  <r>
    <x v="4"/>
    <x v="3"/>
    <x v="5"/>
    <s v="High"/>
    <n v="2228"/>
    <n v="5"/>
    <n v="350"/>
    <n v="579150"/>
    <x v="110"/>
    <n v="779625"/>
    <n v="200475"/>
  </r>
  <r>
    <x v="2"/>
    <x v="0"/>
    <x v="4"/>
    <s v="Medium"/>
    <n v="970"/>
    <n v="260"/>
    <n v="15"/>
    <n v="9700"/>
    <x v="111"/>
    <n v="14550"/>
    <n v="4850"/>
  </r>
  <r>
    <x v="4"/>
    <x v="1"/>
    <x v="4"/>
    <s v="Medium"/>
    <n v="1694"/>
    <n v="260"/>
    <n v="20"/>
    <n v="16940"/>
    <x v="111"/>
    <n v="33880"/>
    <n v="16940"/>
  </r>
  <r>
    <x v="3"/>
    <x v="2"/>
    <x v="3"/>
    <s v="Medium"/>
    <n v="386"/>
    <n v="120"/>
    <n v="300"/>
    <n v="96500"/>
    <x v="112"/>
    <n v="115800"/>
    <n v="19300"/>
  </r>
  <r>
    <x v="4"/>
    <x v="2"/>
    <x v="2"/>
    <s v="None"/>
    <n v="1527"/>
    <n v="250"/>
    <n v="350"/>
    <n v="397020"/>
    <x v="113"/>
    <n v="534450"/>
    <n v="137430"/>
  </r>
  <r>
    <x v="4"/>
    <x v="1"/>
    <x v="1"/>
    <s v="None"/>
    <n v="883"/>
    <n v="10"/>
    <n v="7"/>
    <n v="4415"/>
    <x v="114"/>
    <n v="6181"/>
    <n v="1766"/>
  </r>
  <r>
    <x v="2"/>
    <x v="2"/>
    <x v="1"/>
    <s v="None"/>
    <n v="549"/>
    <n v="10"/>
    <n v="15"/>
    <n v="5490"/>
    <x v="114"/>
    <n v="8235"/>
    <n v="2745"/>
  </r>
  <r>
    <x v="4"/>
    <x v="3"/>
    <x v="5"/>
    <s v="Medium"/>
    <n v="708"/>
    <n v="5"/>
    <n v="20"/>
    <n v="7080"/>
    <x v="114"/>
    <n v="14160"/>
    <n v="7080"/>
  </r>
  <r>
    <x v="4"/>
    <x v="1"/>
    <x v="1"/>
    <s v="Medium"/>
    <n v="2417"/>
    <n v="10"/>
    <n v="350"/>
    <n v="628420"/>
    <x v="115"/>
    <n v="845950"/>
    <n v="217530"/>
  </r>
  <r>
    <x v="3"/>
    <x v="1"/>
    <x v="1"/>
    <s v="Medium"/>
    <n v="2460"/>
    <n v="10"/>
    <n v="300"/>
    <n v="615000"/>
    <x v="116"/>
    <n v="738000"/>
    <n v="123000"/>
  </r>
  <r>
    <x v="4"/>
    <x v="4"/>
    <x v="1"/>
    <s v="Medium"/>
    <n v="678"/>
    <n v="10"/>
    <n v="7"/>
    <n v="3390"/>
    <x v="116"/>
    <n v="4746"/>
    <n v="1356"/>
  </r>
  <r>
    <x v="3"/>
    <x v="2"/>
    <x v="4"/>
    <s v="High"/>
    <n v="2475"/>
    <n v="260"/>
    <n v="300"/>
    <n v="618750"/>
    <x v="116"/>
    <n v="742500"/>
    <n v="123750"/>
  </r>
  <r>
    <x v="3"/>
    <x v="1"/>
    <x v="4"/>
    <s v="High"/>
    <n v="546"/>
    <n v="260"/>
    <n v="300"/>
    <n v="136500"/>
    <x v="116"/>
    <n v="163800"/>
    <n v="27300"/>
  </r>
  <r>
    <x v="2"/>
    <x v="1"/>
    <x v="3"/>
    <s v="Medium"/>
    <n v="2628"/>
    <n v="120"/>
    <n v="15"/>
    <n v="26280"/>
    <x v="117"/>
    <n v="39420"/>
    <n v="13140"/>
  </r>
  <r>
    <x v="3"/>
    <x v="4"/>
    <x v="1"/>
    <s v="Low"/>
    <n v="2918"/>
    <n v="10"/>
    <n v="300"/>
    <n v="729500"/>
    <x v="118"/>
    <n v="875400"/>
    <n v="145900"/>
  </r>
  <r>
    <x v="4"/>
    <x v="4"/>
    <x v="1"/>
    <s v="Low"/>
    <n v="3450"/>
    <n v="10"/>
    <n v="350"/>
    <n v="897000"/>
    <x v="118"/>
    <n v="1207500"/>
    <n v="310500"/>
  </r>
  <r>
    <x v="4"/>
    <x v="2"/>
    <x v="3"/>
    <s v="High"/>
    <n v="1190"/>
    <n v="120"/>
    <n v="7"/>
    <n v="5950"/>
    <x v="119"/>
    <n v="8330"/>
    <n v="2380"/>
  </r>
  <r>
    <x v="4"/>
    <x v="3"/>
    <x v="0"/>
    <s v="Low"/>
    <n v="2852"/>
    <n v="3"/>
    <n v="350"/>
    <n v="741520"/>
    <x v="120"/>
    <n v="998200"/>
    <n v="256680"/>
  </r>
  <r>
    <x v="0"/>
    <x v="4"/>
    <x v="1"/>
    <s v="Low"/>
    <n v="1370"/>
    <n v="10"/>
    <n v="12"/>
    <n v="4108.5"/>
    <x v="121"/>
    <n v="16434"/>
    <n v="12325.5"/>
  </r>
  <r>
    <x v="1"/>
    <x v="3"/>
    <x v="1"/>
    <s v="Low"/>
    <n v="2009"/>
    <n v="10"/>
    <n v="125"/>
    <n v="241080"/>
    <x v="121"/>
    <n v="251125"/>
    <n v="10045"/>
  </r>
  <r>
    <x v="4"/>
    <x v="1"/>
    <x v="1"/>
    <s v="High"/>
    <n v="1197"/>
    <n v="10"/>
    <n v="350"/>
    <n v="311220"/>
    <x v="122"/>
    <n v="418950"/>
    <n v="107730"/>
  </r>
  <r>
    <x v="2"/>
    <x v="1"/>
    <x v="1"/>
    <s v="High"/>
    <n v="380"/>
    <n v="10"/>
    <n v="15"/>
    <n v="3800"/>
    <x v="122"/>
    <n v="5700"/>
    <n v="1900"/>
  </r>
  <r>
    <x v="4"/>
    <x v="2"/>
    <x v="1"/>
    <s v="Low"/>
    <n v="3945"/>
    <n v="10"/>
    <n v="7"/>
    <n v="19725"/>
    <x v="123"/>
    <n v="27615"/>
    <n v="7890"/>
  </r>
  <r>
    <x v="3"/>
    <x v="3"/>
    <x v="1"/>
    <s v="High"/>
    <n v="873"/>
    <n v="10"/>
    <n v="300"/>
    <n v="218250"/>
    <x v="124"/>
    <n v="261900"/>
    <n v="43650"/>
  </r>
  <r>
    <x v="1"/>
    <x v="3"/>
    <x v="4"/>
    <s v="High"/>
    <n v="1659"/>
    <n v="260"/>
    <n v="125"/>
    <n v="199080"/>
    <x v="125"/>
    <n v="207375"/>
    <n v="8295"/>
  </r>
  <r>
    <x v="4"/>
    <x v="2"/>
    <x v="4"/>
    <s v="High"/>
    <n v="1190"/>
    <n v="260"/>
    <n v="7"/>
    <n v="5950"/>
    <x v="125"/>
    <n v="8330"/>
    <n v="2380"/>
  </r>
  <r>
    <x v="4"/>
    <x v="0"/>
    <x v="1"/>
    <s v="Medium"/>
    <n v="1372"/>
    <n v="10"/>
    <n v="7"/>
    <n v="6860"/>
    <x v="126"/>
    <n v="9604"/>
    <n v="2744"/>
  </r>
  <r>
    <x v="4"/>
    <x v="1"/>
    <x v="4"/>
    <s v="Medium"/>
    <n v="1679"/>
    <n v="260"/>
    <n v="350"/>
    <n v="436540"/>
    <x v="127"/>
    <n v="587650"/>
    <n v="151110"/>
  </r>
  <r>
    <x v="4"/>
    <x v="4"/>
    <x v="2"/>
    <s v="Medium"/>
    <n v="437"/>
    <n v="250"/>
    <n v="20"/>
    <n v="4365"/>
    <x v="127"/>
    <n v="8730"/>
    <n v="4365"/>
  </r>
  <r>
    <x v="3"/>
    <x v="3"/>
    <x v="0"/>
    <s v="Medium"/>
    <n v="1094"/>
    <n v="3"/>
    <n v="300"/>
    <n v="273500"/>
    <x v="127"/>
    <n v="328200"/>
    <n v="54700"/>
  </r>
  <r>
    <x v="1"/>
    <x v="1"/>
    <x v="2"/>
    <s v="High"/>
    <n v="341"/>
    <n v="250"/>
    <n v="125"/>
    <n v="40920"/>
    <x v="127"/>
    <n v="42625"/>
    <n v="1705"/>
  </r>
  <r>
    <x v="4"/>
    <x v="0"/>
    <x v="5"/>
    <s v="Low"/>
    <n v="1797"/>
    <n v="5"/>
    <n v="350"/>
    <n v="467220"/>
    <x v="128"/>
    <n v="628950"/>
    <n v="161730"/>
  </r>
  <r>
    <x v="1"/>
    <x v="2"/>
    <x v="5"/>
    <s v="Low"/>
    <n v="1287"/>
    <n v="5"/>
    <n v="125"/>
    <n v="154440"/>
    <x v="128"/>
    <n v="160875"/>
    <n v="6435"/>
  </r>
  <r>
    <x v="2"/>
    <x v="2"/>
    <x v="3"/>
    <s v="High"/>
    <n v="3998"/>
    <n v="120"/>
    <n v="15"/>
    <n v="39975"/>
    <x v="129"/>
    <n v="59962.5"/>
    <n v="19987.5"/>
  </r>
  <r>
    <x v="4"/>
    <x v="3"/>
    <x v="3"/>
    <s v="High"/>
    <n v="2632"/>
    <n v="120"/>
    <n v="350"/>
    <n v="684320"/>
    <x v="129"/>
    <n v="921200"/>
    <n v="236880"/>
  </r>
  <r>
    <x v="4"/>
    <x v="4"/>
    <x v="1"/>
    <s v="Low"/>
    <n v="1056"/>
    <n v="10"/>
    <n v="20"/>
    <n v="10560"/>
    <x v="130"/>
    <n v="21120"/>
    <n v="10560"/>
  </r>
  <r>
    <x v="4"/>
    <x v="3"/>
    <x v="4"/>
    <s v="Medium"/>
    <n v="708"/>
    <n v="260"/>
    <n v="20"/>
    <n v="7080"/>
    <x v="131"/>
    <n v="14160"/>
    <n v="7080"/>
  </r>
  <r>
    <x v="4"/>
    <x v="4"/>
    <x v="4"/>
    <s v="Medium"/>
    <n v="2907"/>
    <n v="260"/>
    <n v="7"/>
    <n v="14535"/>
    <x v="131"/>
    <n v="20349"/>
    <n v="5814"/>
  </r>
  <r>
    <x v="4"/>
    <x v="0"/>
    <x v="4"/>
    <s v="Medium"/>
    <n v="1366"/>
    <n v="260"/>
    <n v="20"/>
    <n v="13660"/>
    <x v="131"/>
    <n v="27320"/>
    <n v="13660"/>
  </r>
  <r>
    <x v="0"/>
    <x v="0"/>
    <x v="3"/>
    <s v="High"/>
    <n v="472"/>
    <n v="120"/>
    <n v="12"/>
    <n v="1416"/>
    <x v="132"/>
    <n v="5664"/>
    <n v="4248"/>
  </r>
  <r>
    <x v="4"/>
    <x v="4"/>
    <x v="2"/>
    <s v="High"/>
    <n v="1579"/>
    <n v="250"/>
    <n v="7"/>
    <n v="7895"/>
    <x v="132"/>
    <n v="11053"/>
    <n v="3158"/>
  </r>
  <r>
    <x v="4"/>
    <x v="3"/>
    <x v="4"/>
    <s v="High"/>
    <n v="2734"/>
    <n v="260"/>
    <n v="7"/>
    <n v="13670"/>
    <x v="133"/>
    <n v="19138"/>
    <n v="5468"/>
  </r>
  <r>
    <x v="1"/>
    <x v="1"/>
    <x v="3"/>
    <s v="Medium"/>
    <n v="2110"/>
    <n v="120"/>
    <n v="125"/>
    <n v="253200"/>
    <x v="134"/>
    <n v="263750"/>
    <n v="10550"/>
  </r>
  <r>
    <x v="4"/>
    <x v="3"/>
    <x v="3"/>
    <s v="Medium"/>
    <n v="1269"/>
    <n v="120"/>
    <n v="350"/>
    <n v="329940"/>
    <x v="134"/>
    <n v="444150"/>
    <n v="114210"/>
  </r>
  <r>
    <x v="2"/>
    <x v="4"/>
    <x v="4"/>
    <s v="High"/>
    <n v="3200"/>
    <n v="260"/>
    <n v="15"/>
    <n v="31995"/>
    <x v="135"/>
    <n v="47992.5"/>
    <n v="15997.5"/>
  </r>
  <r>
    <x v="4"/>
    <x v="1"/>
    <x v="0"/>
    <s v="Low"/>
    <n v="1397"/>
    <n v="3"/>
    <n v="350"/>
    <n v="363220"/>
    <x v="136"/>
    <n v="488950"/>
    <n v="125730"/>
  </r>
  <r>
    <x v="4"/>
    <x v="4"/>
    <x v="5"/>
    <s v="High"/>
    <n v="2313"/>
    <n v="5"/>
    <n v="350"/>
    <n v="601380"/>
    <x v="137"/>
    <n v="809550"/>
    <n v="208170"/>
  </r>
  <r>
    <x v="4"/>
    <x v="4"/>
    <x v="5"/>
    <s v="Medium"/>
    <n v="1282"/>
    <n v="5"/>
    <n v="20"/>
    <n v="12820"/>
    <x v="138"/>
    <n v="25640"/>
    <n v="12820"/>
  </r>
  <r>
    <x v="3"/>
    <x v="4"/>
    <x v="5"/>
    <s v="Low"/>
    <n v="2498"/>
    <n v="5"/>
    <n v="300"/>
    <n v="624500"/>
    <x v="139"/>
    <n v="749400"/>
    <n v="124900"/>
  </r>
  <r>
    <x v="3"/>
    <x v="3"/>
    <x v="1"/>
    <s v="Medium"/>
    <n v="1404"/>
    <n v="10"/>
    <n v="300"/>
    <n v="351000"/>
    <x v="139"/>
    <n v="421200"/>
    <n v="70200"/>
  </r>
  <r>
    <x v="3"/>
    <x v="2"/>
    <x v="5"/>
    <s v="Medium"/>
    <n v="2181"/>
    <n v="5"/>
    <n v="300"/>
    <n v="545250"/>
    <x v="140"/>
    <n v="654300"/>
    <n v="109050"/>
  </r>
  <r>
    <x v="0"/>
    <x v="2"/>
    <x v="5"/>
    <s v="Medium"/>
    <n v="2342"/>
    <n v="5"/>
    <n v="12"/>
    <n v="7026"/>
    <x v="141"/>
    <n v="28104"/>
    <n v="21078"/>
  </r>
  <r>
    <x v="4"/>
    <x v="2"/>
    <x v="1"/>
    <s v="Medium"/>
    <n v="1031"/>
    <n v="10"/>
    <n v="7"/>
    <n v="5155"/>
    <x v="141"/>
    <n v="7217"/>
    <n v="2062"/>
  </r>
  <r>
    <x v="2"/>
    <x v="3"/>
    <x v="3"/>
    <s v="Medium"/>
    <n v="1262"/>
    <n v="120"/>
    <n v="15"/>
    <n v="12620"/>
    <x v="141"/>
    <n v="18930"/>
    <n v="6310"/>
  </r>
  <r>
    <x v="4"/>
    <x v="3"/>
    <x v="3"/>
    <s v="Medium"/>
    <n v="1135"/>
    <n v="120"/>
    <n v="7"/>
    <n v="5675"/>
    <x v="141"/>
    <n v="7945"/>
    <n v="2270"/>
  </r>
  <r>
    <x v="1"/>
    <x v="2"/>
    <x v="0"/>
    <s v="High"/>
    <n v="2441"/>
    <n v="3"/>
    <n v="125"/>
    <n v="292920"/>
    <x v="142"/>
    <n v="305125"/>
    <n v="12205"/>
  </r>
  <r>
    <x v="2"/>
    <x v="3"/>
    <x v="0"/>
    <s v="High"/>
    <n v="1560"/>
    <n v="3"/>
    <n v="15"/>
    <n v="15600"/>
    <x v="142"/>
    <n v="23400"/>
    <n v="7800"/>
  </r>
  <r>
    <x v="1"/>
    <x v="1"/>
    <x v="5"/>
    <s v="Low"/>
    <n v="1660"/>
    <n v="5"/>
    <n v="125"/>
    <n v="199200"/>
    <x v="143"/>
    <n v="207500"/>
    <n v="8300"/>
  </r>
  <r>
    <x v="2"/>
    <x v="3"/>
    <x v="1"/>
    <s v="Low"/>
    <n v="2363"/>
    <n v="10"/>
    <n v="15"/>
    <n v="23630"/>
    <x v="143"/>
    <n v="35445"/>
    <n v="11815"/>
  </r>
  <r>
    <x v="3"/>
    <x v="4"/>
    <x v="0"/>
    <s v="Medium"/>
    <n v="991"/>
    <n v="3"/>
    <n v="300"/>
    <n v="247750"/>
    <x v="144"/>
    <n v="297300"/>
    <n v="49550"/>
  </r>
  <r>
    <x v="4"/>
    <x v="0"/>
    <x v="0"/>
    <s v="Medium"/>
    <n v="1016"/>
    <n v="3"/>
    <n v="7"/>
    <n v="5080"/>
    <x v="144"/>
    <n v="7112"/>
    <n v="2032"/>
  </r>
  <r>
    <x v="3"/>
    <x v="0"/>
    <x v="5"/>
    <s v="Low"/>
    <n v="2021"/>
    <n v="5"/>
    <n v="300"/>
    <n v="505250"/>
    <x v="145"/>
    <n v="606300"/>
    <n v="101050"/>
  </r>
  <r>
    <x v="1"/>
    <x v="1"/>
    <x v="5"/>
    <s v="Low"/>
    <n v="1138"/>
    <n v="5"/>
    <n v="125"/>
    <n v="136560"/>
    <x v="145"/>
    <n v="142250"/>
    <n v="5690"/>
  </r>
  <r>
    <x v="4"/>
    <x v="4"/>
    <x v="3"/>
    <s v="Medium"/>
    <n v="2907"/>
    <n v="120"/>
    <n v="7"/>
    <n v="14535"/>
    <x v="145"/>
    <n v="20349"/>
    <n v="5814"/>
  </r>
  <r>
    <x v="0"/>
    <x v="0"/>
    <x v="1"/>
    <s v="Medium"/>
    <n v="1775"/>
    <n v="10"/>
    <n v="12"/>
    <n v="5325"/>
    <x v="146"/>
    <n v="21300"/>
    <n v="15975"/>
  </r>
  <r>
    <x v="0"/>
    <x v="1"/>
    <x v="0"/>
    <s v="Medium"/>
    <n v="562"/>
    <n v="3"/>
    <n v="12"/>
    <n v="1686"/>
    <x v="147"/>
    <n v="6744"/>
    <n v="5058"/>
  </r>
  <r>
    <x v="0"/>
    <x v="3"/>
    <x v="0"/>
    <s v="Medium"/>
    <n v="2299"/>
    <n v="3"/>
    <n v="12"/>
    <n v="6897"/>
    <x v="147"/>
    <n v="27588"/>
    <n v="20691"/>
  </r>
  <r>
    <x v="4"/>
    <x v="1"/>
    <x v="1"/>
    <s v="High"/>
    <n v="886"/>
    <n v="10"/>
    <n v="350"/>
    <n v="230360"/>
    <x v="148"/>
    <n v="310100"/>
    <n v="79740"/>
  </r>
  <r>
    <x v="4"/>
    <x v="1"/>
    <x v="4"/>
    <s v="Medium"/>
    <n v="1683"/>
    <n v="260"/>
    <n v="7"/>
    <n v="8415"/>
    <x v="149"/>
    <n v="11781"/>
    <n v="3366"/>
  </r>
  <r>
    <x v="0"/>
    <x v="1"/>
    <x v="4"/>
    <s v="Medium"/>
    <n v="1123"/>
    <n v="260"/>
    <n v="12"/>
    <n v="3369"/>
    <x v="149"/>
    <n v="13476"/>
    <n v="10107"/>
  </r>
  <r>
    <x v="1"/>
    <x v="2"/>
    <x v="1"/>
    <s v="Low"/>
    <n v="2988"/>
    <n v="10"/>
    <n v="125"/>
    <n v="358560"/>
    <x v="150"/>
    <n v="373500"/>
    <n v="14940"/>
  </r>
  <r>
    <x v="1"/>
    <x v="3"/>
    <x v="2"/>
    <s v="High"/>
    <n v="1583"/>
    <n v="250"/>
    <n v="125"/>
    <n v="189960"/>
    <x v="151"/>
    <n v="197875"/>
    <n v="7915"/>
  </r>
  <r>
    <x v="4"/>
    <x v="2"/>
    <x v="2"/>
    <s v="Low"/>
    <n v="2177"/>
    <n v="250"/>
    <n v="350"/>
    <n v="566020"/>
    <x v="152"/>
    <n v="761950"/>
    <n v="195930"/>
  </r>
  <r>
    <x v="2"/>
    <x v="1"/>
    <x v="2"/>
    <s v="Low"/>
    <n v="1514"/>
    <n v="250"/>
    <n v="15"/>
    <n v="15140"/>
    <x v="152"/>
    <n v="22710"/>
    <n v="7570"/>
  </r>
  <r>
    <x v="4"/>
    <x v="1"/>
    <x v="4"/>
    <s v="Low"/>
    <n v="1865"/>
    <n v="260"/>
    <n v="350"/>
    <n v="484900"/>
    <x v="152"/>
    <n v="652750"/>
    <n v="167850"/>
  </r>
  <r>
    <x v="1"/>
    <x v="1"/>
    <x v="1"/>
    <s v="High"/>
    <n v="2156"/>
    <n v="10"/>
    <n v="125"/>
    <n v="258720"/>
    <x v="152"/>
    <n v="269500"/>
    <n v="10780"/>
  </r>
  <r>
    <x v="4"/>
    <x v="1"/>
    <x v="1"/>
    <s v="High"/>
    <n v="905"/>
    <n v="10"/>
    <n v="20"/>
    <n v="9050"/>
    <x v="152"/>
    <n v="18100"/>
    <n v="9050"/>
  </r>
  <r>
    <x v="4"/>
    <x v="1"/>
    <x v="1"/>
    <s v="High"/>
    <n v="1715"/>
    <n v="10"/>
    <n v="20"/>
    <n v="17150"/>
    <x v="152"/>
    <n v="34300"/>
    <n v="17150"/>
  </r>
  <r>
    <x v="4"/>
    <x v="4"/>
    <x v="3"/>
    <s v="High"/>
    <n v="986"/>
    <n v="120"/>
    <n v="350"/>
    <n v="256360"/>
    <x v="153"/>
    <n v="345100"/>
    <n v="88740"/>
  </r>
  <r>
    <x v="4"/>
    <x v="1"/>
    <x v="3"/>
    <s v="High"/>
    <n v="905"/>
    <n v="120"/>
    <n v="20"/>
    <n v="9050"/>
    <x v="153"/>
    <n v="18100"/>
    <n v="9050"/>
  </r>
  <r>
    <x v="1"/>
    <x v="0"/>
    <x v="1"/>
    <s v="Low"/>
    <n v="809"/>
    <n v="10"/>
    <n v="125"/>
    <n v="97080"/>
    <x v="154"/>
    <n v="101125"/>
    <n v="4045"/>
  </r>
  <r>
    <x v="1"/>
    <x v="2"/>
    <x v="1"/>
    <s v="High"/>
    <n v="2441"/>
    <n v="10"/>
    <n v="125"/>
    <n v="292920"/>
    <x v="155"/>
    <n v="305125"/>
    <n v="12205"/>
  </r>
  <r>
    <x v="4"/>
    <x v="0"/>
    <x v="1"/>
    <s v="High"/>
    <n v="2992"/>
    <n v="10"/>
    <n v="20"/>
    <n v="29920"/>
    <x v="155"/>
    <n v="59840"/>
    <n v="29920"/>
  </r>
  <r>
    <x v="4"/>
    <x v="4"/>
    <x v="3"/>
    <s v="Low"/>
    <n v="736"/>
    <n v="120"/>
    <n v="20"/>
    <n v="7360"/>
    <x v="156"/>
    <n v="14720"/>
    <n v="7360"/>
  </r>
  <r>
    <x v="4"/>
    <x v="3"/>
    <x v="0"/>
    <s v="Low"/>
    <n v="2851"/>
    <n v="3"/>
    <n v="7"/>
    <n v="14255"/>
    <x v="156"/>
    <n v="19957"/>
    <n v="5702"/>
  </r>
  <r>
    <x v="1"/>
    <x v="0"/>
    <x v="1"/>
    <s v="Low"/>
    <n v="1706"/>
    <n v="10"/>
    <n v="125"/>
    <n v="204720"/>
    <x v="157"/>
    <n v="213250"/>
    <n v="8530"/>
  </r>
  <r>
    <x v="4"/>
    <x v="2"/>
    <x v="0"/>
    <s v="Medium"/>
    <n v="1563"/>
    <n v="3"/>
    <n v="20"/>
    <n v="15630"/>
    <x v="158"/>
    <n v="31260"/>
    <n v="15630"/>
  </r>
  <r>
    <x v="4"/>
    <x v="4"/>
    <x v="1"/>
    <s v="High"/>
    <n v="2641"/>
    <n v="10"/>
    <n v="20"/>
    <n v="26410"/>
    <x v="158"/>
    <n v="52820"/>
    <n v="26410"/>
  </r>
  <r>
    <x v="2"/>
    <x v="2"/>
    <x v="4"/>
    <s v="Low"/>
    <n v="321"/>
    <n v="260"/>
    <n v="15"/>
    <n v="3210"/>
    <x v="159"/>
    <n v="4815"/>
    <n v="1605"/>
  </r>
  <r>
    <x v="0"/>
    <x v="4"/>
    <x v="5"/>
    <s v="Low"/>
    <n v="1142"/>
    <n v="5"/>
    <n v="12"/>
    <n v="3426"/>
    <x v="160"/>
    <n v="13704"/>
    <n v="10278"/>
  </r>
  <r>
    <x v="4"/>
    <x v="2"/>
    <x v="2"/>
    <s v="High"/>
    <n v="1281"/>
    <n v="250"/>
    <n v="350"/>
    <n v="333060"/>
    <x v="160"/>
    <n v="448350"/>
    <n v="115290"/>
  </r>
  <r>
    <x v="4"/>
    <x v="3"/>
    <x v="3"/>
    <s v="Low"/>
    <n v="2646"/>
    <n v="120"/>
    <n v="20"/>
    <n v="26460"/>
    <x v="161"/>
    <n v="52920"/>
    <n v="26460"/>
  </r>
  <r>
    <x v="4"/>
    <x v="2"/>
    <x v="3"/>
    <s v="Low"/>
    <n v="2177"/>
    <n v="120"/>
    <n v="350"/>
    <n v="566020"/>
    <x v="161"/>
    <n v="761950"/>
    <n v="195930"/>
  </r>
  <r>
    <x v="0"/>
    <x v="2"/>
    <x v="2"/>
    <s v="Low"/>
    <n v="866"/>
    <n v="250"/>
    <n v="12"/>
    <n v="2598"/>
    <x v="161"/>
    <n v="10392"/>
    <n v="7794"/>
  </r>
  <r>
    <x v="3"/>
    <x v="4"/>
    <x v="3"/>
    <s v="Medium"/>
    <n v="1372"/>
    <n v="120"/>
    <n v="300"/>
    <n v="343000"/>
    <x v="162"/>
    <n v="411600"/>
    <n v="68600"/>
  </r>
  <r>
    <x v="2"/>
    <x v="1"/>
    <x v="0"/>
    <s v="None"/>
    <n v="2470"/>
    <n v="3"/>
    <n v="15"/>
    <n v="24700"/>
    <x v="163"/>
    <n v="37050"/>
    <n v="12350"/>
  </r>
  <r>
    <x v="4"/>
    <x v="0"/>
    <x v="0"/>
    <s v="None"/>
    <n v="1513"/>
    <n v="3"/>
    <n v="350"/>
    <n v="393380"/>
    <x v="163"/>
    <n v="529550"/>
    <n v="136170"/>
  </r>
  <r>
    <x v="2"/>
    <x v="4"/>
    <x v="1"/>
    <s v="Low"/>
    <n v="1925"/>
    <n v="10"/>
    <n v="15"/>
    <n v="19250"/>
    <x v="164"/>
    <n v="28875"/>
    <n v="9625"/>
  </r>
  <r>
    <x v="4"/>
    <x v="4"/>
    <x v="1"/>
    <s v="Low"/>
    <n v="2013"/>
    <n v="10"/>
    <n v="7"/>
    <n v="10065"/>
    <x v="164"/>
    <n v="14091"/>
    <n v="4026"/>
  </r>
  <r>
    <x v="3"/>
    <x v="3"/>
    <x v="2"/>
    <s v="Medium"/>
    <n v="2436"/>
    <n v="250"/>
    <n v="300"/>
    <n v="609000"/>
    <x v="164"/>
    <n v="730800"/>
    <n v="121800"/>
  </r>
  <r>
    <x v="1"/>
    <x v="2"/>
    <x v="4"/>
    <s v="Medium"/>
    <n v="1988"/>
    <n v="260"/>
    <n v="125"/>
    <n v="238500"/>
    <x v="164"/>
    <n v="248437.5"/>
    <n v="9937.5"/>
  </r>
  <r>
    <x v="0"/>
    <x v="1"/>
    <x v="4"/>
    <s v="High"/>
    <n v="410"/>
    <n v="260"/>
    <n v="12"/>
    <n v="1230"/>
    <x v="164"/>
    <n v="4920"/>
    <n v="3690"/>
  </r>
  <r>
    <x v="0"/>
    <x v="1"/>
    <x v="4"/>
    <s v="Medium"/>
    <n v="1375"/>
    <n v="260"/>
    <n v="12"/>
    <n v="4125"/>
    <x v="165"/>
    <n v="16500"/>
    <n v="12375"/>
  </r>
  <r>
    <x v="4"/>
    <x v="3"/>
    <x v="5"/>
    <s v="High"/>
    <n v="1249"/>
    <n v="5"/>
    <n v="20"/>
    <n v="12490"/>
    <x v="166"/>
    <n v="24980"/>
    <n v="12490"/>
  </r>
  <r>
    <x v="2"/>
    <x v="0"/>
    <x v="0"/>
    <s v="High"/>
    <n v="1513"/>
    <n v="3"/>
    <n v="15"/>
    <n v="15130"/>
    <x v="167"/>
    <n v="22695"/>
    <n v="7565"/>
  </r>
  <r>
    <x v="4"/>
    <x v="3"/>
    <x v="2"/>
    <s v="None"/>
    <n v="1817"/>
    <n v="250"/>
    <n v="20"/>
    <n v="18170"/>
    <x v="168"/>
    <n v="36340"/>
    <n v="18170"/>
  </r>
  <r>
    <x v="1"/>
    <x v="2"/>
    <x v="1"/>
    <s v="Low"/>
    <n v="1287"/>
    <n v="10"/>
    <n v="125"/>
    <n v="154440"/>
    <x v="169"/>
    <n v="160875"/>
    <n v="6435"/>
  </r>
  <r>
    <x v="3"/>
    <x v="3"/>
    <x v="5"/>
    <s v="Medium"/>
    <n v="3803"/>
    <n v="5"/>
    <n v="300"/>
    <n v="950625"/>
    <x v="169"/>
    <n v="1140750"/>
    <n v="190125"/>
  </r>
  <r>
    <x v="4"/>
    <x v="2"/>
    <x v="5"/>
    <s v="Medium"/>
    <n v="1666"/>
    <n v="5"/>
    <n v="350"/>
    <n v="433160"/>
    <x v="169"/>
    <n v="583100"/>
    <n v="149940"/>
  </r>
  <r>
    <x v="4"/>
    <x v="0"/>
    <x v="3"/>
    <s v="None"/>
    <n v="1006"/>
    <n v="120"/>
    <n v="350"/>
    <n v="261560"/>
    <x v="170"/>
    <n v="352100"/>
    <n v="90540"/>
  </r>
  <r>
    <x v="0"/>
    <x v="2"/>
    <x v="4"/>
    <s v="High"/>
    <n v="1393"/>
    <n v="260"/>
    <n v="12"/>
    <n v="4179"/>
    <x v="170"/>
    <n v="16716"/>
    <n v="12537"/>
  </r>
  <r>
    <x v="2"/>
    <x v="4"/>
    <x v="3"/>
    <s v="High"/>
    <n v="790"/>
    <n v="120"/>
    <n v="15"/>
    <n v="7900"/>
    <x v="171"/>
    <n v="11850"/>
    <n v="3950"/>
  </r>
  <r>
    <x v="0"/>
    <x v="0"/>
    <x v="4"/>
    <s v="High"/>
    <n v="472"/>
    <n v="260"/>
    <n v="12"/>
    <n v="1416"/>
    <x v="172"/>
    <n v="5664"/>
    <n v="4248"/>
  </r>
  <r>
    <x v="0"/>
    <x v="0"/>
    <x v="3"/>
    <s v="High"/>
    <n v="1013"/>
    <n v="120"/>
    <n v="12"/>
    <n v="3039"/>
    <x v="173"/>
    <n v="12156"/>
    <n v="9117"/>
  </r>
  <r>
    <x v="1"/>
    <x v="0"/>
    <x v="1"/>
    <s v="Low"/>
    <n v="1570"/>
    <n v="10"/>
    <n v="125"/>
    <n v="188400"/>
    <x v="174"/>
    <n v="196250"/>
    <n v="7850"/>
  </r>
  <r>
    <x v="4"/>
    <x v="3"/>
    <x v="4"/>
    <s v="Medium"/>
    <n v="1135"/>
    <n v="260"/>
    <n v="7"/>
    <n v="5675"/>
    <x v="175"/>
    <n v="7945"/>
    <n v="2270"/>
  </r>
  <r>
    <x v="4"/>
    <x v="4"/>
    <x v="0"/>
    <s v="Medium"/>
    <n v="1761"/>
    <n v="3"/>
    <n v="350"/>
    <n v="457860"/>
    <x v="175"/>
    <n v="616350"/>
    <n v="158490"/>
  </r>
  <r>
    <x v="3"/>
    <x v="2"/>
    <x v="0"/>
    <s v="Medium"/>
    <n v="448"/>
    <n v="3"/>
    <n v="300"/>
    <n v="112000"/>
    <x v="175"/>
    <n v="134400"/>
    <n v="22400"/>
  </r>
  <r>
    <x v="1"/>
    <x v="2"/>
    <x v="5"/>
    <s v="Medium"/>
    <n v="1857"/>
    <n v="5"/>
    <n v="125"/>
    <n v="222840"/>
    <x v="176"/>
    <n v="232125"/>
    <n v="9285"/>
  </r>
  <r>
    <x v="4"/>
    <x v="3"/>
    <x v="1"/>
    <s v="Low"/>
    <n v="2074"/>
    <n v="10"/>
    <n v="20"/>
    <n v="20740"/>
    <x v="177"/>
    <n v="41480"/>
    <n v="20740"/>
  </r>
  <r>
    <x v="0"/>
    <x v="3"/>
    <x v="4"/>
    <s v="High"/>
    <n v="2761"/>
    <n v="260"/>
    <n v="12"/>
    <n v="8283"/>
    <x v="177"/>
    <n v="33132"/>
    <n v="24849"/>
  </r>
  <r>
    <x v="2"/>
    <x v="4"/>
    <x v="0"/>
    <s v="High"/>
    <n v="2567"/>
    <n v="3"/>
    <n v="15"/>
    <n v="25670"/>
    <x v="177"/>
    <n v="38505"/>
    <n v="12835"/>
  </r>
  <r>
    <x v="4"/>
    <x v="3"/>
    <x v="0"/>
    <s v="None"/>
    <n v="1619"/>
    <n v="3"/>
    <n v="20"/>
    <n v="16185"/>
    <x v="178"/>
    <n v="32370"/>
    <n v="16185"/>
  </r>
  <r>
    <x v="4"/>
    <x v="4"/>
    <x v="1"/>
    <s v="Medium"/>
    <n v="727"/>
    <n v="10"/>
    <n v="350"/>
    <n v="189020"/>
    <x v="179"/>
    <n v="254450"/>
    <n v="65430"/>
  </r>
  <r>
    <x v="1"/>
    <x v="3"/>
    <x v="3"/>
    <s v="Medium"/>
    <n v="952"/>
    <n v="120"/>
    <n v="125"/>
    <n v="114240"/>
    <x v="179"/>
    <n v="119000"/>
    <n v="4760"/>
  </r>
  <r>
    <x v="1"/>
    <x v="4"/>
    <x v="3"/>
    <s v="Medium"/>
    <n v="2755"/>
    <n v="120"/>
    <n v="125"/>
    <n v="330600"/>
    <x v="179"/>
    <n v="344375"/>
    <n v="13775"/>
  </r>
  <r>
    <x v="3"/>
    <x v="2"/>
    <x v="2"/>
    <s v="Medium"/>
    <n v="1221"/>
    <n v="250"/>
    <n v="300"/>
    <n v="305250"/>
    <x v="180"/>
    <n v="366300"/>
    <n v="61050"/>
  </r>
  <r>
    <x v="4"/>
    <x v="1"/>
    <x v="2"/>
    <s v="Medium"/>
    <n v="1123"/>
    <n v="250"/>
    <n v="20"/>
    <n v="11230"/>
    <x v="180"/>
    <n v="22460"/>
    <n v="11230"/>
  </r>
  <r>
    <x v="2"/>
    <x v="4"/>
    <x v="0"/>
    <s v="Medium"/>
    <n v="2030"/>
    <n v="3"/>
    <n v="15"/>
    <n v="20300"/>
    <x v="181"/>
    <n v="30450"/>
    <n v="10150"/>
  </r>
  <r>
    <x v="4"/>
    <x v="0"/>
    <x v="1"/>
    <s v="High"/>
    <n v="357"/>
    <n v="10"/>
    <n v="350"/>
    <n v="92820"/>
    <x v="182"/>
    <n v="124950"/>
    <n v="32130"/>
  </r>
  <r>
    <x v="0"/>
    <x v="0"/>
    <x v="1"/>
    <s v="High"/>
    <n v="1013"/>
    <n v="10"/>
    <n v="12"/>
    <n v="3039"/>
    <x v="182"/>
    <n v="12156"/>
    <n v="9117"/>
  </r>
  <r>
    <x v="4"/>
    <x v="2"/>
    <x v="3"/>
    <s v="High"/>
    <n v="2805"/>
    <n v="120"/>
    <n v="20"/>
    <n v="28050"/>
    <x v="183"/>
    <n v="56100"/>
    <n v="28050"/>
  </r>
  <r>
    <x v="2"/>
    <x v="1"/>
    <x v="3"/>
    <s v="High"/>
    <n v="655"/>
    <n v="120"/>
    <n v="15"/>
    <n v="6550"/>
    <x v="183"/>
    <n v="9825"/>
    <n v="3275"/>
  </r>
  <r>
    <x v="2"/>
    <x v="4"/>
    <x v="4"/>
    <s v="None"/>
    <n v="615"/>
    <n v="260"/>
    <n v="15"/>
    <n v="6150"/>
    <x v="184"/>
    <n v="9225"/>
    <n v="3075"/>
  </r>
  <r>
    <x v="2"/>
    <x v="3"/>
    <x v="1"/>
    <s v="None"/>
    <n v="2152"/>
    <n v="10"/>
    <n v="15"/>
    <n v="21520"/>
    <x v="185"/>
    <n v="32280"/>
    <n v="10760"/>
  </r>
  <r>
    <x v="0"/>
    <x v="1"/>
    <x v="5"/>
    <s v="Low"/>
    <n v="690"/>
    <n v="5"/>
    <n v="12"/>
    <n v="2070"/>
    <x v="186"/>
    <n v="8280"/>
    <n v="6210"/>
  </r>
  <r>
    <x v="2"/>
    <x v="4"/>
    <x v="1"/>
    <s v="Medium"/>
    <n v="3675"/>
    <n v="10"/>
    <n v="15"/>
    <n v="36750"/>
    <x v="187"/>
    <n v="55125"/>
    <n v="18375"/>
  </r>
  <r>
    <x v="4"/>
    <x v="1"/>
    <x v="2"/>
    <s v="Low"/>
    <n v="1397"/>
    <n v="250"/>
    <n v="350"/>
    <n v="363220"/>
    <x v="188"/>
    <n v="488950"/>
    <n v="125730"/>
  </r>
  <r>
    <x v="0"/>
    <x v="1"/>
    <x v="3"/>
    <s v="High"/>
    <n v="410"/>
    <n v="120"/>
    <n v="12"/>
    <n v="1230"/>
    <x v="189"/>
    <n v="4920"/>
    <n v="3690"/>
  </r>
  <r>
    <x v="3"/>
    <x v="1"/>
    <x v="3"/>
    <s v="High"/>
    <n v="2605"/>
    <n v="120"/>
    <n v="300"/>
    <n v="651250"/>
    <x v="189"/>
    <n v="781500"/>
    <n v="130250"/>
  </r>
  <r>
    <x v="2"/>
    <x v="4"/>
    <x v="1"/>
    <s v="Medium"/>
    <n v="2931"/>
    <n v="10"/>
    <n v="15"/>
    <n v="29310"/>
    <x v="190"/>
    <n v="43965"/>
    <n v="14655"/>
  </r>
  <r>
    <x v="2"/>
    <x v="1"/>
    <x v="5"/>
    <s v="None"/>
    <n v="2470"/>
    <n v="5"/>
    <n v="15"/>
    <n v="24700"/>
    <x v="191"/>
    <n v="37050"/>
    <n v="12350"/>
  </r>
  <r>
    <x v="1"/>
    <x v="3"/>
    <x v="5"/>
    <s v="None"/>
    <n v="2666"/>
    <n v="5"/>
    <n v="125"/>
    <n v="319860"/>
    <x v="191"/>
    <n v="333187.5"/>
    <n v="13327.5"/>
  </r>
  <r>
    <x v="1"/>
    <x v="1"/>
    <x v="4"/>
    <s v="Low"/>
    <n v="1074"/>
    <n v="260"/>
    <n v="125"/>
    <n v="128880"/>
    <x v="191"/>
    <n v="134250"/>
    <n v="5370"/>
  </r>
  <r>
    <x v="4"/>
    <x v="0"/>
    <x v="4"/>
    <s v="Low"/>
    <n v="1907"/>
    <n v="260"/>
    <n v="350"/>
    <n v="495820"/>
    <x v="191"/>
    <n v="667450"/>
    <n v="171630"/>
  </r>
  <r>
    <x v="0"/>
    <x v="4"/>
    <x v="0"/>
    <s v="High"/>
    <n v="386"/>
    <n v="3"/>
    <n v="12"/>
    <n v="1158"/>
    <x v="191"/>
    <n v="4632"/>
    <n v="3474"/>
  </r>
  <r>
    <x v="1"/>
    <x v="0"/>
    <x v="2"/>
    <s v="High"/>
    <n v="552"/>
    <n v="250"/>
    <n v="125"/>
    <n v="66240"/>
    <x v="191"/>
    <n v="69000"/>
    <n v="2760"/>
  </r>
  <r>
    <x v="4"/>
    <x v="2"/>
    <x v="4"/>
    <s v="Medium"/>
    <n v="1403"/>
    <n v="260"/>
    <n v="7"/>
    <n v="7015"/>
    <x v="192"/>
    <n v="9821"/>
    <n v="2806"/>
  </r>
  <r>
    <x v="4"/>
    <x v="1"/>
    <x v="0"/>
    <s v="Medium"/>
    <n v="521"/>
    <n v="3"/>
    <n v="7"/>
    <n v="2605"/>
    <x v="193"/>
    <n v="3647"/>
    <n v="1042"/>
  </r>
  <r>
    <x v="4"/>
    <x v="0"/>
    <x v="1"/>
    <s v="High"/>
    <n v="2708"/>
    <n v="10"/>
    <n v="20"/>
    <n v="27080"/>
    <x v="194"/>
    <n v="54160"/>
    <n v="27080"/>
  </r>
  <r>
    <x v="4"/>
    <x v="3"/>
    <x v="1"/>
    <s v="High"/>
    <n v="2632"/>
    <n v="10"/>
    <n v="350"/>
    <n v="684320"/>
    <x v="194"/>
    <n v="921200"/>
    <n v="236880"/>
  </r>
  <r>
    <x v="1"/>
    <x v="3"/>
    <x v="1"/>
    <s v="High"/>
    <n v="1583"/>
    <n v="10"/>
    <n v="125"/>
    <n v="189960"/>
    <x v="194"/>
    <n v="197875"/>
    <n v="7915"/>
  </r>
  <r>
    <x v="3"/>
    <x v="0"/>
    <x v="3"/>
    <s v="High"/>
    <n v="2536"/>
    <n v="120"/>
    <n v="300"/>
    <n v="634000"/>
    <x v="195"/>
    <n v="760800"/>
    <n v="126800"/>
  </r>
  <r>
    <x v="4"/>
    <x v="4"/>
    <x v="1"/>
    <s v="High"/>
    <n v="1177"/>
    <n v="10"/>
    <n v="350"/>
    <n v="306020"/>
    <x v="196"/>
    <n v="411950"/>
    <n v="105930"/>
  </r>
  <r>
    <x v="4"/>
    <x v="3"/>
    <x v="3"/>
    <s v="Low"/>
    <n v="3851"/>
    <n v="120"/>
    <n v="20"/>
    <n v="38505"/>
    <x v="197"/>
    <n v="77010"/>
    <n v="38505"/>
  </r>
  <r>
    <x v="2"/>
    <x v="1"/>
    <x v="1"/>
    <s v="Low"/>
    <n v="1514"/>
    <n v="10"/>
    <n v="15"/>
    <n v="15140"/>
    <x v="198"/>
    <n v="22710"/>
    <n v="7570"/>
  </r>
  <r>
    <x v="4"/>
    <x v="4"/>
    <x v="1"/>
    <s v="Low"/>
    <n v="274"/>
    <n v="10"/>
    <n v="350"/>
    <n v="71240"/>
    <x v="198"/>
    <n v="95900"/>
    <n v="24660"/>
  </r>
  <r>
    <x v="0"/>
    <x v="0"/>
    <x v="2"/>
    <s v="None"/>
    <n v="2838"/>
    <n v="250"/>
    <n v="12"/>
    <n v="8514"/>
    <x v="199"/>
    <n v="34056"/>
    <n v="25542"/>
  </r>
  <r>
    <x v="1"/>
    <x v="2"/>
    <x v="0"/>
    <s v="High"/>
    <n v="1023"/>
    <n v="3"/>
    <n v="125"/>
    <n v="122760"/>
    <x v="200"/>
    <n v="127875"/>
    <n v="5115"/>
  </r>
  <r>
    <x v="4"/>
    <x v="0"/>
    <x v="0"/>
    <s v="High"/>
    <n v="792"/>
    <n v="3"/>
    <n v="350"/>
    <n v="205920"/>
    <x v="201"/>
    <n v="277200"/>
    <n v="71280"/>
  </r>
  <r>
    <x v="4"/>
    <x v="0"/>
    <x v="1"/>
    <s v="Medium"/>
    <n v="1934"/>
    <n v="10"/>
    <n v="20"/>
    <n v="19340"/>
    <x v="202"/>
    <n v="38680"/>
    <n v="19340"/>
  </r>
  <r>
    <x v="2"/>
    <x v="4"/>
    <x v="2"/>
    <s v="High"/>
    <n v="2567"/>
    <n v="250"/>
    <n v="15"/>
    <n v="25670"/>
    <x v="202"/>
    <n v="38505"/>
    <n v="12835"/>
  </r>
  <r>
    <x v="0"/>
    <x v="4"/>
    <x v="1"/>
    <s v="None"/>
    <n v="912"/>
    <n v="10"/>
    <n v="12"/>
    <n v="2736"/>
    <x v="203"/>
    <n v="10944"/>
    <n v="8208"/>
  </r>
  <r>
    <x v="0"/>
    <x v="2"/>
    <x v="2"/>
    <s v="Medium"/>
    <n v="2234"/>
    <n v="250"/>
    <n v="12"/>
    <n v="6702"/>
    <x v="204"/>
    <n v="26808"/>
    <n v="20106"/>
  </r>
  <r>
    <x v="2"/>
    <x v="2"/>
    <x v="5"/>
    <s v="High"/>
    <n v="2072"/>
    <n v="5"/>
    <n v="15"/>
    <n v="20720"/>
    <x v="205"/>
    <n v="31080"/>
    <n v="10360"/>
  </r>
  <r>
    <x v="4"/>
    <x v="3"/>
    <x v="5"/>
    <s v="High"/>
    <n v="200"/>
    <n v="5"/>
    <n v="350"/>
    <n v="52000"/>
    <x v="206"/>
    <n v="70000"/>
    <n v="18000"/>
  </r>
  <r>
    <x v="4"/>
    <x v="3"/>
    <x v="5"/>
    <s v="High"/>
    <n v="388"/>
    <n v="5"/>
    <n v="7"/>
    <n v="1940"/>
    <x v="206"/>
    <n v="2716"/>
    <n v="776"/>
  </r>
  <r>
    <x v="4"/>
    <x v="0"/>
    <x v="2"/>
    <s v="Medium"/>
    <n v="2338"/>
    <n v="250"/>
    <n v="7"/>
    <n v="11690"/>
    <x v="207"/>
    <n v="16366"/>
    <n v="4676"/>
  </r>
  <r>
    <x v="4"/>
    <x v="0"/>
    <x v="1"/>
    <s v="None"/>
    <n v="1513"/>
    <n v="10"/>
    <n v="350"/>
    <n v="393380"/>
    <x v="208"/>
    <n v="529550"/>
    <n v="136170"/>
  </r>
  <r>
    <x v="4"/>
    <x v="1"/>
    <x v="3"/>
    <s v="None"/>
    <n v="1493"/>
    <n v="120"/>
    <n v="7"/>
    <n v="7465"/>
    <x v="208"/>
    <n v="10451"/>
    <n v="2986"/>
  </r>
  <r>
    <x v="0"/>
    <x v="4"/>
    <x v="1"/>
    <s v="High"/>
    <n v="386"/>
    <n v="10"/>
    <n v="12"/>
    <n v="1158"/>
    <x v="209"/>
    <n v="4632"/>
    <n v="3474"/>
  </r>
  <r>
    <x v="1"/>
    <x v="4"/>
    <x v="0"/>
    <s v="High"/>
    <n v="3446"/>
    <n v="3"/>
    <n v="125"/>
    <n v="413460"/>
    <x v="209"/>
    <n v="430687.5"/>
    <n v="17227.5"/>
  </r>
  <r>
    <x v="2"/>
    <x v="1"/>
    <x v="2"/>
    <s v="High"/>
    <n v="641"/>
    <n v="250"/>
    <n v="15"/>
    <n v="6410"/>
    <x v="210"/>
    <n v="9615"/>
    <n v="3205"/>
  </r>
  <r>
    <x v="1"/>
    <x v="0"/>
    <x v="5"/>
    <s v="Medium"/>
    <n v="2500"/>
    <n v="5"/>
    <n v="125"/>
    <n v="300000"/>
    <x v="211"/>
    <n v="312500"/>
    <n v="12500"/>
  </r>
  <r>
    <x v="3"/>
    <x v="3"/>
    <x v="1"/>
    <s v="Medium"/>
    <n v="1702"/>
    <n v="10"/>
    <n v="300"/>
    <n v="425500"/>
    <x v="211"/>
    <n v="510600"/>
    <n v="85100"/>
  </r>
  <r>
    <x v="4"/>
    <x v="1"/>
    <x v="4"/>
    <s v="High"/>
    <n v="344"/>
    <n v="260"/>
    <n v="350"/>
    <n v="89440"/>
    <x v="212"/>
    <n v="120400"/>
    <n v="30960"/>
  </r>
  <r>
    <x v="2"/>
    <x v="1"/>
    <x v="4"/>
    <s v="High"/>
    <n v="2157"/>
    <n v="260"/>
    <n v="15"/>
    <n v="21570"/>
    <x v="212"/>
    <n v="32355"/>
    <n v="10785"/>
  </r>
  <r>
    <x v="4"/>
    <x v="4"/>
    <x v="1"/>
    <s v="High"/>
    <n v="380"/>
    <n v="10"/>
    <n v="7"/>
    <n v="1900"/>
    <x v="212"/>
    <n v="2660"/>
    <n v="760"/>
  </r>
  <r>
    <x v="4"/>
    <x v="1"/>
    <x v="0"/>
    <s v="High"/>
    <n v="886"/>
    <n v="3"/>
    <n v="350"/>
    <n v="230360"/>
    <x v="212"/>
    <n v="310100"/>
    <n v="79740"/>
  </r>
  <r>
    <x v="4"/>
    <x v="1"/>
    <x v="2"/>
    <s v="High"/>
    <n v="1233"/>
    <n v="250"/>
    <n v="20"/>
    <n v="12330"/>
    <x v="213"/>
    <n v="24660"/>
    <n v="12330"/>
  </r>
  <r>
    <x v="0"/>
    <x v="3"/>
    <x v="5"/>
    <s v="Medium"/>
    <n v="2321"/>
    <n v="5"/>
    <n v="12"/>
    <n v="6963"/>
    <x v="214"/>
    <n v="27852"/>
    <n v="20889"/>
  </r>
  <r>
    <x v="0"/>
    <x v="1"/>
    <x v="5"/>
    <s v="High"/>
    <n v="604"/>
    <n v="5"/>
    <n v="12"/>
    <n v="1812"/>
    <x v="215"/>
    <n v="7248"/>
    <n v="5436"/>
  </r>
  <r>
    <x v="4"/>
    <x v="4"/>
    <x v="2"/>
    <s v="Low"/>
    <n v="266"/>
    <n v="250"/>
    <n v="350"/>
    <n v="69160"/>
    <x v="216"/>
    <n v="93100"/>
    <n v="23940"/>
  </r>
  <r>
    <x v="4"/>
    <x v="1"/>
    <x v="2"/>
    <s v="Low"/>
    <n v="1940"/>
    <n v="250"/>
    <n v="350"/>
    <n v="504400"/>
    <x v="216"/>
    <n v="679000"/>
    <n v="174600"/>
  </r>
  <r>
    <x v="3"/>
    <x v="0"/>
    <x v="4"/>
    <s v="Low"/>
    <n v="259"/>
    <n v="260"/>
    <n v="300"/>
    <n v="64750"/>
    <x v="216"/>
    <n v="77700"/>
    <n v="12950"/>
  </r>
  <r>
    <x v="0"/>
    <x v="3"/>
    <x v="4"/>
    <s v="High"/>
    <n v="3521"/>
    <n v="260"/>
    <n v="12"/>
    <n v="10561.5"/>
    <x v="217"/>
    <n v="42246"/>
    <n v="31684.5"/>
  </r>
  <r>
    <x v="4"/>
    <x v="1"/>
    <x v="4"/>
    <s v="High"/>
    <n v="2039"/>
    <n v="260"/>
    <n v="20"/>
    <n v="20390"/>
    <x v="217"/>
    <n v="40780"/>
    <n v="20390"/>
  </r>
  <r>
    <x v="0"/>
    <x v="4"/>
    <x v="2"/>
    <s v="High"/>
    <n v="1806"/>
    <n v="250"/>
    <n v="12"/>
    <n v="5418"/>
    <x v="218"/>
    <n v="21672"/>
    <n v="16254"/>
  </r>
  <r>
    <x v="3"/>
    <x v="4"/>
    <x v="0"/>
    <s v="High"/>
    <n v="1010"/>
    <n v="3"/>
    <n v="300"/>
    <n v="252500"/>
    <x v="219"/>
    <n v="303000"/>
    <n v="50500"/>
  </r>
  <r>
    <x v="2"/>
    <x v="4"/>
    <x v="1"/>
    <s v="Low"/>
    <n v="671"/>
    <n v="10"/>
    <n v="15"/>
    <n v="6710"/>
    <x v="220"/>
    <n v="10065"/>
    <n v="3355"/>
  </r>
  <r>
    <x v="4"/>
    <x v="2"/>
    <x v="2"/>
    <s v="High"/>
    <n v="293"/>
    <n v="250"/>
    <n v="20"/>
    <n v="2930"/>
    <x v="221"/>
    <n v="5860"/>
    <n v="2930"/>
  </r>
  <r>
    <x v="3"/>
    <x v="4"/>
    <x v="4"/>
    <s v="High"/>
    <n v="2993"/>
    <n v="260"/>
    <n v="300"/>
    <n v="748250"/>
    <x v="222"/>
    <n v="897900"/>
    <n v="149650"/>
  </r>
  <r>
    <x v="0"/>
    <x v="2"/>
    <x v="1"/>
    <s v="High"/>
    <n v="2426"/>
    <n v="10"/>
    <n v="12"/>
    <n v="7276.5"/>
    <x v="222"/>
    <n v="29106"/>
    <n v="21829.5"/>
  </r>
  <r>
    <x v="4"/>
    <x v="3"/>
    <x v="1"/>
    <s v="High"/>
    <n v="2394"/>
    <n v="10"/>
    <n v="20"/>
    <n v="23940"/>
    <x v="222"/>
    <n v="47880"/>
    <n v="23940"/>
  </r>
  <r>
    <x v="2"/>
    <x v="1"/>
    <x v="3"/>
    <s v="Medium"/>
    <n v="245"/>
    <n v="120"/>
    <n v="15"/>
    <n v="2450"/>
    <x v="223"/>
    <n v="3675"/>
    <n v="1225"/>
  </r>
  <r>
    <x v="3"/>
    <x v="3"/>
    <x v="3"/>
    <s v="Medium"/>
    <n v="3794"/>
    <n v="120"/>
    <n v="300"/>
    <n v="948375"/>
    <x v="223"/>
    <n v="1138050"/>
    <n v="189675"/>
  </r>
  <r>
    <x v="4"/>
    <x v="2"/>
    <x v="1"/>
    <s v="High"/>
    <n v="1594"/>
    <n v="10"/>
    <n v="350"/>
    <n v="414440"/>
    <x v="224"/>
    <n v="557900"/>
    <n v="143460"/>
  </r>
  <r>
    <x v="4"/>
    <x v="4"/>
    <x v="2"/>
    <s v="Medium"/>
    <n v="570"/>
    <n v="250"/>
    <n v="7"/>
    <n v="2850"/>
    <x v="225"/>
    <n v="3990"/>
    <n v="1140"/>
  </r>
  <r>
    <x v="3"/>
    <x v="1"/>
    <x v="1"/>
    <s v="None"/>
    <n v="788"/>
    <n v="10"/>
    <n v="300"/>
    <n v="197000"/>
    <x v="226"/>
    <n v="236400"/>
    <n v="39400"/>
  </r>
  <r>
    <x v="2"/>
    <x v="1"/>
    <x v="1"/>
    <s v="None"/>
    <n v="2472"/>
    <n v="10"/>
    <n v="15"/>
    <n v="24720"/>
    <x v="226"/>
    <n v="37080"/>
    <n v="12360"/>
  </r>
  <r>
    <x v="4"/>
    <x v="1"/>
    <x v="1"/>
    <s v="High"/>
    <n v="2851"/>
    <n v="10"/>
    <n v="350"/>
    <n v="741260"/>
    <x v="227"/>
    <n v="997850"/>
    <n v="256590"/>
  </r>
  <r>
    <x v="1"/>
    <x v="2"/>
    <x v="4"/>
    <s v="High"/>
    <n v="1433"/>
    <n v="260"/>
    <n v="125"/>
    <n v="171960"/>
    <x v="228"/>
    <n v="179125"/>
    <n v="7165"/>
  </r>
  <r>
    <x v="1"/>
    <x v="0"/>
    <x v="4"/>
    <s v="Low"/>
    <n v="2276"/>
    <n v="260"/>
    <n v="125"/>
    <n v="273120"/>
    <x v="229"/>
    <n v="284500"/>
    <n v="11380"/>
  </r>
  <r>
    <x v="4"/>
    <x v="0"/>
    <x v="4"/>
    <s v="Low"/>
    <n v="2966"/>
    <n v="260"/>
    <n v="350"/>
    <n v="771160"/>
    <x v="229"/>
    <n v="1038100"/>
    <n v="266940"/>
  </r>
  <r>
    <x v="4"/>
    <x v="4"/>
    <x v="3"/>
    <s v="Medium"/>
    <n v="602"/>
    <n v="120"/>
    <n v="350"/>
    <n v="156520"/>
    <x v="230"/>
    <n v="210700"/>
    <n v="54180"/>
  </r>
  <r>
    <x v="0"/>
    <x v="3"/>
    <x v="1"/>
    <s v="Medium"/>
    <n v="2431"/>
    <n v="10"/>
    <n v="12"/>
    <n v="7293"/>
    <x v="231"/>
    <n v="29172"/>
    <n v="21879"/>
  </r>
  <r>
    <x v="4"/>
    <x v="2"/>
    <x v="5"/>
    <s v="None"/>
    <n v="1899"/>
    <n v="5"/>
    <n v="20"/>
    <n v="18990"/>
    <x v="232"/>
    <n v="37980"/>
    <n v="18990"/>
  </r>
  <r>
    <x v="4"/>
    <x v="4"/>
    <x v="0"/>
    <s v="Medium"/>
    <n v="1118"/>
    <n v="3"/>
    <n v="20"/>
    <n v="11175"/>
    <x v="233"/>
    <n v="22350"/>
    <n v="11175"/>
  </r>
  <r>
    <x v="2"/>
    <x v="3"/>
    <x v="0"/>
    <s v="Medium"/>
    <n v="2844"/>
    <n v="3"/>
    <n v="15"/>
    <n v="28440"/>
    <x v="233"/>
    <n v="42660"/>
    <n v="14220"/>
  </r>
  <r>
    <x v="0"/>
    <x v="1"/>
    <x v="1"/>
    <s v="High"/>
    <n v="571"/>
    <n v="10"/>
    <n v="12"/>
    <n v="1713"/>
    <x v="233"/>
    <n v="6852"/>
    <n v="5139"/>
  </r>
  <r>
    <x v="4"/>
    <x v="3"/>
    <x v="2"/>
    <s v="High"/>
    <n v="866"/>
    <n v="250"/>
    <n v="20"/>
    <n v="8655"/>
    <x v="233"/>
    <n v="17310"/>
    <n v="8655"/>
  </r>
  <r>
    <x v="2"/>
    <x v="0"/>
    <x v="2"/>
    <s v="High"/>
    <n v="492"/>
    <n v="250"/>
    <n v="15"/>
    <n v="4920"/>
    <x v="233"/>
    <n v="7380"/>
    <n v="2460"/>
  </r>
  <r>
    <x v="1"/>
    <x v="0"/>
    <x v="1"/>
    <s v="Medium"/>
    <n v="3513"/>
    <n v="10"/>
    <n v="125"/>
    <n v="421560"/>
    <x v="234"/>
    <n v="439125"/>
    <n v="17565"/>
  </r>
  <r>
    <x v="2"/>
    <x v="2"/>
    <x v="1"/>
    <s v="Medium"/>
    <n v="2101"/>
    <n v="10"/>
    <n v="15"/>
    <n v="21010"/>
    <x v="234"/>
    <n v="31515"/>
    <n v="10505"/>
  </r>
  <r>
    <x v="0"/>
    <x v="4"/>
    <x v="4"/>
    <s v="High"/>
    <n v="2015"/>
    <n v="260"/>
    <n v="12"/>
    <n v="6045"/>
    <x v="234"/>
    <n v="24180"/>
    <n v="18135"/>
  </r>
  <r>
    <x v="4"/>
    <x v="4"/>
    <x v="1"/>
    <s v="High"/>
    <n v="1439"/>
    <n v="10"/>
    <n v="7"/>
    <n v="7192.5"/>
    <x v="235"/>
    <n v="10069.5"/>
    <n v="2877"/>
  </r>
  <r>
    <x v="3"/>
    <x v="0"/>
    <x v="1"/>
    <s v="High"/>
    <n v="807"/>
    <n v="10"/>
    <n v="300"/>
    <n v="201750"/>
    <x v="235"/>
    <n v="242100"/>
    <n v="40350"/>
  </r>
  <r>
    <x v="3"/>
    <x v="1"/>
    <x v="1"/>
    <s v="High"/>
    <n v="591"/>
    <n v="10"/>
    <n v="300"/>
    <n v="147750"/>
    <x v="236"/>
    <n v="177300"/>
    <n v="29550"/>
  </r>
  <r>
    <x v="4"/>
    <x v="4"/>
    <x v="1"/>
    <s v="Medium"/>
    <n v="973"/>
    <n v="10"/>
    <n v="20"/>
    <n v="9730"/>
    <x v="237"/>
    <n v="19460"/>
    <n v="9730"/>
  </r>
  <r>
    <x v="4"/>
    <x v="1"/>
    <x v="1"/>
    <s v="Medium"/>
    <n v="1038"/>
    <n v="10"/>
    <n v="20"/>
    <n v="10380"/>
    <x v="237"/>
    <n v="20760"/>
    <n v="10380"/>
  </r>
  <r>
    <x v="4"/>
    <x v="0"/>
    <x v="1"/>
    <s v="Medium"/>
    <n v="360"/>
    <n v="10"/>
    <n v="7"/>
    <n v="1800"/>
    <x v="237"/>
    <n v="2520"/>
    <n v="720"/>
  </r>
  <r>
    <x v="0"/>
    <x v="2"/>
    <x v="3"/>
    <s v="Medium"/>
    <n v="1967"/>
    <n v="120"/>
    <n v="12"/>
    <n v="5901"/>
    <x v="237"/>
    <n v="23604"/>
    <n v="17703"/>
  </r>
  <r>
    <x v="1"/>
    <x v="0"/>
    <x v="3"/>
    <s v="Low"/>
    <n v="809"/>
    <n v="120"/>
    <n v="125"/>
    <n v="97080"/>
    <x v="238"/>
    <n v="101125"/>
    <n v="4045"/>
  </r>
  <r>
    <x v="1"/>
    <x v="1"/>
    <x v="3"/>
    <s v="Low"/>
    <n v="2145"/>
    <n v="120"/>
    <n v="125"/>
    <n v="257400"/>
    <x v="238"/>
    <n v="268125"/>
    <n v="10725"/>
  </r>
  <r>
    <x v="0"/>
    <x v="2"/>
    <x v="3"/>
    <s v="Low"/>
    <n v="1055"/>
    <n v="120"/>
    <n v="12"/>
    <n v="3165"/>
    <x v="238"/>
    <n v="12660"/>
    <n v="9495"/>
  </r>
  <r>
    <x v="4"/>
    <x v="2"/>
    <x v="4"/>
    <s v="Low"/>
    <n v="941"/>
    <n v="260"/>
    <n v="20"/>
    <n v="9410"/>
    <x v="239"/>
    <n v="18820"/>
    <n v="9410"/>
  </r>
  <r>
    <x v="3"/>
    <x v="3"/>
    <x v="4"/>
    <s v="Low"/>
    <n v="1916"/>
    <n v="260"/>
    <n v="300"/>
    <n v="479000"/>
    <x v="239"/>
    <n v="574800"/>
    <n v="95800"/>
  </r>
  <r>
    <x v="1"/>
    <x v="2"/>
    <x v="0"/>
    <s v="Low"/>
    <n v="4244"/>
    <n v="3"/>
    <n v="125"/>
    <n v="509220"/>
    <x v="239"/>
    <n v="530437.5"/>
    <n v="21217.5"/>
  </r>
  <r>
    <x v="0"/>
    <x v="3"/>
    <x v="1"/>
    <s v="High"/>
    <n v="4026"/>
    <n v="10"/>
    <n v="12"/>
    <n v="12078"/>
    <x v="240"/>
    <n v="48312"/>
    <n v="36234"/>
  </r>
  <r>
    <x v="4"/>
    <x v="3"/>
    <x v="4"/>
    <s v="Medium"/>
    <n v="552"/>
    <n v="260"/>
    <n v="350"/>
    <n v="143520"/>
    <x v="241"/>
    <n v="193200"/>
    <n v="49680"/>
  </r>
  <r>
    <x v="4"/>
    <x v="3"/>
    <x v="1"/>
    <s v="High"/>
    <n v="1249"/>
    <n v="10"/>
    <n v="20"/>
    <n v="12490"/>
    <x v="242"/>
    <n v="24980"/>
    <n v="12490"/>
  </r>
  <r>
    <x v="4"/>
    <x v="3"/>
    <x v="1"/>
    <s v="None"/>
    <n v="1725"/>
    <n v="10"/>
    <n v="350"/>
    <n v="448500"/>
    <x v="243"/>
    <n v="603750"/>
    <n v="155250"/>
  </r>
  <r>
    <x v="4"/>
    <x v="4"/>
    <x v="3"/>
    <s v="Medium"/>
    <n v="2832"/>
    <n v="120"/>
    <n v="20"/>
    <n v="28320"/>
    <x v="244"/>
    <n v="56640"/>
    <n v="28320"/>
  </r>
  <r>
    <x v="0"/>
    <x v="4"/>
    <x v="1"/>
    <s v="High"/>
    <n v="2914"/>
    <n v="10"/>
    <n v="12"/>
    <n v="8742"/>
    <x v="245"/>
    <n v="34968"/>
    <n v="26226"/>
  </r>
  <r>
    <x v="4"/>
    <x v="2"/>
    <x v="1"/>
    <s v="High"/>
    <n v="1731"/>
    <n v="10"/>
    <n v="7"/>
    <n v="8655"/>
    <x v="245"/>
    <n v="12117"/>
    <n v="3462"/>
  </r>
  <r>
    <x v="4"/>
    <x v="3"/>
    <x v="2"/>
    <s v="Medium"/>
    <n v="1582"/>
    <n v="250"/>
    <n v="7"/>
    <n v="7910"/>
    <x v="246"/>
    <n v="11074"/>
    <n v="3164"/>
  </r>
  <r>
    <x v="4"/>
    <x v="0"/>
    <x v="3"/>
    <s v="Medium"/>
    <n v="2338"/>
    <n v="120"/>
    <n v="7"/>
    <n v="11690"/>
    <x v="247"/>
    <n v="16366"/>
    <n v="4676"/>
  </r>
  <r>
    <x v="1"/>
    <x v="1"/>
    <x v="1"/>
    <s v="Low"/>
    <n v="1823"/>
    <n v="10"/>
    <n v="125"/>
    <n v="218760"/>
    <x v="248"/>
    <n v="227875"/>
    <n v="9115"/>
  </r>
  <r>
    <x v="2"/>
    <x v="0"/>
    <x v="1"/>
    <s v="Low"/>
    <n v="747"/>
    <n v="10"/>
    <n v="15"/>
    <n v="7470"/>
    <x v="248"/>
    <n v="11205"/>
    <n v="3735"/>
  </r>
  <r>
    <x v="0"/>
    <x v="0"/>
    <x v="1"/>
    <s v="Low"/>
    <n v="766"/>
    <n v="10"/>
    <n v="12"/>
    <n v="2298"/>
    <x v="248"/>
    <n v="9192"/>
    <n v="6894"/>
  </r>
  <r>
    <x v="3"/>
    <x v="4"/>
    <x v="1"/>
    <s v="Low"/>
    <n v="2905"/>
    <n v="10"/>
    <n v="300"/>
    <n v="726250"/>
    <x v="248"/>
    <n v="871500"/>
    <n v="145250"/>
  </r>
  <r>
    <x v="4"/>
    <x v="2"/>
    <x v="1"/>
    <s v="Low"/>
    <n v="2155"/>
    <n v="10"/>
    <n v="350"/>
    <n v="560300"/>
    <x v="248"/>
    <n v="754250"/>
    <n v="193950"/>
  </r>
  <r>
    <x v="2"/>
    <x v="2"/>
    <x v="2"/>
    <s v="Medium"/>
    <n v="1227"/>
    <n v="250"/>
    <n v="15"/>
    <n v="12270"/>
    <x v="248"/>
    <n v="18405"/>
    <n v="6135"/>
  </r>
  <r>
    <x v="4"/>
    <x v="2"/>
    <x v="2"/>
    <s v="High"/>
    <n v="1491"/>
    <n v="250"/>
    <n v="7"/>
    <n v="7455"/>
    <x v="249"/>
    <n v="10437"/>
    <n v="2982"/>
  </r>
  <r>
    <x v="4"/>
    <x v="0"/>
    <x v="2"/>
    <s v="High"/>
    <n v="1531"/>
    <n v="250"/>
    <n v="20"/>
    <n v="15310"/>
    <x v="249"/>
    <n v="30620"/>
    <n v="15310"/>
  </r>
  <r>
    <x v="3"/>
    <x v="3"/>
    <x v="4"/>
    <s v="High"/>
    <n v="888"/>
    <n v="260"/>
    <n v="300"/>
    <n v="222000"/>
    <x v="250"/>
    <n v="266400"/>
    <n v="44400"/>
  </r>
  <r>
    <x v="1"/>
    <x v="4"/>
    <x v="4"/>
    <s v="High"/>
    <n v="2844"/>
    <n v="260"/>
    <n v="125"/>
    <n v="341280"/>
    <x v="250"/>
    <n v="355500"/>
    <n v="14220"/>
  </r>
  <r>
    <x v="1"/>
    <x v="2"/>
    <x v="2"/>
    <s v="Low"/>
    <n v="1744"/>
    <n v="250"/>
    <n v="125"/>
    <n v="209280"/>
    <x v="251"/>
    <n v="218000"/>
    <n v="8720"/>
  </r>
  <r>
    <x v="0"/>
    <x v="4"/>
    <x v="4"/>
    <s v="Low"/>
    <n v="1989"/>
    <n v="260"/>
    <n v="12"/>
    <n v="5967"/>
    <x v="251"/>
    <n v="23868"/>
    <n v="17901"/>
  </r>
  <r>
    <x v="3"/>
    <x v="2"/>
    <x v="2"/>
    <s v="None"/>
    <n v="2151"/>
    <n v="250"/>
    <n v="300"/>
    <n v="537750"/>
    <x v="252"/>
    <n v="645300"/>
    <n v="107550"/>
  </r>
  <r>
    <x v="2"/>
    <x v="4"/>
    <x v="5"/>
    <s v="None"/>
    <n v="615"/>
    <n v="5"/>
    <n v="15"/>
    <n v="6150"/>
    <x v="253"/>
    <n v="9225"/>
    <n v="3075"/>
  </r>
  <r>
    <x v="4"/>
    <x v="2"/>
    <x v="1"/>
    <s v="Medium"/>
    <n v="1535"/>
    <n v="10"/>
    <n v="20"/>
    <n v="15350"/>
    <x v="253"/>
    <n v="30700"/>
    <n v="15350"/>
  </r>
  <r>
    <x v="1"/>
    <x v="3"/>
    <x v="4"/>
    <s v="Medium"/>
    <n v="1645"/>
    <n v="260"/>
    <n v="125"/>
    <n v="197400"/>
    <x v="254"/>
    <n v="205625"/>
    <n v="8225"/>
  </r>
  <r>
    <x v="1"/>
    <x v="3"/>
    <x v="3"/>
    <s v="Medium"/>
    <n v="567"/>
    <n v="120"/>
    <n v="125"/>
    <n v="68040"/>
    <x v="255"/>
    <n v="70875"/>
    <n v="2835"/>
  </r>
  <r>
    <x v="4"/>
    <x v="3"/>
    <x v="1"/>
    <s v="Medium"/>
    <n v="1228"/>
    <n v="10"/>
    <n v="350"/>
    <n v="319280"/>
    <x v="256"/>
    <n v="429800"/>
    <n v="110520"/>
  </r>
  <r>
    <x v="1"/>
    <x v="0"/>
    <x v="2"/>
    <s v="Low"/>
    <n v="1570"/>
    <n v="250"/>
    <n v="125"/>
    <n v="188400"/>
    <x v="257"/>
    <n v="196250"/>
    <n v="7850"/>
  </r>
  <r>
    <x v="3"/>
    <x v="3"/>
    <x v="2"/>
    <s v="Low"/>
    <n v="1874"/>
    <n v="250"/>
    <n v="300"/>
    <n v="468500"/>
    <x v="257"/>
    <n v="562200"/>
    <n v="93700"/>
  </r>
  <r>
    <x v="4"/>
    <x v="1"/>
    <x v="2"/>
    <s v="Low"/>
    <n v="1642"/>
    <n v="250"/>
    <n v="350"/>
    <n v="426920"/>
    <x v="257"/>
    <n v="574700"/>
    <n v="147780"/>
  </r>
  <r>
    <x v="1"/>
    <x v="0"/>
    <x v="0"/>
    <s v="Medium"/>
    <n v="887"/>
    <n v="3"/>
    <n v="125"/>
    <n v="106440"/>
    <x v="258"/>
    <n v="110875"/>
    <n v="4435"/>
  </r>
  <r>
    <x v="4"/>
    <x v="3"/>
    <x v="5"/>
    <s v="Medium"/>
    <n v="1611"/>
    <n v="5"/>
    <n v="7"/>
    <n v="8055"/>
    <x v="258"/>
    <n v="11277"/>
    <n v="3222"/>
  </r>
  <r>
    <x v="1"/>
    <x v="4"/>
    <x v="5"/>
    <s v="Medium"/>
    <n v="2797"/>
    <n v="5"/>
    <n v="125"/>
    <n v="335640"/>
    <x v="258"/>
    <n v="349625"/>
    <n v="13985"/>
  </r>
  <r>
    <x v="3"/>
    <x v="0"/>
    <x v="5"/>
    <s v="Medium"/>
    <n v="334"/>
    <n v="5"/>
    <n v="300"/>
    <n v="83500"/>
    <x v="258"/>
    <n v="100200"/>
    <n v="16700"/>
  </r>
  <r>
    <x v="2"/>
    <x v="3"/>
    <x v="2"/>
    <s v="High"/>
    <n v="1565"/>
    <n v="250"/>
    <n v="15"/>
    <n v="15650"/>
    <x v="259"/>
    <n v="23475"/>
    <n v="7825"/>
  </r>
  <r>
    <x v="2"/>
    <x v="0"/>
    <x v="5"/>
    <s v="None"/>
    <n v="921"/>
    <n v="5"/>
    <n v="15"/>
    <n v="9210"/>
    <x v="260"/>
    <n v="13815"/>
    <n v="4605"/>
  </r>
  <r>
    <x v="0"/>
    <x v="3"/>
    <x v="5"/>
    <s v="None"/>
    <n v="2518"/>
    <n v="5"/>
    <n v="12"/>
    <n v="7554"/>
    <x v="260"/>
    <n v="30216"/>
    <n v="22662"/>
  </r>
  <r>
    <x v="1"/>
    <x v="1"/>
    <x v="4"/>
    <s v="High"/>
    <n v="947"/>
    <n v="260"/>
    <n v="125"/>
    <n v="113640"/>
    <x v="261"/>
    <n v="118375"/>
    <n v="4735"/>
  </r>
  <r>
    <x v="4"/>
    <x v="4"/>
    <x v="2"/>
    <s v="Low"/>
    <n v="349"/>
    <n v="250"/>
    <n v="350"/>
    <n v="90740"/>
    <x v="262"/>
    <n v="122150"/>
    <n v="31410"/>
  </r>
  <r>
    <x v="0"/>
    <x v="0"/>
    <x v="5"/>
    <s v="Medium"/>
    <n v="2342"/>
    <n v="5"/>
    <n v="12"/>
    <n v="7026"/>
    <x v="262"/>
    <n v="28104"/>
    <n v="21078"/>
  </r>
  <r>
    <x v="4"/>
    <x v="0"/>
    <x v="0"/>
    <s v="High"/>
    <n v="442"/>
    <n v="3"/>
    <n v="20"/>
    <n v="4420"/>
    <x v="262"/>
    <n v="8840"/>
    <n v="4420"/>
  </r>
  <r>
    <x v="4"/>
    <x v="4"/>
    <x v="4"/>
    <s v="Medium"/>
    <n v="727"/>
    <n v="260"/>
    <n v="350"/>
    <n v="189020"/>
    <x v="263"/>
    <n v="254450"/>
    <n v="65430"/>
  </r>
  <r>
    <x v="4"/>
    <x v="4"/>
    <x v="5"/>
    <s v="Low"/>
    <n v="1566"/>
    <n v="5"/>
    <n v="20"/>
    <n v="15660"/>
    <x v="264"/>
    <n v="31320"/>
    <n v="15660"/>
  </r>
  <r>
    <x v="4"/>
    <x v="0"/>
    <x v="4"/>
    <s v="None"/>
    <n v="1686"/>
    <n v="260"/>
    <n v="7"/>
    <n v="8430"/>
    <x v="265"/>
    <n v="11802"/>
    <n v="3372"/>
  </r>
  <r>
    <x v="2"/>
    <x v="0"/>
    <x v="0"/>
    <s v="None"/>
    <n v="888"/>
    <n v="3"/>
    <n v="15"/>
    <n v="8880"/>
    <x v="266"/>
    <n v="13320"/>
    <n v="4440"/>
  </r>
  <r>
    <x v="4"/>
    <x v="1"/>
    <x v="3"/>
    <s v="Medium"/>
    <n v="1498"/>
    <n v="120"/>
    <n v="7"/>
    <n v="7490"/>
    <x v="267"/>
    <n v="10486"/>
    <n v="2996"/>
  </r>
  <r>
    <x v="0"/>
    <x v="0"/>
    <x v="3"/>
    <s v="None"/>
    <n v="1545"/>
    <n v="120"/>
    <n v="12"/>
    <n v="4635"/>
    <x v="268"/>
    <n v="18540"/>
    <n v="13905"/>
  </r>
  <r>
    <x v="4"/>
    <x v="0"/>
    <x v="1"/>
    <s v="Medium"/>
    <n v="1095"/>
    <n v="10"/>
    <n v="7"/>
    <n v="5475"/>
    <x v="269"/>
    <n v="7665"/>
    <n v="2190"/>
  </r>
  <r>
    <x v="0"/>
    <x v="2"/>
    <x v="4"/>
    <s v="Medium"/>
    <n v="306"/>
    <n v="260"/>
    <n v="12"/>
    <n v="918"/>
    <x v="269"/>
    <n v="3672"/>
    <n v="2754"/>
  </r>
  <r>
    <x v="2"/>
    <x v="0"/>
    <x v="3"/>
    <s v="Medium"/>
    <n v="1530"/>
    <n v="120"/>
    <n v="15"/>
    <n v="15300"/>
    <x v="270"/>
    <n v="22950"/>
    <n v="7650"/>
  </r>
  <r>
    <x v="4"/>
    <x v="2"/>
    <x v="3"/>
    <s v="Medium"/>
    <n v="1496"/>
    <n v="120"/>
    <n v="350"/>
    <n v="388960"/>
    <x v="270"/>
    <n v="523600"/>
    <n v="134640"/>
  </r>
  <r>
    <x v="4"/>
    <x v="1"/>
    <x v="5"/>
    <s v="High"/>
    <n v="1727"/>
    <n v="5"/>
    <n v="7"/>
    <n v="8635"/>
    <x v="271"/>
    <n v="12089"/>
    <n v="3454"/>
  </r>
  <r>
    <x v="2"/>
    <x v="1"/>
    <x v="1"/>
    <s v="High"/>
    <n v="1984"/>
    <n v="10"/>
    <n v="15"/>
    <n v="19840"/>
    <x v="272"/>
    <n v="29760"/>
    <n v="9920"/>
  </r>
  <r>
    <x v="2"/>
    <x v="4"/>
    <x v="1"/>
    <s v="Medium"/>
    <n v="2198"/>
    <n v="10"/>
    <n v="15"/>
    <n v="21980"/>
    <x v="273"/>
    <n v="32970"/>
    <n v="10990"/>
  </r>
  <r>
    <x v="2"/>
    <x v="0"/>
    <x v="1"/>
    <s v="Medium"/>
    <n v="1743"/>
    <n v="10"/>
    <n v="15"/>
    <n v="17430"/>
    <x v="273"/>
    <n v="26145"/>
    <n v="8715"/>
  </r>
  <r>
    <x v="4"/>
    <x v="3"/>
    <x v="5"/>
    <s v="Low"/>
    <n v="1830"/>
    <n v="5"/>
    <n v="7"/>
    <n v="9150"/>
    <x v="274"/>
    <n v="12810"/>
    <n v="3660"/>
  </r>
  <r>
    <x v="0"/>
    <x v="1"/>
    <x v="5"/>
    <s v="High"/>
    <n v="2661"/>
    <n v="5"/>
    <n v="12"/>
    <n v="7983"/>
    <x v="274"/>
    <n v="31932"/>
    <n v="23949"/>
  </r>
  <r>
    <x v="4"/>
    <x v="0"/>
    <x v="1"/>
    <s v="High"/>
    <n v="1531"/>
    <n v="10"/>
    <n v="20"/>
    <n v="15310"/>
    <x v="274"/>
    <n v="30620"/>
    <n v="15310"/>
  </r>
  <r>
    <x v="4"/>
    <x v="2"/>
    <x v="5"/>
    <s v="Medium"/>
    <n v="1385"/>
    <n v="5"/>
    <n v="350"/>
    <n v="359970"/>
    <x v="275"/>
    <n v="484575"/>
    <n v="124605"/>
  </r>
  <r>
    <x v="1"/>
    <x v="4"/>
    <x v="5"/>
    <s v="Medium"/>
    <n v="3627"/>
    <n v="5"/>
    <n v="125"/>
    <n v="435240"/>
    <x v="275"/>
    <n v="453375"/>
    <n v="18135"/>
  </r>
  <r>
    <x v="4"/>
    <x v="3"/>
    <x v="4"/>
    <s v="Low"/>
    <n v="1778"/>
    <n v="260"/>
    <n v="350"/>
    <n v="462280"/>
    <x v="276"/>
    <n v="622300"/>
    <n v="160020"/>
  </r>
  <r>
    <x v="4"/>
    <x v="0"/>
    <x v="5"/>
    <s v="Medium"/>
    <n v="1159"/>
    <n v="5"/>
    <n v="7"/>
    <n v="5795"/>
    <x v="276"/>
    <n v="8113"/>
    <n v="2318"/>
  </r>
  <r>
    <x v="4"/>
    <x v="2"/>
    <x v="4"/>
    <s v="Medium"/>
    <n v="2876"/>
    <n v="260"/>
    <n v="350"/>
    <n v="747760"/>
    <x v="276"/>
    <n v="1006600"/>
    <n v="258840"/>
  </r>
  <r>
    <x v="1"/>
    <x v="0"/>
    <x v="4"/>
    <s v="Medium"/>
    <n v="994"/>
    <n v="260"/>
    <n v="125"/>
    <n v="119280"/>
    <x v="276"/>
    <n v="124250"/>
    <n v="4970"/>
  </r>
  <r>
    <x v="4"/>
    <x v="3"/>
    <x v="4"/>
    <s v="Medium"/>
    <n v="1118"/>
    <n v="260"/>
    <n v="20"/>
    <n v="11180"/>
    <x v="276"/>
    <n v="22360"/>
    <n v="11180"/>
  </r>
  <r>
    <x v="3"/>
    <x v="4"/>
    <x v="4"/>
    <s v="Medium"/>
    <n v="1372"/>
    <n v="260"/>
    <n v="300"/>
    <n v="343000"/>
    <x v="276"/>
    <n v="411600"/>
    <n v="68600"/>
  </r>
  <r>
    <x v="1"/>
    <x v="4"/>
    <x v="1"/>
    <s v="Medium"/>
    <n v="861"/>
    <n v="10"/>
    <n v="125"/>
    <n v="103320"/>
    <x v="277"/>
    <n v="107625"/>
    <n v="4305"/>
  </r>
  <r>
    <x v="1"/>
    <x v="2"/>
    <x v="1"/>
    <s v="Medium"/>
    <n v="704"/>
    <n v="10"/>
    <n v="125"/>
    <n v="84480"/>
    <x v="277"/>
    <n v="88000"/>
    <n v="3520"/>
  </r>
  <r>
    <x v="4"/>
    <x v="0"/>
    <x v="2"/>
    <s v="Low"/>
    <n v="263"/>
    <n v="250"/>
    <n v="7"/>
    <n v="1315"/>
    <x v="278"/>
    <n v="1841"/>
    <n v="526"/>
  </r>
  <r>
    <x v="4"/>
    <x v="3"/>
    <x v="2"/>
    <s v="Low"/>
    <n v="944"/>
    <n v="250"/>
    <n v="350"/>
    <n v="245310"/>
    <x v="279"/>
    <n v="330225"/>
    <n v="84915"/>
  </r>
  <r>
    <x v="1"/>
    <x v="4"/>
    <x v="2"/>
    <s v="Low"/>
    <n v="727"/>
    <n v="250"/>
    <n v="125"/>
    <n v="87240"/>
    <x v="279"/>
    <n v="90875"/>
    <n v="3635"/>
  </r>
  <r>
    <x v="1"/>
    <x v="2"/>
    <x v="2"/>
    <s v="Low"/>
    <n v="787"/>
    <n v="250"/>
    <n v="125"/>
    <n v="94440"/>
    <x v="279"/>
    <n v="98375"/>
    <n v="3935"/>
  </r>
  <r>
    <x v="1"/>
    <x v="3"/>
    <x v="0"/>
    <s v="Low"/>
    <n v="743"/>
    <n v="3"/>
    <n v="125"/>
    <n v="89100"/>
    <x v="280"/>
    <n v="92812.5"/>
    <n v="3712.5"/>
  </r>
  <r>
    <x v="0"/>
    <x v="1"/>
    <x v="0"/>
    <s v="Medium"/>
    <n v="367"/>
    <n v="3"/>
    <n v="12"/>
    <n v="1101"/>
    <x v="281"/>
    <n v="4404"/>
    <n v="3303"/>
  </r>
  <r>
    <x v="4"/>
    <x v="0"/>
    <x v="5"/>
    <s v="High"/>
    <n v="2992"/>
    <n v="5"/>
    <n v="20"/>
    <n v="29920"/>
    <x v="281"/>
    <n v="59840"/>
    <n v="29920"/>
  </r>
  <r>
    <x v="2"/>
    <x v="4"/>
    <x v="1"/>
    <s v="Low"/>
    <n v="1514"/>
    <n v="10"/>
    <n v="15"/>
    <n v="15140"/>
    <x v="282"/>
    <n v="22710"/>
    <n v="7570"/>
  </r>
  <r>
    <x v="4"/>
    <x v="2"/>
    <x v="4"/>
    <s v="None"/>
    <n v="2750"/>
    <n v="260"/>
    <n v="350"/>
    <n v="715000"/>
    <x v="283"/>
    <n v="962500"/>
    <n v="247500"/>
  </r>
  <r>
    <x v="0"/>
    <x v="4"/>
    <x v="4"/>
    <s v="None"/>
    <n v="1953"/>
    <n v="260"/>
    <n v="12"/>
    <n v="5859"/>
    <x v="283"/>
    <n v="23436"/>
    <n v="17577"/>
  </r>
  <r>
    <x v="1"/>
    <x v="0"/>
    <x v="4"/>
    <s v="None"/>
    <n v="4220"/>
    <n v="260"/>
    <n v="125"/>
    <n v="506340"/>
    <x v="283"/>
    <n v="527437.5"/>
    <n v="21097.5"/>
  </r>
  <r>
    <x v="4"/>
    <x v="2"/>
    <x v="4"/>
    <s v="None"/>
    <n v="1899"/>
    <n v="260"/>
    <n v="20"/>
    <n v="18990"/>
    <x v="283"/>
    <n v="37980"/>
    <n v="18990"/>
  </r>
  <r>
    <x v="2"/>
    <x v="0"/>
    <x v="1"/>
    <s v="Medium"/>
    <n v="2116"/>
    <n v="10"/>
    <n v="15"/>
    <n v="21160"/>
    <x v="284"/>
    <n v="31740"/>
    <n v="10580"/>
  </r>
  <r>
    <x v="2"/>
    <x v="4"/>
    <x v="3"/>
    <s v="Medium"/>
    <n v="555"/>
    <n v="120"/>
    <n v="15"/>
    <n v="5550"/>
    <x v="284"/>
    <n v="8325"/>
    <n v="2775"/>
  </r>
  <r>
    <x v="4"/>
    <x v="3"/>
    <x v="1"/>
    <s v="High"/>
    <n v="2105"/>
    <n v="10"/>
    <n v="350"/>
    <n v="547170"/>
    <x v="284"/>
    <n v="736575"/>
    <n v="189405"/>
  </r>
  <r>
    <x v="2"/>
    <x v="1"/>
    <x v="1"/>
    <s v="Low"/>
    <n v="2031"/>
    <n v="10"/>
    <n v="15"/>
    <n v="20310"/>
    <x v="285"/>
    <n v="30465"/>
    <n v="10155"/>
  </r>
  <r>
    <x v="4"/>
    <x v="0"/>
    <x v="3"/>
    <s v="Low"/>
    <n v="2877"/>
    <n v="120"/>
    <n v="350"/>
    <n v="748020"/>
    <x v="286"/>
    <n v="1006950"/>
    <n v="258930"/>
  </r>
  <r>
    <x v="0"/>
    <x v="1"/>
    <x v="1"/>
    <s v="Medium"/>
    <n v="367"/>
    <n v="10"/>
    <n v="12"/>
    <n v="1101"/>
    <x v="287"/>
    <n v="4404"/>
    <n v="3303"/>
  </r>
  <r>
    <x v="3"/>
    <x v="4"/>
    <x v="3"/>
    <s v="High"/>
    <n v="2460"/>
    <n v="120"/>
    <n v="300"/>
    <n v="615000"/>
    <x v="288"/>
    <n v="738000"/>
    <n v="123000"/>
  </r>
  <r>
    <x v="3"/>
    <x v="3"/>
    <x v="3"/>
    <s v="High"/>
    <n v="269"/>
    <n v="120"/>
    <n v="300"/>
    <n v="67250"/>
    <x v="288"/>
    <n v="80700"/>
    <n v="13450"/>
  </r>
  <r>
    <x v="2"/>
    <x v="0"/>
    <x v="1"/>
    <s v="Low"/>
    <n v="1945"/>
    <n v="10"/>
    <n v="15"/>
    <n v="19450"/>
    <x v="289"/>
    <n v="29175"/>
    <n v="9725"/>
  </r>
  <r>
    <x v="0"/>
    <x v="3"/>
    <x v="2"/>
    <s v="High"/>
    <n v="2109"/>
    <n v="250"/>
    <n v="12"/>
    <n v="6327"/>
    <x v="290"/>
    <n v="25308"/>
    <n v="18981"/>
  </r>
  <r>
    <x v="4"/>
    <x v="4"/>
    <x v="0"/>
    <s v="Low"/>
    <n v="274"/>
    <n v="3"/>
    <n v="350"/>
    <n v="71240"/>
    <x v="291"/>
    <n v="95900"/>
    <n v="24660"/>
  </r>
  <r>
    <x v="4"/>
    <x v="0"/>
    <x v="1"/>
    <s v="Medium"/>
    <n v="1259"/>
    <n v="10"/>
    <n v="7"/>
    <n v="6295"/>
    <x v="292"/>
    <n v="8813"/>
    <n v="2518"/>
  </r>
  <r>
    <x v="1"/>
    <x v="0"/>
    <x v="0"/>
    <s v="High"/>
    <n v="2767"/>
    <n v="3"/>
    <n v="125"/>
    <n v="332040"/>
    <x v="292"/>
    <n v="345875"/>
    <n v="13835"/>
  </r>
  <r>
    <x v="1"/>
    <x v="0"/>
    <x v="0"/>
    <s v="High"/>
    <n v="1085"/>
    <n v="3"/>
    <n v="125"/>
    <n v="130200"/>
    <x v="292"/>
    <n v="135625"/>
    <n v="5425"/>
  </r>
  <r>
    <x v="1"/>
    <x v="2"/>
    <x v="0"/>
    <s v="High"/>
    <n v="1174"/>
    <n v="3"/>
    <n v="125"/>
    <n v="140880"/>
    <x v="293"/>
    <n v="146750"/>
    <n v="5870"/>
  </r>
  <r>
    <x v="4"/>
    <x v="4"/>
    <x v="1"/>
    <s v="Low"/>
    <n v="4493"/>
    <n v="10"/>
    <n v="7"/>
    <n v="22462.5"/>
    <x v="294"/>
    <n v="31447.5"/>
    <n v="8985"/>
  </r>
  <r>
    <x v="1"/>
    <x v="4"/>
    <x v="1"/>
    <s v="Low"/>
    <n v="727"/>
    <n v="10"/>
    <n v="125"/>
    <n v="87240"/>
    <x v="294"/>
    <n v="90875"/>
    <n v="3635"/>
  </r>
  <r>
    <x v="4"/>
    <x v="4"/>
    <x v="4"/>
    <s v="Medium"/>
    <n v="2071"/>
    <n v="260"/>
    <n v="350"/>
    <n v="538460"/>
    <x v="295"/>
    <n v="724850"/>
    <n v="186390"/>
  </r>
  <r>
    <x v="4"/>
    <x v="3"/>
    <x v="4"/>
    <s v="Medium"/>
    <n v="1269"/>
    <n v="260"/>
    <n v="350"/>
    <n v="329940"/>
    <x v="295"/>
    <n v="444150"/>
    <n v="114210"/>
  </r>
  <r>
    <x v="4"/>
    <x v="1"/>
    <x v="3"/>
    <s v="Low"/>
    <n v="544"/>
    <n v="120"/>
    <n v="20"/>
    <n v="5440"/>
    <x v="296"/>
    <n v="10880"/>
    <n v="5440"/>
  </r>
  <r>
    <x v="0"/>
    <x v="1"/>
    <x v="3"/>
    <s v="Low"/>
    <n v="1084"/>
    <n v="120"/>
    <n v="12"/>
    <n v="3252"/>
    <x v="296"/>
    <n v="13008"/>
    <n v="9756"/>
  </r>
  <r>
    <x v="1"/>
    <x v="2"/>
    <x v="3"/>
    <s v="None"/>
    <n v="1804"/>
    <n v="120"/>
    <n v="125"/>
    <n v="216480"/>
    <x v="297"/>
    <n v="225500"/>
    <n v="9020"/>
  </r>
  <r>
    <x v="0"/>
    <x v="0"/>
    <x v="3"/>
    <s v="None"/>
    <n v="2161"/>
    <n v="120"/>
    <n v="12"/>
    <n v="6483"/>
    <x v="297"/>
    <n v="25932"/>
    <n v="19449"/>
  </r>
  <r>
    <x v="4"/>
    <x v="1"/>
    <x v="3"/>
    <s v="Low"/>
    <n v="362"/>
    <n v="120"/>
    <n v="7"/>
    <n v="1810"/>
    <x v="297"/>
    <n v="2534"/>
    <n v="724"/>
  </r>
  <r>
    <x v="0"/>
    <x v="3"/>
    <x v="1"/>
    <s v="Low"/>
    <n v="1295"/>
    <n v="10"/>
    <n v="12"/>
    <n v="3885"/>
    <x v="298"/>
    <n v="15540"/>
    <n v="11655"/>
  </r>
  <r>
    <x v="0"/>
    <x v="1"/>
    <x v="0"/>
    <s v="Medium"/>
    <n v="727"/>
    <n v="3"/>
    <n v="12"/>
    <n v="2181"/>
    <x v="299"/>
    <n v="8724"/>
    <n v="6543"/>
  </r>
  <r>
    <x v="3"/>
    <x v="0"/>
    <x v="1"/>
    <s v="High"/>
    <n v="1359"/>
    <n v="10"/>
    <n v="300"/>
    <n v="339750"/>
    <x v="300"/>
    <n v="407700"/>
    <n v="67950"/>
  </r>
  <r>
    <x v="2"/>
    <x v="3"/>
    <x v="5"/>
    <s v="Low"/>
    <n v="1967"/>
    <n v="5"/>
    <n v="15"/>
    <n v="19670"/>
    <x v="301"/>
    <n v="29505"/>
    <n v="9835"/>
  </r>
  <r>
    <x v="1"/>
    <x v="3"/>
    <x v="3"/>
    <s v="High"/>
    <n v="1916"/>
    <n v="120"/>
    <n v="125"/>
    <n v="229920"/>
    <x v="302"/>
    <n v="239500"/>
    <n v="9580"/>
  </r>
  <r>
    <x v="4"/>
    <x v="0"/>
    <x v="0"/>
    <s v="Medium"/>
    <n v="663"/>
    <n v="3"/>
    <n v="20"/>
    <n v="6630"/>
    <x v="303"/>
    <n v="13260"/>
    <n v="6630"/>
  </r>
  <r>
    <x v="4"/>
    <x v="3"/>
    <x v="0"/>
    <s v="Medium"/>
    <n v="819"/>
    <n v="3"/>
    <n v="7"/>
    <n v="4095"/>
    <x v="303"/>
    <n v="5733"/>
    <n v="1638"/>
  </r>
  <r>
    <x v="4"/>
    <x v="4"/>
    <x v="2"/>
    <s v="Medium"/>
    <n v="1265"/>
    <n v="250"/>
    <n v="20"/>
    <n v="12650"/>
    <x v="304"/>
    <n v="25300"/>
    <n v="12650"/>
  </r>
  <r>
    <x v="4"/>
    <x v="3"/>
    <x v="2"/>
    <s v="Low"/>
    <n v="1326"/>
    <n v="250"/>
    <n v="7"/>
    <n v="6630"/>
    <x v="305"/>
    <n v="9282"/>
    <n v="2652"/>
  </r>
  <r>
    <x v="0"/>
    <x v="4"/>
    <x v="0"/>
    <s v="Low"/>
    <n v="1858"/>
    <n v="3"/>
    <n v="12"/>
    <n v="5574"/>
    <x v="305"/>
    <n v="22296"/>
    <n v="16722"/>
  </r>
  <r>
    <x v="2"/>
    <x v="1"/>
    <x v="5"/>
    <s v="Low"/>
    <n v="2214"/>
    <n v="5"/>
    <n v="15"/>
    <n v="22140"/>
    <x v="306"/>
    <n v="33210"/>
    <n v="11070"/>
  </r>
  <r>
    <x v="3"/>
    <x v="4"/>
    <x v="5"/>
    <s v="Low"/>
    <n v="2301"/>
    <n v="5"/>
    <n v="300"/>
    <n v="575250"/>
    <x v="306"/>
    <n v="690300"/>
    <n v="115050"/>
  </r>
  <r>
    <x v="4"/>
    <x v="2"/>
    <x v="5"/>
    <s v="Low"/>
    <n v="1376"/>
    <n v="5"/>
    <n v="20"/>
    <n v="13755"/>
    <x v="306"/>
    <n v="27510"/>
    <n v="13755"/>
  </r>
  <r>
    <x v="0"/>
    <x v="3"/>
    <x v="3"/>
    <s v="Medium"/>
    <n v="2431"/>
    <n v="120"/>
    <n v="12"/>
    <n v="7293"/>
    <x v="307"/>
    <n v="29172"/>
    <n v="21879"/>
  </r>
  <r>
    <x v="4"/>
    <x v="0"/>
    <x v="3"/>
    <s v="Medium"/>
    <n v="1307"/>
    <n v="120"/>
    <n v="350"/>
    <n v="339820"/>
    <x v="307"/>
    <n v="457450"/>
    <n v="117630"/>
  </r>
  <r>
    <x v="4"/>
    <x v="3"/>
    <x v="4"/>
    <s v="Medium"/>
    <n v="1228"/>
    <n v="260"/>
    <n v="350"/>
    <n v="319280"/>
    <x v="308"/>
    <n v="429800"/>
    <n v="110520"/>
  </r>
  <r>
    <x v="3"/>
    <x v="0"/>
    <x v="4"/>
    <s v="Medium"/>
    <n v="1250"/>
    <n v="260"/>
    <n v="300"/>
    <n v="312500"/>
    <x v="308"/>
    <n v="375000"/>
    <n v="62500"/>
  </r>
  <r>
    <x v="4"/>
    <x v="1"/>
    <x v="3"/>
    <s v="High"/>
    <n v="1395"/>
    <n v="120"/>
    <n v="350"/>
    <n v="362700"/>
    <x v="309"/>
    <n v="488250"/>
    <n v="125550"/>
  </r>
  <r>
    <x v="4"/>
    <x v="3"/>
    <x v="1"/>
    <s v="High"/>
    <n v="700"/>
    <n v="10"/>
    <n v="350"/>
    <n v="182000"/>
    <x v="310"/>
    <n v="245000"/>
    <n v="63000"/>
  </r>
  <r>
    <x v="0"/>
    <x v="3"/>
    <x v="1"/>
    <s v="High"/>
    <n v="2222"/>
    <n v="10"/>
    <n v="12"/>
    <n v="6666"/>
    <x v="310"/>
    <n v="26664"/>
    <n v="19998"/>
  </r>
  <r>
    <x v="4"/>
    <x v="4"/>
    <x v="2"/>
    <s v="Medium"/>
    <n v="1352"/>
    <n v="250"/>
    <n v="350"/>
    <n v="351390"/>
    <x v="311"/>
    <n v="473025"/>
    <n v="121635"/>
  </r>
  <r>
    <x v="4"/>
    <x v="1"/>
    <x v="2"/>
    <s v="High"/>
    <n v="2903"/>
    <n v="250"/>
    <n v="7"/>
    <n v="14515"/>
    <x v="312"/>
    <n v="20321"/>
    <n v="5806"/>
  </r>
  <r>
    <x v="3"/>
    <x v="4"/>
    <x v="2"/>
    <s v="High"/>
    <n v="2541"/>
    <n v="250"/>
    <n v="300"/>
    <n v="635250"/>
    <x v="312"/>
    <n v="762300"/>
    <n v="127050"/>
  </r>
  <r>
    <x v="3"/>
    <x v="3"/>
    <x v="2"/>
    <s v="High"/>
    <n v="269"/>
    <n v="250"/>
    <n v="300"/>
    <n v="67250"/>
    <x v="312"/>
    <n v="80700"/>
    <n v="13450"/>
  </r>
  <r>
    <x v="0"/>
    <x v="4"/>
    <x v="1"/>
    <s v="Low"/>
    <n v="1142"/>
    <n v="10"/>
    <n v="12"/>
    <n v="3426"/>
    <x v="313"/>
    <n v="13704"/>
    <n v="10278"/>
  </r>
  <r>
    <x v="1"/>
    <x v="3"/>
    <x v="2"/>
    <s v="High"/>
    <n v="2529"/>
    <n v="250"/>
    <n v="125"/>
    <n v="303480"/>
    <x v="314"/>
    <n v="316125"/>
    <n v="12645"/>
  </r>
  <r>
    <x v="4"/>
    <x v="0"/>
    <x v="2"/>
    <s v="High"/>
    <n v="1870"/>
    <n v="250"/>
    <n v="350"/>
    <n v="486200"/>
    <x v="314"/>
    <n v="654500"/>
    <n v="168300"/>
  </r>
  <r>
    <x v="1"/>
    <x v="4"/>
    <x v="4"/>
    <s v="High"/>
    <n v="579"/>
    <n v="260"/>
    <n v="125"/>
    <n v="69480"/>
    <x v="314"/>
    <n v="72375"/>
    <n v="2895"/>
  </r>
  <r>
    <x v="2"/>
    <x v="2"/>
    <x v="1"/>
    <s v="Low"/>
    <n v="2296"/>
    <n v="10"/>
    <n v="15"/>
    <n v="22960"/>
    <x v="315"/>
    <n v="34440"/>
    <n v="11480"/>
  </r>
  <r>
    <x v="4"/>
    <x v="4"/>
    <x v="2"/>
    <s v="Medium"/>
    <n v="2663"/>
    <n v="250"/>
    <n v="20"/>
    <n v="26630"/>
    <x v="316"/>
    <n v="53260"/>
    <n v="26630"/>
  </r>
  <r>
    <x v="0"/>
    <x v="3"/>
    <x v="0"/>
    <s v="Low"/>
    <n v="1295"/>
    <n v="3"/>
    <n v="12"/>
    <n v="3885"/>
    <x v="317"/>
    <n v="15540"/>
    <n v="11655"/>
  </r>
  <r>
    <x v="4"/>
    <x v="4"/>
    <x v="4"/>
    <s v="None"/>
    <n v="1143"/>
    <n v="260"/>
    <n v="7"/>
    <n v="5715"/>
    <x v="318"/>
    <n v="8001"/>
    <n v="2286"/>
  </r>
  <r>
    <x v="3"/>
    <x v="0"/>
    <x v="2"/>
    <s v="Low"/>
    <n v="214"/>
    <n v="250"/>
    <n v="300"/>
    <n v="53500"/>
    <x v="318"/>
    <n v="64200"/>
    <n v="10700"/>
  </r>
  <r>
    <x v="1"/>
    <x v="1"/>
    <x v="2"/>
    <s v="Medium"/>
    <n v="877"/>
    <n v="250"/>
    <n v="125"/>
    <n v="105240"/>
    <x v="319"/>
    <n v="109625"/>
    <n v="4385"/>
  </r>
  <r>
    <x v="4"/>
    <x v="1"/>
    <x v="0"/>
    <s v="Low"/>
    <n v="1210"/>
    <n v="3"/>
    <n v="350"/>
    <n v="314600"/>
    <x v="320"/>
    <n v="423500"/>
    <n v="108900"/>
  </r>
  <r>
    <x v="4"/>
    <x v="4"/>
    <x v="4"/>
    <s v="High"/>
    <n v="270"/>
    <n v="260"/>
    <n v="350"/>
    <n v="70200"/>
    <x v="320"/>
    <n v="94500"/>
    <n v="24300"/>
  </r>
  <r>
    <x v="4"/>
    <x v="2"/>
    <x v="4"/>
    <s v="High"/>
    <n v="3422"/>
    <n v="260"/>
    <n v="7"/>
    <n v="17107.5"/>
    <x v="320"/>
    <n v="23950.5"/>
    <n v="6843"/>
  </r>
  <r>
    <x v="2"/>
    <x v="1"/>
    <x v="3"/>
    <s v="Medium"/>
    <n v="2861"/>
    <n v="120"/>
    <n v="15"/>
    <n v="28610"/>
    <x v="321"/>
    <n v="42915"/>
    <n v="14305"/>
  </r>
  <r>
    <x v="1"/>
    <x v="0"/>
    <x v="3"/>
    <s v="Medium"/>
    <n v="807"/>
    <n v="120"/>
    <n v="125"/>
    <n v="96840"/>
    <x v="321"/>
    <n v="100875"/>
    <n v="4035"/>
  </r>
  <r>
    <x v="4"/>
    <x v="4"/>
    <x v="1"/>
    <s v="Medium"/>
    <n v="2327"/>
    <n v="10"/>
    <n v="7"/>
    <n v="11635"/>
    <x v="322"/>
    <n v="16289"/>
    <n v="4654"/>
  </r>
  <r>
    <x v="4"/>
    <x v="4"/>
    <x v="2"/>
    <s v="High"/>
    <n v="267"/>
    <n v="250"/>
    <n v="20"/>
    <n v="2670"/>
    <x v="323"/>
    <n v="5340"/>
    <n v="2670"/>
  </r>
  <r>
    <x v="2"/>
    <x v="1"/>
    <x v="1"/>
    <s v="None"/>
    <n v="974"/>
    <n v="10"/>
    <n v="15"/>
    <n v="9740"/>
    <x v="324"/>
    <n v="14610"/>
    <n v="4870"/>
  </r>
  <r>
    <x v="0"/>
    <x v="3"/>
    <x v="1"/>
    <s v="None"/>
    <n v="2518"/>
    <n v="10"/>
    <n v="12"/>
    <n v="7554"/>
    <x v="324"/>
    <n v="30216"/>
    <n v="22662"/>
  </r>
  <r>
    <x v="0"/>
    <x v="3"/>
    <x v="3"/>
    <s v="Medium"/>
    <n v="598"/>
    <n v="120"/>
    <n v="12"/>
    <n v="1794"/>
    <x v="324"/>
    <n v="7176"/>
    <n v="5382"/>
  </r>
  <r>
    <x v="4"/>
    <x v="3"/>
    <x v="1"/>
    <s v="Medium"/>
    <n v="257"/>
    <n v="10"/>
    <n v="7"/>
    <n v="1285"/>
    <x v="325"/>
    <n v="1799"/>
    <n v="514"/>
  </r>
  <r>
    <x v="4"/>
    <x v="4"/>
    <x v="4"/>
    <s v="Medium"/>
    <n v="1282"/>
    <n v="260"/>
    <n v="20"/>
    <n v="12820"/>
    <x v="326"/>
    <n v="25640"/>
    <n v="12820"/>
  </r>
  <r>
    <x v="1"/>
    <x v="1"/>
    <x v="0"/>
    <s v="Medium"/>
    <n v="1540"/>
    <n v="3"/>
    <n v="125"/>
    <n v="184800"/>
    <x v="326"/>
    <n v="192500"/>
    <n v="7700"/>
  </r>
  <r>
    <x v="2"/>
    <x v="2"/>
    <x v="0"/>
    <s v="Medium"/>
    <n v="490"/>
    <n v="3"/>
    <n v="15"/>
    <n v="4900"/>
    <x v="326"/>
    <n v="7350"/>
    <n v="2450"/>
  </r>
  <r>
    <x v="4"/>
    <x v="3"/>
    <x v="1"/>
    <s v="Medium"/>
    <n v="1389"/>
    <n v="10"/>
    <n v="20"/>
    <n v="13890"/>
    <x v="327"/>
    <n v="27780"/>
    <n v="13890"/>
  </r>
  <r>
    <x v="0"/>
    <x v="2"/>
    <x v="0"/>
    <s v="Medium"/>
    <n v="1865"/>
    <n v="3"/>
    <n v="12"/>
    <n v="5595"/>
    <x v="328"/>
    <n v="22380"/>
    <n v="16785"/>
  </r>
  <r>
    <x v="0"/>
    <x v="0"/>
    <x v="0"/>
    <s v="Medium"/>
    <n v="1116"/>
    <n v="3"/>
    <n v="12"/>
    <n v="3348"/>
    <x v="328"/>
    <n v="13392"/>
    <n v="10044"/>
  </r>
  <r>
    <x v="4"/>
    <x v="1"/>
    <x v="5"/>
    <s v="High"/>
    <n v="1715"/>
    <n v="5"/>
    <n v="20"/>
    <n v="17150"/>
    <x v="329"/>
    <n v="34300"/>
    <n v="17150"/>
  </r>
  <r>
    <x v="4"/>
    <x v="0"/>
    <x v="2"/>
    <s v="Medium"/>
    <n v="360"/>
    <n v="250"/>
    <n v="7"/>
    <n v="1800"/>
    <x v="330"/>
    <n v="2520"/>
    <n v="720"/>
  </r>
  <r>
    <x v="0"/>
    <x v="4"/>
    <x v="3"/>
    <s v="Low"/>
    <n v="1465"/>
    <n v="120"/>
    <n v="12"/>
    <n v="4395"/>
    <x v="331"/>
    <n v="17580"/>
    <n v="13185"/>
  </r>
  <r>
    <x v="1"/>
    <x v="0"/>
    <x v="1"/>
    <s v="Low"/>
    <n v="795"/>
    <n v="10"/>
    <n v="125"/>
    <n v="95400"/>
    <x v="332"/>
    <n v="99375"/>
    <n v="3975"/>
  </r>
  <r>
    <x v="2"/>
    <x v="4"/>
    <x v="4"/>
    <s v="High"/>
    <n v="2548"/>
    <n v="260"/>
    <n v="15"/>
    <n v="25480"/>
    <x v="332"/>
    <n v="38220"/>
    <n v="12740"/>
  </r>
  <r>
    <x v="4"/>
    <x v="2"/>
    <x v="0"/>
    <s v="High"/>
    <n v="2522"/>
    <n v="3"/>
    <n v="20"/>
    <n v="25215"/>
    <x v="332"/>
    <n v="50430"/>
    <n v="25215"/>
  </r>
  <r>
    <x v="4"/>
    <x v="2"/>
    <x v="0"/>
    <s v="Low"/>
    <n v="2145"/>
    <n v="3"/>
    <n v="7"/>
    <n v="10725"/>
    <x v="333"/>
    <n v="15015"/>
    <n v="4290"/>
  </r>
  <r>
    <x v="1"/>
    <x v="1"/>
    <x v="1"/>
    <s v="Low"/>
    <n v="662"/>
    <n v="10"/>
    <n v="125"/>
    <n v="79440"/>
    <x v="334"/>
    <n v="82750"/>
    <n v="3310"/>
  </r>
  <r>
    <x v="4"/>
    <x v="2"/>
    <x v="2"/>
    <s v="Medium"/>
    <n v="575"/>
    <n v="250"/>
    <n v="350"/>
    <n v="149370"/>
    <x v="335"/>
    <n v="201075"/>
    <n v="51705"/>
  </r>
  <r>
    <x v="0"/>
    <x v="3"/>
    <x v="0"/>
    <s v="Low"/>
    <n v="908"/>
    <n v="3"/>
    <n v="12"/>
    <n v="2724"/>
    <x v="336"/>
    <n v="10896"/>
    <n v="8172"/>
  </r>
  <r>
    <x v="4"/>
    <x v="0"/>
    <x v="5"/>
    <s v="Low"/>
    <n v="1958"/>
    <n v="5"/>
    <n v="7"/>
    <n v="9790"/>
    <x v="336"/>
    <n v="13706"/>
    <n v="3916"/>
  </r>
  <r>
    <x v="2"/>
    <x v="0"/>
    <x v="3"/>
    <s v="High"/>
    <n v="681"/>
    <n v="120"/>
    <n v="15"/>
    <n v="6810"/>
    <x v="337"/>
    <n v="10215"/>
    <n v="3405"/>
  </r>
  <r>
    <x v="2"/>
    <x v="3"/>
    <x v="1"/>
    <s v="High"/>
    <n v="1743"/>
    <n v="10"/>
    <n v="15"/>
    <n v="17430"/>
    <x v="338"/>
    <n v="26145"/>
    <n v="8715"/>
  </r>
  <r>
    <x v="4"/>
    <x v="0"/>
    <x v="1"/>
    <s v="None"/>
    <n v="1006"/>
    <n v="10"/>
    <n v="350"/>
    <n v="261560"/>
    <x v="339"/>
    <n v="352100"/>
    <n v="90540"/>
  </r>
  <r>
    <x v="0"/>
    <x v="0"/>
    <x v="1"/>
    <s v="None"/>
    <n v="367"/>
    <n v="10"/>
    <n v="12"/>
    <n v="1101"/>
    <x v="339"/>
    <n v="4404"/>
    <n v="3303"/>
  </r>
  <r>
    <x v="4"/>
    <x v="0"/>
    <x v="2"/>
    <s v="Medium"/>
    <n v="2297"/>
    <n v="250"/>
    <n v="20"/>
    <n v="22970"/>
    <x v="339"/>
    <n v="45940"/>
    <n v="22970"/>
  </r>
  <r>
    <x v="3"/>
    <x v="3"/>
    <x v="2"/>
    <s v="Medium"/>
    <n v="2134"/>
    <n v="250"/>
    <n v="300"/>
    <n v="533500"/>
    <x v="339"/>
    <n v="640200"/>
    <n v="106700"/>
  </r>
  <r>
    <x v="3"/>
    <x v="4"/>
    <x v="2"/>
    <s v="Medium"/>
    <n v="808"/>
    <n v="250"/>
    <n v="300"/>
    <n v="202000"/>
    <x v="339"/>
    <n v="242400"/>
    <n v="40400"/>
  </r>
  <r>
    <x v="4"/>
    <x v="2"/>
    <x v="1"/>
    <s v="High"/>
    <n v="2532"/>
    <n v="10"/>
    <n v="7"/>
    <n v="12660"/>
    <x v="340"/>
    <n v="17724"/>
    <n v="5064"/>
  </r>
  <r>
    <x v="2"/>
    <x v="2"/>
    <x v="1"/>
    <s v="Medium"/>
    <n v="3801"/>
    <n v="10"/>
    <n v="15"/>
    <n v="38010"/>
    <x v="341"/>
    <n v="57015"/>
    <n v="19005"/>
  </r>
  <r>
    <x v="4"/>
    <x v="2"/>
    <x v="4"/>
    <s v="Medium"/>
    <n v="2076"/>
    <n v="260"/>
    <n v="350"/>
    <n v="539760"/>
    <x v="342"/>
    <n v="726600"/>
    <n v="186840"/>
  </r>
  <r>
    <x v="2"/>
    <x v="0"/>
    <x v="2"/>
    <s v="None"/>
    <n v="888"/>
    <n v="250"/>
    <n v="15"/>
    <n v="8880"/>
    <x v="343"/>
    <n v="13320"/>
    <n v="4440"/>
  </r>
  <r>
    <x v="1"/>
    <x v="2"/>
    <x v="1"/>
    <s v="Low"/>
    <n v="787"/>
    <n v="10"/>
    <n v="125"/>
    <n v="94440"/>
    <x v="344"/>
    <n v="98375"/>
    <n v="3935"/>
  </r>
  <r>
    <x v="4"/>
    <x v="2"/>
    <x v="1"/>
    <s v="Medium"/>
    <n v="1496"/>
    <n v="10"/>
    <n v="350"/>
    <n v="388960"/>
    <x v="345"/>
    <n v="523600"/>
    <n v="134640"/>
  </r>
  <r>
    <x v="0"/>
    <x v="3"/>
    <x v="1"/>
    <s v="Medium"/>
    <n v="2299"/>
    <n v="10"/>
    <n v="12"/>
    <n v="6897"/>
    <x v="345"/>
    <n v="27588"/>
    <n v="20691"/>
  </r>
  <r>
    <x v="4"/>
    <x v="0"/>
    <x v="4"/>
    <s v="Medium"/>
    <n v="1159"/>
    <n v="260"/>
    <n v="7"/>
    <n v="5795"/>
    <x v="346"/>
    <n v="8113"/>
    <n v="2318"/>
  </r>
  <r>
    <x v="3"/>
    <x v="0"/>
    <x v="1"/>
    <s v="Medium"/>
    <n v="1123"/>
    <n v="10"/>
    <n v="300"/>
    <n v="280750"/>
    <x v="347"/>
    <n v="336900"/>
    <n v="56150"/>
  </r>
  <r>
    <x v="0"/>
    <x v="4"/>
    <x v="0"/>
    <s v="Low"/>
    <n v="1947"/>
    <n v="3"/>
    <n v="12"/>
    <n v="5841"/>
    <x v="348"/>
    <n v="23364"/>
    <n v="17523"/>
  </r>
  <r>
    <x v="0"/>
    <x v="1"/>
    <x v="3"/>
    <s v="High"/>
    <n v="500"/>
    <n v="120"/>
    <n v="12"/>
    <n v="1500"/>
    <x v="349"/>
    <n v="6000"/>
    <n v="4500"/>
  </r>
  <r>
    <x v="4"/>
    <x v="2"/>
    <x v="3"/>
    <s v="Medium"/>
    <n v="1976"/>
    <n v="120"/>
    <n v="20"/>
    <n v="19760"/>
    <x v="350"/>
    <n v="39520"/>
    <n v="19760"/>
  </r>
  <r>
    <x v="4"/>
    <x v="1"/>
    <x v="3"/>
    <s v="High"/>
    <n v="344"/>
    <n v="120"/>
    <n v="350"/>
    <n v="89440"/>
    <x v="351"/>
    <n v="120400"/>
    <n v="30960"/>
  </r>
  <r>
    <x v="4"/>
    <x v="3"/>
    <x v="3"/>
    <s v="High"/>
    <n v="1808"/>
    <n v="120"/>
    <n v="7"/>
    <n v="9040"/>
    <x v="351"/>
    <n v="12656"/>
    <n v="3616"/>
  </r>
  <r>
    <x v="0"/>
    <x v="2"/>
    <x v="2"/>
    <s v="High"/>
    <n v="1734"/>
    <n v="250"/>
    <n v="12"/>
    <n v="5202"/>
    <x v="351"/>
    <n v="20808"/>
    <n v="15606"/>
  </r>
  <r>
    <x v="4"/>
    <x v="4"/>
    <x v="4"/>
    <s v="Low"/>
    <n v="1236"/>
    <n v="260"/>
    <n v="20"/>
    <n v="12360"/>
    <x v="352"/>
    <n v="24720"/>
    <n v="12360"/>
  </r>
  <r>
    <x v="3"/>
    <x v="1"/>
    <x v="5"/>
    <s v="None"/>
    <n v="958"/>
    <n v="5"/>
    <n v="300"/>
    <n v="239500"/>
    <x v="353"/>
    <n v="287400"/>
    <n v="47900"/>
  </r>
  <r>
    <x v="4"/>
    <x v="0"/>
    <x v="5"/>
    <s v="None"/>
    <n v="2146"/>
    <n v="5"/>
    <n v="7"/>
    <n v="10730"/>
    <x v="353"/>
    <n v="15022"/>
    <n v="4292"/>
  </r>
  <r>
    <x v="2"/>
    <x v="0"/>
    <x v="4"/>
    <s v="Medium"/>
    <n v="711"/>
    <n v="260"/>
    <n v="15"/>
    <n v="7110"/>
    <x v="354"/>
    <n v="10665"/>
    <n v="3555"/>
  </r>
  <r>
    <x v="0"/>
    <x v="2"/>
    <x v="0"/>
    <s v="Low"/>
    <n v="2671"/>
    <n v="3"/>
    <n v="12"/>
    <n v="8013"/>
    <x v="355"/>
    <n v="32052"/>
    <n v="24039"/>
  </r>
  <r>
    <x v="3"/>
    <x v="1"/>
    <x v="1"/>
    <s v="Medium"/>
    <n v="2565"/>
    <n v="10"/>
    <n v="300"/>
    <n v="641250"/>
    <x v="356"/>
    <n v="769500"/>
    <n v="128250"/>
  </r>
  <r>
    <x v="1"/>
    <x v="3"/>
    <x v="1"/>
    <s v="Low"/>
    <n v="1774"/>
    <n v="10"/>
    <n v="125"/>
    <n v="212880"/>
    <x v="357"/>
    <n v="221750"/>
    <n v="8870"/>
  </r>
  <r>
    <x v="0"/>
    <x v="2"/>
    <x v="1"/>
    <s v="Low"/>
    <n v="1901"/>
    <n v="10"/>
    <n v="12"/>
    <n v="5703"/>
    <x v="357"/>
    <n v="22812"/>
    <n v="17109"/>
  </r>
  <r>
    <x v="3"/>
    <x v="0"/>
    <x v="1"/>
    <s v="Low"/>
    <n v="689"/>
    <n v="10"/>
    <n v="300"/>
    <n v="172250"/>
    <x v="357"/>
    <n v="206700"/>
    <n v="34450"/>
  </r>
  <r>
    <x v="4"/>
    <x v="3"/>
    <x v="1"/>
    <s v="Medium"/>
    <n v="2349"/>
    <n v="10"/>
    <n v="7"/>
    <n v="11745"/>
    <x v="358"/>
    <n v="16443"/>
    <n v="4698"/>
  </r>
  <r>
    <x v="4"/>
    <x v="1"/>
    <x v="1"/>
    <s v="Medium"/>
    <n v="2689"/>
    <n v="10"/>
    <n v="7"/>
    <n v="13445"/>
    <x v="358"/>
    <n v="18823"/>
    <n v="5378"/>
  </r>
  <r>
    <x v="2"/>
    <x v="3"/>
    <x v="4"/>
    <s v="High"/>
    <n v="1743"/>
    <n v="260"/>
    <n v="15"/>
    <n v="17430"/>
    <x v="358"/>
    <n v="26145"/>
    <n v="8715"/>
  </r>
  <r>
    <x v="0"/>
    <x v="4"/>
    <x v="4"/>
    <s v="High"/>
    <n v="2914"/>
    <n v="260"/>
    <n v="12"/>
    <n v="8742"/>
    <x v="358"/>
    <n v="34968"/>
    <n v="26226"/>
  </r>
  <r>
    <x v="4"/>
    <x v="2"/>
    <x v="0"/>
    <s v="Medium"/>
    <n v="2487"/>
    <n v="3"/>
    <n v="7"/>
    <n v="12435"/>
    <x v="359"/>
    <n v="17409"/>
    <n v="4974"/>
  </r>
  <r>
    <x v="4"/>
    <x v="1"/>
    <x v="0"/>
    <s v="High"/>
    <n v="2706"/>
    <n v="3"/>
    <n v="7"/>
    <n v="13530"/>
    <x v="359"/>
    <n v="18942"/>
    <n v="5412"/>
  </r>
  <r>
    <x v="4"/>
    <x v="1"/>
    <x v="1"/>
    <s v="High"/>
    <n v="2151"/>
    <n v="10"/>
    <n v="350"/>
    <n v="559260"/>
    <x v="359"/>
    <n v="752850"/>
    <n v="193590"/>
  </r>
  <r>
    <x v="0"/>
    <x v="4"/>
    <x v="1"/>
    <s v="High"/>
    <n v="914"/>
    <n v="10"/>
    <n v="12"/>
    <n v="2742"/>
    <x v="359"/>
    <n v="10968"/>
    <n v="8226"/>
  </r>
  <r>
    <x v="3"/>
    <x v="2"/>
    <x v="5"/>
    <s v="Medium"/>
    <n v="322"/>
    <n v="5"/>
    <n v="300"/>
    <n v="80500"/>
    <x v="360"/>
    <n v="96600"/>
    <n v="16100"/>
  </r>
  <r>
    <x v="3"/>
    <x v="4"/>
    <x v="2"/>
    <s v="Medium"/>
    <n v="1867"/>
    <n v="250"/>
    <n v="300"/>
    <n v="466750"/>
    <x v="361"/>
    <n v="560100"/>
    <n v="93350"/>
  </r>
  <r>
    <x v="2"/>
    <x v="0"/>
    <x v="1"/>
    <s v="High"/>
    <n v="278"/>
    <n v="10"/>
    <n v="15"/>
    <n v="2780"/>
    <x v="362"/>
    <n v="4170"/>
    <n v="1390"/>
  </r>
  <r>
    <x v="1"/>
    <x v="2"/>
    <x v="3"/>
    <s v="Medium"/>
    <n v="704"/>
    <n v="120"/>
    <n v="125"/>
    <n v="84480"/>
    <x v="363"/>
    <n v="88000"/>
    <n v="3520"/>
  </r>
  <r>
    <x v="4"/>
    <x v="4"/>
    <x v="2"/>
    <s v="High"/>
    <n v="2807"/>
    <n v="250"/>
    <n v="350"/>
    <n v="729820"/>
    <x v="363"/>
    <n v="982450"/>
    <n v="252630"/>
  </r>
  <r>
    <x v="3"/>
    <x v="1"/>
    <x v="2"/>
    <s v="High"/>
    <n v="432"/>
    <n v="250"/>
    <n v="300"/>
    <n v="108000"/>
    <x v="363"/>
    <n v="129600"/>
    <n v="21600"/>
  </r>
  <r>
    <x v="3"/>
    <x v="4"/>
    <x v="2"/>
    <s v="High"/>
    <n v="2294"/>
    <n v="250"/>
    <n v="300"/>
    <n v="573500"/>
    <x v="363"/>
    <n v="688200"/>
    <n v="114700"/>
  </r>
  <r>
    <x v="0"/>
    <x v="2"/>
    <x v="1"/>
    <s v="High"/>
    <n v="1198"/>
    <n v="10"/>
    <n v="12"/>
    <n v="3594"/>
    <x v="364"/>
    <n v="14376"/>
    <n v="10782"/>
  </r>
  <r>
    <x v="0"/>
    <x v="3"/>
    <x v="0"/>
    <s v="Low"/>
    <n v="1445"/>
    <n v="3"/>
    <n v="12"/>
    <n v="4335"/>
    <x v="365"/>
    <n v="17340"/>
    <n v="13005"/>
  </r>
  <r>
    <x v="1"/>
    <x v="4"/>
    <x v="0"/>
    <s v="Low"/>
    <n v="330"/>
    <n v="3"/>
    <n v="125"/>
    <n v="39600"/>
    <x v="365"/>
    <n v="41250"/>
    <n v="1650"/>
  </r>
  <r>
    <x v="3"/>
    <x v="2"/>
    <x v="4"/>
    <s v="High"/>
    <n v="853"/>
    <n v="260"/>
    <n v="300"/>
    <n v="213250"/>
    <x v="366"/>
    <n v="255900"/>
    <n v="42650"/>
  </r>
  <r>
    <x v="0"/>
    <x v="2"/>
    <x v="0"/>
    <s v="High"/>
    <n v="1198"/>
    <n v="3"/>
    <n v="12"/>
    <n v="3594"/>
    <x v="366"/>
    <n v="14376"/>
    <n v="10782"/>
  </r>
  <r>
    <x v="1"/>
    <x v="3"/>
    <x v="5"/>
    <s v="None"/>
    <n v="345"/>
    <n v="5"/>
    <n v="125"/>
    <n v="41400"/>
    <x v="367"/>
    <n v="43125"/>
    <n v="1725"/>
  </r>
  <r>
    <x v="4"/>
    <x v="4"/>
    <x v="1"/>
    <s v="None"/>
    <n v="1143"/>
    <n v="10"/>
    <n v="7"/>
    <n v="5715"/>
    <x v="367"/>
    <n v="8001"/>
    <n v="2286"/>
  </r>
  <r>
    <x v="0"/>
    <x v="2"/>
    <x v="5"/>
    <s v="Low"/>
    <n v="1901"/>
    <n v="5"/>
    <n v="12"/>
    <n v="5703"/>
    <x v="368"/>
    <n v="22812"/>
    <n v="17109"/>
  </r>
  <r>
    <x v="4"/>
    <x v="2"/>
    <x v="5"/>
    <s v="High"/>
    <n v="293"/>
    <n v="5"/>
    <n v="7"/>
    <n v="1465"/>
    <x v="369"/>
    <n v="2051"/>
    <n v="586"/>
  </r>
  <r>
    <x v="3"/>
    <x v="1"/>
    <x v="4"/>
    <s v="Medium"/>
    <n v="635"/>
    <n v="260"/>
    <n v="300"/>
    <n v="158750"/>
    <x v="370"/>
    <n v="190500"/>
    <n v="31750"/>
  </r>
  <r>
    <x v="3"/>
    <x v="3"/>
    <x v="2"/>
    <s v="High"/>
    <n v="1496"/>
    <n v="250"/>
    <n v="300"/>
    <n v="374000"/>
    <x v="370"/>
    <n v="448800"/>
    <n v="74800"/>
  </r>
  <r>
    <x v="3"/>
    <x v="4"/>
    <x v="2"/>
    <s v="High"/>
    <n v="1010"/>
    <n v="250"/>
    <n v="300"/>
    <n v="252500"/>
    <x v="370"/>
    <n v="303000"/>
    <n v="50500"/>
  </r>
  <r>
    <x v="2"/>
    <x v="3"/>
    <x v="1"/>
    <s v="High"/>
    <n v="2559"/>
    <n v="10"/>
    <n v="15"/>
    <n v="25590"/>
    <x v="371"/>
    <n v="38385"/>
    <n v="12795"/>
  </r>
  <r>
    <x v="4"/>
    <x v="4"/>
    <x v="1"/>
    <s v="High"/>
    <n v="267"/>
    <n v="10"/>
    <n v="20"/>
    <n v="2670"/>
    <x v="371"/>
    <n v="5340"/>
    <n v="2670"/>
  </r>
  <r>
    <x v="1"/>
    <x v="0"/>
    <x v="1"/>
    <s v="High"/>
    <n v="1085"/>
    <n v="10"/>
    <n v="125"/>
    <n v="130200"/>
    <x v="371"/>
    <n v="135625"/>
    <n v="5425"/>
  </r>
  <r>
    <x v="2"/>
    <x v="0"/>
    <x v="1"/>
    <s v="High"/>
    <n v="1175"/>
    <n v="10"/>
    <n v="15"/>
    <n v="11750"/>
    <x v="371"/>
    <n v="17625"/>
    <n v="5875"/>
  </r>
  <r>
    <x v="4"/>
    <x v="0"/>
    <x v="3"/>
    <s v="Medium"/>
    <n v="588"/>
    <n v="120"/>
    <n v="20"/>
    <n v="5880"/>
    <x v="372"/>
    <n v="11760"/>
    <n v="5880"/>
  </r>
  <r>
    <x v="0"/>
    <x v="3"/>
    <x v="2"/>
    <s v="Medium"/>
    <n v="3245"/>
    <n v="250"/>
    <n v="12"/>
    <n v="9733.5"/>
    <x v="372"/>
    <n v="38934"/>
    <n v="29200.5"/>
  </r>
  <r>
    <x v="4"/>
    <x v="4"/>
    <x v="5"/>
    <s v="High"/>
    <n v="983"/>
    <n v="5"/>
    <n v="350"/>
    <n v="255450"/>
    <x v="373"/>
    <n v="343875"/>
    <n v="88425"/>
  </r>
  <r>
    <x v="4"/>
    <x v="4"/>
    <x v="5"/>
    <s v="High"/>
    <n v="1298"/>
    <n v="5"/>
    <n v="7"/>
    <n v="6490"/>
    <x v="373"/>
    <n v="9086"/>
    <n v="2596"/>
  </r>
  <r>
    <x v="0"/>
    <x v="1"/>
    <x v="2"/>
    <s v="Low"/>
    <n v="1916"/>
    <n v="250"/>
    <n v="12"/>
    <n v="5748"/>
    <x v="374"/>
    <n v="22992"/>
    <n v="17244"/>
  </r>
  <r>
    <x v="4"/>
    <x v="2"/>
    <x v="5"/>
    <s v="Medium"/>
    <n v="1757"/>
    <n v="5"/>
    <n v="20"/>
    <n v="17570"/>
    <x v="374"/>
    <n v="35140"/>
    <n v="17570"/>
  </r>
  <r>
    <x v="3"/>
    <x v="0"/>
    <x v="2"/>
    <s v="Medium"/>
    <n v="2659"/>
    <n v="250"/>
    <n v="300"/>
    <n v="664750"/>
    <x v="375"/>
    <n v="797700"/>
    <n v="132950"/>
  </r>
  <r>
    <x v="4"/>
    <x v="0"/>
    <x v="1"/>
    <s v="Medium"/>
    <n v="2125"/>
    <n v="10"/>
    <n v="7"/>
    <n v="10625"/>
    <x v="376"/>
    <n v="14875"/>
    <n v="4250"/>
  </r>
  <r>
    <x v="4"/>
    <x v="1"/>
    <x v="5"/>
    <s v="High"/>
    <n v="1368"/>
    <n v="5"/>
    <n v="7"/>
    <n v="6840"/>
    <x v="377"/>
    <n v="9576"/>
    <n v="2736"/>
  </r>
  <r>
    <x v="4"/>
    <x v="3"/>
    <x v="1"/>
    <s v="High"/>
    <n v="723"/>
    <n v="10"/>
    <n v="7"/>
    <n v="3615"/>
    <x v="377"/>
    <n v="5061"/>
    <n v="1446"/>
  </r>
  <r>
    <x v="0"/>
    <x v="0"/>
    <x v="4"/>
    <s v="High"/>
    <n v="2574"/>
    <n v="260"/>
    <n v="12"/>
    <n v="7722"/>
    <x v="378"/>
    <n v="30888"/>
    <n v="23166"/>
  </r>
  <r>
    <x v="4"/>
    <x v="3"/>
    <x v="4"/>
    <s v="High"/>
    <n v="707"/>
    <n v="260"/>
    <n v="350"/>
    <n v="183820"/>
    <x v="378"/>
    <n v="247450"/>
    <n v="63630"/>
  </r>
  <r>
    <x v="1"/>
    <x v="1"/>
    <x v="2"/>
    <s v="High"/>
    <n v="554"/>
    <n v="250"/>
    <n v="125"/>
    <n v="66480"/>
    <x v="379"/>
    <n v="69250"/>
    <n v="2770"/>
  </r>
  <r>
    <x v="4"/>
    <x v="3"/>
    <x v="2"/>
    <s v="High"/>
    <n v="2935"/>
    <n v="250"/>
    <n v="20"/>
    <n v="29350"/>
    <x v="379"/>
    <n v="58700"/>
    <n v="29350"/>
  </r>
  <r>
    <x v="1"/>
    <x v="0"/>
    <x v="4"/>
    <s v="High"/>
    <n v="3165"/>
    <n v="260"/>
    <n v="125"/>
    <n v="379800"/>
    <x v="379"/>
    <n v="395625"/>
    <n v="15825"/>
  </r>
  <r>
    <x v="4"/>
    <x v="1"/>
    <x v="4"/>
    <s v="High"/>
    <n v="2629"/>
    <n v="260"/>
    <n v="20"/>
    <n v="26290"/>
    <x v="379"/>
    <n v="52580"/>
    <n v="26290"/>
  </r>
  <r>
    <x v="4"/>
    <x v="0"/>
    <x v="1"/>
    <s v="Medium"/>
    <n v="2409"/>
    <n v="10"/>
    <n v="7"/>
    <n v="12045"/>
    <x v="380"/>
    <n v="16863"/>
    <n v="4818"/>
  </r>
  <r>
    <x v="3"/>
    <x v="2"/>
    <x v="3"/>
    <s v="Medium"/>
    <n v="1221"/>
    <n v="120"/>
    <n v="300"/>
    <n v="305250"/>
    <x v="381"/>
    <n v="366300"/>
    <n v="61050"/>
  </r>
  <r>
    <x v="4"/>
    <x v="2"/>
    <x v="3"/>
    <s v="Medium"/>
    <n v="2076"/>
    <n v="120"/>
    <n v="350"/>
    <n v="539760"/>
    <x v="381"/>
    <n v="726600"/>
    <n v="186840"/>
  </r>
  <r>
    <x v="3"/>
    <x v="2"/>
    <x v="1"/>
    <s v="Low"/>
    <n v="918"/>
    <n v="10"/>
    <n v="300"/>
    <n v="229500"/>
    <x v="382"/>
    <n v="275400"/>
    <n v="45900"/>
  </r>
  <r>
    <x v="3"/>
    <x v="0"/>
    <x v="1"/>
    <s v="Low"/>
    <n v="1728"/>
    <n v="10"/>
    <n v="300"/>
    <n v="432000"/>
    <x v="382"/>
    <n v="518400"/>
    <n v="86400"/>
  </r>
  <r>
    <x v="2"/>
    <x v="3"/>
    <x v="3"/>
    <s v="High"/>
    <n v="384"/>
    <n v="120"/>
    <n v="15"/>
    <n v="3840"/>
    <x v="383"/>
    <n v="5760"/>
    <n v="1920"/>
  </r>
  <r>
    <x v="4"/>
    <x v="0"/>
    <x v="0"/>
    <s v="None"/>
    <n v="1321"/>
    <n v="3"/>
    <n v="20"/>
    <n v="13210"/>
    <x v="384"/>
    <n v="26420"/>
    <n v="13210"/>
  </r>
  <r>
    <x v="2"/>
    <x v="2"/>
    <x v="0"/>
    <s v="None"/>
    <n v="2178"/>
    <n v="3"/>
    <n v="15"/>
    <n v="21780"/>
    <x v="384"/>
    <n v="32670"/>
    <n v="10890"/>
  </r>
  <r>
    <x v="2"/>
    <x v="4"/>
    <x v="1"/>
    <s v="Medium"/>
    <n v="1153"/>
    <n v="10"/>
    <n v="15"/>
    <n v="11530"/>
    <x v="385"/>
    <n v="17295"/>
    <n v="5765"/>
  </r>
  <r>
    <x v="4"/>
    <x v="2"/>
    <x v="1"/>
    <s v="Medium"/>
    <n v="1757"/>
    <n v="10"/>
    <n v="20"/>
    <n v="17570"/>
    <x v="385"/>
    <n v="35140"/>
    <n v="17570"/>
  </r>
  <r>
    <x v="1"/>
    <x v="3"/>
    <x v="3"/>
    <s v="Low"/>
    <n v="923"/>
    <n v="120"/>
    <n v="125"/>
    <n v="110760"/>
    <x v="386"/>
    <n v="115375"/>
    <n v="4615"/>
  </r>
  <r>
    <x v="1"/>
    <x v="4"/>
    <x v="3"/>
    <s v="Low"/>
    <n v="663"/>
    <n v="120"/>
    <n v="125"/>
    <n v="79560"/>
    <x v="386"/>
    <n v="82875"/>
    <n v="3315"/>
  </r>
  <r>
    <x v="4"/>
    <x v="3"/>
    <x v="3"/>
    <s v="Low"/>
    <n v="2092"/>
    <n v="120"/>
    <n v="7"/>
    <n v="10460"/>
    <x v="386"/>
    <n v="14644"/>
    <n v="4184"/>
  </r>
  <r>
    <x v="2"/>
    <x v="2"/>
    <x v="2"/>
    <s v="None"/>
    <n v="2178"/>
    <n v="250"/>
    <n v="15"/>
    <n v="21780"/>
    <x v="387"/>
    <n v="32670"/>
    <n v="10890"/>
  </r>
  <r>
    <x v="4"/>
    <x v="2"/>
    <x v="1"/>
    <s v="High"/>
    <n v="1954"/>
    <n v="10"/>
    <n v="20"/>
    <n v="19540"/>
    <x v="388"/>
    <n v="39080"/>
    <n v="19540"/>
  </r>
  <r>
    <x v="4"/>
    <x v="3"/>
    <x v="1"/>
    <s v="None"/>
    <n v="1817"/>
    <n v="10"/>
    <n v="20"/>
    <n v="18170"/>
    <x v="389"/>
    <n v="36340"/>
    <n v="18170"/>
  </r>
  <r>
    <x v="1"/>
    <x v="1"/>
    <x v="2"/>
    <s v="Low"/>
    <n v="662"/>
    <n v="250"/>
    <n v="125"/>
    <n v="79440"/>
    <x v="390"/>
    <n v="82750"/>
    <n v="3310"/>
  </r>
  <r>
    <x v="3"/>
    <x v="0"/>
    <x v="0"/>
    <s v="High"/>
    <n v="2811"/>
    <n v="3"/>
    <n v="300"/>
    <n v="702750"/>
    <x v="391"/>
    <n v="843300"/>
    <n v="140550"/>
  </r>
  <r>
    <x v="2"/>
    <x v="1"/>
    <x v="0"/>
    <s v="Medium"/>
    <n v="2791"/>
    <n v="3"/>
    <n v="15"/>
    <n v="27910"/>
    <x v="392"/>
    <n v="41865"/>
    <n v="13955"/>
  </r>
  <r>
    <x v="0"/>
    <x v="0"/>
    <x v="4"/>
    <s v="High"/>
    <n v="1770"/>
    <n v="260"/>
    <n v="12"/>
    <n v="5310"/>
    <x v="393"/>
    <n v="21240"/>
    <n v="15930"/>
  </r>
  <r>
    <x v="4"/>
    <x v="1"/>
    <x v="0"/>
    <s v="High"/>
    <n v="2579"/>
    <n v="3"/>
    <n v="20"/>
    <n v="25790"/>
    <x v="393"/>
    <n v="51580"/>
    <n v="25790"/>
  </r>
  <r>
    <x v="4"/>
    <x v="1"/>
    <x v="1"/>
    <s v="High"/>
    <n v="260"/>
    <n v="10"/>
    <n v="20"/>
    <n v="2600"/>
    <x v="394"/>
    <n v="5200"/>
    <n v="2600"/>
  </r>
  <r>
    <x v="2"/>
    <x v="3"/>
    <x v="4"/>
    <s v="Medium"/>
    <n v="1631"/>
    <n v="260"/>
    <n v="15"/>
    <n v="16305"/>
    <x v="395"/>
    <n v="24457.5"/>
    <n v="8152.5"/>
  </r>
  <r>
    <x v="4"/>
    <x v="0"/>
    <x v="0"/>
    <s v="Low"/>
    <n v="2580"/>
    <n v="3"/>
    <n v="20"/>
    <n v="25800"/>
    <x v="396"/>
    <n v="51600"/>
    <n v="25800"/>
  </r>
  <r>
    <x v="3"/>
    <x v="0"/>
    <x v="0"/>
    <s v="Low"/>
    <n v="689"/>
    <n v="3"/>
    <n v="300"/>
    <n v="172250"/>
    <x v="396"/>
    <n v="206700"/>
    <n v="34450"/>
  </r>
  <r>
    <x v="3"/>
    <x v="2"/>
    <x v="2"/>
    <s v="Medium"/>
    <n v="959"/>
    <n v="250"/>
    <n v="300"/>
    <n v="239750"/>
    <x v="397"/>
    <n v="287700"/>
    <n v="47950"/>
  </r>
  <r>
    <x v="3"/>
    <x v="1"/>
    <x v="2"/>
    <s v="Medium"/>
    <n v="2747"/>
    <n v="250"/>
    <n v="300"/>
    <n v="686750"/>
    <x v="397"/>
    <n v="824100"/>
    <n v="137350"/>
  </r>
  <r>
    <x v="3"/>
    <x v="4"/>
    <x v="3"/>
    <s v="High"/>
    <n v="2294"/>
    <n v="120"/>
    <n v="300"/>
    <n v="573500"/>
    <x v="398"/>
    <n v="688200"/>
    <n v="114700"/>
  </r>
  <r>
    <x v="4"/>
    <x v="0"/>
    <x v="3"/>
    <s v="High"/>
    <n v="241"/>
    <n v="120"/>
    <n v="20"/>
    <n v="2410"/>
    <x v="398"/>
    <n v="4820"/>
    <n v="2410"/>
  </r>
  <r>
    <x v="4"/>
    <x v="0"/>
    <x v="3"/>
    <s v="High"/>
    <n v="2665"/>
    <n v="120"/>
    <n v="7"/>
    <n v="13325"/>
    <x v="398"/>
    <n v="18655"/>
    <n v="5330"/>
  </r>
  <r>
    <x v="4"/>
    <x v="0"/>
    <x v="3"/>
    <s v="Low"/>
    <n v="2966"/>
    <n v="120"/>
    <n v="350"/>
    <n v="771160"/>
    <x v="399"/>
    <n v="1038100"/>
    <n v="266940"/>
  </r>
  <r>
    <x v="0"/>
    <x v="2"/>
    <x v="4"/>
    <s v="High"/>
    <n v="2475"/>
    <n v="260"/>
    <n v="12"/>
    <n v="7425"/>
    <x v="400"/>
    <n v="29700"/>
    <n v="22275"/>
  </r>
  <r>
    <x v="0"/>
    <x v="3"/>
    <x v="0"/>
    <s v="High"/>
    <n v="1937"/>
    <n v="3"/>
    <n v="12"/>
    <n v="5811"/>
    <x v="401"/>
    <n v="23244"/>
    <n v="17433"/>
  </r>
  <r>
    <x v="3"/>
    <x v="2"/>
    <x v="5"/>
    <s v="Medium"/>
    <n v="1562"/>
    <n v="5"/>
    <n v="300"/>
    <n v="390500"/>
    <x v="402"/>
    <n v="468600"/>
    <n v="78100"/>
  </r>
  <r>
    <x v="3"/>
    <x v="3"/>
    <x v="5"/>
    <s v="Medium"/>
    <n v="1283"/>
    <n v="5"/>
    <n v="300"/>
    <n v="320750"/>
    <x v="402"/>
    <n v="384900"/>
    <n v="64150"/>
  </r>
  <r>
    <x v="2"/>
    <x v="0"/>
    <x v="5"/>
    <s v="Medium"/>
    <n v="711"/>
    <n v="5"/>
    <n v="15"/>
    <n v="7110"/>
    <x v="402"/>
    <n v="10665"/>
    <n v="3555"/>
  </r>
  <r>
    <x v="4"/>
    <x v="1"/>
    <x v="5"/>
    <s v="Medium"/>
    <n v="980"/>
    <n v="5"/>
    <n v="350"/>
    <n v="254800"/>
    <x v="403"/>
    <n v="343000"/>
    <n v="88200"/>
  </r>
  <r>
    <x v="4"/>
    <x v="0"/>
    <x v="5"/>
    <s v="Medium"/>
    <n v="1460"/>
    <n v="5"/>
    <n v="350"/>
    <n v="379600"/>
    <x v="403"/>
    <n v="511000"/>
    <n v="131400"/>
  </r>
  <r>
    <x v="4"/>
    <x v="2"/>
    <x v="5"/>
    <s v="Medium"/>
    <n v="1403"/>
    <n v="5"/>
    <n v="7"/>
    <n v="7015"/>
    <x v="403"/>
    <n v="9821"/>
    <n v="2806"/>
  </r>
  <r>
    <x v="4"/>
    <x v="1"/>
    <x v="2"/>
    <s v="Medium"/>
    <n v="2689"/>
    <n v="250"/>
    <n v="7"/>
    <n v="13445"/>
    <x v="404"/>
    <n v="18823"/>
    <n v="5378"/>
  </r>
  <r>
    <x v="3"/>
    <x v="0"/>
    <x v="0"/>
    <s v="Low"/>
    <n v="214"/>
    <n v="3"/>
    <n v="300"/>
    <n v="53500"/>
    <x v="405"/>
    <n v="64200"/>
    <n v="10700"/>
  </r>
  <r>
    <x v="4"/>
    <x v="1"/>
    <x v="5"/>
    <s v="High"/>
    <n v="2255"/>
    <n v="5"/>
    <n v="20"/>
    <n v="22550"/>
    <x v="406"/>
    <n v="45100"/>
    <n v="22550"/>
  </r>
  <r>
    <x v="4"/>
    <x v="0"/>
    <x v="1"/>
    <s v="Medium"/>
    <n v="2146"/>
    <n v="10"/>
    <n v="350"/>
    <n v="557960"/>
    <x v="407"/>
    <n v="751100"/>
    <n v="193140"/>
  </r>
  <r>
    <x v="4"/>
    <x v="1"/>
    <x v="1"/>
    <s v="Medium"/>
    <n v="1946"/>
    <n v="10"/>
    <n v="7"/>
    <n v="9730"/>
    <x v="407"/>
    <n v="13622"/>
    <n v="3892"/>
  </r>
  <r>
    <x v="4"/>
    <x v="1"/>
    <x v="1"/>
    <s v="Medium"/>
    <n v="1362"/>
    <n v="10"/>
    <n v="350"/>
    <n v="354120"/>
    <x v="407"/>
    <n v="476700"/>
    <n v="122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C217C-BBC9-4F76-8371-AACF0B55E33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2:F39" firstHeaderRow="1" firstDataRow="1" firstDataCol="0"/>
  <pivotFields count="14">
    <pivotField showAll="0"/>
    <pivotField showAll="0"/>
    <pivotField showAll="0"/>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showAll="0"/>
    <pivotField showAll="0"/>
    <pivotField showAll="0" defaultSubtotal="0"/>
    <pivotField showAll="0" defaultSubtotal="0"/>
    <pivotField showAll="0" defaultSubtotal="0">
      <items count="6">
        <item x="0"/>
        <item x="1"/>
        <item x="2"/>
        <item x="3"/>
        <item x="4"/>
        <item x="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11251A-C3F3-40BC-B761-5AA773F9FBE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B118:E119" firstHeaderRow="0" firstDataRow="1" firstDataCol="0"/>
  <pivotFields count="14">
    <pivotField showAll="0"/>
    <pivotField showAll="0"/>
    <pivotField showAll="0"/>
    <pivotField showAll="0"/>
    <pivotField dataField="1" showAll="0"/>
    <pivotField showAll="0"/>
    <pivotField showAll="0"/>
    <pivotField dataField="1"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Items count="1">
    <i/>
  </rowItems>
  <colFields count="1">
    <field x="-2"/>
  </colFields>
  <colItems count="4">
    <i>
      <x/>
    </i>
    <i i="1">
      <x v="1"/>
    </i>
    <i i="2">
      <x v="2"/>
    </i>
    <i i="3">
      <x v="3"/>
    </i>
  </colItems>
  <dataFields count="4">
    <dataField name="GOODS" fld="4" baseField="0" baseItem="1"/>
    <dataField name="TCOGS" fld="7" baseField="0" baseItem="1" numFmtId="165"/>
    <dataField name="Total Sales " fld="9" baseField="0" baseItem="2" numFmtId="165"/>
    <dataField name="T Profit" fld="10" baseField="0" baseItem="3" numFmtId="165"/>
  </dataFields>
  <formats count="1">
    <format dxfId="8">
      <pivotArea outline="0" collapsedLevelsAreSubtotals="1" fieldPosition="0">
        <references count="1">
          <reference field="4294967294" count="3" selected="0">
            <x v="1"/>
            <x v="2"/>
            <x v="3"/>
          </reference>
        </references>
      </pivotArea>
    </format>
  </format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5C3524-A1E6-4E45-B597-DB78F9346A23}"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B47:C52" firstHeaderRow="1" firstDataRow="1" firstDataCol="1"/>
  <pivotFields count="14">
    <pivotField showAll="0"/>
    <pivotField showAll="0"/>
    <pivotField showAll="0"/>
    <pivotField showAll="0"/>
    <pivotField showAll="0"/>
    <pivotField showAll="0"/>
    <pivotField showAll="0"/>
    <pivotField dataField="1"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3"/>
  </rowFields>
  <rowItems count="5">
    <i>
      <x v="1"/>
    </i>
    <i>
      <x v="2"/>
    </i>
    <i>
      <x v="3"/>
    </i>
    <i>
      <x v="4"/>
    </i>
    <i t="grand">
      <x/>
    </i>
  </rowItems>
  <colItems count="1">
    <i/>
  </colItems>
  <dataFields count="1">
    <dataField name="Sum of COGS" fld="7" baseField="0" baseItem="0"/>
  </dataField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BE378A-43EB-4A3B-94ED-A610A951403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E12:F18" firstHeaderRow="1" firstDataRow="1" firstDataCol="1"/>
  <pivotFields count="14">
    <pivotField axis="axisRow" showAll="0" sortType="ascending">
      <items count="6">
        <item x="0"/>
        <item x="1"/>
        <item x="4"/>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6">
    <i>
      <x/>
    </i>
    <i>
      <x v="3"/>
    </i>
    <i>
      <x v="1"/>
    </i>
    <i>
      <x v="4"/>
    </i>
    <i>
      <x v="2"/>
    </i>
    <i t="grand">
      <x/>
    </i>
  </rowItems>
  <colItems count="1">
    <i/>
  </colItems>
  <dataFields count="1">
    <dataField name="Sum of Sales " fld="9" baseField="0" baseItem="0"/>
  </dataFields>
  <chartFormats count="5">
    <chartFormat chart="4"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B95DF50-7226-4CC7-84F7-71E4A0872E7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B3:D10" firstHeaderRow="0" firstDataRow="1" firstDataCol="1"/>
  <pivotFields count="14">
    <pivotField showAll="0"/>
    <pivotField showAll="0"/>
    <pivotField axis="axisRow" showAll="0">
      <items count="7">
        <item x="4"/>
        <item x="0"/>
        <item x="5"/>
        <item x="1"/>
        <item x="3"/>
        <item x="2"/>
        <item t="default"/>
      </items>
    </pivotField>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Profit" fld="10" baseField="0" baseItem="0"/>
    <dataField name="Sum of Sales " fld="9"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AB95F9C-A94F-4BB8-9996-A538FC20B9B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21:D27" firstHeaderRow="0" firstDataRow="1" firstDataCol="1"/>
  <pivotFields count="14">
    <pivotField showAll="0"/>
    <pivotField axis="axisRow" showAll="0" sortType="descending">
      <items count="6">
        <item x="3"/>
        <item x="2"/>
        <item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6">
    <i>
      <x v="4"/>
    </i>
    <i>
      <x/>
    </i>
    <i>
      <x v="1"/>
    </i>
    <i>
      <x v="2"/>
    </i>
    <i>
      <x v="3"/>
    </i>
    <i t="grand">
      <x/>
    </i>
  </rowItems>
  <colFields count="1">
    <field x="-2"/>
  </colFields>
  <colItems count="2">
    <i>
      <x/>
    </i>
    <i i="1">
      <x v="1"/>
    </i>
  </colItems>
  <dataFields count="2">
    <dataField name="Sum of Sales " fld="9" baseField="0" baseItem="0"/>
    <dataField name="Sum of Profit" fld="10" baseField="0" baseItem="0"/>
  </dataFields>
  <formats count="2">
    <format dxfId="10">
      <pivotArea field="1" grandRow="1" outline="0" collapsedLevelsAreSubtotals="1" axis="axisRow" fieldPosition="0">
        <references count="1">
          <reference field="4294967294" count="1" selected="0">
            <x v="0"/>
          </reference>
        </references>
      </pivotArea>
    </format>
    <format dxfId="9">
      <pivotArea field="1" grandRow="1" outline="0" collapsedLevelsAreSubtotals="1" axis="axisRow" fieldPosition="0">
        <references count="1">
          <reference field="4294967294" count="1" selected="0">
            <x v="1"/>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B59BCC4-66BA-4C14-BFCB-3690DE38E994}"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B39:C44" firstHeaderRow="1" firstDataRow="1" firstDataCol="1"/>
  <pivotFields count="14">
    <pivotField showAll="0"/>
    <pivotField showAll="0"/>
    <pivotField showAll="0"/>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3"/>
  </rowFields>
  <rowItems count="5">
    <i>
      <x v="1"/>
    </i>
    <i>
      <x v="2"/>
    </i>
    <i>
      <x v="3"/>
    </i>
    <i>
      <x v="4"/>
    </i>
    <i t="grand">
      <x/>
    </i>
  </rowItems>
  <colItems count="1">
    <i/>
  </colItems>
  <dataFields count="1">
    <dataField name="Sum of Sales " fld="9" baseField="0" baseItem="0"/>
  </dataFields>
  <chartFormats count="3">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778D19-48E3-4E78-B0C7-F3648E9C2B0D}" name="PivotTable2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B95:D100" firstHeaderRow="0" firstDataRow="1" firstDataCol="1"/>
  <pivotFields count="14">
    <pivotField showAll="0"/>
    <pivotField showAll="0"/>
    <pivotField showAll="0"/>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3"/>
  </rowFields>
  <rowItems count="5">
    <i>
      <x v="1"/>
    </i>
    <i>
      <x v="2"/>
    </i>
    <i>
      <x v="3"/>
    </i>
    <i>
      <x v="4"/>
    </i>
    <i t="grand">
      <x/>
    </i>
  </rowItems>
  <colFields count="1">
    <field x="-2"/>
  </colFields>
  <colItems count="2">
    <i>
      <x/>
    </i>
    <i i="1">
      <x v="1"/>
    </i>
  </colItems>
  <dataFields count="2">
    <dataField name="Sum of Sales " fld="9" baseField="0" baseItem="0"/>
    <dataField name="Sum of Sales 2" fld="9" showDataAs="percentDiff" baseField="13" baseItem="1048828" numFmtId="10"/>
  </dataFields>
  <chartFormats count="5">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F5FFC0-BF30-4298-BCE2-FF65C7240AF6}" name="PivotTable2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105:H110" firstHeaderRow="0" firstDataRow="1" firstDataCol="1"/>
  <pivotFields count="14">
    <pivotField showAll="0"/>
    <pivotField showAll="0"/>
    <pivotField showAll="0"/>
    <pivotField showAll="0"/>
    <pivotField dataField="1" showAll="0"/>
    <pivotField showAll="0"/>
    <pivotField showAll="0"/>
    <pivotField dataField="1"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7">
        <item x="0"/>
        <item x="1"/>
        <item x="2"/>
        <item x="3"/>
        <item x="4"/>
        <item x="5"/>
        <item t="default"/>
      </items>
    </pivotField>
  </pivotFields>
  <rowFields count="1">
    <field x="13"/>
  </rowFields>
  <rowItems count="5">
    <i>
      <x v="1"/>
    </i>
    <i>
      <x v="2"/>
    </i>
    <i>
      <x v="3"/>
    </i>
    <i>
      <x v="4"/>
    </i>
    <i t="grand">
      <x/>
    </i>
  </rowItems>
  <colFields count="1">
    <field x="-2"/>
  </colFields>
  <colItems count="6">
    <i>
      <x/>
    </i>
    <i i="1">
      <x v="1"/>
    </i>
    <i i="2">
      <x v="2"/>
    </i>
    <i i="3">
      <x v="3"/>
    </i>
    <i i="4">
      <x v="4"/>
    </i>
    <i i="5">
      <x v="5"/>
    </i>
  </colItems>
  <dataFields count="6">
    <dataField name="Sum of Sales " fld="9" baseField="0" baseItem="0"/>
    <dataField name="Sum of Profit" fld="10" baseField="0" baseItem="0"/>
    <dataField name="Sum of Sales 2" fld="9" showDataAs="percentDiff" baseField="13" baseItem="1048828" numFmtId="10"/>
    <dataField name="Sum of Profit2" fld="10" showDataAs="percentDiff" baseField="13" baseItem="1048828" numFmtId="10"/>
    <dataField name="Sum of COGS" fld="7" showDataAs="percentDiff" baseField="13" baseItem="1048828" numFmtId="10"/>
    <dataField name="Sum of Units Sold" fld="4" showDataAs="percentDiff" baseField="13" baseItem="1048828" numFmtId="10"/>
  </dataFields>
  <formats count="6">
    <format dxfId="5">
      <pivotArea field="1" grandRow="1" outline="0" collapsedLevelsAreSubtotals="1">
        <references count="1">
          <reference field="4294967294" count="1" selected="0">
            <x v="0"/>
          </reference>
        </references>
      </pivotArea>
    </format>
    <format dxfId="4">
      <pivotArea field="1" grandRow="1" outline="0" collapsedLevelsAreSubtotals="1">
        <references count="1">
          <reference field="4294967294" count="1" selected="0">
            <x v="1"/>
          </reference>
        </references>
      </pivotArea>
    </format>
    <format dxfId="3">
      <pivotArea outline="0" fieldPosition="0">
        <references count="1">
          <reference field="4294967294" count="1">
            <x v="2"/>
          </reference>
        </references>
      </pivotArea>
    </format>
    <format dxfId="2">
      <pivotArea outline="0" fieldPosition="0">
        <references count="1">
          <reference field="4294967294" count="1">
            <x v="3"/>
          </reference>
        </references>
      </pivotArea>
    </format>
    <format dxfId="1">
      <pivotArea outline="0" fieldPosition="0">
        <references count="1">
          <reference field="4294967294" count="1">
            <x v="4"/>
          </reference>
        </references>
      </pivotArea>
    </format>
    <format dxfId="0">
      <pivotArea outline="0" fieldPosition="0">
        <references count="1">
          <reference field="4294967294" count="1">
            <x v="5"/>
          </reference>
        </references>
      </pivotArea>
    </format>
  </formats>
  <conditionalFormats count="3">
    <conditionalFormat priority="7">
      <pivotAreas count="1">
        <pivotArea type="data" collapsedLevelsAreSubtotals="1" fieldPosition="0">
          <references count="2">
            <reference field="4294967294" count="2" selected="0">
              <x v="2"/>
              <x v="3"/>
            </reference>
            <reference field="13" count="4">
              <x v="1"/>
              <x v="2"/>
              <x v="3"/>
              <x v="4"/>
            </reference>
          </references>
        </pivotArea>
      </pivotAreas>
    </conditionalFormat>
    <conditionalFormat priority="4">
      <pivotAreas count="1">
        <pivotArea type="data" collapsedLevelsAreSubtotals="1" fieldPosition="0">
          <references count="2">
            <reference field="4294967294" count="1" selected="0">
              <x v="4"/>
            </reference>
            <reference field="13" count="4">
              <x v="1"/>
              <x v="2"/>
              <x v="3"/>
              <x v="4"/>
            </reference>
          </references>
        </pivotArea>
      </pivotAreas>
    </conditionalFormat>
    <conditionalFormat priority="3">
      <pivotAreas count="1">
        <pivotArea type="data" collapsedLevelsAreSubtotals="1" fieldPosition="0">
          <references count="2">
            <reference field="4294967294" count="1" selected="0">
              <x v="5"/>
            </reference>
            <reference field="13" count="4">
              <x v="1"/>
              <x v="2"/>
              <x v="3"/>
              <x v="4"/>
            </reference>
          </references>
        </pivotArea>
      </pivotAreas>
    </conditionalFormat>
  </conditional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20BC5F-3DC1-4EA9-9773-125BE54406DB}"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83:D89" firstHeaderRow="0" firstDataRow="1" firstDataCol="1"/>
  <pivotFields count="14">
    <pivotField showAll="0"/>
    <pivotField axis="axisRow" showAll="0">
      <items count="6">
        <item x="3"/>
        <item x="2"/>
        <item x="0"/>
        <item x="1"/>
        <item x="4"/>
        <item t="default"/>
      </items>
    </pivotField>
    <pivotField showAll="0"/>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s " fld="9" baseField="0" baseItem="0"/>
    <dataField name="Sum of Profit" fld="10" baseField="0" baseItem="0"/>
  </dataFields>
  <formats count="2">
    <format dxfId="7">
      <pivotArea field="1" grandRow="1" outline="0" collapsedLevelsAreSubtotals="1" axis="axisRow" fieldPosition="0">
        <references count="1">
          <reference field="4294967294" count="1" selected="0">
            <x v="0"/>
          </reference>
        </references>
      </pivotArea>
    </format>
    <format dxfId="6">
      <pivotArea field="1" grandRow="1" outline="0" collapsedLevelsAreSubtotals="1" axis="axisRow" fieldPosition="0">
        <references count="1">
          <reference field="4294967294" count="1" selected="0">
            <x v="1"/>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0E0145-3920-4BEF-99B3-D5A36275E38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21:F28" firstHeaderRow="1" firstDataRow="1" firstDataCol="1"/>
  <pivotFields count="14">
    <pivotField showAll="0"/>
    <pivotField showAll="0"/>
    <pivotField axis="axisRow" showAll="0">
      <items count="7">
        <item x="4"/>
        <item x="0"/>
        <item x="5"/>
        <item x="1"/>
        <item x="3"/>
        <item x="2"/>
        <item t="default"/>
      </items>
    </pivotField>
    <pivotField showAll="0"/>
    <pivotField showAll="0"/>
    <pivotField dataField="1"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7">
    <i>
      <x/>
    </i>
    <i>
      <x v="1"/>
    </i>
    <i>
      <x v="2"/>
    </i>
    <i>
      <x v="3"/>
    </i>
    <i>
      <x v="4"/>
    </i>
    <i>
      <x v="5"/>
    </i>
    <i t="grand">
      <x/>
    </i>
  </rowItems>
  <colItems count="1">
    <i/>
  </colItems>
  <dataFields count="1">
    <dataField name="Sum of Manufacturing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716D41-9EDF-4447-9331-078762F0FBBF}"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B54:C59" firstHeaderRow="1" firstDataRow="1" firstDataCol="1"/>
  <pivotFields count="14">
    <pivotField showAll="0"/>
    <pivotField showAll="0"/>
    <pivotField showAll="0"/>
    <pivotField showAll="0"/>
    <pivotField dataField="1"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3"/>
  </rowFields>
  <rowItems count="5">
    <i>
      <x v="1"/>
    </i>
    <i>
      <x v="2"/>
    </i>
    <i>
      <x v="3"/>
    </i>
    <i>
      <x v="4"/>
    </i>
    <i t="grand">
      <x/>
    </i>
  </rowItems>
  <colItems count="1">
    <i/>
  </colItems>
  <dataFields count="1">
    <dataField name="Sum of Units Sold" fld="4" baseField="0" baseItem="0"/>
  </dataField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356719-2251-4EC3-B12D-C512C8913359}"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E57:F63" firstHeaderRow="1" firstDataRow="1" firstDataCol="1"/>
  <pivotFields count="14">
    <pivotField axis="axisRow" showAll="0">
      <items count="6">
        <item x="0"/>
        <item x="1"/>
        <item x="4"/>
        <item x="2"/>
        <item x="3"/>
        <item t="default"/>
      </items>
    </pivotField>
    <pivotField showAll="0"/>
    <pivotField showAll="0"/>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6">
    <i>
      <x/>
    </i>
    <i>
      <x v="1"/>
    </i>
    <i>
      <x v="2"/>
    </i>
    <i>
      <x v="3"/>
    </i>
    <i>
      <x v="4"/>
    </i>
    <i t="grand">
      <x/>
    </i>
  </rowItems>
  <colItems count="1">
    <i/>
  </colItems>
  <dataFields count="1">
    <dataField name="Sum of Profit" fld="10" baseField="0" baseItem="0"/>
  </dataFields>
  <chartFormats count="18">
    <chartFormat chart="12" format="0"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 chart="9" format="17">
      <pivotArea type="data" outline="0" fieldPosition="0">
        <references count="2">
          <reference field="4294967294" count="1" selected="0">
            <x v="0"/>
          </reference>
          <reference field="0" count="1" selected="0">
            <x v="3"/>
          </reference>
        </references>
      </pivotArea>
    </chartFormat>
    <chartFormat chart="9" format="18">
      <pivotArea type="data" outline="0" fieldPosition="0">
        <references count="2">
          <reference field="4294967294" count="1" selected="0">
            <x v="0"/>
          </reference>
          <reference field="0" count="1" selected="0">
            <x v="4"/>
          </reference>
        </references>
      </pivotArea>
    </chartFormat>
    <chartFormat chart="12" format="1">
      <pivotArea type="data" outline="0" fieldPosition="0">
        <references count="2">
          <reference field="4294967294" count="1" selected="0">
            <x v="0"/>
          </reference>
          <reference field="0" count="1" selected="0">
            <x v="0"/>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12" format="4">
      <pivotArea type="data" outline="0" fieldPosition="0">
        <references count="2">
          <reference field="4294967294" count="1" selected="0">
            <x v="0"/>
          </reference>
          <reference field="0" count="1" selected="0">
            <x v="3"/>
          </reference>
        </references>
      </pivotArea>
    </chartFormat>
    <chartFormat chart="12" format="5">
      <pivotArea type="data" outline="0" fieldPosition="0">
        <references count="2">
          <reference field="4294967294" count="1" selected="0">
            <x v="0"/>
          </reference>
          <reference field="0" count="1" selected="0">
            <x v="4"/>
          </reference>
        </references>
      </pivotArea>
    </chartFormat>
    <chartFormat chart="20" format="25" series="1">
      <pivotArea type="data" outline="0" fieldPosition="0">
        <references count="1">
          <reference field="4294967294" count="1" selected="0">
            <x v="0"/>
          </reference>
        </references>
      </pivotArea>
    </chartFormat>
    <chartFormat chart="20" format="26">
      <pivotArea type="data" outline="0" fieldPosition="0">
        <references count="2">
          <reference field="4294967294" count="1" selected="0">
            <x v="0"/>
          </reference>
          <reference field="0" count="1" selected="0">
            <x v="0"/>
          </reference>
        </references>
      </pivotArea>
    </chartFormat>
    <chartFormat chart="20" format="27">
      <pivotArea type="data" outline="0" fieldPosition="0">
        <references count="2">
          <reference field="4294967294" count="1" selected="0">
            <x v="0"/>
          </reference>
          <reference field="0" count="1" selected="0">
            <x v="1"/>
          </reference>
        </references>
      </pivotArea>
    </chartFormat>
    <chartFormat chart="20" format="28">
      <pivotArea type="data" outline="0" fieldPosition="0">
        <references count="2">
          <reference field="4294967294" count="1" selected="0">
            <x v="0"/>
          </reference>
          <reference field="0" count="1" selected="0">
            <x v="2"/>
          </reference>
        </references>
      </pivotArea>
    </chartFormat>
    <chartFormat chart="20" format="29">
      <pivotArea type="data" outline="0" fieldPosition="0">
        <references count="2">
          <reference field="4294967294" count="1" selected="0">
            <x v="0"/>
          </reference>
          <reference field="0" count="1" selected="0">
            <x v="3"/>
          </reference>
        </references>
      </pivotArea>
    </chartFormat>
    <chartFormat chart="20" format="30">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D5D411-0A84-4622-841D-DCCF5E9A7FC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2:C18" firstHeaderRow="1" firstDataRow="1" firstDataCol="1"/>
  <pivotFields count="14">
    <pivotField showAll="0"/>
    <pivotField axis="axisRow" showAll="0">
      <items count="6">
        <item x="3"/>
        <item x="2"/>
        <item x="0"/>
        <item x="1"/>
        <item x="4"/>
        <item t="default"/>
      </items>
    </pivotField>
    <pivotField showAll="0"/>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6">
    <i>
      <x/>
    </i>
    <i>
      <x v="1"/>
    </i>
    <i>
      <x v="2"/>
    </i>
    <i>
      <x v="3"/>
    </i>
    <i>
      <x v="4"/>
    </i>
    <i t="grand">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3217C7-9663-4925-AA0F-D40BD49D705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B30:C35" firstHeaderRow="1" firstDataRow="1" firstDataCol="1"/>
  <pivotFields count="14">
    <pivotField showAll="0"/>
    <pivotField showAll="0"/>
    <pivotField showAll="0"/>
    <pivotField showAll="0"/>
    <pivotField showAll="0"/>
    <pivotField showAll="0"/>
    <pivotField showAll="0"/>
    <pivotField showAll="0"/>
    <pivotField numFmtId="14" showAll="0">
      <items count="4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3"/>
  </rowFields>
  <rowItems count="5">
    <i>
      <x v="1"/>
    </i>
    <i>
      <x v="2"/>
    </i>
    <i>
      <x v="3"/>
    </i>
    <i>
      <x v="4"/>
    </i>
    <i t="grand">
      <x/>
    </i>
  </rowItems>
  <colItems count="1">
    <i/>
  </colItems>
  <dataFields count="1">
    <dataField name="Sum of Profit" fld="10"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457567B-9719-407E-ADA6-8EC4F249815A}" sourceName="Years (Order Date)">
  <pivotTables>
    <pivotTable tabId="3" name="PivotTable7"/>
    <pivotTable tabId="3" name="PivotTable1"/>
    <pivotTable tabId="3" name="PivotTable2"/>
    <pivotTable tabId="3" name="PivotTable3"/>
    <pivotTable tabId="3" name="PivotTable4"/>
    <pivotTable tabId="3" name="PivotTable5"/>
    <pivotTable tabId="3" name="PivotTable6"/>
    <pivotTable tabId="3" name="PivotTable8"/>
    <pivotTable tabId="3" name="PivotTable9"/>
    <pivotTable tabId="3" name="PivotTable10"/>
    <pivotTable tabId="3" name="PivotTable15"/>
    <pivotTable tabId="3" name="PivotTable22"/>
    <pivotTable tabId="3" name="PivotTable23"/>
    <pivotTable tabId="3" name="PivotTable11"/>
  </pivotTables>
  <data>
    <tabular pivotCacheId="114876838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9D275988-4F2A-4B11-896E-BB83ADED2754}" cache="Slicer_Years__Order_Date" caption="Years (Order D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 xr10:uid="{E2AC3533-E838-4A3E-8711-5D6F49FE8395}" cache="Slicer_Years__Order_Date" caption="PICK A YEAR" columnCount="2" style="SlicerStyleDark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74376ABE-D0A2-4337-ADF6-B976934709EA}" cache="Slicer_Years__Order_Date" caption="PICK A YEAR" columnCount="2" style="SlicerStyleDark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C2524B-8D8F-4A81-A6EC-A607ED516E96}" sourceName="Order Date">
  <pivotTables>
    <pivotTable tabId="3" name="PivotTable1"/>
    <pivotTable tabId="3" name="PivotTable2"/>
    <pivotTable tabId="3" name="PivotTable3"/>
    <pivotTable tabId="3" name="PivotTable5"/>
    <pivotTable tabId="3" name="PivotTable6"/>
    <pivotTable tabId="3" name="PivotTable4"/>
    <pivotTable tabId="3" name="PivotTable7"/>
    <pivotTable tabId="3" name="PivotTable8"/>
    <pivotTable tabId="3" name="PivotTable9"/>
    <pivotTable tabId="3" name="PivotTable10"/>
    <pivotTable tabId="3" name="PivotTable15"/>
    <pivotTable tabId="3" name="PivotTable22"/>
    <pivotTable tabId="3" name="PivotTable23"/>
    <pivotTable tabId="3" name="PivotTable11"/>
  </pivotTables>
  <state minimalRefreshVersion="6" lastRefreshVersion="6" pivotCacheId="1148768381" filterType="unknown">
    <bounds startDate="2009-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8DC3D3B-F810-47E1-B870-25268864A6DB}" cache="NativeTimeline_Order_Date" caption="Order Date" level="0" selectionLevel="0" scrollPosition="2009-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microsoft.com/office/2011/relationships/timeline" Target="../timelines/timeline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microsoft.com/office/2007/relationships/slicer" Target="../slicers/slicer1.xml"/><Relationship Id="rId2" Type="http://schemas.openxmlformats.org/officeDocument/2006/relationships/pivotTable" Target="../pivotTables/pivotTable3.xml"/><Relationship Id="rId16" Type="http://schemas.openxmlformats.org/officeDocument/2006/relationships/drawing" Target="../drawings/drawing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rinterSettings" Target="../printerSettings/printerSettings3.bin"/><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903D5-1823-45F5-BD3B-A50D2E6C8666}">
  <sheetPr codeName="Sheet1"/>
  <dimension ref="A1:K701"/>
  <sheetViews>
    <sheetView workbookViewId="0"/>
  </sheetViews>
  <sheetFormatPr defaultRowHeight="14.4" x14ac:dyDescent="0.3"/>
  <cols>
    <col min="1" max="1" width="15" bestFit="1" customWidth="1"/>
    <col min="2" max="2" width="20.77734375" bestFit="1" customWidth="1"/>
    <col min="3" max="3" width="8.77734375" bestFit="1" customWidth="1"/>
    <col min="4" max="4" width="12.5546875" bestFit="1" customWidth="1"/>
    <col min="6" max="6" width="17.33203125" bestFit="1" customWidth="1"/>
    <col min="7" max="7" width="8.77734375" bestFit="1" customWidth="1"/>
    <col min="8" max="8" width="8" bestFit="1" customWidth="1"/>
    <col min="9" max="9" width="10.33203125" bestFit="1" customWidth="1"/>
    <col min="10" max="10" width="9" bestFit="1" customWidth="1"/>
  </cols>
  <sheetData>
    <row r="1" spans="1:11" x14ac:dyDescent="0.3">
      <c r="A1" t="s">
        <v>0</v>
      </c>
      <c r="B1" t="s">
        <v>1</v>
      </c>
      <c r="C1" t="s">
        <v>2</v>
      </c>
      <c r="D1" t="s">
        <v>3</v>
      </c>
      <c r="E1" t="s">
        <v>4</v>
      </c>
      <c r="F1" t="s">
        <v>5</v>
      </c>
      <c r="G1" t="s">
        <v>6</v>
      </c>
      <c r="H1" t="s">
        <v>7</v>
      </c>
      <c r="I1" t="s">
        <v>8</v>
      </c>
      <c r="J1" t="s">
        <v>9</v>
      </c>
      <c r="K1" t="s">
        <v>30</v>
      </c>
    </row>
    <row r="2" spans="1:11" x14ac:dyDescent="0.3">
      <c r="A2" t="s">
        <v>10</v>
      </c>
      <c r="B2" t="s">
        <v>11</v>
      </c>
      <c r="C2" t="s">
        <v>12</v>
      </c>
      <c r="D2" t="s">
        <v>13</v>
      </c>
      <c r="E2">
        <v>1580</v>
      </c>
      <c r="F2">
        <v>3</v>
      </c>
      <c r="G2">
        <v>12</v>
      </c>
      <c r="H2">
        <v>4740</v>
      </c>
      <c r="I2" s="1">
        <v>39818</v>
      </c>
      <c r="J2">
        <v>18960</v>
      </c>
      <c r="K2">
        <f>J2-H2</f>
        <v>14220</v>
      </c>
    </row>
    <row r="3" spans="1:11" x14ac:dyDescent="0.3">
      <c r="A3" t="s">
        <v>14</v>
      </c>
      <c r="B3" t="s">
        <v>15</v>
      </c>
      <c r="C3" t="s">
        <v>16</v>
      </c>
      <c r="D3" t="s">
        <v>17</v>
      </c>
      <c r="E3">
        <v>1138</v>
      </c>
      <c r="F3">
        <v>10</v>
      </c>
      <c r="G3">
        <v>125</v>
      </c>
      <c r="H3">
        <v>136560</v>
      </c>
      <c r="I3" s="1">
        <v>39819</v>
      </c>
      <c r="J3">
        <v>142250</v>
      </c>
      <c r="K3">
        <f t="shared" ref="K3:K66" si="0">J3-H3</f>
        <v>5690</v>
      </c>
    </row>
    <row r="4" spans="1:11" x14ac:dyDescent="0.3">
      <c r="A4" t="s">
        <v>18</v>
      </c>
      <c r="B4" t="s">
        <v>19</v>
      </c>
      <c r="C4" t="s">
        <v>16</v>
      </c>
      <c r="D4" t="s">
        <v>17</v>
      </c>
      <c r="E4">
        <v>2261</v>
      </c>
      <c r="F4">
        <v>10</v>
      </c>
      <c r="G4">
        <v>15</v>
      </c>
      <c r="H4">
        <v>22610</v>
      </c>
      <c r="I4" s="1">
        <v>39824</v>
      </c>
      <c r="J4">
        <v>33915</v>
      </c>
      <c r="K4">
        <f t="shared" si="0"/>
        <v>11305</v>
      </c>
    </row>
    <row r="5" spans="1:11" x14ac:dyDescent="0.3">
      <c r="A5" t="s">
        <v>10</v>
      </c>
      <c r="B5" t="s">
        <v>11</v>
      </c>
      <c r="C5" t="s">
        <v>12</v>
      </c>
      <c r="D5" t="s">
        <v>17</v>
      </c>
      <c r="E5">
        <v>766</v>
      </c>
      <c r="F5">
        <v>3</v>
      </c>
      <c r="G5">
        <v>12</v>
      </c>
      <c r="H5">
        <v>2298</v>
      </c>
      <c r="I5" s="1">
        <v>39828</v>
      </c>
      <c r="J5">
        <v>9192</v>
      </c>
      <c r="K5">
        <f t="shared" si="0"/>
        <v>6894</v>
      </c>
    </row>
    <row r="6" spans="1:11" x14ac:dyDescent="0.3">
      <c r="A6" t="s">
        <v>20</v>
      </c>
      <c r="B6" t="s">
        <v>15</v>
      </c>
      <c r="C6" t="s">
        <v>12</v>
      </c>
      <c r="D6" t="s">
        <v>17</v>
      </c>
      <c r="E6">
        <v>494</v>
      </c>
      <c r="F6">
        <v>3</v>
      </c>
      <c r="G6">
        <v>300</v>
      </c>
      <c r="H6">
        <v>123500</v>
      </c>
      <c r="I6" s="1">
        <v>39828</v>
      </c>
      <c r="J6">
        <v>148200</v>
      </c>
      <c r="K6">
        <f t="shared" si="0"/>
        <v>24700</v>
      </c>
    </row>
    <row r="7" spans="1:11" x14ac:dyDescent="0.3">
      <c r="A7" t="s">
        <v>18</v>
      </c>
      <c r="B7" t="s">
        <v>21</v>
      </c>
      <c r="C7" t="s">
        <v>22</v>
      </c>
      <c r="D7" t="s">
        <v>13</v>
      </c>
      <c r="E7">
        <v>2844</v>
      </c>
      <c r="F7">
        <v>250</v>
      </c>
      <c r="G7">
        <v>15</v>
      </c>
      <c r="H7">
        <v>28440</v>
      </c>
      <c r="I7" s="1">
        <v>39829</v>
      </c>
      <c r="J7">
        <v>42660</v>
      </c>
      <c r="K7">
        <f t="shared" si="0"/>
        <v>14220</v>
      </c>
    </row>
    <row r="8" spans="1:11" x14ac:dyDescent="0.3">
      <c r="A8" t="s">
        <v>23</v>
      </c>
      <c r="B8" t="s">
        <v>15</v>
      </c>
      <c r="C8" t="s">
        <v>22</v>
      </c>
      <c r="D8" t="s">
        <v>13</v>
      </c>
      <c r="E8">
        <v>1498</v>
      </c>
      <c r="F8">
        <v>250</v>
      </c>
      <c r="G8">
        <v>7</v>
      </c>
      <c r="H8">
        <v>7490</v>
      </c>
      <c r="I8" s="1">
        <v>39829</v>
      </c>
      <c r="J8">
        <v>10486</v>
      </c>
      <c r="K8">
        <f t="shared" si="0"/>
        <v>2996</v>
      </c>
    </row>
    <row r="9" spans="1:11" x14ac:dyDescent="0.3">
      <c r="A9" t="s">
        <v>23</v>
      </c>
      <c r="B9" t="s">
        <v>21</v>
      </c>
      <c r="C9" t="s">
        <v>16</v>
      </c>
      <c r="D9" t="s">
        <v>17</v>
      </c>
      <c r="E9">
        <v>2852</v>
      </c>
      <c r="F9">
        <v>10</v>
      </c>
      <c r="G9">
        <v>350</v>
      </c>
      <c r="H9">
        <v>741520</v>
      </c>
      <c r="I9" s="1">
        <v>39830</v>
      </c>
      <c r="J9">
        <v>998200</v>
      </c>
      <c r="K9">
        <f t="shared" si="0"/>
        <v>256680</v>
      </c>
    </row>
    <row r="10" spans="1:11" x14ac:dyDescent="0.3">
      <c r="A10" t="s">
        <v>14</v>
      </c>
      <c r="B10" t="s">
        <v>21</v>
      </c>
      <c r="C10" t="s">
        <v>16</v>
      </c>
      <c r="D10" t="s">
        <v>17</v>
      </c>
      <c r="E10">
        <v>2729</v>
      </c>
      <c r="F10">
        <v>10</v>
      </c>
      <c r="G10">
        <v>125</v>
      </c>
      <c r="H10">
        <v>327480</v>
      </c>
      <c r="I10" s="1">
        <v>39830</v>
      </c>
      <c r="J10">
        <v>341125</v>
      </c>
      <c r="K10">
        <f t="shared" si="0"/>
        <v>13645</v>
      </c>
    </row>
    <row r="11" spans="1:11" x14ac:dyDescent="0.3">
      <c r="A11" t="s">
        <v>23</v>
      </c>
      <c r="B11" t="s">
        <v>19</v>
      </c>
      <c r="C11" t="s">
        <v>16</v>
      </c>
      <c r="D11" t="s">
        <v>24</v>
      </c>
      <c r="E11">
        <v>293</v>
      </c>
      <c r="F11">
        <v>10</v>
      </c>
      <c r="G11">
        <v>20</v>
      </c>
      <c r="H11">
        <v>2930</v>
      </c>
      <c r="I11" s="1">
        <v>39831</v>
      </c>
      <c r="J11">
        <v>5860</v>
      </c>
      <c r="K11">
        <f t="shared" si="0"/>
        <v>2930</v>
      </c>
    </row>
    <row r="12" spans="1:11" x14ac:dyDescent="0.3">
      <c r="A12" t="s">
        <v>10</v>
      </c>
      <c r="B12" t="s">
        <v>15</v>
      </c>
      <c r="C12" t="s">
        <v>25</v>
      </c>
      <c r="D12" t="s">
        <v>24</v>
      </c>
      <c r="E12">
        <v>604</v>
      </c>
      <c r="F12">
        <v>120</v>
      </c>
      <c r="G12">
        <v>12</v>
      </c>
      <c r="H12">
        <v>1812</v>
      </c>
      <c r="I12" s="1">
        <v>39837</v>
      </c>
      <c r="J12">
        <v>7248</v>
      </c>
      <c r="K12">
        <f t="shared" si="0"/>
        <v>5436</v>
      </c>
    </row>
    <row r="13" spans="1:11" x14ac:dyDescent="0.3">
      <c r="A13" t="s">
        <v>18</v>
      </c>
      <c r="B13" t="s">
        <v>11</v>
      </c>
      <c r="C13" t="s">
        <v>25</v>
      </c>
      <c r="D13" t="s">
        <v>24</v>
      </c>
      <c r="E13">
        <v>660</v>
      </c>
      <c r="F13">
        <v>120</v>
      </c>
      <c r="G13">
        <v>15</v>
      </c>
      <c r="H13">
        <v>6600</v>
      </c>
      <c r="I13" s="1">
        <v>39837</v>
      </c>
      <c r="J13">
        <v>9900</v>
      </c>
      <c r="K13">
        <f t="shared" si="0"/>
        <v>3300</v>
      </c>
    </row>
    <row r="14" spans="1:11" x14ac:dyDescent="0.3">
      <c r="A14" t="s">
        <v>10</v>
      </c>
      <c r="B14" t="s">
        <v>26</v>
      </c>
      <c r="C14" t="s">
        <v>27</v>
      </c>
      <c r="D14" t="s">
        <v>28</v>
      </c>
      <c r="E14">
        <v>2141</v>
      </c>
      <c r="F14">
        <v>260</v>
      </c>
      <c r="G14">
        <v>12</v>
      </c>
      <c r="H14">
        <v>6423</v>
      </c>
      <c r="I14" s="1">
        <v>39843</v>
      </c>
      <c r="J14">
        <v>25692</v>
      </c>
      <c r="K14">
        <f t="shared" si="0"/>
        <v>19269</v>
      </c>
    </row>
    <row r="15" spans="1:11" x14ac:dyDescent="0.3">
      <c r="A15" t="s">
        <v>23</v>
      </c>
      <c r="B15" t="s">
        <v>21</v>
      </c>
      <c r="C15" t="s">
        <v>16</v>
      </c>
      <c r="D15" t="s">
        <v>17</v>
      </c>
      <c r="E15">
        <v>4251</v>
      </c>
      <c r="F15">
        <v>10</v>
      </c>
      <c r="G15">
        <v>7</v>
      </c>
      <c r="H15">
        <v>21255</v>
      </c>
      <c r="I15" s="1">
        <v>39843</v>
      </c>
      <c r="J15">
        <v>29757</v>
      </c>
      <c r="K15">
        <f t="shared" si="0"/>
        <v>8502</v>
      </c>
    </row>
    <row r="16" spans="1:11" x14ac:dyDescent="0.3">
      <c r="A16" t="s">
        <v>20</v>
      </c>
      <c r="B16" t="s">
        <v>19</v>
      </c>
      <c r="C16" t="s">
        <v>16</v>
      </c>
      <c r="D16" t="s">
        <v>13</v>
      </c>
      <c r="E16">
        <v>448</v>
      </c>
      <c r="F16">
        <v>10</v>
      </c>
      <c r="G16">
        <v>300</v>
      </c>
      <c r="H16">
        <v>112000</v>
      </c>
      <c r="I16" s="1">
        <v>39843</v>
      </c>
      <c r="J16">
        <v>134400</v>
      </c>
      <c r="K16">
        <f t="shared" si="0"/>
        <v>22400</v>
      </c>
    </row>
    <row r="17" spans="1:11" x14ac:dyDescent="0.3">
      <c r="A17" t="s">
        <v>23</v>
      </c>
      <c r="B17" t="s">
        <v>11</v>
      </c>
      <c r="C17" t="s">
        <v>29</v>
      </c>
      <c r="D17" t="s">
        <v>24</v>
      </c>
      <c r="E17">
        <v>766</v>
      </c>
      <c r="F17">
        <v>5</v>
      </c>
      <c r="G17">
        <v>350</v>
      </c>
      <c r="H17">
        <v>199160</v>
      </c>
      <c r="I17" s="1">
        <v>39845</v>
      </c>
      <c r="J17">
        <v>268100</v>
      </c>
      <c r="K17">
        <f t="shared" si="0"/>
        <v>68940</v>
      </c>
    </row>
    <row r="18" spans="1:11" x14ac:dyDescent="0.3">
      <c r="A18" t="s">
        <v>23</v>
      </c>
      <c r="B18" t="s">
        <v>26</v>
      </c>
      <c r="C18" t="s">
        <v>29</v>
      </c>
      <c r="D18" t="s">
        <v>24</v>
      </c>
      <c r="E18">
        <v>2996</v>
      </c>
      <c r="F18">
        <v>5</v>
      </c>
      <c r="G18">
        <v>7</v>
      </c>
      <c r="H18">
        <v>14980</v>
      </c>
      <c r="I18" s="1">
        <v>39845</v>
      </c>
      <c r="J18">
        <v>20972</v>
      </c>
      <c r="K18">
        <f t="shared" si="0"/>
        <v>5992</v>
      </c>
    </row>
    <row r="19" spans="1:11" x14ac:dyDescent="0.3">
      <c r="A19" t="s">
        <v>20</v>
      </c>
      <c r="B19" t="s">
        <v>19</v>
      </c>
      <c r="C19" t="s">
        <v>29</v>
      </c>
      <c r="D19" t="s">
        <v>24</v>
      </c>
      <c r="E19">
        <v>1773</v>
      </c>
      <c r="F19">
        <v>5</v>
      </c>
      <c r="G19">
        <v>300</v>
      </c>
      <c r="H19">
        <v>443250</v>
      </c>
      <c r="I19" s="1">
        <v>39846</v>
      </c>
      <c r="J19">
        <v>531900</v>
      </c>
      <c r="K19">
        <f t="shared" si="0"/>
        <v>88650</v>
      </c>
    </row>
    <row r="20" spans="1:11" x14ac:dyDescent="0.3">
      <c r="A20" t="s">
        <v>23</v>
      </c>
      <c r="B20" t="s">
        <v>15</v>
      </c>
      <c r="C20" t="s">
        <v>29</v>
      </c>
      <c r="D20" t="s">
        <v>24</v>
      </c>
      <c r="E20">
        <v>2420</v>
      </c>
      <c r="F20">
        <v>5</v>
      </c>
      <c r="G20">
        <v>7</v>
      </c>
      <c r="H20">
        <v>12100</v>
      </c>
      <c r="I20" s="1">
        <v>39846</v>
      </c>
      <c r="J20">
        <v>16940</v>
      </c>
      <c r="K20">
        <f t="shared" si="0"/>
        <v>4840</v>
      </c>
    </row>
    <row r="21" spans="1:11" x14ac:dyDescent="0.3">
      <c r="A21" t="s">
        <v>23</v>
      </c>
      <c r="B21" t="s">
        <v>19</v>
      </c>
      <c r="C21" t="s">
        <v>27</v>
      </c>
      <c r="D21" t="s">
        <v>24</v>
      </c>
      <c r="E21">
        <v>1731</v>
      </c>
      <c r="F21">
        <v>260</v>
      </c>
      <c r="G21">
        <v>7</v>
      </c>
      <c r="H21">
        <v>8655</v>
      </c>
      <c r="I21" s="1">
        <v>39848</v>
      </c>
      <c r="J21">
        <v>12117</v>
      </c>
      <c r="K21">
        <f t="shared" si="0"/>
        <v>3462</v>
      </c>
    </row>
    <row r="22" spans="1:11" x14ac:dyDescent="0.3">
      <c r="A22" t="s">
        <v>23</v>
      </c>
      <c r="B22" t="s">
        <v>15</v>
      </c>
      <c r="C22" t="s">
        <v>27</v>
      </c>
      <c r="D22" t="s">
        <v>24</v>
      </c>
      <c r="E22">
        <v>1727</v>
      </c>
      <c r="F22">
        <v>260</v>
      </c>
      <c r="G22">
        <v>7</v>
      </c>
      <c r="H22">
        <v>8635</v>
      </c>
      <c r="I22" s="1">
        <v>39848</v>
      </c>
      <c r="J22">
        <v>12089</v>
      </c>
      <c r="K22">
        <f t="shared" si="0"/>
        <v>3454</v>
      </c>
    </row>
    <row r="23" spans="1:11" x14ac:dyDescent="0.3">
      <c r="A23" t="s">
        <v>20</v>
      </c>
      <c r="B23" t="s">
        <v>15</v>
      </c>
      <c r="C23" t="s">
        <v>29</v>
      </c>
      <c r="D23" t="s">
        <v>24</v>
      </c>
      <c r="E23">
        <v>546</v>
      </c>
      <c r="F23">
        <v>5</v>
      </c>
      <c r="G23">
        <v>300</v>
      </c>
      <c r="H23">
        <v>136500</v>
      </c>
      <c r="I23" s="1">
        <v>39859</v>
      </c>
      <c r="J23">
        <v>163800</v>
      </c>
      <c r="K23">
        <f t="shared" si="0"/>
        <v>27300</v>
      </c>
    </row>
    <row r="24" spans="1:11" x14ac:dyDescent="0.3">
      <c r="A24" t="s">
        <v>23</v>
      </c>
      <c r="B24" t="s">
        <v>11</v>
      </c>
      <c r="C24" t="s">
        <v>16</v>
      </c>
      <c r="D24" t="s">
        <v>24</v>
      </c>
      <c r="E24">
        <v>1158</v>
      </c>
      <c r="F24">
        <v>10</v>
      </c>
      <c r="G24">
        <v>20</v>
      </c>
      <c r="H24">
        <v>11580</v>
      </c>
      <c r="I24" s="1">
        <v>39859</v>
      </c>
      <c r="J24">
        <v>23160</v>
      </c>
      <c r="K24">
        <f t="shared" si="0"/>
        <v>11580</v>
      </c>
    </row>
    <row r="25" spans="1:11" x14ac:dyDescent="0.3">
      <c r="A25" t="s">
        <v>18</v>
      </c>
      <c r="B25" t="s">
        <v>21</v>
      </c>
      <c r="C25" t="s">
        <v>16</v>
      </c>
      <c r="D25" t="s">
        <v>24</v>
      </c>
      <c r="E25">
        <v>1614</v>
      </c>
      <c r="F25">
        <v>10</v>
      </c>
      <c r="G25">
        <v>15</v>
      </c>
      <c r="H25">
        <v>16140</v>
      </c>
      <c r="I25" s="1">
        <v>39859</v>
      </c>
      <c r="J25">
        <v>24210</v>
      </c>
      <c r="K25">
        <f t="shared" si="0"/>
        <v>8070</v>
      </c>
    </row>
    <row r="26" spans="1:11" x14ac:dyDescent="0.3">
      <c r="A26" t="s">
        <v>14</v>
      </c>
      <c r="B26" t="s">
        <v>11</v>
      </c>
      <c r="C26" t="s">
        <v>29</v>
      </c>
      <c r="D26" t="s">
        <v>17</v>
      </c>
      <c r="E26">
        <v>1706</v>
      </c>
      <c r="F26">
        <v>5</v>
      </c>
      <c r="G26">
        <v>125</v>
      </c>
      <c r="H26">
        <v>204720</v>
      </c>
      <c r="I26" s="1">
        <v>39862</v>
      </c>
      <c r="J26">
        <v>213250</v>
      </c>
      <c r="K26">
        <f t="shared" si="0"/>
        <v>8530</v>
      </c>
    </row>
    <row r="27" spans="1:11" x14ac:dyDescent="0.3">
      <c r="A27" t="s">
        <v>20</v>
      </c>
      <c r="B27" t="s">
        <v>19</v>
      </c>
      <c r="C27" t="s">
        <v>16</v>
      </c>
      <c r="D27" t="s">
        <v>17</v>
      </c>
      <c r="E27">
        <v>2435</v>
      </c>
      <c r="F27">
        <v>10</v>
      </c>
      <c r="G27">
        <v>300</v>
      </c>
      <c r="H27">
        <v>608625</v>
      </c>
      <c r="I27" s="1">
        <v>39862</v>
      </c>
      <c r="J27">
        <v>730350</v>
      </c>
      <c r="K27">
        <f t="shared" si="0"/>
        <v>121725</v>
      </c>
    </row>
    <row r="28" spans="1:11" x14ac:dyDescent="0.3">
      <c r="A28" t="s">
        <v>23</v>
      </c>
      <c r="B28" t="s">
        <v>19</v>
      </c>
      <c r="C28" t="s">
        <v>22</v>
      </c>
      <c r="D28" t="s">
        <v>13</v>
      </c>
      <c r="E28">
        <v>2682</v>
      </c>
      <c r="F28">
        <v>250</v>
      </c>
      <c r="G28">
        <v>20</v>
      </c>
      <c r="H28">
        <v>26820</v>
      </c>
      <c r="I28" s="1">
        <v>39864</v>
      </c>
      <c r="J28">
        <v>53640</v>
      </c>
      <c r="K28">
        <f t="shared" si="0"/>
        <v>26820</v>
      </c>
    </row>
    <row r="29" spans="1:11" x14ac:dyDescent="0.3">
      <c r="A29" t="s">
        <v>23</v>
      </c>
      <c r="B29" t="s">
        <v>15</v>
      </c>
      <c r="C29" t="s">
        <v>22</v>
      </c>
      <c r="D29" t="s">
        <v>13</v>
      </c>
      <c r="E29">
        <v>521</v>
      </c>
      <c r="F29">
        <v>250</v>
      </c>
      <c r="G29">
        <v>7</v>
      </c>
      <c r="H29">
        <v>2605</v>
      </c>
      <c r="I29" s="1">
        <v>39864</v>
      </c>
      <c r="J29">
        <v>3647</v>
      </c>
      <c r="K29">
        <f t="shared" si="0"/>
        <v>1042</v>
      </c>
    </row>
    <row r="30" spans="1:11" x14ac:dyDescent="0.3">
      <c r="A30" t="s">
        <v>23</v>
      </c>
      <c r="B30" t="s">
        <v>19</v>
      </c>
      <c r="C30" t="s">
        <v>25</v>
      </c>
      <c r="D30" t="s">
        <v>24</v>
      </c>
      <c r="E30">
        <v>639</v>
      </c>
      <c r="F30">
        <v>120</v>
      </c>
      <c r="G30">
        <v>350</v>
      </c>
      <c r="H30">
        <v>166140</v>
      </c>
      <c r="I30" s="1">
        <v>39865</v>
      </c>
      <c r="J30">
        <v>223650</v>
      </c>
      <c r="K30">
        <f t="shared" si="0"/>
        <v>57510</v>
      </c>
    </row>
    <row r="31" spans="1:11" x14ac:dyDescent="0.3">
      <c r="A31" t="s">
        <v>14</v>
      </c>
      <c r="B31" t="s">
        <v>26</v>
      </c>
      <c r="C31" t="s">
        <v>25</v>
      </c>
      <c r="D31" t="s">
        <v>24</v>
      </c>
      <c r="E31">
        <v>1596</v>
      </c>
      <c r="F31">
        <v>120</v>
      </c>
      <c r="G31">
        <v>125</v>
      </c>
      <c r="H31">
        <v>191520</v>
      </c>
      <c r="I31" s="1">
        <v>39865</v>
      </c>
      <c r="J31">
        <v>199500</v>
      </c>
      <c r="K31">
        <f t="shared" si="0"/>
        <v>7980</v>
      </c>
    </row>
    <row r="32" spans="1:11" x14ac:dyDescent="0.3">
      <c r="A32" t="s">
        <v>23</v>
      </c>
      <c r="B32" t="s">
        <v>21</v>
      </c>
      <c r="C32" t="s">
        <v>29</v>
      </c>
      <c r="D32" t="s">
        <v>13</v>
      </c>
      <c r="E32">
        <v>488</v>
      </c>
      <c r="F32">
        <v>5</v>
      </c>
      <c r="G32">
        <v>7</v>
      </c>
      <c r="H32">
        <v>2440</v>
      </c>
      <c r="I32" s="1">
        <v>39871</v>
      </c>
      <c r="J32">
        <v>3416</v>
      </c>
      <c r="K32">
        <f t="shared" si="0"/>
        <v>976</v>
      </c>
    </row>
    <row r="33" spans="1:11" x14ac:dyDescent="0.3">
      <c r="A33" t="s">
        <v>23</v>
      </c>
      <c r="B33" t="s">
        <v>21</v>
      </c>
      <c r="C33" t="s">
        <v>22</v>
      </c>
      <c r="D33" t="s">
        <v>24</v>
      </c>
      <c r="E33">
        <v>623</v>
      </c>
      <c r="F33">
        <v>250</v>
      </c>
      <c r="G33">
        <v>350</v>
      </c>
      <c r="H33">
        <v>161980</v>
      </c>
      <c r="I33" s="1">
        <v>39873</v>
      </c>
      <c r="J33">
        <v>218050</v>
      </c>
      <c r="K33">
        <f t="shared" si="0"/>
        <v>56070</v>
      </c>
    </row>
    <row r="34" spans="1:11" x14ac:dyDescent="0.3">
      <c r="A34" t="s">
        <v>14</v>
      </c>
      <c r="B34" t="s">
        <v>15</v>
      </c>
      <c r="C34" t="s">
        <v>16</v>
      </c>
      <c r="D34" t="s">
        <v>13</v>
      </c>
      <c r="E34">
        <v>1114</v>
      </c>
      <c r="F34">
        <v>10</v>
      </c>
      <c r="G34">
        <v>125</v>
      </c>
      <c r="H34">
        <v>133680</v>
      </c>
      <c r="I34" s="1">
        <v>39874</v>
      </c>
      <c r="J34">
        <v>139250</v>
      </c>
      <c r="K34">
        <f t="shared" si="0"/>
        <v>5570</v>
      </c>
    </row>
    <row r="35" spans="1:11" x14ac:dyDescent="0.3">
      <c r="A35" t="s">
        <v>14</v>
      </c>
      <c r="B35" t="s">
        <v>15</v>
      </c>
      <c r="C35" t="s">
        <v>16</v>
      </c>
      <c r="D35" t="s">
        <v>17</v>
      </c>
      <c r="E35">
        <v>2145</v>
      </c>
      <c r="F35">
        <v>10</v>
      </c>
      <c r="G35">
        <v>125</v>
      </c>
      <c r="H35">
        <v>257400</v>
      </c>
      <c r="I35" s="1">
        <v>39875</v>
      </c>
      <c r="J35">
        <v>268125</v>
      </c>
      <c r="K35">
        <f t="shared" si="0"/>
        <v>10725</v>
      </c>
    </row>
    <row r="36" spans="1:11" x14ac:dyDescent="0.3">
      <c r="A36" t="s">
        <v>20</v>
      </c>
      <c r="B36" t="s">
        <v>11</v>
      </c>
      <c r="C36" t="s">
        <v>22</v>
      </c>
      <c r="D36" t="s">
        <v>17</v>
      </c>
      <c r="E36">
        <v>986</v>
      </c>
      <c r="F36">
        <v>250</v>
      </c>
      <c r="G36">
        <v>300</v>
      </c>
      <c r="H36">
        <v>246500</v>
      </c>
      <c r="I36" s="1">
        <v>39876</v>
      </c>
      <c r="J36">
        <v>295800</v>
      </c>
      <c r="K36">
        <f t="shared" si="0"/>
        <v>49300</v>
      </c>
    </row>
    <row r="37" spans="1:11" x14ac:dyDescent="0.3">
      <c r="A37" t="s">
        <v>14</v>
      </c>
      <c r="B37" t="s">
        <v>21</v>
      </c>
      <c r="C37" t="s">
        <v>12</v>
      </c>
      <c r="D37" t="s">
        <v>24</v>
      </c>
      <c r="E37">
        <v>2416</v>
      </c>
      <c r="F37">
        <v>3</v>
      </c>
      <c r="G37">
        <v>125</v>
      </c>
      <c r="H37">
        <v>289920</v>
      </c>
      <c r="I37" s="1">
        <v>39877</v>
      </c>
      <c r="J37">
        <v>302000</v>
      </c>
      <c r="K37">
        <f t="shared" si="0"/>
        <v>12080</v>
      </c>
    </row>
    <row r="38" spans="1:11" x14ac:dyDescent="0.3">
      <c r="A38" t="s">
        <v>14</v>
      </c>
      <c r="B38" t="s">
        <v>15</v>
      </c>
      <c r="C38" t="s">
        <v>12</v>
      </c>
      <c r="D38" t="s">
        <v>24</v>
      </c>
      <c r="E38">
        <v>2156</v>
      </c>
      <c r="F38">
        <v>3</v>
      </c>
      <c r="G38">
        <v>125</v>
      </c>
      <c r="H38">
        <v>258720</v>
      </c>
      <c r="I38" s="1">
        <v>39877</v>
      </c>
      <c r="J38">
        <v>269500</v>
      </c>
      <c r="K38">
        <f t="shared" si="0"/>
        <v>10780</v>
      </c>
    </row>
    <row r="39" spans="1:11" x14ac:dyDescent="0.3">
      <c r="A39" t="s">
        <v>14</v>
      </c>
      <c r="B39" t="s">
        <v>26</v>
      </c>
      <c r="C39" t="s">
        <v>16</v>
      </c>
      <c r="D39" t="s">
        <v>13</v>
      </c>
      <c r="E39">
        <v>2797</v>
      </c>
      <c r="F39">
        <v>10</v>
      </c>
      <c r="G39">
        <v>125</v>
      </c>
      <c r="H39">
        <v>335640</v>
      </c>
      <c r="I39" s="1">
        <v>39878</v>
      </c>
      <c r="J39">
        <v>349625</v>
      </c>
      <c r="K39">
        <f t="shared" si="0"/>
        <v>13985</v>
      </c>
    </row>
    <row r="40" spans="1:11" x14ac:dyDescent="0.3">
      <c r="A40" t="s">
        <v>18</v>
      </c>
      <c r="B40" t="s">
        <v>19</v>
      </c>
      <c r="C40" t="s">
        <v>22</v>
      </c>
      <c r="D40" t="s">
        <v>24</v>
      </c>
      <c r="E40">
        <v>2167</v>
      </c>
      <c r="F40">
        <v>250</v>
      </c>
      <c r="G40">
        <v>15</v>
      </c>
      <c r="H40">
        <v>21670</v>
      </c>
      <c r="I40" s="1">
        <v>39881</v>
      </c>
      <c r="J40">
        <v>32505</v>
      </c>
      <c r="K40">
        <f t="shared" si="0"/>
        <v>10835</v>
      </c>
    </row>
    <row r="41" spans="1:11" x14ac:dyDescent="0.3">
      <c r="A41" t="s">
        <v>20</v>
      </c>
      <c r="B41" t="s">
        <v>26</v>
      </c>
      <c r="C41" t="s">
        <v>16</v>
      </c>
      <c r="D41" t="s">
        <v>13</v>
      </c>
      <c r="E41">
        <v>991</v>
      </c>
      <c r="F41">
        <v>10</v>
      </c>
      <c r="G41">
        <v>300</v>
      </c>
      <c r="H41">
        <v>247750</v>
      </c>
      <c r="I41" s="1">
        <v>39883</v>
      </c>
      <c r="J41">
        <v>297300</v>
      </c>
      <c r="K41">
        <f t="shared" si="0"/>
        <v>49550</v>
      </c>
    </row>
    <row r="42" spans="1:11" x14ac:dyDescent="0.3">
      <c r="A42" t="s">
        <v>23</v>
      </c>
      <c r="B42" t="s">
        <v>26</v>
      </c>
      <c r="C42" t="s">
        <v>16</v>
      </c>
      <c r="D42" t="s">
        <v>13</v>
      </c>
      <c r="E42">
        <v>602</v>
      </c>
      <c r="F42">
        <v>10</v>
      </c>
      <c r="G42">
        <v>350</v>
      </c>
      <c r="H42">
        <v>156520</v>
      </c>
      <c r="I42" s="1">
        <v>39883</v>
      </c>
      <c r="J42">
        <v>210700</v>
      </c>
      <c r="K42">
        <f t="shared" si="0"/>
        <v>54180</v>
      </c>
    </row>
    <row r="43" spans="1:11" x14ac:dyDescent="0.3">
      <c r="A43" t="s">
        <v>18</v>
      </c>
      <c r="B43" t="s">
        <v>19</v>
      </c>
      <c r="C43" t="s">
        <v>16</v>
      </c>
      <c r="D43" t="s">
        <v>13</v>
      </c>
      <c r="E43">
        <v>2620</v>
      </c>
      <c r="F43">
        <v>10</v>
      </c>
      <c r="G43">
        <v>15</v>
      </c>
      <c r="H43">
        <v>26200</v>
      </c>
      <c r="I43" s="1">
        <v>39883</v>
      </c>
      <c r="J43">
        <v>39300</v>
      </c>
      <c r="K43">
        <f t="shared" si="0"/>
        <v>13100</v>
      </c>
    </row>
    <row r="44" spans="1:11" x14ac:dyDescent="0.3">
      <c r="A44" t="s">
        <v>18</v>
      </c>
      <c r="B44" t="s">
        <v>19</v>
      </c>
      <c r="C44" t="s">
        <v>29</v>
      </c>
      <c r="D44" t="s">
        <v>13</v>
      </c>
      <c r="E44">
        <v>2501</v>
      </c>
      <c r="F44">
        <v>5</v>
      </c>
      <c r="G44">
        <v>15</v>
      </c>
      <c r="H44">
        <v>25010</v>
      </c>
      <c r="I44" s="1">
        <v>39885</v>
      </c>
      <c r="J44">
        <v>37515</v>
      </c>
      <c r="K44">
        <f t="shared" si="0"/>
        <v>12505</v>
      </c>
    </row>
    <row r="45" spans="1:11" x14ac:dyDescent="0.3">
      <c r="A45" t="s">
        <v>18</v>
      </c>
      <c r="B45" t="s">
        <v>19</v>
      </c>
      <c r="C45" t="s">
        <v>25</v>
      </c>
      <c r="D45" t="s">
        <v>24</v>
      </c>
      <c r="E45">
        <v>2826</v>
      </c>
      <c r="F45">
        <v>120</v>
      </c>
      <c r="G45">
        <v>15</v>
      </c>
      <c r="H45">
        <v>28260</v>
      </c>
      <c r="I45" s="1">
        <v>39891</v>
      </c>
      <c r="J45">
        <v>42390</v>
      </c>
      <c r="K45">
        <f t="shared" si="0"/>
        <v>14130</v>
      </c>
    </row>
    <row r="46" spans="1:11" x14ac:dyDescent="0.3">
      <c r="A46" t="s">
        <v>14</v>
      </c>
      <c r="B46" t="s">
        <v>19</v>
      </c>
      <c r="C46" t="s">
        <v>25</v>
      </c>
      <c r="D46" t="s">
        <v>24</v>
      </c>
      <c r="E46">
        <v>663</v>
      </c>
      <c r="F46">
        <v>120</v>
      </c>
      <c r="G46">
        <v>125</v>
      </c>
      <c r="H46">
        <v>79560</v>
      </c>
      <c r="I46" s="1">
        <v>39891</v>
      </c>
      <c r="J46">
        <v>82875</v>
      </c>
      <c r="K46">
        <f t="shared" si="0"/>
        <v>3315</v>
      </c>
    </row>
    <row r="47" spans="1:11" x14ac:dyDescent="0.3">
      <c r="A47" t="s">
        <v>20</v>
      </c>
      <c r="B47" t="s">
        <v>26</v>
      </c>
      <c r="C47" t="s">
        <v>25</v>
      </c>
      <c r="D47" t="s">
        <v>24</v>
      </c>
      <c r="E47">
        <v>2574</v>
      </c>
      <c r="F47">
        <v>120</v>
      </c>
      <c r="G47">
        <v>300</v>
      </c>
      <c r="H47">
        <v>643500</v>
      </c>
      <c r="I47" s="1">
        <v>39891</v>
      </c>
      <c r="J47">
        <v>772200</v>
      </c>
      <c r="K47">
        <f t="shared" si="0"/>
        <v>128700</v>
      </c>
    </row>
    <row r="48" spans="1:11" x14ac:dyDescent="0.3">
      <c r="A48" t="s">
        <v>23</v>
      </c>
      <c r="B48" t="s">
        <v>26</v>
      </c>
      <c r="C48" t="s">
        <v>12</v>
      </c>
      <c r="D48" t="s">
        <v>17</v>
      </c>
      <c r="E48">
        <v>2529</v>
      </c>
      <c r="F48">
        <v>3</v>
      </c>
      <c r="G48">
        <v>7</v>
      </c>
      <c r="H48">
        <v>12645</v>
      </c>
      <c r="I48" s="1">
        <v>39892</v>
      </c>
      <c r="J48">
        <v>17703</v>
      </c>
      <c r="K48">
        <f t="shared" si="0"/>
        <v>5058</v>
      </c>
    </row>
    <row r="49" spans="1:11" x14ac:dyDescent="0.3">
      <c r="A49" t="s">
        <v>23</v>
      </c>
      <c r="B49" t="s">
        <v>21</v>
      </c>
      <c r="C49" t="s">
        <v>16</v>
      </c>
      <c r="D49" t="s">
        <v>24</v>
      </c>
      <c r="E49">
        <v>2428</v>
      </c>
      <c r="F49">
        <v>10</v>
      </c>
      <c r="G49">
        <v>20</v>
      </c>
      <c r="H49">
        <v>24280</v>
      </c>
      <c r="I49" s="1">
        <v>39899</v>
      </c>
      <c r="J49">
        <v>48560</v>
      </c>
      <c r="K49">
        <f t="shared" si="0"/>
        <v>24280</v>
      </c>
    </row>
    <row r="50" spans="1:11" x14ac:dyDescent="0.3">
      <c r="A50" t="s">
        <v>18</v>
      </c>
      <c r="B50" t="s">
        <v>26</v>
      </c>
      <c r="C50" t="s">
        <v>16</v>
      </c>
      <c r="D50" t="s">
        <v>24</v>
      </c>
      <c r="E50">
        <v>1767</v>
      </c>
      <c r="F50">
        <v>10</v>
      </c>
      <c r="G50">
        <v>15</v>
      </c>
      <c r="H50">
        <v>17670</v>
      </c>
      <c r="I50" s="1">
        <v>39899</v>
      </c>
      <c r="J50">
        <v>26505</v>
      </c>
      <c r="K50">
        <f t="shared" si="0"/>
        <v>8835</v>
      </c>
    </row>
    <row r="51" spans="1:11" x14ac:dyDescent="0.3">
      <c r="A51" t="s">
        <v>10</v>
      </c>
      <c r="B51" t="s">
        <v>19</v>
      </c>
      <c r="C51" t="s">
        <v>16</v>
      </c>
      <c r="D51" t="s">
        <v>24</v>
      </c>
      <c r="E51">
        <v>1393</v>
      </c>
      <c r="F51">
        <v>10</v>
      </c>
      <c r="G51">
        <v>12</v>
      </c>
      <c r="H51">
        <v>4179</v>
      </c>
      <c r="I51" s="1">
        <v>39899</v>
      </c>
      <c r="J51">
        <v>16716</v>
      </c>
      <c r="K51">
        <f t="shared" si="0"/>
        <v>12537</v>
      </c>
    </row>
    <row r="52" spans="1:11" x14ac:dyDescent="0.3">
      <c r="A52" t="s">
        <v>23</v>
      </c>
      <c r="B52" t="s">
        <v>11</v>
      </c>
      <c r="C52" t="s">
        <v>22</v>
      </c>
      <c r="D52" t="s">
        <v>24</v>
      </c>
      <c r="E52">
        <v>280</v>
      </c>
      <c r="F52">
        <v>250</v>
      </c>
      <c r="G52">
        <v>7</v>
      </c>
      <c r="H52">
        <v>1400</v>
      </c>
      <c r="I52" s="1">
        <v>39899</v>
      </c>
      <c r="J52">
        <v>1960</v>
      </c>
      <c r="K52">
        <f t="shared" si="0"/>
        <v>560</v>
      </c>
    </row>
    <row r="53" spans="1:11" x14ac:dyDescent="0.3">
      <c r="A53" t="s">
        <v>23</v>
      </c>
      <c r="B53" t="s">
        <v>21</v>
      </c>
      <c r="C53" t="s">
        <v>27</v>
      </c>
      <c r="D53" t="s">
        <v>24</v>
      </c>
      <c r="E53">
        <v>2240</v>
      </c>
      <c r="F53">
        <v>260</v>
      </c>
      <c r="G53">
        <v>350</v>
      </c>
      <c r="H53">
        <v>582400</v>
      </c>
      <c r="I53" s="1">
        <v>39901</v>
      </c>
      <c r="J53">
        <v>784000</v>
      </c>
      <c r="K53">
        <f t="shared" si="0"/>
        <v>201600</v>
      </c>
    </row>
    <row r="54" spans="1:11" x14ac:dyDescent="0.3">
      <c r="A54" t="s">
        <v>23</v>
      </c>
      <c r="B54" t="s">
        <v>11</v>
      </c>
      <c r="C54" t="s">
        <v>27</v>
      </c>
      <c r="D54" t="s">
        <v>13</v>
      </c>
      <c r="E54">
        <v>1520</v>
      </c>
      <c r="F54">
        <v>260</v>
      </c>
      <c r="G54">
        <v>20</v>
      </c>
      <c r="H54">
        <v>15200</v>
      </c>
      <c r="I54" s="1">
        <v>39903</v>
      </c>
      <c r="J54">
        <v>30400</v>
      </c>
      <c r="K54">
        <f t="shared" si="0"/>
        <v>15200</v>
      </c>
    </row>
    <row r="55" spans="1:11" x14ac:dyDescent="0.3">
      <c r="A55" t="s">
        <v>20</v>
      </c>
      <c r="B55" t="s">
        <v>21</v>
      </c>
      <c r="C55" t="s">
        <v>16</v>
      </c>
      <c r="D55" t="s">
        <v>24</v>
      </c>
      <c r="E55">
        <v>1366</v>
      </c>
      <c r="F55">
        <v>10</v>
      </c>
      <c r="G55">
        <v>300</v>
      </c>
      <c r="H55">
        <v>341500</v>
      </c>
      <c r="I55" s="1">
        <v>39909</v>
      </c>
      <c r="J55">
        <v>409800</v>
      </c>
      <c r="K55">
        <f t="shared" si="0"/>
        <v>68300</v>
      </c>
    </row>
    <row r="56" spans="1:11" x14ac:dyDescent="0.3">
      <c r="A56" t="s">
        <v>23</v>
      </c>
      <c r="B56" t="s">
        <v>15</v>
      </c>
      <c r="C56" t="s">
        <v>16</v>
      </c>
      <c r="D56" t="s">
        <v>24</v>
      </c>
      <c r="E56">
        <v>1122</v>
      </c>
      <c r="F56">
        <v>10</v>
      </c>
      <c r="G56">
        <v>20</v>
      </c>
      <c r="H56">
        <v>11220</v>
      </c>
      <c r="I56" s="1">
        <v>39910</v>
      </c>
      <c r="J56">
        <v>22440</v>
      </c>
      <c r="K56">
        <f t="shared" si="0"/>
        <v>11220</v>
      </c>
    </row>
    <row r="57" spans="1:11" x14ac:dyDescent="0.3">
      <c r="A57" t="s">
        <v>23</v>
      </c>
      <c r="B57" t="s">
        <v>15</v>
      </c>
      <c r="C57" t="s">
        <v>16</v>
      </c>
      <c r="D57" t="s">
        <v>24</v>
      </c>
      <c r="E57">
        <v>1233</v>
      </c>
      <c r="F57">
        <v>10</v>
      </c>
      <c r="G57">
        <v>20</v>
      </c>
      <c r="H57">
        <v>12330</v>
      </c>
      <c r="I57" s="1">
        <v>39925</v>
      </c>
      <c r="J57">
        <v>24660</v>
      </c>
      <c r="K57">
        <f t="shared" si="0"/>
        <v>12330</v>
      </c>
    </row>
    <row r="58" spans="1:11" x14ac:dyDescent="0.3">
      <c r="A58" t="s">
        <v>20</v>
      </c>
      <c r="B58" t="s">
        <v>15</v>
      </c>
      <c r="C58" t="s">
        <v>25</v>
      </c>
      <c r="D58" t="s">
        <v>13</v>
      </c>
      <c r="E58">
        <v>635</v>
      </c>
      <c r="F58">
        <v>120</v>
      </c>
      <c r="G58">
        <v>300</v>
      </c>
      <c r="H58">
        <v>158750</v>
      </c>
      <c r="I58" s="1">
        <v>39930</v>
      </c>
      <c r="J58">
        <v>190500</v>
      </c>
      <c r="K58">
        <f t="shared" si="0"/>
        <v>31750</v>
      </c>
    </row>
    <row r="59" spans="1:11" x14ac:dyDescent="0.3">
      <c r="A59" t="s">
        <v>10</v>
      </c>
      <c r="B59" t="s">
        <v>26</v>
      </c>
      <c r="C59" t="s">
        <v>29</v>
      </c>
      <c r="D59" t="s">
        <v>13</v>
      </c>
      <c r="E59">
        <v>2723</v>
      </c>
      <c r="F59">
        <v>5</v>
      </c>
      <c r="G59">
        <v>12</v>
      </c>
      <c r="H59">
        <v>8169</v>
      </c>
      <c r="I59" s="1">
        <v>39934</v>
      </c>
      <c r="J59">
        <v>32676</v>
      </c>
      <c r="K59">
        <f t="shared" si="0"/>
        <v>24507</v>
      </c>
    </row>
    <row r="60" spans="1:11" x14ac:dyDescent="0.3">
      <c r="A60" t="s">
        <v>18</v>
      </c>
      <c r="B60" t="s">
        <v>11</v>
      </c>
      <c r="C60" t="s">
        <v>22</v>
      </c>
      <c r="D60" t="s">
        <v>24</v>
      </c>
      <c r="E60">
        <v>1175</v>
      </c>
      <c r="F60">
        <v>250</v>
      </c>
      <c r="G60">
        <v>15</v>
      </c>
      <c r="H60">
        <v>11750</v>
      </c>
      <c r="I60" s="1">
        <v>39939</v>
      </c>
      <c r="J60">
        <v>17625</v>
      </c>
      <c r="K60">
        <f t="shared" si="0"/>
        <v>5875</v>
      </c>
    </row>
    <row r="61" spans="1:11" x14ac:dyDescent="0.3">
      <c r="A61" t="s">
        <v>14</v>
      </c>
      <c r="B61" t="s">
        <v>21</v>
      </c>
      <c r="C61" t="s">
        <v>22</v>
      </c>
      <c r="D61" t="s">
        <v>24</v>
      </c>
      <c r="E61">
        <v>2954</v>
      </c>
      <c r="F61">
        <v>250</v>
      </c>
      <c r="G61">
        <v>125</v>
      </c>
      <c r="H61">
        <v>354480</v>
      </c>
      <c r="I61" s="1">
        <v>39939</v>
      </c>
      <c r="J61">
        <v>369250</v>
      </c>
      <c r="K61">
        <f t="shared" si="0"/>
        <v>14770</v>
      </c>
    </row>
    <row r="62" spans="1:11" x14ac:dyDescent="0.3">
      <c r="A62" t="s">
        <v>18</v>
      </c>
      <c r="B62" t="s">
        <v>19</v>
      </c>
      <c r="C62" t="s">
        <v>27</v>
      </c>
      <c r="D62" t="s">
        <v>24</v>
      </c>
      <c r="E62">
        <v>2072</v>
      </c>
      <c r="F62">
        <v>260</v>
      </c>
      <c r="G62">
        <v>15</v>
      </c>
      <c r="H62">
        <v>20720</v>
      </c>
      <c r="I62" s="1">
        <v>39951</v>
      </c>
      <c r="J62">
        <v>31080</v>
      </c>
      <c r="K62">
        <f t="shared" si="0"/>
        <v>10360</v>
      </c>
    </row>
    <row r="63" spans="1:11" x14ac:dyDescent="0.3">
      <c r="A63" t="s">
        <v>23</v>
      </c>
      <c r="B63" t="s">
        <v>19</v>
      </c>
      <c r="C63" t="s">
        <v>12</v>
      </c>
      <c r="D63" t="s">
        <v>24</v>
      </c>
      <c r="E63">
        <v>1790</v>
      </c>
      <c r="F63">
        <v>3</v>
      </c>
      <c r="G63">
        <v>350</v>
      </c>
      <c r="H63">
        <v>465400</v>
      </c>
      <c r="I63" s="1">
        <v>39960</v>
      </c>
      <c r="J63">
        <v>626500</v>
      </c>
      <c r="K63">
        <f t="shared" si="0"/>
        <v>161100</v>
      </c>
    </row>
    <row r="64" spans="1:11" x14ac:dyDescent="0.3">
      <c r="A64" t="s">
        <v>18</v>
      </c>
      <c r="B64" t="s">
        <v>21</v>
      </c>
      <c r="C64" t="s">
        <v>16</v>
      </c>
      <c r="D64" t="s">
        <v>17</v>
      </c>
      <c r="E64">
        <v>218</v>
      </c>
      <c r="F64">
        <v>10</v>
      </c>
      <c r="G64">
        <v>15</v>
      </c>
      <c r="H64">
        <v>2180</v>
      </c>
      <c r="I64" s="1">
        <v>39962</v>
      </c>
      <c r="J64">
        <v>3270</v>
      </c>
      <c r="K64">
        <f t="shared" si="0"/>
        <v>1090</v>
      </c>
    </row>
    <row r="65" spans="1:11" x14ac:dyDescent="0.3">
      <c r="A65" t="s">
        <v>23</v>
      </c>
      <c r="B65" t="s">
        <v>15</v>
      </c>
      <c r="C65" t="s">
        <v>16</v>
      </c>
      <c r="D65" t="s">
        <v>13</v>
      </c>
      <c r="E65">
        <v>2993</v>
      </c>
      <c r="F65">
        <v>10</v>
      </c>
      <c r="G65">
        <v>20</v>
      </c>
      <c r="H65">
        <v>29930</v>
      </c>
      <c r="I65" s="1">
        <v>39963</v>
      </c>
      <c r="J65">
        <v>59860</v>
      </c>
      <c r="K65">
        <f t="shared" si="0"/>
        <v>29930</v>
      </c>
    </row>
    <row r="66" spans="1:11" x14ac:dyDescent="0.3">
      <c r="A66" t="s">
        <v>10</v>
      </c>
      <c r="B66" t="s">
        <v>26</v>
      </c>
      <c r="C66" t="s">
        <v>22</v>
      </c>
      <c r="D66" t="s">
        <v>13</v>
      </c>
      <c r="E66">
        <v>1956</v>
      </c>
      <c r="F66">
        <v>250</v>
      </c>
      <c r="G66">
        <v>12</v>
      </c>
      <c r="H66">
        <v>5868</v>
      </c>
      <c r="I66" s="1">
        <v>39963</v>
      </c>
      <c r="J66">
        <v>23472</v>
      </c>
      <c r="K66">
        <f t="shared" si="0"/>
        <v>17604</v>
      </c>
    </row>
    <row r="67" spans="1:11" x14ac:dyDescent="0.3">
      <c r="A67" t="s">
        <v>10</v>
      </c>
      <c r="B67" t="s">
        <v>11</v>
      </c>
      <c r="C67" t="s">
        <v>22</v>
      </c>
      <c r="D67" t="s">
        <v>17</v>
      </c>
      <c r="E67">
        <v>2479</v>
      </c>
      <c r="F67">
        <v>250</v>
      </c>
      <c r="G67">
        <v>12</v>
      </c>
      <c r="H67">
        <v>7437</v>
      </c>
      <c r="I67" s="1">
        <v>39971</v>
      </c>
      <c r="J67">
        <v>29748</v>
      </c>
      <c r="K67">
        <f t="shared" ref="K67:K130" si="1">J67-H67</f>
        <v>22311</v>
      </c>
    </row>
    <row r="68" spans="1:11" x14ac:dyDescent="0.3">
      <c r="A68" t="s">
        <v>18</v>
      </c>
      <c r="B68" t="s">
        <v>15</v>
      </c>
      <c r="C68" t="s">
        <v>29</v>
      </c>
      <c r="D68" t="s">
        <v>24</v>
      </c>
      <c r="E68">
        <v>2157</v>
      </c>
      <c r="F68">
        <v>5</v>
      </c>
      <c r="G68">
        <v>15</v>
      </c>
      <c r="H68">
        <v>21570</v>
      </c>
      <c r="I68" s="1">
        <v>39984</v>
      </c>
      <c r="J68">
        <v>32355</v>
      </c>
      <c r="K68">
        <f t="shared" si="1"/>
        <v>10785</v>
      </c>
    </row>
    <row r="69" spans="1:11" x14ac:dyDescent="0.3">
      <c r="A69" t="s">
        <v>20</v>
      </c>
      <c r="B69" t="s">
        <v>15</v>
      </c>
      <c r="C69" t="s">
        <v>16</v>
      </c>
      <c r="D69" t="s">
        <v>13</v>
      </c>
      <c r="E69">
        <v>1607</v>
      </c>
      <c r="F69">
        <v>10</v>
      </c>
      <c r="G69">
        <v>300</v>
      </c>
      <c r="H69">
        <v>401750</v>
      </c>
      <c r="I69" s="1">
        <v>39985</v>
      </c>
      <c r="J69">
        <v>482100</v>
      </c>
      <c r="K69">
        <f t="shared" si="1"/>
        <v>80350</v>
      </c>
    </row>
    <row r="70" spans="1:11" x14ac:dyDescent="0.3">
      <c r="A70" t="s">
        <v>20</v>
      </c>
      <c r="B70" t="s">
        <v>26</v>
      </c>
      <c r="C70" t="s">
        <v>22</v>
      </c>
      <c r="D70" t="s">
        <v>17</v>
      </c>
      <c r="E70">
        <v>2844</v>
      </c>
      <c r="F70">
        <v>250</v>
      </c>
      <c r="G70">
        <v>300</v>
      </c>
      <c r="H70">
        <v>711000</v>
      </c>
      <c r="I70" s="1">
        <v>39986</v>
      </c>
      <c r="J70">
        <v>853200</v>
      </c>
      <c r="K70">
        <f t="shared" si="1"/>
        <v>142200</v>
      </c>
    </row>
    <row r="71" spans="1:11" x14ac:dyDescent="0.3">
      <c r="A71" t="s">
        <v>23</v>
      </c>
      <c r="B71" t="s">
        <v>26</v>
      </c>
      <c r="C71" t="s">
        <v>22</v>
      </c>
      <c r="D71" t="s">
        <v>24</v>
      </c>
      <c r="E71">
        <v>986</v>
      </c>
      <c r="F71">
        <v>250</v>
      </c>
      <c r="G71">
        <v>350</v>
      </c>
      <c r="H71">
        <v>256360</v>
      </c>
      <c r="I71" s="1">
        <v>39988</v>
      </c>
      <c r="J71">
        <v>345100</v>
      </c>
      <c r="K71">
        <f t="shared" si="1"/>
        <v>88740</v>
      </c>
    </row>
    <row r="72" spans="1:11" x14ac:dyDescent="0.3">
      <c r="A72" t="s">
        <v>14</v>
      </c>
      <c r="B72" t="s">
        <v>26</v>
      </c>
      <c r="C72" t="s">
        <v>22</v>
      </c>
      <c r="D72" t="s">
        <v>24</v>
      </c>
      <c r="E72">
        <v>2387</v>
      </c>
      <c r="F72">
        <v>250</v>
      </c>
      <c r="G72">
        <v>125</v>
      </c>
      <c r="H72">
        <v>286440</v>
      </c>
      <c r="I72" s="1">
        <v>39988</v>
      </c>
      <c r="J72">
        <v>298375</v>
      </c>
      <c r="K72">
        <f t="shared" si="1"/>
        <v>11935</v>
      </c>
    </row>
    <row r="73" spans="1:11" x14ac:dyDescent="0.3">
      <c r="A73" t="s">
        <v>20</v>
      </c>
      <c r="B73" t="s">
        <v>15</v>
      </c>
      <c r="C73" t="s">
        <v>12</v>
      </c>
      <c r="D73" t="s">
        <v>24</v>
      </c>
      <c r="E73">
        <v>801</v>
      </c>
      <c r="F73">
        <v>3</v>
      </c>
      <c r="G73">
        <v>300</v>
      </c>
      <c r="H73">
        <v>200250</v>
      </c>
      <c r="I73" s="1">
        <v>39995</v>
      </c>
      <c r="J73">
        <v>240300</v>
      </c>
      <c r="K73">
        <f t="shared" si="1"/>
        <v>40050</v>
      </c>
    </row>
    <row r="74" spans="1:11" x14ac:dyDescent="0.3">
      <c r="A74" t="s">
        <v>23</v>
      </c>
      <c r="B74" t="s">
        <v>19</v>
      </c>
      <c r="C74" t="s">
        <v>22</v>
      </c>
      <c r="D74" t="s">
        <v>13</v>
      </c>
      <c r="E74">
        <v>2487</v>
      </c>
      <c r="F74">
        <v>250</v>
      </c>
      <c r="G74">
        <v>7</v>
      </c>
      <c r="H74">
        <v>12435</v>
      </c>
      <c r="I74" s="1">
        <v>39996</v>
      </c>
      <c r="J74">
        <v>17409</v>
      </c>
      <c r="K74">
        <f t="shared" si="1"/>
        <v>4974</v>
      </c>
    </row>
    <row r="75" spans="1:11" x14ac:dyDescent="0.3">
      <c r="A75" t="s">
        <v>23</v>
      </c>
      <c r="B75" t="s">
        <v>11</v>
      </c>
      <c r="C75" t="s">
        <v>27</v>
      </c>
      <c r="D75" t="s">
        <v>13</v>
      </c>
      <c r="E75">
        <v>1350</v>
      </c>
      <c r="F75">
        <v>260</v>
      </c>
      <c r="G75">
        <v>350</v>
      </c>
      <c r="H75">
        <v>351000</v>
      </c>
      <c r="I75" s="1">
        <v>39996</v>
      </c>
      <c r="J75">
        <v>472500</v>
      </c>
      <c r="K75">
        <f t="shared" si="1"/>
        <v>121500</v>
      </c>
    </row>
    <row r="76" spans="1:11" x14ac:dyDescent="0.3">
      <c r="A76" t="s">
        <v>23</v>
      </c>
      <c r="B76" t="s">
        <v>21</v>
      </c>
      <c r="C76" t="s">
        <v>12</v>
      </c>
      <c r="D76" t="s">
        <v>24</v>
      </c>
      <c r="E76">
        <v>923</v>
      </c>
      <c r="F76">
        <v>3</v>
      </c>
      <c r="G76">
        <v>350</v>
      </c>
      <c r="H76">
        <v>239980</v>
      </c>
      <c r="I76" s="1">
        <v>39997</v>
      </c>
      <c r="J76">
        <v>323050</v>
      </c>
      <c r="K76">
        <f t="shared" si="1"/>
        <v>83070</v>
      </c>
    </row>
    <row r="77" spans="1:11" x14ac:dyDescent="0.3">
      <c r="A77" t="s">
        <v>23</v>
      </c>
      <c r="B77" t="s">
        <v>11</v>
      </c>
      <c r="C77" t="s">
        <v>29</v>
      </c>
      <c r="D77" t="s">
        <v>13</v>
      </c>
      <c r="E77">
        <v>645</v>
      </c>
      <c r="F77">
        <v>5</v>
      </c>
      <c r="G77">
        <v>20</v>
      </c>
      <c r="H77">
        <v>6450</v>
      </c>
      <c r="I77" s="1">
        <v>40001</v>
      </c>
      <c r="J77">
        <v>12900</v>
      </c>
      <c r="K77">
        <f t="shared" si="1"/>
        <v>6450</v>
      </c>
    </row>
    <row r="78" spans="1:11" x14ac:dyDescent="0.3">
      <c r="A78" t="s">
        <v>23</v>
      </c>
      <c r="B78" t="s">
        <v>11</v>
      </c>
      <c r="C78" t="s">
        <v>16</v>
      </c>
      <c r="D78" t="s">
        <v>13</v>
      </c>
      <c r="E78">
        <v>1366</v>
      </c>
      <c r="F78">
        <v>10</v>
      </c>
      <c r="G78">
        <v>20</v>
      </c>
      <c r="H78">
        <v>13660</v>
      </c>
      <c r="I78" s="1">
        <v>40007</v>
      </c>
      <c r="J78">
        <v>27320</v>
      </c>
      <c r="K78">
        <f t="shared" si="1"/>
        <v>13660</v>
      </c>
    </row>
    <row r="79" spans="1:11" x14ac:dyDescent="0.3">
      <c r="A79" t="s">
        <v>23</v>
      </c>
      <c r="B79" t="s">
        <v>26</v>
      </c>
      <c r="C79" t="s">
        <v>12</v>
      </c>
      <c r="D79" t="s">
        <v>24</v>
      </c>
      <c r="E79">
        <v>1743</v>
      </c>
      <c r="F79">
        <v>3</v>
      </c>
      <c r="G79">
        <v>20</v>
      </c>
      <c r="H79">
        <v>17430</v>
      </c>
      <c r="I79" s="1">
        <v>40009</v>
      </c>
      <c r="J79">
        <v>34860</v>
      </c>
      <c r="K79">
        <f t="shared" si="1"/>
        <v>17430</v>
      </c>
    </row>
    <row r="80" spans="1:11" x14ac:dyDescent="0.3">
      <c r="A80" t="s">
        <v>23</v>
      </c>
      <c r="B80" t="s">
        <v>26</v>
      </c>
      <c r="C80" t="s">
        <v>12</v>
      </c>
      <c r="D80" t="s">
        <v>24</v>
      </c>
      <c r="E80">
        <v>2996</v>
      </c>
      <c r="F80">
        <v>3</v>
      </c>
      <c r="G80">
        <v>7</v>
      </c>
      <c r="H80">
        <v>14980</v>
      </c>
      <c r="I80" s="1">
        <v>40009</v>
      </c>
      <c r="J80">
        <v>20972</v>
      </c>
      <c r="K80">
        <f t="shared" si="1"/>
        <v>5992</v>
      </c>
    </row>
    <row r="81" spans="1:11" x14ac:dyDescent="0.3">
      <c r="A81" t="s">
        <v>23</v>
      </c>
      <c r="B81" t="s">
        <v>11</v>
      </c>
      <c r="C81" t="s">
        <v>12</v>
      </c>
      <c r="D81" t="s">
        <v>24</v>
      </c>
      <c r="E81">
        <v>280</v>
      </c>
      <c r="F81">
        <v>3</v>
      </c>
      <c r="G81">
        <v>7</v>
      </c>
      <c r="H81">
        <v>1400</v>
      </c>
      <c r="I81" s="1">
        <v>40009</v>
      </c>
      <c r="J81">
        <v>1960</v>
      </c>
      <c r="K81">
        <f t="shared" si="1"/>
        <v>560</v>
      </c>
    </row>
    <row r="82" spans="1:11" x14ac:dyDescent="0.3">
      <c r="A82" t="s">
        <v>23</v>
      </c>
      <c r="B82" t="s">
        <v>26</v>
      </c>
      <c r="C82" t="s">
        <v>25</v>
      </c>
      <c r="D82" t="s">
        <v>17</v>
      </c>
      <c r="E82">
        <v>1566</v>
      </c>
      <c r="F82">
        <v>120</v>
      </c>
      <c r="G82">
        <v>20</v>
      </c>
      <c r="H82">
        <v>15660</v>
      </c>
      <c r="I82" s="1">
        <v>40010</v>
      </c>
      <c r="J82">
        <v>31320</v>
      </c>
      <c r="K82">
        <f t="shared" si="1"/>
        <v>15660</v>
      </c>
    </row>
    <row r="83" spans="1:11" x14ac:dyDescent="0.3">
      <c r="A83" t="s">
        <v>23</v>
      </c>
      <c r="B83" t="s">
        <v>19</v>
      </c>
      <c r="C83" t="s">
        <v>29</v>
      </c>
      <c r="D83" t="s">
        <v>17</v>
      </c>
      <c r="E83">
        <v>544</v>
      </c>
      <c r="F83">
        <v>5</v>
      </c>
      <c r="G83">
        <v>7</v>
      </c>
      <c r="H83">
        <v>2720</v>
      </c>
      <c r="I83" s="1">
        <v>40016</v>
      </c>
      <c r="J83">
        <v>3808</v>
      </c>
      <c r="K83">
        <f t="shared" si="1"/>
        <v>1088</v>
      </c>
    </row>
    <row r="84" spans="1:11" x14ac:dyDescent="0.3">
      <c r="A84" t="s">
        <v>18</v>
      </c>
      <c r="B84" t="s">
        <v>15</v>
      </c>
      <c r="C84" t="s">
        <v>29</v>
      </c>
      <c r="D84" t="s">
        <v>17</v>
      </c>
      <c r="E84">
        <v>2031</v>
      </c>
      <c r="F84">
        <v>5</v>
      </c>
      <c r="G84">
        <v>15</v>
      </c>
      <c r="H84">
        <v>20310</v>
      </c>
      <c r="I84" s="1">
        <v>40021</v>
      </c>
      <c r="J84">
        <v>30465</v>
      </c>
      <c r="K84">
        <f t="shared" si="1"/>
        <v>10155</v>
      </c>
    </row>
    <row r="85" spans="1:11" x14ac:dyDescent="0.3">
      <c r="A85" t="s">
        <v>20</v>
      </c>
      <c r="B85" t="s">
        <v>15</v>
      </c>
      <c r="C85" t="s">
        <v>27</v>
      </c>
      <c r="D85" t="s">
        <v>13</v>
      </c>
      <c r="E85">
        <v>2460</v>
      </c>
      <c r="F85">
        <v>260</v>
      </c>
      <c r="G85">
        <v>300</v>
      </c>
      <c r="H85">
        <v>615000</v>
      </c>
      <c r="I85" s="1">
        <v>40021</v>
      </c>
      <c r="J85">
        <v>738000</v>
      </c>
      <c r="K85">
        <f t="shared" si="1"/>
        <v>123000</v>
      </c>
    </row>
    <row r="86" spans="1:11" x14ac:dyDescent="0.3">
      <c r="A86" t="s">
        <v>18</v>
      </c>
      <c r="B86" t="s">
        <v>26</v>
      </c>
      <c r="C86" t="s">
        <v>27</v>
      </c>
      <c r="D86" t="s">
        <v>17</v>
      </c>
      <c r="E86">
        <v>671</v>
      </c>
      <c r="F86">
        <v>260</v>
      </c>
      <c r="G86">
        <v>15</v>
      </c>
      <c r="H86">
        <v>6710</v>
      </c>
      <c r="I86" s="1">
        <v>40027</v>
      </c>
      <c r="J86">
        <v>10065</v>
      </c>
      <c r="K86">
        <f t="shared" si="1"/>
        <v>3355</v>
      </c>
    </row>
    <row r="87" spans="1:11" x14ac:dyDescent="0.3">
      <c r="A87" t="s">
        <v>14</v>
      </c>
      <c r="B87" t="s">
        <v>19</v>
      </c>
      <c r="C87" t="s">
        <v>12</v>
      </c>
      <c r="D87" t="s">
        <v>24</v>
      </c>
      <c r="E87">
        <v>1482</v>
      </c>
      <c r="F87">
        <v>3</v>
      </c>
      <c r="G87">
        <v>125</v>
      </c>
      <c r="H87">
        <v>177840</v>
      </c>
      <c r="I87" s="1">
        <v>40027</v>
      </c>
      <c r="J87">
        <v>185250</v>
      </c>
      <c r="K87">
        <f t="shared" si="1"/>
        <v>7410</v>
      </c>
    </row>
    <row r="88" spans="1:11" x14ac:dyDescent="0.3">
      <c r="A88" t="s">
        <v>14</v>
      </c>
      <c r="B88" t="s">
        <v>26</v>
      </c>
      <c r="C88" t="s">
        <v>29</v>
      </c>
      <c r="D88" t="s">
        <v>24</v>
      </c>
      <c r="E88">
        <v>1804</v>
      </c>
      <c r="F88">
        <v>5</v>
      </c>
      <c r="G88">
        <v>125</v>
      </c>
      <c r="H88">
        <v>216480</v>
      </c>
      <c r="I88" s="1">
        <v>40027</v>
      </c>
      <c r="J88">
        <v>225500</v>
      </c>
      <c r="K88">
        <f t="shared" si="1"/>
        <v>9020</v>
      </c>
    </row>
    <row r="89" spans="1:11" x14ac:dyDescent="0.3">
      <c r="A89" t="s">
        <v>20</v>
      </c>
      <c r="B89" t="s">
        <v>15</v>
      </c>
      <c r="C89" t="s">
        <v>16</v>
      </c>
      <c r="D89" t="s">
        <v>24</v>
      </c>
      <c r="E89">
        <v>2150</v>
      </c>
      <c r="F89">
        <v>10</v>
      </c>
      <c r="G89">
        <v>300</v>
      </c>
      <c r="H89">
        <v>537500</v>
      </c>
      <c r="I89" s="1">
        <v>40029</v>
      </c>
      <c r="J89">
        <v>645000</v>
      </c>
      <c r="K89">
        <f t="shared" si="1"/>
        <v>107500</v>
      </c>
    </row>
    <row r="90" spans="1:11" x14ac:dyDescent="0.3">
      <c r="A90" t="s">
        <v>20</v>
      </c>
      <c r="B90" t="s">
        <v>11</v>
      </c>
      <c r="C90" t="s">
        <v>12</v>
      </c>
      <c r="D90" t="s">
        <v>17</v>
      </c>
      <c r="E90">
        <v>2021</v>
      </c>
      <c r="F90">
        <v>3</v>
      </c>
      <c r="G90">
        <v>300</v>
      </c>
      <c r="H90">
        <v>505250</v>
      </c>
      <c r="I90" s="1">
        <v>40030</v>
      </c>
      <c r="J90">
        <v>606300</v>
      </c>
      <c r="K90">
        <f t="shared" si="1"/>
        <v>101050</v>
      </c>
    </row>
    <row r="91" spans="1:11" x14ac:dyDescent="0.3">
      <c r="A91" t="s">
        <v>20</v>
      </c>
      <c r="B91" t="s">
        <v>11</v>
      </c>
      <c r="C91" t="s">
        <v>16</v>
      </c>
      <c r="D91" t="s">
        <v>17</v>
      </c>
      <c r="E91">
        <v>1415</v>
      </c>
      <c r="F91">
        <v>10</v>
      </c>
      <c r="G91">
        <v>300</v>
      </c>
      <c r="H91">
        <v>353625</v>
      </c>
      <c r="I91" s="1">
        <v>40035</v>
      </c>
      <c r="J91">
        <v>424350</v>
      </c>
      <c r="K91">
        <f t="shared" si="1"/>
        <v>70725</v>
      </c>
    </row>
    <row r="92" spans="1:11" x14ac:dyDescent="0.3">
      <c r="A92" t="s">
        <v>23</v>
      </c>
      <c r="B92" t="s">
        <v>19</v>
      </c>
      <c r="C92" t="s">
        <v>16</v>
      </c>
      <c r="D92" t="s">
        <v>17</v>
      </c>
      <c r="E92">
        <v>1030</v>
      </c>
      <c r="F92">
        <v>10</v>
      </c>
      <c r="G92">
        <v>7</v>
      </c>
      <c r="H92">
        <v>5150</v>
      </c>
      <c r="I92" s="1">
        <v>40037</v>
      </c>
      <c r="J92">
        <v>7210</v>
      </c>
      <c r="K92">
        <f t="shared" si="1"/>
        <v>2060</v>
      </c>
    </row>
    <row r="93" spans="1:11" x14ac:dyDescent="0.3">
      <c r="A93" t="s">
        <v>23</v>
      </c>
      <c r="B93" t="s">
        <v>19</v>
      </c>
      <c r="C93" t="s">
        <v>25</v>
      </c>
      <c r="D93" t="s">
        <v>17</v>
      </c>
      <c r="E93">
        <v>639</v>
      </c>
      <c r="F93">
        <v>120</v>
      </c>
      <c r="G93">
        <v>7</v>
      </c>
      <c r="H93">
        <v>3195</v>
      </c>
      <c r="I93" s="1">
        <v>40037</v>
      </c>
      <c r="J93">
        <v>4473</v>
      </c>
      <c r="K93">
        <f t="shared" si="1"/>
        <v>1278</v>
      </c>
    </row>
    <row r="94" spans="1:11" x14ac:dyDescent="0.3">
      <c r="A94" t="s">
        <v>23</v>
      </c>
      <c r="B94" t="s">
        <v>21</v>
      </c>
      <c r="C94" t="s">
        <v>25</v>
      </c>
      <c r="D94" t="s">
        <v>13</v>
      </c>
      <c r="E94">
        <v>1582</v>
      </c>
      <c r="F94">
        <v>120</v>
      </c>
      <c r="G94">
        <v>7</v>
      </c>
      <c r="H94">
        <v>7910</v>
      </c>
      <c r="I94" s="1">
        <v>40040</v>
      </c>
      <c r="J94">
        <v>11074</v>
      </c>
      <c r="K94">
        <f t="shared" si="1"/>
        <v>3164</v>
      </c>
    </row>
    <row r="95" spans="1:11" x14ac:dyDescent="0.3">
      <c r="A95" t="s">
        <v>10</v>
      </c>
      <c r="B95" t="s">
        <v>19</v>
      </c>
      <c r="C95" t="s">
        <v>22</v>
      </c>
      <c r="D95" t="s">
        <v>13</v>
      </c>
      <c r="E95">
        <v>1739</v>
      </c>
      <c r="F95">
        <v>250</v>
      </c>
      <c r="G95">
        <v>12</v>
      </c>
      <c r="H95">
        <v>5215.5</v>
      </c>
      <c r="I95" s="1">
        <v>40040</v>
      </c>
      <c r="J95">
        <v>20862</v>
      </c>
      <c r="K95">
        <f t="shared" si="1"/>
        <v>15646.5</v>
      </c>
    </row>
    <row r="96" spans="1:11" x14ac:dyDescent="0.3">
      <c r="A96" t="s">
        <v>10</v>
      </c>
      <c r="B96" t="s">
        <v>11</v>
      </c>
      <c r="C96" t="s">
        <v>22</v>
      </c>
      <c r="D96" t="s">
        <v>13</v>
      </c>
      <c r="E96">
        <v>2215</v>
      </c>
      <c r="F96">
        <v>250</v>
      </c>
      <c r="G96">
        <v>12</v>
      </c>
      <c r="H96">
        <v>6645</v>
      </c>
      <c r="I96" s="1">
        <v>40040</v>
      </c>
      <c r="J96">
        <v>26580</v>
      </c>
      <c r="K96">
        <f t="shared" si="1"/>
        <v>19935</v>
      </c>
    </row>
    <row r="97" spans="1:11" x14ac:dyDescent="0.3">
      <c r="A97" t="s">
        <v>20</v>
      </c>
      <c r="B97" t="s">
        <v>15</v>
      </c>
      <c r="C97" t="s">
        <v>22</v>
      </c>
      <c r="D97" t="s">
        <v>17</v>
      </c>
      <c r="E97">
        <v>494</v>
      </c>
      <c r="F97">
        <v>250</v>
      </c>
      <c r="G97">
        <v>300</v>
      </c>
      <c r="H97">
        <v>123500</v>
      </c>
      <c r="I97" s="1">
        <v>40043</v>
      </c>
      <c r="J97">
        <v>148200</v>
      </c>
      <c r="K97">
        <f t="shared" si="1"/>
        <v>24700</v>
      </c>
    </row>
    <row r="98" spans="1:11" x14ac:dyDescent="0.3">
      <c r="A98" t="s">
        <v>10</v>
      </c>
      <c r="B98" t="s">
        <v>21</v>
      </c>
      <c r="C98" t="s">
        <v>12</v>
      </c>
      <c r="D98" t="s">
        <v>13</v>
      </c>
      <c r="E98">
        <v>1884</v>
      </c>
      <c r="F98">
        <v>3</v>
      </c>
      <c r="G98">
        <v>12</v>
      </c>
      <c r="H98">
        <v>5652</v>
      </c>
      <c r="I98" s="1">
        <v>40045</v>
      </c>
      <c r="J98">
        <v>22608</v>
      </c>
      <c r="K98">
        <f t="shared" si="1"/>
        <v>16956</v>
      </c>
    </row>
    <row r="99" spans="1:11" x14ac:dyDescent="0.3">
      <c r="A99" t="s">
        <v>23</v>
      </c>
      <c r="B99" t="s">
        <v>15</v>
      </c>
      <c r="C99" t="s">
        <v>12</v>
      </c>
      <c r="D99" t="s">
        <v>13</v>
      </c>
      <c r="E99">
        <v>1834</v>
      </c>
      <c r="F99">
        <v>3</v>
      </c>
      <c r="G99">
        <v>20</v>
      </c>
      <c r="H99">
        <v>18340</v>
      </c>
      <c r="I99" s="1">
        <v>40045</v>
      </c>
      <c r="J99">
        <v>36680</v>
      </c>
      <c r="K99">
        <f t="shared" si="1"/>
        <v>18340</v>
      </c>
    </row>
    <row r="100" spans="1:11" x14ac:dyDescent="0.3">
      <c r="A100" t="s">
        <v>10</v>
      </c>
      <c r="B100" t="s">
        <v>15</v>
      </c>
      <c r="C100" t="s">
        <v>29</v>
      </c>
      <c r="D100" t="s">
        <v>13</v>
      </c>
      <c r="E100">
        <v>2340</v>
      </c>
      <c r="F100">
        <v>5</v>
      </c>
      <c r="G100">
        <v>12</v>
      </c>
      <c r="H100">
        <v>7020</v>
      </c>
      <c r="I100" s="1">
        <v>40045</v>
      </c>
      <c r="J100">
        <v>28080</v>
      </c>
      <c r="K100">
        <f t="shared" si="1"/>
        <v>21060</v>
      </c>
    </row>
    <row r="101" spans="1:11" x14ac:dyDescent="0.3">
      <c r="A101" t="s">
        <v>23</v>
      </c>
      <c r="B101" t="s">
        <v>26</v>
      </c>
      <c r="C101" t="s">
        <v>12</v>
      </c>
      <c r="D101" t="s">
        <v>13</v>
      </c>
      <c r="E101">
        <v>263</v>
      </c>
      <c r="F101">
        <v>3</v>
      </c>
      <c r="G101">
        <v>7</v>
      </c>
      <c r="H101">
        <v>1315</v>
      </c>
      <c r="I101" s="1">
        <v>40049</v>
      </c>
      <c r="J101">
        <v>1841</v>
      </c>
      <c r="K101">
        <f t="shared" si="1"/>
        <v>526</v>
      </c>
    </row>
    <row r="102" spans="1:11" x14ac:dyDescent="0.3">
      <c r="A102" t="s">
        <v>20</v>
      </c>
      <c r="B102" t="s">
        <v>11</v>
      </c>
      <c r="C102" t="s">
        <v>25</v>
      </c>
      <c r="D102" t="s">
        <v>13</v>
      </c>
      <c r="E102">
        <v>1250</v>
      </c>
      <c r="F102">
        <v>120</v>
      </c>
      <c r="G102">
        <v>300</v>
      </c>
      <c r="H102">
        <v>312500</v>
      </c>
      <c r="I102" s="1">
        <v>40051</v>
      </c>
      <c r="J102">
        <v>375000</v>
      </c>
      <c r="K102">
        <f t="shared" si="1"/>
        <v>62500</v>
      </c>
    </row>
    <row r="103" spans="1:11" x14ac:dyDescent="0.3">
      <c r="A103" t="s">
        <v>23</v>
      </c>
      <c r="B103" t="s">
        <v>21</v>
      </c>
      <c r="C103" t="s">
        <v>29</v>
      </c>
      <c r="D103" t="s">
        <v>24</v>
      </c>
      <c r="E103">
        <v>2734</v>
      </c>
      <c r="F103">
        <v>5</v>
      </c>
      <c r="G103">
        <v>7</v>
      </c>
      <c r="H103">
        <v>13670</v>
      </c>
      <c r="I103" s="1">
        <v>40051</v>
      </c>
      <c r="J103">
        <v>19138</v>
      </c>
      <c r="K103">
        <f t="shared" si="1"/>
        <v>5468</v>
      </c>
    </row>
    <row r="104" spans="1:11" x14ac:dyDescent="0.3">
      <c r="A104" t="s">
        <v>20</v>
      </c>
      <c r="B104" t="s">
        <v>15</v>
      </c>
      <c r="C104" t="s">
        <v>27</v>
      </c>
      <c r="D104" t="s">
        <v>17</v>
      </c>
      <c r="E104">
        <v>1101</v>
      </c>
      <c r="F104">
        <v>260</v>
      </c>
      <c r="G104">
        <v>300</v>
      </c>
      <c r="H104">
        <v>275250</v>
      </c>
      <c r="I104" s="1">
        <v>40052</v>
      </c>
      <c r="J104">
        <v>330300</v>
      </c>
      <c r="K104">
        <f t="shared" si="1"/>
        <v>55050</v>
      </c>
    </row>
    <row r="105" spans="1:11" x14ac:dyDescent="0.3">
      <c r="A105" t="s">
        <v>23</v>
      </c>
      <c r="B105" t="s">
        <v>21</v>
      </c>
      <c r="C105" t="s">
        <v>16</v>
      </c>
      <c r="D105" t="s">
        <v>13</v>
      </c>
      <c r="E105">
        <v>1802</v>
      </c>
      <c r="F105">
        <v>10</v>
      </c>
      <c r="G105">
        <v>20</v>
      </c>
      <c r="H105">
        <v>18020</v>
      </c>
      <c r="I105" s="1">
        <v>40057</v>
      </c>
      <c r="J105">
        <v>36040</v>
      </c>
      <c r="K105">
        <f t="shared" si="1"/>
        <v>18020</v>
      </c>
    </row>
    <row r="106" spans="1:11" x14ac:dyDescent="0.3">
      <c r="A106" t="s">
        <v>20</v>
      </c>
      <c r="B106" t="s">
        <v>15</v>
      </c>
      <c r="C106" t="s">
        <v>29</v>
      </c>
      <c r="D106" t="s">
        <v>13</v>
      </c>
      <c r="E106">
        <v>1100</v>
      </c>
      <c r="F106">
        <v>5</v>
      </c>
      <c r="G106">
        <v>300</v>
      </c>
      <c r="H106">
        <v>275000</v>
      </c>
      <c r="I106" s="1">
        <v>40060</v>
      </c>
      <c r="J106">
        <v>330000</v>
      </c>
      <c r="K106">
        <f t="shared" si="1"/>
        <v>55000</v>
      </c>
    </row>
    <row r="107" spans="1:11" x14ac:dyDescent="0.3">
      <c r="A107" t="s">
        <v>23</v>
      </c>
      <c r="B107" t="s">
        <v>19</v>
      </c>
      <c r="C107" t="s">
        <v>16</v>
      </c>
      <c r="D107" t="s">
        <v>13</v>
      </c>
      <c r="E107">
        <v>1303</v>
      </c>
      <c r="F107">
        <v>10</v>
      </c>
      <c r="G107">
        <v>20</v>
      </c>
      <c r="H107">
        <v>13030</v>
      </c>
      <c r="I107" s="1">
        <v>40060</v>
      </c>
      <c r="J107">
        <v>26060</v>
      </c>
      <c r="K107">
        <f t="shared" si="1"/>
        <v>13030</v>
      </c>
    </row>
    <row r="108" spans="1:11" x14ac:dyDescent="0.3">
      <c r="A108" t="s">
        <v>14</v>
      </c>
      <c r="B108" t="s">
        <v>26</v>
      </c>
      <c r="C108" t="s">
        <v>16</v>
      </c>
      <c r="D108" t="s">
        <v>13</v>
      </c>
      <c r="E108">
        <v>2992</v>
      </c>
      <c r="F108">
        <v>10</v>
      </c>
      <c r="G108">
        <v>125</v>
      </c>
      <c r="H108">
        <v>359040</v>
      </c>
      <c r="I108" s="1">
        <v>40060</v>
      </c>
      <c r="J108">
        <v>374000</v>
      </c>
      <c r="K108">
        <f t="shared" si="1"/>
        <v>14960</v>
      </c>
    </row>
    <row r="109" spans="1:11" x14ac:dyDescent="0.3">
      <c r="A109" t="s">
        <v>14</v>
      </c>
      <c r="B109" t="s">
        <v>19</v>
      </c>
      <c r="C109" t="s">
        <v>16</v>
      </c>
      <c r="D109" t="s">
        <v>13</v>
      </c>
      <c r="E109">
        <v>2385</v>
      </c>
      <c r="F109">
        <v>10</v>
      </c>
      <c r="G109">
        <v>125</v>
      </c>
      <c r="H109">
        <v>286200</v>
      </c>
      <c r="I109" s="1">
        <v>40060</v>
      </c>
      <c r="J109">
        <v>298125</v>
      </c>
      <c r="K109">
        <f t="shared" si="1"/>
        <v>11925</v>
      </c>
    </row>
    <row r="110" spans="1:11" x14ac:dyDescent="0.3">
      <c r="A110" t="s">
        <v>14</v>
      </c>
      <c r="B110" t="s">
        <v>26</v>
      </c>
      <c r="C110" t="s">
        <v>25</v>
      </c>
      <c r="D110" t="s">
        <v>24</v>
      </c>
      <c r="E110">
        <v>2438</v>
      </c>
      <c r="F110">
        <v>120</v>
      </c>
      <c r="G110">
        <v>125</v>
      </c>
      <c r="H110">
        <v>292560</v>
      </c>
      <c r="I110" s="1">
        <v>40061</v>
      </c>
      <c r="J110">
        <v>304750</v>
      </c>
      <c r="K110">
        <f t="shared" si="1"/>
        <v>12190</v>
      </c>
    </row>
    <row r="111" spans="1:11" x14ac:dyDescent="0.3">
      <c r="A111" t="s">
        <v>10</v>
      </c>
      <c r="B111" t="s">
        <v>19</v>
      </c>
      <c r="C111" t="s">
        <v>16</v>
      </c>
      <c r="D111" t="s">
        <v>17</v>
      </c>
      <c r="E111">
        <v>1055</v>
      </c>
      <c r="F111">
        <v>10</v>
      </c>
      <c r="G111">
        <v>12</v>
      </c>
      <c r="H111">
        <v>3165</v>
      </c>
      <c r="I111" s="1">
        <v>40067</v>
      </c>
      <c r="J111">
        <v>12660</v>
      </c>
      <c r="K111">
        <f t="shared" si="1"/>
        <v>9495</v>
      </c>
    </row>
    <row r="112" spans="1:11" x14ac:dyDescent="0.3">
      <c r="A112" t="s">
        <v>10</v>
      </c>
      <c r="B112" t="s">
        <v>15</v>
      </c>
      <c r="C112" t="s">
        <v>16</v>
      </c>
      <c r="D112" t="s">
        <v>17</v>
      </c>
      <c r="E112">
        <v>1084</v>
      </c>
      <c r="F112">
        <v>10</v>
      </c>
      <c r="G112">
        <v>12</v>
      </c>
      <c r="H112">
        <v>3252</v>
      </c>
      <c r="I112" s="1">
        <v>40067</v>
      </c>
      <c r="J112">
        <v>13008</v>
      </c>
      <c r="K112">
        <f t="shared" si="1"/>
        <v>9756</v>
      </c>
    </row>
    <row r="113" spans="1:11" x14ac:dyDescent="0.3">
      <c r="A113" t="s">
        <v>23</v>
      </c>
      <c r="B113" t="s">
        <v>11</v>
      </c>
      <c r="C113" t="s">
        <v>29</v>
      </c>
      <c r="D113" t="s">
        <v>24</v>
      </c>
      <c r="E113">
        <v>1199</v>
      </c>
      <c r="F113">
        <v>5</v>
      </c>
      <c r="G113">
        <v>350</v>
      </c>
      <c r="H113">
        <v>311740</v>
      </c>
      <c r="I113" s="1">
        <v>40071</v>
      </c>
      <c r="J113">
        <v>419650</v>
      </c>
      <c r="K113">
        <f t="shared" si="1"/>
        <v>107910</v>
      </c>
    </row>
    <row r="114" spans="1:11" x14ac:dyDescent="0.3">
      <c r="A114" t="s">
        <v>14</v>
      </c>
      <c r="B114" t="s">
        <v>21</v>
      </c>
      <c r="C114" t="s">
        <v>25</v>
      </c>
      <c r="D114" t="s">
        <v>17</v>
      </c>
      <c r="E114">
        <v>2009</v>
      </c>
      <c r="F114">
        <v>120</v>
      </c>
      <c r="G114">
        <v>125</v>
      </c>
      <c r="H114">
        <v>241080</v>
      </c>
      <c r="I114" s="1">
        <v>40072</v>
      </c>
      <c r="J114">
        <v>251125</v>
      </c>
      <c r="K114">
        <f t="shared" si="1"/>
        <v>10045</v>
      </c>
    </row>
    <row r="115" spans="1:11" x14ac:dyDescent="0.3">
      <c r="A115" t="s">
        <v>20</v>
      </c>
      <c r="B115" t="s">
        <v>21</v>
      </c>
      <c r="C115" t="s">
        <v>12</v>
      </c>
      <c r="D115" t="s">
        <v>24</v>
      </c>
      <c r="E115">
        <v>1496</v>
      </c>
      <c r="F115">
        <v>3</v>
      </c>
      <c r="G115">
        <v>300</v>
      </c>
      <c r="H115">
        <v>374000</v>
      </c>
      <c r="I115" s="1">
        <v>40072</v>
      </c>
      <c r="J115">
        <v>448800</v>
      </c>
      <c r="K115">
        <f t="shared" si="1"/>
        <v>74800</v>
      </c>
    </row>
    <row r="116" spans="1:11" x14ac:dyDescent="0.3">
      <c r="A116" t="s">
        <v>23</v>
      </c>
      <c r="B116" t="s">
        <v>19</v>
      </c>
      <c r="C116" t="s">
        <v>25</v>
      </c>
      <c r="D116" t="s">
        <v>13</v>
      </c>
      <c r="E116">
        <v>1579</v>
      </c>
      <c r="F116">
        <v>120</v>
      </c>
      <c r="G116">
        <v>20</v>
      </c>
      <c r="H116">
        <v>15790</v>
      </c>
      <c r="I116" s="1">
        <v>40081</v>
      </c>
      <c r="J116">
        <v>31580</v>
      </c>
      <c r="K116">
        <f t="shared" si="1"/>
        <v>15790</v>
      </c>
    </row>
    <row r="117" spans="1:11" x14ac:dyDescent="0.3">
      <c r="A117" t="s">
        <v>14</v>
      </c>
      <c r="B117" t="s">
        <v>26</v>
      </c>
      <c r="C117" t="s">
        <v>25</v>
      </c>
      <c r="D117" t="s">
        <v>13</v>
      </c>
      <c r="E117">
        <v>861</v>
      </c>
      <c r="F117">
        <v>120</v>
      </c>
      <c r="G117">
        <v>125</v>
      </c>
      <c r="H117">
        <v>103320</v>
      </c>
      <c r="I117" s="1">
        <v>40081</v>
      </c>
      <c r="J117">
        <v>107625</v>
      </c>
      <c r="K117">
        <f t="shared" si="1"/>
        <v>4305</v>
      </c>
    </row>
    <row r="118" spans="1:11" x14ac:dyDescent="0.3">
      <c r="A118" t="s">
        <v>23</v>
      </c>
      <c r="B118" t="s">
        <v>15</v>
      </c>
      <c r="C118" t="s">
        <v>27</v>
      </c>
      <c r="D118" t="s">
        <v>13</v>
      </c>
      <c r="E118">
        <v>1038</v>
      </c>
      <c r="F118">
        <v>260</v>
      </c>
      <c r="G118">
        <v>20</v>
      </c>
      <c r="H118">
        <v>10380</v>
      </c>
      <c r="I118" s="1">
        <v>40087</v>
      </c>
      <c r="J118">
        <v>20760</v>
      </c>
      <c r="K118">
        <f t="shared" si="1"/>
        <v>10380</v>
      </c>
    </row>
    <row r="119" spans="1:11" x14ac:dyDescent="0.3">
      <c r="A119" t="s">
        <v>18</v>
      </c>
      <c r="B119" t="s">
        <v>19</v>
      </c>
      <c r="C119" t="s">
        <v>22</v>
      </c>
      <c r="D119" t="s">
        <v>24</v>
      </c>
      <c r="E119">
        <v>3875</v>
      </c>
      <c r="F119">
        <v>250</v>
      </c>
      <c r="G119">
        <v>15</v>
      </c>
      <c r="H119">
        <v>38745</v>
      </c>
      <c r="I119" s="1">
        <v>40088</v>
      </c>
      <c r="J119">
        <v>58117.5</v>
      </c>
      <c r="K119">
        <f t="shared" si="1"/>
        <v>19372.5</v>
      </c>
    </row>
    <row r="120" spans="1:11" x14ac:dyDescent="0.3">
      <c r="A120" t="s">
        <v>23</v>
      </c>
      <c r="B120" t="s">
        <v>21</v>
      </c>
      <c r="C120" t="s">
        <v>22</v>
      </c>
      <c r="D120" t="s">
        <v>13</v>
      </c>
      <c r="E120">
        <v>1389</v>
      </c>
      <c r="F120">
        <v>250</v>
      </c>
      <c r="G120">
        <v>20</v>
      </c>
      <c r="H120">
        <v>13890</v>
      </c>
      <c r="I120" s="1">
        <v>40094</v>
      </c>
      <c r="J120">
        <v>27780</v>
      </c>
      <c r="K120">
        <f t="shared" si="1"/>
        <v>13890</v>
      </c>
    </row>
    <row r="121" spans="1:11" x14ac:dyDescent="0.3">
      <c r="A121" t="s">
        <v>14</v>
      </c>
      <c r="B121" t="s">
        <v>26</v>
      </c>
      <c r="C121" t="s">
        <v>25</v>
      </c>
      <c r="D121" t="s">
        <v>28</v>
      </c>
      <c r="E121">
        <v>2821</v>
      </c>
      <c r="F121">
        <v>120</v>
      </c>
      <c r="G121">
        <v>125</v>
      </c>
      <c r="H121">
        <v>338520</v>
      </c>
      <c r="I121" s="1">
        <v>40095</v>
      </c>
      <c r="J121">
        <v>352625</v>
      </c>
      <c r="K121">
        <f t="shared" si="1"/>
        <v>14105</v>
      </c>
    </row>
    <row r="122" spans="1:11" x14ac:dyDescent="0.3">
      <c r="A122" t="s">
        <v>14</v>
      </c>
      <c r="B122" t="s">
        <v>21</v>
      </c>
      <c r="C122" t="s">
        <v>25</v>
      </c>
      <c r="D122" t="s">
        <v>28</v>
      </c>
      <c r="E122">
        <v>345</v>
      </c>
      <c r="F122">
        <v>120</v>
      </c>
      <c r="G122">
        <v>125</v>
      </c>
      <c r="H122">
        <v>41400</v>
      </c>
      <c r="I122" s="1">
        <v>40095</v>
      </c>
      <c r="J122">
        <v>43125</v>
      </c>
      <c r="K122">
        <f t="shared" si="1"/>
        <v>1725</v>
      </c>
    </row>
    <row r="123" spans="1:11" x14ac:dyDescent="0.3">
      <c r="A123" t="s">
        <v>20</v>
      </c>
      <c r="B123" t="s">
        <v>21</v>
      </c>
      <c r="C123" t="s">
        <v>22</v>
      </c>
      <c r="D123" t="s">
        <v>28</v>
      </c>
      <c r="E123">
        <v>2001</v>
      </c>
      <c r="F123">
        <v>250</v>
      </c>
      <c r="G123">
        <v>300</v>
      </c>
      <c r="H123">
        <v>500250</v>
      </c>
      <c r="I123" s="1">
        <v>40095</v>
      </c>
      <c r="J123">
        <v>600300</v>
      </c>
      <c r="K123">
        <f t="shared" si="1"/>
        <v>100050</v>
      </c>
    </row>
    <row r="124" spans="1:11" x14ac:dyDescent="0.3">
      <c r="A124" t="s">
        <v>18</v>
      </c>
      <c r="B124" t="s">
        <v>11</v>
      </c>
      <c r="C124" t="s">
        <v>22</v>
      </c>
      <c r="D124" t="s">
        <v>17</v>
      </c>
      <c r="E124">
        <v>1945</v>
      </c>
      <c r="F124">
        <v>250</v>
      </c>
      <c r="G124">
        <v>15</v>
      </c>
      <c r="H124">
        <v>19450</v>
      </c>
      <c r="I124" s="1">
        <v>40095</v>
      </c>
      <c r="J124">
        <v>29175</v>
      </c>
      <c r="K124">
        <f t="shared" si="1"/>
        <v>9725</v>
      </c>
    </row>
    <row r="125" spans="1:11" x14ac:dyDescent="0.3">
      <c r="A125" t="s">
        <v>23</v>
      </c>
      <c r="B125" t="s">
        <v>21</v>
      </c>
      <c r="C125" t="s">
        <v>12</v>
      </c>
      <c r="D125" t="s">
        <v>17</v>
      </c>
      <c r="E125">
        <v>831</v>
      </c>
      <c r="F125">
        <v>3</v>
      </c>
      <c r="G125">
        <v>20</v>
      </c>
      <c r="H125">
        <v>8310</v>
      </c>
      <c r="I125" s="1">
        <v>40095</v>
      </c>
      <c r="J125">
        <v>16620</v>
      </c>
      <c r="K125">
        <f t="shared" si="1"/>
        <v>8310</v>
      </c>
    </row>
    <row r="126" spans="1:11" x14ac:dyDescent="0.3">
      <c r="A126" t="s">
        <v>23</v>
      </c>
      <c r="B126" t="s">
        <v>15</v>
      </c>
      <c r="C126" t="s">
        <v>16</v>
      </c>
      <c r="D126" t="s">
        <v>17</v>
      </c>
      <c r="E126">
        <v>1760</v>
      </c>
      <c r="F126">
        <v>10</v>
      </c>
      <c r="G126">
        <v>7</v>
      </c>
      <c r="H126">
        <v>8800</v>
      </c>
      <c r="I126" s="1">
        <v>40095</v>
      </c>
      <c r="J126">
        <v>12320</v>
      </c>
      <c r="K126">
        <f t="shared" si="1"/>
        <v>3520</v>
      </c>
    </row>
    <row r="127" spans="1:11" x14ac:dyDescent="0.3">
      <c r="A127" t="s">
        <v>23</v>
      </c>
      <c r="B127" t="s">
        <v>15</v>
      </c>
      <c r="C127" t="s">
        <v>16</v>
      </c>
      <c r="D127" t="s">
        <v>24</v>
      </c>
      <c r="E127">
        <v>2535</v>
      </c>
      <c r="F127">
        <v>10</v>
      </c>
      <c r="G127">
        <v>7</v>
      </c>
      <c r="H127">
        <v>12675</v>
      </c>
      <c r="I127" s="1">
        <v>40097</v>
      </c>
      <c r="J127">
        <v>17745</v>
      </c>
      <c r="K127">
        <f t="shared" si="1"/>
        <v>5070</v>
      </c>
    </row>
    <row r="128" spans="1:11" x14ac:dyDescent="0.3">
      <c r="A128" t="s">
        <v>23</v>
      </c>
      <c r="B128" t="s">
        <v>15</v>
      </c>
      <c r="C128" t="s">
        <v>12</v>
      </c>
      <c r="D128" t="s">
        <v>13</v>
      </c>
      <c r="E128">
        <v>1362</v>
      </c>
      <c r="F128">
        <v>3</v>
      </c>
      <c r="G128">
        <v>350</v>
      </c>
      <c r="H128">
        <v>354120</v>
      </c>
      <c r="I128" s="1">
        <v>40101</v>
      </c>
      <c r="J128">
        <v>476700</v>
      </c>
      <c r="K128">
        <f t="shared" si="1"/>
        <v>122580</v>
      </c>
    </row>
    <row r="129" spans="1:11" x14ac:dyDescent="0.3">
      <c r="A129" t="s">
        <v>14</v>
      </c>
      <c r="B129" t="s">
        <v>26</v>
      </c>
      <c r="C129" t="s">
        <v>29</v>
      </c>
      <c r="D129" t="s">
        <v>17</v>
      </c>
      <c r="E129">
        <v>663</v>
      </c>
      <c r="F129">
        <v>5</v>
      </c>
      <c r="G129">
        <v>125</v>
      </c>
      <c r="H129">
        <v>79560</v>
      </c>
      <c r="I129" s="1">
        <v>40103</v>
      </c>
      <c r="J129">
        <v>82875</v>
      </c>
      <c r="K129">
        <f t="shared" si="1"/>
        <v>3315</v>
      </c>
    </row>
    <row r="130" spans="1:11" x14ac:dyDescent="0.3">
      <c r="A130" t="s">
        <v>20</v>
      </c>
      <c r="B130" t="s">
        <v>19</v>
      </c>
      <c r="C130" t="s">
        <v>12</v>
      </c>
      <c r="D130" t="s">
        <v>13</v>
      </c>
      <c r="E130">
        <v>2181</v>
      </c>
      <c r="F130">
        <v>3</v>
      </c>
      <c r="G130">
        <v>300</v>
      </c>
      <c r="H130">
        <v>545250</v>
      </c>
      <c r="I130" s="1">
        <v>40109</v>
      </c>
      <c r="J130">
        <v>654300</v>
      </c>
      <c r="K130">
        <f t="shared" si="1"/>
        <v>109050</v>
      </c>
    </row>
    <row r="131" spans="1:11" x14ac:dyDescent="0.3">
      <c r="A131" t="s">
        <v>23</v>
      </c>
      <c r="B131" t="s">
        <v>19</v>
      </c>
      <c r="C131" t="s">
        <v>29</v>
      </c>
      <c r="D131" t="s">
        <v>13</v>
      </c>
      <c r="E131">
        <v>1976</v>
      </c>
      <c r="F131">
        <v>5</v>
      </c>
      <c r="G131">
        <v>20</v>
      </c>
      <c r="H131">
        <v>19760</v>
      </c>
      <c r="I131" s="1">
        <v>40109</v>
      </c>
      <c r="J131">
        <v>39520</v>
      </c>
      <c r="K131">
        <f t="shared" ref="K131:K194" si="2">J131-H131</f>
        <v>19760</v>
      </c>
    </row>
    <row r="132" spans="1:11" x14ac:dyDescent="0.3">
      <c r="A132" t="s">
        <v>10</v>
      </c>
      <c r="B132" t="s">
        <v>26</v>
      </c>
      <c r="C132" t="s">
        <v>25</v>
      </c>
      <c r="D132" t="s">
        <v>24</v>
      </c>
      <c r="E132">
        <v>914</v>
      </c>
      <c r="F132">
        <v>120</v>
      </c>
      <c r="G132">
        <v>12</v>
      </c>
      <c r="H132">
        <v>2742</v>
      </c>
      <c r="I132" s="1">
        <v>40120</v>
      </c>
      <c r="J132">
        <v>10968</v>
      </c>
      <c r="K132">
        <f t="shared" si="2"/>
        <v>8226</v>
      </c>
    </row>
    <row r="133" spans="1:11" x14ac:dyDescent="0.3">
      <c r="A133" t="s">
        <v>23</v>
      </c>
      <c r="B133" t="s">
        <v>26</v>
      </c>
      <c r="C133" t="s">
        <v>25</v>
      </c>
      <c r="D133" t="s">
        <v>13</v>
      </c>
      <c r="E133">
        <v>1421</v>
      </c>
      <c r="F133">
        <v>120</v>
      </c>
      <c r="G133">
        <v>20</v>
      </c>
      <c r="H133">
        <v>14210</v>
      </c>
      <c r="I133" s="1">
        <v>40125</v>
      </c>
      <c r="J133">
        <v>28420</v>
      </c>
      <c r="K133">
        <f t="shared" si="2"/>
        <v>14210</v>
      </c>
    </row>
    <row r="134" spans="1:11" x14ac:dyDescent="0.3">
      <c r="A134" t="s">
        <v>20</v>
      </c>
      <c r="B134" t="s">
        <v>11</v>
      </c>
      <c r="C134" t="s">
        <v>29</v>
      </c>
      <c r="D134" t="s">
        <v>17</v>
      </c>
      <c r="E134">
        <v>1859</v>
      </c>
      <c r="F134">
        <v>5</v>
      </c>
      <c r="G134">
        <v>300</v>
      </c>
      <c r="H134">
        <v>464750</v>
      </c>
      <c r="I134" s="1">
        <v>40131</v>
      </c>
      <c r="J134">
        <v>557700</v>
      </c>
      <c r="K134">
        <f t="shared" si="2"/>
        <v>92950</v>
      </c>
    </row>
    <row r="135" spans="1:11" x14ac:dyDescent="0.3">
      <c r="A135" t="s">
        <v>23</v>
      </c>
      <c r="B135" t="s">
        <v>21</v>
      </c>
      <c r="C135" t="s">
        <v>29</v>
      </c>
      <c r="D135" t="s">
        <v>17</v>
      </c>
      <c r="E135">
        <v>2851</v>
      </c>
      <c r="F135">
        <v>5</v>
      </c>
      <c r="G135">
        <v>7</v>
      </c>
      <c r="H135">
        <v>14255</v>
      </c>
      <c r="I135" s="1">
        <v>40131</v>
      </c>
      <c r="J135">
        <v>19957</v>
      </c>
      <c r="K135">
        <f t="shared" si="2"/>
        <v>5702</v>
      </c>
    </row>
    <row r="136" spans="1:11" x14ac:dyDescent="0.3">
      <c r="A136" t="s">
        <v>20</v>
      </c>
      <c r="B136" t="s">
        <v>21</v>
      </c>
      <c r="C136" t="s">
        <v>16</v>
      </c>
      <c r="D136" t="s">
        <v>13</v>
      </c>
      <c r="E136">
        <v>1094</v>
      </c>
      <c r="F136">
        <v>10</v>
      </c>
      <c r="G136">
        <v>300</v>
      </c>
      <c r="H136">
        <v>273500</v>
      </c>
      <c r="I136" s="1">
        <v>40131</v>
      </c>
      <c r="J136">
        <v>328200</v>
      </c>
      <c r="K136">
        <f t="shared" si="2"/>
        <v>54700</v>
      </c>
    </row>
    <row r="137" spans="1:11" x14ac:dyDescent="0.3">
      <c r="A137" t="s">
        <v>18</v>
      </c>
      <c r="B137" t="s">
        <v>19</v>
      </c>
      <c r="C137" t="s">
        <v>16</v>
      </c>
      <c r="D137" t="s">
        <v>13</v>
      </c>
      <c r="E137">
        <v>1227</v>
      </c>
      <c r="F137">
        <v>10</v>
      </c>
      <c r="G137">
        <v>15</v>
      </c>
      <c r="H137">
        <v>12270</v>
      </c>
      <c r="I137" s="1">
        <v>40131</v>
      </c>
      <c r="J137">
        <v>18405</v>
      </c>
      <c r="K137">
        <f t="shared" si="2"/>
        <v>6135</v>
      </c>
    </row>
    <row r="138" spans="1:11" x14ac:dyDescent="0.3">
      <c r="A138" t="s">
        <v>23</v>
      </c>
      <c r="B138" t="s">
        <v>19</v>
      </c>
      <c r="C138" t="s">
        <v>25</v>
      </c>
      <c r="D138" t="s">
        <v>17</v>
      </c>
      <c r="E138">
        <v>3864</v>
      </c>
      <c r="F138">
        <v>120</v>
      </c>
      <c r="G138">
        <v>20</v>
      </c>
      <c r="H138">
        <v>38640</v>
      </c>
      <c r="I138" s="1">
        <v>40134</v>
      </c>
      <c r="J138">
        <v>77280</v>
      </c>
      <c r="K138">
        <f t="shared" si="2"/>
        <v>38640</v>
      </c>
    </row>
    <row r="139" spans="1:11" x14ac:dyDescent="0.3">
      <c r="A139" t="s">
        <v>20</v>
      </c>
      <c r="B139" t="s">
        <v>19</v>
      </c>
      <c r="C139" t="s">
        <v>29</v>
      </c>
      <c r="D139" t="s">
        <v>24</v>
      </c>
      <c r="E139">
        <v>1186</v>
      </c>
      <c r="F139">
        <v>5</v>
      </c>
      <c r="G139">
        <v>300</v>
      </c>
      <c r="H139">
        <v>296500</v>
      </c>
      <c r="I139" s="1">
        <v>40136</v>
      </c>
      <c r="J139">
        <v>355800</v>
      </c>
      <c r="K139">
        <f t="shared" si="2"/>
        <v>59300</v>
      </c>
    </row>
    <row r="140" spans="1:11" x14ac:dyDescent="0.3">
      <c r="A140" t="s">
        <v>20</v>
      </c>
      <c r="B140" t="s">
        <v>26</v>
      </c>
      <c r="C140" t="s">
        <v>16</v>
      </c>
      <c r="D140" t="s">
        <v>24</v>
      </c>
      <c r="E140">
        <v>3495</v>
      </c>
      <c r="F140">
        <v>10</v>
      </c>
      <c r="G140">
        <v>300</v>
      </c>
      <c r="H140">
        <v>873750</v>
      </c>
      <c r="I140" s="1">
        <v>40136</v>
      </c>
      <c r="J140">
        <v>1048500</v>
      </c>
      <c r="K140">
        <f t="shared" si="2"/>
        <v>174750</v>
      </c>
    </row>
    <row r="141" spans="1:11" x14ac:dyDescent="0.3">
      <c r="A141" t="s">
        <v>20</v>
      </c>
      <c r="B141" t="s">
        <v>19</v>
      </c>
      <c r="C141" t="s">
        <v>16</v>
      </c>
      <c r="D141" t="s">
        <v>13</v>
      </c>
      <c r="E141">
        <v>1324</v>
      </c>
      <c r="F141">
        <v>10</v>
      </c>
      <c r="G141">
        <v>300</v>
      </c>
      <c r="H141">
        <v>331000</v>
      </c>
      <c r="I141" s="1">
        <v>40140</v>
      </c>
      <c r="J141">
        <v>397200</v>
      </c>
      <c r="K141">
        <f t="shared" si="2"/>
        <v>66200</v>
      </c>
    </row>
    <row r="142" spans="1:11" x14ac:dyDescent="0.3">
      <c r="A142" t="s">
        <v>23</v>
      </c>
      <c r="B142" t="s">
        <v>19</v>
      </c>
      <c r="C142" t="s">
        <v>16</v>
      </c>
      <c r="D142" t="s">
        <v>24</v>
      </c>
      <c r="E142">
        <v>1922</v>
      </c>
      <c r="F142">
        <v>10</v>
      </c>
      <c r="G142">
        <v>350</v>
      </c>
      <c r="H142">
        <v>499720</v>
      </c>
      <c r="I142" s="1">
        <v>40141</v>
      </c>
      <c r="J142">
        <v>672700</v>
      </c>
      <c r="K142">
        <f t="shared" si="2"/>
        <v>172980</v>
      </c>
    </row>
    <row r="143" spans="1:11" x14ac:dyDescent="0.3">
      <c r="A143" t="s">
        <v>14</v>
      </c>
      <c r="B143" t="s">
        <v>15</v>
      </c>
      <c r="C143" t="s">
        <v>25</v>
      </c>
      <c r="D143" t="s">
        <v>24</v>
      </c>
      <c r="E143">
        <v>1575</v>
      </c>
      <c r="F143">
        <v>120</v>
      </c>
      <c r="G143">
        <v>125</v>
      </c>
      <c r="H143">
        <v>189000</v>
      </c>
      <c r="I143" s="1">
        <v>40141</v>
      </c>
      <c r="J143">
        <v>196875</v>
      </c>
      <c r="K143">
        <f t="shared" si="2"/>
        <v>7875</v>
      </c>
    </row>
    <row r="144" spans="1:11" x14ac:dyDescent="0.3">
      <c r="A144" t="s">
        <v>23</v>
      </c>
      <c r="B144" t="s">
        <v>26</v>
      </c>
      <c r="C144" t="s">
        <v>25</v>
      </c>
      <c r="D144" t="s">
        <v>24</v>
      </c>
      <c r="E144">
        <v>606</v>
      </c>
      <c r="F144">
        <v>120</v>
      </c>
      <c r="G144">
        <v>20</v>
      </c>
      <c r="H144">
        <v>6060</v>
      </c>
      <c r="I144" s="1">
        <v>40141</v>
      </c>
      <c r="J144">
        <v>12120</v>
      </c>
      <c r="K144">
        <f t="shared" si="2"/>
        <v>6060</v>
      </c>
    </row>
    <row r="145" spans="1:11" x14ac:dyDescent="0.3">
      <c r="A145" t="s">
        <v>23</v>
      </c>
      <c r="B145" t="s">
        <v>21</v>
      </c>
      <c r="C145" t="s">
        <v>16</v>
      </c>
      <c r="D145" t="s">
        <v>28</v>
      </c>
      <c r="E145">
        <v>292</v>
      </c>
      <c r="F145">
        <v>10</v>
      </c>
      <c r="G145">
        <v>20</v>
      </c>
      <c r="H145">
        <v>2920</v>
      </c>
      <c r="I145" s="1">
        <v>40142</v>
      </c>
      <c r="J145">
        <v>5840</v>
      </c>
      <c r="K145">
        <f t="shared" si="2"/>
        <v>2920</v>
      </c>
    </row>
    <row r="146" spans="1:11" x14ac:dyDescent="0.3">
      <c r="A146" t="s">
        <v>18</v>
      </c>
      <c r="B146" t="s">
        <v>19</v>
      </c>
      <c r="C146" t="s">
        <v>16</v>
      </c>
      <c r="D146" t="s">
        <v>24</v>
      </c>
      <c r="E146">
        <v>2167</v>
      </c>
      <c r="F146">
        <v>10</v>
      </c>
      <c r="G146">
        <v>15</v>
      </c>
      <c r="H146">
        <v>21670</v>
      </c>
      <c r="I146" s="1">
        <v>40142</v>
      </c>
      <c r="J146">
        <v>32505</v>
      </c>
      <c r="K146">
        <f t="shared" si="2"/>
        <v>10835</v>
      </c>
    </row>
    <row r="147" spans="1:11" x14ac:dyDescent="0.3">
      <c r="A147" t="s">
        <v>23</v>
      </c>
      <c r="B147" t="s">
        <v>11</v>
      </c>
      <c r="C147" t="s">
        <v>16</v>
      </c>
      <c r="D147" t="s">
        <v>24</v>
      </c>
      <c r="E147">
        <v>241</v>
      </c>
      <c r="F147">
        <v>10</v>
      </c>
      <c r="G147">
        <v>20</v>
      </c>
      <c r="H147">
        <v>2410</v>
      </c>
      <c r="I147" s="1">
        <v>40142</v>
      </c>
      <c r="J147">
        <v>4820</v>
      </c>
      <c r="K147">
        <f t="shared" si="2"/>
        <v>2410</v>
      </c>
    </row>
    <row r="148" spans="1:11" x14ac:dyDescent="0.3">
      <c r="A148" t="s">
        <v>10</v>
      </c>
      <c r="B148" t="s">
        <v>15</v>
      </c>
      <c r="C148" t="s">
        <v>16</v>
      </c>
      <c r="D148" t="s">
        <v>13</v>
      </c>
      <c r="E148">
        <v>2763</v>
      </c>
      <c r="F148">
        <v>10</v>
      </c>
      <c r="G148">
        <v>12</v>
      </c>
      <c r="H148">
        <v>8289</v>
      </c>
      <c r="I148" s="1">
        <v>40146</v>
      </c>
      <c r="J148">
        <v>33156</v>
      </c>
      <c r="K148">
        <f t="shared" si="2"/>
        <v>24867</v>
      </c>
    </row>
    <row r="149" spans="1:11" x14ac:dyDescent="0.3">
      <c r="A149" t="s">
        <v>10</v>
      </c>
      <c r="B149" t="s">
        <v>15</v>
      </c>
      <c r="C149" t="s">
        <v>22</v>
      </c>
      <c r="D149" t="s">
        <v>24</v>
      </c>
      <c r="E149">
        <v>1005</v>
      </c>
      <c r="F149">
        <v>250</v>
      </c>
      <c r="G149">
        <v>12</v>
      </c>
      <c r="H149">
        <v>3015</v>
      </c>
      <c r="I149" s="1">
        <v>40149</v>
      </c>
      <c r="J149">
        <v>12060</v>
      </c>
      <c r="K149">
        <f t="shared" si="2"/>
        <v>9045</v>
      </c>
    </row>
    <row r="150" spans="1:11" x14ac:dyDescent="0.3">
      <c r="A150" t="s">
        <v>10</v>
      </c>
      <c r="B150" t="s">
        <v>11</v>
      </c>
      <c r="C150" t="s">
        <v>22</v>
      </c>
      <c r="D150" t="s">
        <v>13</v>
      </c>
      <c r="E150">
        <v>880</v>
      </c>
      <c r="F150">
        <v>250</v>
      </c>
      <c r="G150">
        <v>12</v>
      </c>
      <c r="H150">
        <v>2640</v>
      </c>
      <c r="I150" s="1">
        <v>40156</v>
      </c>
      <c r="J150">
        <v>10560</v>
      </c>
      <c r="K150">
        <f t="shared" si="2"/>
        <v>7920</v>
      </c>
    </row>
    <row r="151" spans="1:11" x14ac:dyDescent="0.3">
      <c r="A151" t="s">
        <v>18</v>
      </c>
      <c r="B151" t="s">
        <v>21</v>
      </c>
      <c r="C151" t="s">
        <v>12</v>
      </c>
      <c r="D151" t="s">
        <v>24</v>
      </c>
      <c r="E151">
        <v>2689</v>
      </c>
      <c r="F151">
        <v>3</v>
      </c>
      <c r="G151">
        <v>15</v>
      </c>
      <c r="H151">
        <v>26890</v>
      </c>
      <c r="I151" s="1">
        <v>40161</v>
      </c>
      <c r="J151">
        <v>40335</v>
      </c>
      <c r="K151">
        <f t="shared" si="2"/>
        <v>13445</v>
      </c>
    </row>
    <row r="152" spans="1:11" x14ac:dyDescent="0.3">
      <c r="A152" t="s">
        <v>18</v>
      </c>
      <c r="B152" t="s">
        <v>26</v>
      </c>
      <c r="C152" t="s">
        <v>29</v>
      </c>
      <c r="D152" t="s">
        <v>24</v>
      </c>
      <c r="E152">
        <v>677</v>
      </c>
      <c r="F152">
        <v>5</v>
      </c>
      <c r="G152">
        <v>15</v>
      </c>
      <c r="H152">
        <v>6770</v>
      </c>
      <c r="I152" s="1">
        <v>40161</v>
      </c>
      <c r="J152">
        <v>10155</v>
      </c>
      <c r="K152">
        <f t="shared" si="2"/>
        <v>3385</v>
      </c>
    </row>
    <row r="153" spans="1:11" x14ac:dyDescent="0.3">
      <c r="A153" t="s">
        <v>20</v>
      </c>
      <c r="B153" t="s">
        <v>19</v>
      </c>
      <c r="C153" t="s">
        <v>25</v>
      </c>
      <c r="D153" t="s">
        <v>24</v>
      </c>
      <c r="E153">
        <v>853</v>
      </c>
      <c r="F153">
        <v>120</v>
      </c>
      <c r="G153">
        <v>300</v>
      </c>
      <c r="H153">
        <v>213250</v>
      </c>
      <c r="I153" s="1">
        <v>40163</v>
      </c>
      <c r="J153">
        <v>255900</v>
      </c>
      <c r="K153">
        <f t="shared" si="2"/>
        <v>42650</v>
      </c>
    </row>
    <row r="154" spans="1:11" x14ac:dyDescent="0.3">
      <c r="A154" t="s">
        <v>23</v>
      </c>
      <c r="B154" t="s">
        <v>19</v>
      </c>
      <c r="C154" t="s">
        <v>16</v>
      </c>
      <c r="D154" t="s">
        <v>24</v>
      </c>
      <c r="E154">
        <v>2696</v>
      </c>
      <c r="F154">
        <v>10</v>
      </c>
      <c r="G154">
        <v>7</v>
      </c>
      <c r="H154">
        <v>13480</v>
      </c>
      <c r="I154" s="1">
        <v>40166</v>
      </c>
      <c r="J154">
        <v>18872</v>
      </c>
      <c r="K154">
        <f t="shared" si="2"/>
        <v>5392</v>
      </c>
    </row>
    <row r="155" spans="1:11" x14ac:dyDescent="0.3">
      <c r="A155" t="s">
        <v>18</v>
      </c>
      <c r="B155" t="s">
        <v>21</v>
      </c>
      <c r="C155" t="s">
        <v>16</v>
      </c>
      <c r="D155" t="s">
        <v>24</v>
      </c>
      <c r="E155">
        <v>1565</v>
      </c>
      <c r="F155">
        <v>10</v>
      </c>
      <c r="G155">
        <v>15</v>
      </c>
      <c r="H155">
        <v>15650</v>
      </c>
      <c r="I155" s="1">
        <v>40166</v>
      </c>
      <c r="J155">
        <v>23475</v>
      </c>
      <c r="K155">
        <f t="shared" si="2"/>
        <v>7825</v>
      </c>
    </row>
    <row r="156" spans="1:11" x14ac:dyDescent="0.3">
      <c r="A156" t="s">
        <v>18</v>
      </c>
      <c r="B156" t="s">
        <v>21</v>
      </c>
      <c r="C156" t="s">
        <v>16</v>
      </c>
      <c r="D156" t="s">
        <v>24</v>
      </c>
      <c r="E156">
        <v>2470</v>
      </c>
      <c r="F156">
        <v>10</v>
      </c>
      <c r="G156">
        <v>15</v>
      </c>
      <c r="H156">
        <v>24700</v>
      </c>
      <c r="I156" s="1">
        <v>40169</v>
      </c>
      <c r="J156">
        <v>37050</v>
      </c>
      <c r="K156">
        <f t="shared" si="2"/>
        <v>12350</v>
      </c>
    </row>
    <row r="157" spans="1:11" x14ac:dyDescent="0.3">
      <c r="A157" t="s">
        <v>18</v>
      </c>
      <c r="B157" t="s">
        <v>21</v>
      </c>
      <c r="C157" t="s">
        <v>29</v>
      </c>
      <c r="D157" t="s">
        <v>24</v>
      </c>
      <c r="E157">
        <v>2300</v>
      </c>
      <c r="F157">
        <v>5</v>
      </c>
      <c r="G157">
        <v>15</v>
      </c>
      <c r="H157">
        <v>23000</v>
      </c>
      <c r="I157" s="1">
        <v>40170</v>
      </c>
      <c r="J157">
        <v>34500</v>
      </c>
      <c r="K157">
        <f t="shared" si="2"/>
        <v>11500</v>
      </c>
    </row>
    <row r="158" spans="1:11" x14ac:dyDescent="0.3">
      <c r="A158" t="s">
        <v>18</v>
      </c>
      <c r="B158" t="s">
        <v>15</v>
      </c>
      <c r="C158" t="s">
        <v>27</v>
      </c>
      <c r="D158" t="s">
        <v>24</v>
      </c>
      <c r="E158">
        <v>1870</v>
      </c>
      <c r="F158">
        <v>260</v>
      </c>
      <c r="G158">
        <v>15</v>
      </c>
      <c r="H158">
        <v>18700</v>
      </c>
      <c r="I158" s="1">
        <v>40172</v>
      </c>
      <c r="J158">
        <v>28050</v>
      </c>
      <c r="K158">
        <f t="shared" si="2"/>
        <v>9350</v>
      </c>
    </row>
    <row r="159" spans="1:11" x14ac:dyDescent="0.3">
      <c r="A159" t="s">
        <v>23</v>
      </c>
      <c r="B159" t="s">
        <v>26</v>
      </c>
      <c r="C159" t="s">
        <v>16</v>
      </c>
      <c r="D159" t="s">
        <v>24</v>
      </c>
      <c r="E159">
        <v>2007</v>
      </c>
      <c r="F159">
        <v>10</v>
      </c>
      <c r="G159">
        <v>350</v>
      </c>
      <c r="H159">
        <v>521820</v>
      </c>
      <c r="I159" s="1">
        <v>40172</v>
      </c>
      <c r="J159">
        <v>702450</v>
      </c>
      <c r="K159">
        <f t="shared" si="2"/>
        <v>180630</v>
      </c>
    </row>
    <row r="160" spans="1:11" x14ac:dyDescent="0.3">
      <c r="A160" t="s">
        <v>23</v>
      </c>
      <c r="B160" t="s">
        <v>19</v>
      </c>
      <c r="C160" t="s">
        <v>25</v>
      </c>
      <c r="D160" t="s">
        <v>13</v>
      </c>
      <c r="E160">
        <v>1033</v>
      </c>
      <c r="F160">
        <v>120</v>
      </c>
      <c r="G160">
        <v>20</v>
      </c>
      <c r="H160">
        <v>10330</v>
      </c>
      <c r="I160" s="1">
        <v>40192</v>
      </c>
      <c r="J160">
        <v>20660</v>
      </c>
      <c r="K160">
        <f t="shared" si="2"/>
        <v>10330</v>
      </c>
    </row>
    <row r="161" spans="1:11" x14ac:dyDescent="0.3">
      <c r="A161" t="s">
        <v>23</v>
      </c>
      <c r="B161" t="s">
        <v>26</v>
      </c>
      <c r="C161" t="s">
        <v>12</v>
      </c>
      <c r="D161" t="s">
        <v>13</v>
      </c>
      <c r="E161">
        <v>570</v>
      </c>
      <c r="F161">
        <v>3</v>
      </c>
      <c r="G161">
        <v>7</v>
      </c>
      <c r="H161">
        <v>2850</v>
      </c>
      <c r="I161" s="1">
        <v>40194</v>
      </c>
      <c r="J161">
        <v>3990</v>
      </c>
      <c r="K161">
        <f t="shared" si="2"/>
        <v>1140</v>
      </c>
    </row>
    <row r="162" spans="1:11" x14ac:dyDescent="0.3">
      <c r="A162" t="s">
        <v>23</v>
      </c>
      <c r="B162" t="s">
        <v>11</v>
      </c>
      <c r="C162" t="s">
        <v>22</v>
      </c>
      <c r="D162" t="s">
        <v>17</v>
      </c>
      <c r="E162">
        <v>2877</v>
      </c>
      <c r="F162">
        <v>250</v>
      </c>
      <c r="G162">
        <v>350</v>
      </c>
      <c r="H162">
        <v>748020</v>
      </c>
      <c r="I162" s="1">
        <v>40203</v>
      </c>
      <c r="J162">
        <v>1006950</v>
      </c>
      <c r="K162">
        <f t="shared" si="2"/>
        <v>258930</v>
      </c>
    </row>
    <row r="163" spans="1:11" x14ac:dyDescent="0.3">
      <c r="A163" t="s">
        <v>14</v>
      </c>
      <c r="B163" t="s">
        <v>21</v>
      </c>
      <c r="C163" t="s">
        <v>22</v>
      </c>
      <c r="D163" t="s">
        <v>17</v>
      </c>
      <c r="E163">
        <v>2729</v>
      </c>
      <c r="F163">
        <v>250</v>
      </c>
      <c r="G163">
        <v>125</v>
      </c>
      <c r="H163">
        <v>327480</v>
      </c>
      <c r="I163" s="1">
        <v>40203</v>
      </c>
      <c r="J163">
        <v>341125</v>
      </c>
      <c r="K163">
        <f t="shared" si="2"/>
        <v>13645</v>
      </c>
    </row>
    <row r="164" spans="1:11" x14ac:dyDescent="0.3">
      <c r="A164" t="s">
        <v>23</v>
      </c>
      <c r="B164" t="s">
        <v>26</v>
      </c>
      <c r="C164" t="s">
        <v>16</v>
      </c>
      <c r="D164" t="s">
        <v>13</v>
      </c>
      <c r="E164">
        <v>2663</v>
      </c>
      <c r="F164">
        <v>10</v>
      </c>
      <c r="G164">
        <v>20</v>
      </c>
      <c r="H164">
        <v>26630</v>
      </c>
      <c r="I164" s="1">
        <v>40204</v>
      </c>
      <c r="J164">
        <v>53260</v>
      </c>
      <c r="K164">
        <f t="shared" si="2"/>
        <v>26630</v>
      </c>
    </row>
    <row r="165" spans="1:11" x14ac:dyDescent="0.3">
      <c r="A165" t="s">
        <v>23</v>
      </c>
      <c r="B165" t="s">
        <v>19</v>
      </c>
      <c r="C165" t="s">
        <v>16</v>
      </c>
      <c r="D165" t="s">
        <v>13</v>
      </c>
      <c r="E165">
        <v>2136</v>
      </c>
      <c r="F165">
        <v>10</v>
      </c>
      <c r="G165">
        <v>7</v>
      </c>
      <c r="H165">
        <v>10680</v>
      </c>
      <c r="I165" s="1">
        <v>40204</v>
      </c>
      <c r="J165">
        <v>14952</v>
      </c>
      <c r="K165">
        <f t="shared" si="2"/>
        <v>4272</v>
      </c>
    </row>
    <row r="166" spans="1:11" x14ac:dyDescent="0.3">
      <c r="A166" t="s">
        <v>23</v>
      </c>
      <c r="B166" t="s">
        <v>19</v>
      </c>
      <c r="C166" t="s">
        <v>22</v>
      </c>
      <c r="D166" t="s">
        <v>13</v>
      </c>
      <c r="E166">
        <v>381</v>
      </c>
      <c r="F166">
        <v>250</v>
      </c>
      <c r="G166">
        <v>350</v>
      </c>
      <c r="H166">
        <v>99060</v>
      </c>
      <c r="I166" s="1">
        <v>40211</v>
      </c>
      <c r="J166">
        <v>133350</v>
      </c>
      <c r="K166">
        <f t="shared" si="2"/>
        <v>34290</v>
      </c>
    </row>
    <row r="167" spans="1:11" x14ac:dyDescent="0.3">
      <c r="A167" t="s">
        <v>23</v>
      </c>
      <c r="B167" t="s">
        <v>11</v>
      </c>
      <c r="C167" t="s">
        <v>22</v>
      </c>
      <c r="D167" t="s">
        <v>13</v>
      </c>
      <c r="E167">
        <v>422</v>
      </c>
      <c r="F167">
        <v>250</v>
      </c>
      <c r="G167">
        <v>350</v>
      </c>
      <c r="H167">
        <v>109720</v>
      </c>
      <c r="I167" s="1">
        <v>40211</v>
      </c>
      <c r="J167">
        <v>147700</v>
      </c>
      <c r="K167">
        <f t="shared" si="2"/>
        <v>37980</v>
      </c>
    </row>
    <row r="168" spans="1:11" x14ac:dyDescent="0.3">
      <c r="A168" t="s">
        <v>23</v>
      </c>
      <c r="B168" t="s">
        <v>11</v>
      </c>
      <c r="C168" t="s">
        <v>25</v>
      </c>
      <c r="D168" t="s">
        <v>13</v>
      </c>
      <c r="E168">
        <v>1001</v>
      </c>
      <c r="F168">
        <v>120</v>
      </c>
      <c r="G168">
        <v>20</v>
      </c>
      <c r="H168">
        <v>10010</v>
      </c>
      <c r="I168" s="1">
        <v>40215</v>
      </c>
      <c r="J168">
        <v>20020</v>
      </c>
      <c r="K168">
        <f t="shared" si="2"/>
        <v>10010</v>
      </c>
    </row>
    <row r="169" spans="1:11" x14ac:dyDescent="0.3">
      <c r="A169" t="s">
        <v>23</v>
      </c>
      <c r="B169" t="s">
        <v>15</v>
      </c>
      <c r="C169" t="s">
        <v>25</v>
      </c>
      <c r="D169" t="s">
        <v>13</v>
      </c>
      <c r="E169">
        <v>1333</v>
      </c>
      <c r="F169">
        <v>120</v>
      </c>
      <c r="G169">
        <v>7</v>
      </c>
      <c r="H169">
        <v>6665</v>
      </c>
      <c r="I169" s="1">
        <v>40215</v>
      </c>
      <c r="J169">
        <v>9331</v>
      </c>
      <c r="K169">
        <f t="shared" si="2"/>
        <v>2666</v>
      </c>
    </row>
    <row r="170" spans="1:11" x14ac:dyDescent="0.3">
      <c r="A170" t="s">
        <v>18</v>
      </c>
      <c r="B170" t="s">
        <v>26</v>
      </c>
      <c r="C170" t="s">
        <v>22</v>
      </c>
      <c r="D170" t="s">
        <v>13</v>
      </c>
      <c r="E170">
        <v>1153</v>
      </c>
      <c r="F170">
        <v>250</v>
      </c>
      <c r="G170">
        <v>15</v>
      </c>
      <c r="H170">
        <v>11530</v>
      </c>
      <c r="I170" s="1">
        <v>40215</v>
      </c>
      <c r="J170">
        <v>17295</v>
      </c>
      <c r="K170">
        <f t="shared" si="2"/>
        <v>5765</v>
      </c>
    </row>
    <row r="171" spans="1:11" x14ac:dyDescent="0.3">
      <c r="A171" t="s">
        <v>23</v>
      </c>
      <c r="B171" t="s">
        <v>11</v>
      </c>
      <c r="C171" t="s">
        <v>16</v>
      </c>
      <c r="D171" t="s">
        <v>13</v>
      </c>
      <c r="E171">
        <v>1598</v>
      </c>
      <c r="F171">
        <v>10</v>
      </c>
      <c r="G171">
        <v>7</v>
      </c>
      <c r="H171">
        <v>7990</v>
      </c>
      <c r="I171" s="1">
        <v>40215</v>
      </c>
      <c r="J171">
        <v>11186</v>
      </c>
      <c r="K171">
        <f t="shared" si="2"/>
        <v>3196</v>
      </c>
    </row>
    <row r="172" spans="1:11" x14ac:dyDescent="0.3">
      <c r="A172" t="s">
        <v>23</v>
      </c>
      <c r="B172" t="s">
        <v>26</v>
      </c>
      <c r="C172" t="s">
        <v>29</v>
      </c>
      <c r="D172" t="s">
        <v>24</v>
      </c>
      <c r="E172">
        <v>2328</v>
      </c>
      <c r="F172">
        <v>5</v>
      </c>
      <c r="G172">
        <v>7</v>
      </c>
      <c r="H172">
        <v>11640</v>
      </c>
      <c r="I172" s="1">
        <v>40215</v>
      </c>
      <c r="J172">
        <v>16296</v>
      </c>
      <c r="K172">
        <f t="shared" si="2"/>
        <v>4656</v>
      </c>
    </row>
    <row r="173" spans="1:11" x14ac:dyDescent="0.3">
      <c r="A173" t="s">
        <v>10</v>
      </c>
      <c r="B173" t="s">
        <v>19</v>
      </c>
      <c r="C173" t="s">
        <v>16</v>
      </c>
      <c r="D173" t="s">
        <v>17</v>
      </c>
      <c r="E173">
        <v>1785</v>
      </c>
      <c r="F173">
        <v>10</v>
      </c>
      <c r="G173">
        <v>12</v>
      </c>
      <c r="H173">
        <v>5355</v>
      </c>
      <c r="I173" s="1">
        <v>40218</v>
      </c>
      <c r="J173">
        <v>21420</v>
      </c>
      <c r="K173">
        <f t="shared" si="2"/>
        <v>16065</v>
      </c>
    </row>
    <row r="174" spans="1:11" x14ac:dyDescent="0.3">
      <c r="A174" t="s">
        <v>20</v>
      </c>
      <c r="B174" t="s">
        <v>21</v>
      </c>
      <c r="C174" t="s">
        <v>16</v>
      </c>
      <c r="D174" t="s">
        <v>17</v>
      </c>
      <c r="E174">
        <v>1916</v>
      </c>
      <c r="F174">
        <v>10</v>
      </c>
      <c r="G174">
        <v>300</v>
      </c>
      <c r="H174">
        <v>479000</v>
      </c>
      <c r="I174" s="1">
        <v>40218</v>
      </c>
      <c r="J174">
        <v>574800</v>
      </c>
      <c r="K174">
        <f t="shared" si="2"/>
        <v>95800</v>
      </c>
    </row>
    <row r="175" spans="1:11" x14ac:dyDescent="0.3">
      <c r="A175" t="s">
        <v>18</v>
      </c>
      <c r="B175" t="s">
        <v>11</v>
      </c>
      <c r="C175" t="s">
        <v>25</v>
      </c>
      <c r="D175" t="s">
        <v>24</v>
      </c>
      <c r="E175">
        <v>510</v>
      </c>
      <c r="F175">
        <v>120</v>
      </c>
      <c r="G175">
        <v>15</v>
      </c>
      <c r="H175">
        <v>5100</v>
      </c>
      <c r="I175" s="1">
        <v>40225</v>
      </c>
      <c r="J175">
        <v>7650</v>
      </c>
      <c r="K175">
        <f t="shared" si="2"/>
        <v>2550</v>
      </c>
    </row>
    <row r="176" spans="1:11" x14ac:dyDescent="0.3">
      <c r="A176" t="s">
        <v>23</v>
      </c>
      <c r="B176" t="s">
        <v>19</v>
      </c>
      <c r="C176" t="s">
        <v>12</v>
      </c>
      <c r="D176" t="s">
        <v>17</v>
      </c>
      <c r="E176">
        <v>2155</v>
      </c>
      <c r="F176">
        <v>3</v>
      </c>
      <c r="G176">
        <v>350</v>
      </c>
      <c r="H176">
        <v>560300</v>
      </c>
      <c r="I176" s="1">
        <v>40227</v>
      </c>
      <c r="J176">
        <v>754250</v>
      </c>
      <c r="K176">
        <f t="shared" si="2"/>
        <v>193950</v>
      </c>
    </row>
    <row r="177" spans="1:11" x14ac:dyDescent="0.3">
      <c r="A177" t="s">
        <v>23</v>
      </c>
      <c r="B177" t="s">
        <v>15</v>
      </c>
      <c r="C177" t="s">
        <v>29</v>
      </c>
      <c r="D177" t="s">
        <v>13</v>
      </c>
      <c r="E177">
        <v>720</v>
      </c>
      <c r="F177">
        <v>5</v>
      </c>
      <c r="G177">
        <v>350</v>
      </c>
      <c r="H177">
        <v>187200</v>
      </c>
      <c r="I177" s="1">
        <v>40230</v>
      </c>
      <c r="J177">
        <v>252000</v>
      </c>
      <c r="K177">
        <f t="shared" si="2"/>
        <v>64800</v>
      </c>
    </row>
    <row r="178" spans="1:11" x14ac:dyDescent="0.3">
      <c r="A178" t="s">
        <v>10</v>
      </c>
      <c r="B178" t="s">
        <v>11</v>
      </c>
      <c r="C178" t="s">
        <v>29</v>
      </c>
      <c r="D178" t="s">
        <v>28</v>
      </c>
      <c r="E178">
        <v>1545</v>
      </c>
      <c r="F178">
        <v>5</v>
      </c>
      <c r="G178">
        <v>12</v>
      </c>
      <c r="H178">
        <v>4635</v>
      </c>
      <c r="I178" s="1">
        <v>40235</v>
      </c>
      <c r="J178">
        <v>18540</v>
      </c>
      <c r="K178">
        <f t="shared" si="2"/>
        <v>13905</v>
      </c>
    </row>
    <row r="179" spans="1:11" x14ac:dyDescent="0.3">
      <c r="A179" t="s">
        <v>20</v>
      </c>
      <c r="B179" t="s">
        <v>19</v>
      </c>
      <c r="C179" t="s">
        <v>25</v>
      </c>
      <c r="D179" t="s">
        <v>13</v>
      </c>
      <c r="E179">
        <v>1659</v>
      </c>
      <c r="F179">
        <v>120</v>
      </c>
      <c r="G179">
        <v>300</v>
      </c>
      <c r="H179">
        <v>414750</v>
      </c>
      <c r="I179" s="1">
        <v>40235</v>
      </c>
      <c r="J179">
        <v>497700</v>
      </c>
      <c r="K179">
        <f t="shared" si="2"/>
        <v>82950</v>
      </c>
    </row>
    <row r="180" spans="1:11" x14ac:dyDescent="0.3">
      <c r="A180" t="s">
        <v>23</v>
      </c>
      <c r="B180" t="s">
        <v>15</v>
      </c>
      <c r="C180" t="s">
        <v>25</v>
      </c>
      <c r="D180" t="s">
        <v>13</v>
      </c>
      <c r="E180">
        <v>609</v>
      </c>
      <c r="F180">
        <v>120</v>
      </c>
      <c r="G180">
        <v>20</v>
      </c>
      <c r="H180">
        <v>6090</v>
      </c>
      <c r="I180" s="1">
        <v>40235</v>
      </c>
      <c r="J180">
        <v>12180</v>
      </c>
      <c r="K180">
        <f t="shared" si="2"/>
        <v>6090</v>
      </c>
    </row>
    <row r="181" spans="1:11" x14ac:dyDescent="0.3">
      <c r="A181" t="s">
        <v>14</v>
      </c>
      <c r="B181" t="s">
        <v>11</v>
      </c>
      <c r="C181" t="s">
        <v>25</v>
      </c>
      <c r="D181" t="s">
        <v>13</v>
      </c>
      <c r="E181">
        <v>2087</v>
      </c>
      <c r="F181">
        <v>120</v>
      </c>
      <c r="G181">
        <v>125</v>
      </c>
      <c r="H181">
        <v>250440</v>
      </c>
      <c r="I181" s="1">
        <v>40235</v>
      </c>
      <c r="J181">
        <v>260875</v>
      </c>
      <c r="K181">
        <f t="shared" si="2"/>
        <v>10435</v>
      </c>
    </row>
    <row r="182" spans="1:11" x14ac:dyDescent="0.3">
      <c r="A182" t="s">
        <v>23</v>
      </c>
      <c r="B182" t="s">
        <v>26</v>
      </c>
      <c r="C182" t="s">
        <v>25</v>
      </c>
      <c r="D182" t="s">
        <v>13</v>
      </c>
      <c r="E182">
        <v>547</v>
      </c>
      <c r="F182">
        <v>120</v>
      </c>
      <c r="G182">
        <v>7</v>
      </c>
      <c r="H182">
        <v>2735</v>
      </c>
      <c r="I182" s="1">
        <v>40236</v>
      </c>
      <c r="J182">
        <v>3829</v>
      </c>
      <c r="K182">
        <f t="shared" si="2"/>
        <v>1094</v>
      </c>
    </row>
    <row r="183" spans="1:11" x14ac:dyDescent="0.3">
      <c r="A183" t="s">
        <v>18</v>
      </c>
      <c r="B183" t="s">
        <v>21</v>
      </c>
      <c r="C183" t="s">
        <v>12</v>
      </c>
      <c r="D183" t="s">
        <v>24</v>
      </c>
      <c r="E183">
        <v>2300</v>
      </c>
      <c r="F183">
        <v>3</v>
      </c>
      <c r="G183">
        <v>15</v>
      </c>
      <c r="H183">
        <v>23000</v>
      </c>
      <c r="I183" s="1">
        <v>40239</v>
      </c>
      <c r="J183">
        <v>34500</v>
      </c>
      <c r="K183">
        <f t="shared" si="2"/>
        <v>11500</v>
      </c>
    </row>
    <row r="184" spans="1:11" x14ac:dyDescent="0.3">
      <c r="A184" t="s">
        <v>14</v>
      </c>
      <c r="B184" t="s">
        <v>15</v>
      </c>
      <c r="C184" t="s">
        <v>12</v>
      </c>
      <c r="D184" t="s">
        <v>24</v>
      </c>
      <c r="E184">
        <v>2821</v>
      </c>
      <c r="F184">
        <v>3</v>
      </c>
      <c r="G184">
        <v>125</v>
      </c>
      <c r="H184">
        <v>338520</v>
      </c>
      <c r="I184" s="1">
        <v>40239</v>
      </c>
      <c r="J184">
        <v>352625</v>
      </c>
      <c r="K184">
        <f t="shared" si="2"/>
        <v>14105</v>
      </c>
    </row>
    <row r="185" spans="1:11" x14ac:dyDescent="0.3">
      <c r="A185" t="s">
        <v>23</v>
      </c>
      <c r="B185" t="s">
        <v>21</v>
      </c>
      <c r="C185" t="s">
        <v>29</v>
      </c>
      <c r="D185" t="s">
        <v>24</v>
      </c>
      <c r="E185">
        <v>2228</v>
      </c>
      <c r="F185">
        <v>5</v>
      </c>
      <c r="G185">
        <v>350</v>
      </c>
      <c r="H185">
        <v>579150</v>
      </c>
      <c r="I185" s="1">
        <v>40239</v>
      </c>
      <c r="J185">
        <v>779625</v>
      </c>
      <c r="K185">
        <f t="shared" si="2"/>
        <v>200475</v>
      </c>
    </row>
    <row r="186" spans="1:11" x14ac:dyDescent="0.3">
      <c r="A186" t="s">
        <v>18</v>
      </c>
      <c r="B186" t="s">
        <v>11</v>
      </c>
      <c r="C186" t="s">
        <v>27</v>
      </c>
      <c r="D186" t="s">
        <v>13</v>
      </c>
      <c r="E186">
        <v>970</v>
      </c>
      <c r="F186">
        <v>260</v>
      </c>
      <c r="G186">
        <v>15</v>
      </c>
      <c r="H186">
        <v>9700</v>
      </c>
      <c r="I186" s="1">
        <v>40242</v>
      </c>
      <c r="J186">
        <v>14550</v>
      </c>
      <c r="K186">
        <f t="shared" si="2"/>
        <v>4850</v>
      </c>
    </row>
    <row r="187" spans="1:11" x14ac:dyDescent="0.3">
      <c r="A187" t="s">
        <v>23</v>
      </c>
      <c r="B187" t="s">
        <v>15</v>
      </c>
      <c r="C187" t="s">
        <v>27</v>
      </c>
      <c r="D187" t="s">
        <v>13</v>
      </c>
      <c r="E187">
        <v>1694</v>
      </c>
      <c r="F187">
        <v>260</v>
      </c>
      <c r="G187">
        <v>20</v>
      </c>
      <c r="H187">
        <v>16940</v>
      </c>
      <c r="I187" s="1">
        <v>40242</v>
      </c>
      <c r="J187">
        <v>33880</v>
      </c>
      <c r="K187">
        <f t="shared" si="2"/>
        <v>16940</v>
      </c>
    </row>
    <row r="188" spans="1:11" x14ac:dyDescent="0.3">
      <c r="A188" t="s">
        <v>20</v>
      </c>
      <c r="B188" t="s">
        <v>19</v>
      </c>
      <c r="C188" t="s">
        <v>25</v>
      </c>
      <c r="D188" t="s">
        <v>13</v>
      </c>
      <c r="E188">
        <v>386</v>
      </c>
      <c r="F188">
        <v>120</v>
      </c>
      <c r="G188">
        <v>300</v>
      </c>
      <c r="H188">
        <v>96500</v>
      </c>
      <c r="I188" s="1">
        <v>40244</v>
      </c>
      <c r="J188">
        <v>115800</v>
      </c>
      <c r="K188">
        <f t="shared" si="2"/>
        <v>19300</v>
      </c>
    </row>
    <row r="189" spans="1:11" x14ac:dyDescent="0.3">
      <c r="A189" t="s">
        <v>23</v>
      </c>
      <c r="B189" t="s">
        <v>19</v>
      </c>
      <c r="C189" t="s">
        <v>22</v>
      </c>
      <c r="D189" t="s">
        <v>28</v>
      </c>
      <c r="E189">
        <v>1527</v>
      </c>
      <c r="F189">
        <v>250</v>
      </c>
      <c r="G189">
        <v>350</v>
      </c>
      <c r="H189">
        <v>397020</v>
      </c>
      <c r="I189" s="1">
        <v>40245</v>
      </c>
      <c r="J189">
        <v>534450</v>
      </c>
      <c r="K189">
        <f t="shared" si="2"/>
        <v>137430</v>
      </c>
    </row>
    <row r="190" spans="1:11" x14ac:dyDescent="0.3">
      <c r="A190" t="s">
        <v>23</v>
      </c>
      <c r="B190" t="s">
        <v>15</v>
      </c>
      <c r="C190" t="s">
        <v>16</v>
      </c>
      <c r="D190" t="s">
        <v>28</v>
      </c>
      <c r="E190">
        <v>883</v>
      </c>
      <c r="F190">
        <v>10</v>
      </c>
      <c r="G190">
        <v>7</v>
      </c>
      <c r="H190">
        <v>4415</v>
      </c>
      <c r="I190" s="1">
        <v>40249</v>
      </c>
      <c r="J190">
        <v>6181</v>
      </c>
      <c r="K190">
        <f t="shared" si="2"/>
        <v>1766</v>
      </c>
    </row>
    <row r="191" spans="1:11" x14ac:dyDescent="0.3">
      <c r="A191" t="s">
        <v>18</v>
      </c>
      <c r="B191" t="s">
        <v>19</v>
      </c>
      <c r="C191" t="s">
        <v>16</v>
      </c>
      <c r="D191" t="s">
        <v>28</v>
      </c>
      <c r="E191">
        <v>549</v>
      </c>
      <c r="F191">
        <v>10</v>
      </c>
      <c r="G191">
        <v>15</v>
      </c>
      <c r="H191">
        <v>5490</v>
      </c>
      <c r="I191" s="1">
        <v>40249</v>
      </c>
      <c r="J191">
        <v>8235</v>
      </c>
      <c r="K191">
        <f t="shared" si="2"/>
        <v>2745</v>
      </c>
    </row>
    <row r="192" spans="1:11" x14ac:dyDescent="0.3">
      <c r="A192" t="s">
        <v>23</v>
      </c>
      <c r="B192" t="s">
        <v>21</v>
      </c>
      <c r="C192" t="s">
        <v>29</v>
      </c>
      <c r="D192" t="s">
        <v>13</v>
      </c>
      <c r="E192">
        <v>708</v>
      </c>
      <c r="F192">
        <v>5</v>
      </c>
      <c r="G192">
        <v>20</v>
      </c>
      <c r="H192">
        <v>7080</v>
      </c>
      <c r="I192" s="1">
        <v>40249</v>
      </c>
      <c r="J192">
        <v>14160</v>
      </c>
      <c r="K192">
        <f t="shared" si="2"/>
        <v>7080</v>
      </c>
    </row>
    <row r="193" spans="1:11" x14ac:dyDescent="0.3">
      <c r="A193" t="s">
        <v>23</v>
      </c>
      <c r="B193" t="s">
        <v>15</v>
      </c>
      <c r="C193" t="s">
        <v>16</v>
      </c>
      <c r="D193" t="s">
        <v>13</v>
      </c>
      <c r="E193">
        <v>2417</v>
      </c>
      <c r="F193">
        <v>10</v>
      </c>
      <c r="G193">
        <v>350</v>
      </c>
      <c r="H193">
        <v>628420</v>
      </c>
      <c r="I193" s="1">
        <v>40253</v>
      </c>
      <c r="J193">
        <v>845950</v>
      </c>
      <c r="K193">
        <f t="shared" si="2"/>
        <v>217530</v>
      </c>
    </row>
    <row r="194" spans="1:11" x14ac:dyDescent="0.3">
      <c r="A194" t="s">
        <v>20</v>
      </c>
      <c r="B194" t="s">
        <v>15</v>
      </c>
      <c r="C194" t="s">
        <v>16</v>
      </c>
      <c r="D194" t="s">
        <v>13</v>
      </c>
      <c r="E194">
        <v>2460</v>
      </c>
      <c r="F194">
        <v>10</v>
      </c>
      <c r="G194">
        <v>300</v>
      </c>
      <c r="H194">
        <v>615000</v>
      </c>
      <c r="I194" s="1">
        <v>40266</v>
      </c>
      <c r="J194">
        <v>738000</v>
      </c>
      <c r="K194">
        <f t="shared" si="2"/>
        <v>123000</v>
      </c>
    </row>
    <row r="195" spans="1:11" x14ac:dyDescent="0.3">
      <c r="A195" t="s">
        <v>23</v>
      </c>
      <c r="B195" t="s">
        <v>26</v>
      </c>
      <c r="C195" t="s">
        <v>16</v>
      </c>
      <c r="D195" t="s">
        <v>13</v>
      </c>
      <c r="E195">
        <v>678</v>
      </c>
      <c r="F195">
        <v>10</v>
      </c>
      <c r="G195">
        <v>7</v>
      </c>
      <c r="H195">
        <v>3390</v>
      </c>
      <c r="I195" s="1">
        <v>40266</v>
      </c>
      <c r="J195">
        <v>4746</v>
      </c>
      <c r="K195">
        <f t="shared" ref="K195:K258" si="3">J195-H195</f>
        <v>1356</v>
      </c>
    </row>
    <row r="196" spans="1:11" x14ac:dyDescent="0.3">
      <c r="A196" t="s">
        <v>20</v>
      </c>
      <c r="B196" t="s">
        <v>19</v>
      </c>
      <c r="C196" t="s">
        <v>27</v>
      </c>
      <c r="D196" t="s">
        <v>24</v>
      </c>
      <c r="E196">
        <v>2475</v>
      </c>
      <c r="F196">
        <v>260</v>
      </c>
      <c r="G196">
        <v>300</v>
      </c>
      <c r="H196">
        <v>618750</v>
      </c>
      <c r="I196" s="1">
        <v>40266</v>
      </c>
      <c r="J196">
        <v>742500</v>
      </c>
      <c r="K196">
        <f t="shared" si="3"/>
        <v>123750</v>
      </c>
    </row>
    <row r="197" spans="1:11" x14ac:dyDescent="0.3">
      <c r="A197" t="s">
        <v>20</v>
      </c>
      <c r="B197" t="s">
        <v>15</v>
      </c>
      <c r="C197" t="s">
        <v>27</v>
      </c>
      <c r="D197" t="s">
        <v>24</v>
      </c>
      <c r="E197">
        <v>546</v>
      </c>
      <c r="F197">
        <v>260</v>
      </c>
      <c r="G197">
        <v>300</v>
      </c>
      <c r="H197">
        <v>136500</v>
      </c>
      <c r="I197" s="1">
        <v>40266</v>
      </c>
      <c r="J197">
        <v>163800</v>
      </c>
      <c r="K197">
        <f t="shared" si="3"/>
        <v>27300</v>
      </c>
    </row>
    <row r="198" spans="1:11" x14ac:dyDescent="0.3">
      <c r="A198" t="s">
        <v>18</v>
      </c>
      <c r="B198" t="s">
        <v>15</v>
      </c>
      <c r="C198" t="s">
        <v>25</v>
      </c>
      <c r="D198" t="s">
        <v>13</v>
      </c>
      <c r="E198">
        <v>2628</v>
      </c>
      <c r="F198">
        <v>120</v>
      </c>
      <c r="G198">
        <v>15</v>
      </c>
      <c r="H198">
        <v>26280</v>
      </c>
      <c r="I198" s="1">
        <v>40268</v>
      </c>
      <c r="J198">
        <v>39420</v>
      </c>
      <c r="K198">
        <f t="shared" si="3"/>
        <v>13140</v>
      </c>
    </row>
    <row r="199" spans="1:11" x14ac:dyDescent="0.3">
      <c r="A199" t="s">
        <v>20</v>
      </c>
      <c r="B199" t="s">
        <v>26</v>
      </c>
      <c r="C199" t="s">
        <v>16</v>
      </c>
      <c r="D199" t="s">
        <v>17</v>
      </c>
      <c r="E199">
        <v>2918</v>
      </c>
      <c r="F199">
        <v>10</v>
      </c>
      <c r="G199">
        <v>300</v>
      </c>
      <c r="H199">
        <v>729500</v>
      </c>
      <c r="I199" s="1">
        <v>40269</v>
      </c>
      <c r="J199">
        <v>875400</v>
      </c>
      <c r="K199">
        <f t="shared" si="3"/>
        <v>145900</v>
      </c>
    </row>
    <row r="200" spans="1:11" x14ac:dyDescent="0.3">
      <c r="A200" t="s">
        <v>23</v>
      </c>
      <c r="B200" t="s">
        <v>26</v>
      </c>
      <c r="C200" t="s">
        <v>16</v>
      </c>
      <c r="D200" t="s">
        <v>17</v>
      </c>
      <c r="E200">
        <v>3450</v>
      </c>
      <c r="F200">
        <v>10</v>
      </c>
      <c r="G200">
        <v>350</v>
      </c>
      <c r="H200">
        <v>897000</v>
      </c>
      <c r="I200" s="1">
        <v>40269</v>
      </c>
      <c r="J200">
        <v>1207500</v>
      </c>
      <c r="K200">
        <f t="shared" si="3"/>
        <v>310500</v>
      </c>
    </row>
    <row r="201" spans="1:11" x14ac:dyDescent="0.3">
      <c r="A201" t="s">
        <v>23</v>
      </c>
      <c r="B201" t="s">
        <v>19</v>
      </c>
      <c r="C201" t="s">
        <v>25</v>
      </c>
      <c r="D201" t="s">
        <v>24</v>
      </c>
      <c r="E201">
        <v>1190</v>
      </c>
      <c r="F201">
        <v>120</v>
      </c>
      <c r="G201">
        <v>7</v>
      </c>
      <c r="H201">
        <v>5950</v>
      </c>
      <c r="I201" s="1">
        <v>40279</v>
      </c>
      <c r="J201">
        <v>8330</v>
      </c>
      <c r="K201">
        <f t="shared" si="3"/>
        <v>2380</v>
      </c>
    </row>
    <row r="202" spans="1:11" x14ac:dyDescent="0.3">
      <c r="A202" t="s">
        <v>23</v>
      </c>
      <c r="B202" t="s">
        <v>21</v>
      </c>
      <c r="C202" t="s">
        <v>12</v>
      </c>
      <c r="D202" t="s">
        <v>17</v>
      </c>
      <c r="E202">
        <v>2852</v>
      </c>
      <c r="F202">
        <v>3</v>
      </c>
      <c r="G202">
        <v>350</v>
      </c>
      <c r="H202">
        <v>741520</v>
      </c>
      <c r="I202" s="1">
        <v>40280</v>
      </c>
      <c r="J202">
        <v>998200</v>
      </c>
      <c r="K202">
        <f t="shared" si="3"/>
        <v>256680</v>
      </c>
    </row>
    <row r="203" spans="1:11" x14ac:dyDescent="0.3">
      <c r="A203" t="s">
        <v>10</v>
      </c>
      <c r="B203" t="s">
        <v>26</v>
      </c>
      <c r="C203" t="s">
        <v>16</v>
      </c>
      <c r="D203" t="s">
        <v>17</v>
      </c>
      <c r="E203">
        <v>1370</v>
      </c>
      <c r="F203">
        <v>10</v>
      </c>
      <c r="G203">
        <v>12</v>
      </c>
      <c r="H203">
        <v>4108.5</v>
      </c>
      <c r="I203" s="1">
        <v>40283</v>
      </c>
      <c r="J203">
        <v>16434</v>
      </c>
      <c r="K203">
        <f t="shared" si="3"/>
        <v>12325.5</v>
      </c>
    </row>
    <row r="204" spans="1:11" x14ac:dyDescent="0.3">
      <c r="A204" t="s">
        <v>14</v>
      </c>
      <c r="B204" t="s">
        <v>21</v>
      </c>
      <c r="C204" t="s">
        <v>16</v>
      </c>
      <c r="D204" t="s">
        <v>17</v>
      </c>
      <c r="E204">
        <v>2009</v>
      </c>
      <c r="F204">
        <v>10</v>
      </c>
      <c r="G204">
        <v>125</v>
      </c>
      <c r="H204">
        <v>241080</v>
      </c>
      <c r="I204" s="1">
        <v>40283</v>
      </c>
      <c r="J204">
        <v>251125</v>
      </c>
      <c r="K204">
        <f t="shared" si="3"/>
        <v>10045</v>
      </c>
    </row>
    <row r="205" spans="1:11" x14ac:dyDescent="0.3">
      <c r="A205" t="s">
        <v>23</v>
      </c>
      <c r="B205" t="s">
        <v>15</v>
      </c>
      <c r="C205" t="s">
        <v>16</v>
      </c>
      <c r="D205" t="s">
        <v>24</v>
      </c>
      <c r="E205">
        <v>1197</v>
      </c>
      <c r="F205">
        <v>10</v>
      </c>
      <c r="G205">
        <v>350</v>
      </c>
      <c r="H205">
        <v>311220</v>
      </c>
      <c r="I205" s="1">
        <v>40296</v>
      </c>
      <c r="J205">
        <v>418950</v>
      </c>
      <c r="K205">
        <f t="shared" si="3"/>
        <v>107730</v>
      </c>
    </row>
    <row r="206" spans="1:11" x14ac:dyDescent="0.3">
      <c r="A206" t="s">
        <v>18</v>
      </c>
      <c r="B206" t="s">
        <v>15</v>
      </c>
      <c r="C206" t="s">
        <v>16</v>
      </c>
      <c r="D206" t="s">
        <v>24</v>
      </c>
      <c r="E206">
        <v>380</v>
      </c>
      <c r="F206">
        <v>10</v>
      </c>
      <c r="G206">
        <v>15</v>
      </c>
      <c r="H206">
        <v>3800</v>
      </c>
      <c r="I206" s="1">
        <v>40296</v>
      </c>
      <c r="J206">
        <v>5700</v>
      </c>
      <c r="K206">
        <f t="shared" si="3"/>
        <v>1900</v>
      </c>
    </row>
    <row r="207" spans="1:11" x14ac:dyDescent="0.3">
      <c r="A207" t="s">
        <v>23</v>
      </c>
      <c r="B207" t="s">
        <v>19</v>
      </c>
      <c r="C207" t="s">
        <v>16</v>
      </c>
      <c r="D207" t="s">
        <v>17</v>
      </c>
      <c r="E207">
        <v>3945</v>
      </c>
      <c r="F207">
        <v>10</v>
      </c>
      <c r="G207">
        <v>7</v>
      </c>
      <c r="H207">
        <v>19725</v>
      </c>
      <c r="I207" s="1">
        <v>40297</v>
      </c>
      <c r="J207">
        <v>27615</v>
      </c>
      <c r="K207">
        <f t="shared" si="3"/>
        <v>7890</v>
      </c>
    </row>
    <row r="208" spans="1:11" x14ac:dyDescent="0.3">
      <c r="A208" t="s">
        <v>20</v>
      </c>
      <c r="B208" t="s">
        <v>21</v>
      </c>
      <c r="C208" t="s">
        <v>16</v>
      </c>
      <c r="D208" t="s">
        <v>24</v>
      </c>
      <c r="E208">
        <v>873</v>
      </c>
      <c r="F208">
        <v>10</v>
      </c>
      <c r="G208">
        <v>300</v>
      </c>
      <c r="H208">
        <v>218250</v>
      </c>
      <c r="I208" s="1">
        <v>40301</v>
      </c>
      <c r="J208">
        <v>261900</v>
      </c>
      <c r="K208">
        <f t="shared" si="3"/>
        <v>43650</v>
      </c>
    </row>
    <row r="209" spans="1:11" x14ac:dyDescent="0.3">
      <c r="A209" t="s">
        <v>14</v>
      </c>
      <c r="B209" t="s">
        <v>21</v>
      </c>
      <c r="C209" t="s">
        <v>27</v>
      </c>
      <c r="D209" t="s">
        <v>24</v>
      </c>
      <c r="E209">
        <v>1659</v>
      </c>
      <c r="F209">
        <v>260</v>
      </c>
      <c r="G209">
        <v>125</v>
      </c>
      <c r="H209">
        <v>199080</v>
      </c>
      <c r="I209" s="1">
        <v>40303</v>
      </c>
      <c r="J209">
        <v>207375</v>
      </c>
      <c r="K209">
        <f t="shared" si="3"/>
        <v>8295</v>
      </c>
    </row>
    <row r="210" spans="1:11" x14ac:dyDescent="0.3">
      <c r="A210" t="s">
        <v>23</v>
      </c>
      <c r="B210" t="s">
        <v>19</v>
      </c>
      <c r="C210" t="s">
        <v>27</v>
      </c>
      <c r="D210" t="s">
        <v>24</v>
      </c>
      <c r="E210">
        <v>1190</v>
      </c>
      <c r="F210">
        <v>260</v>
      </c>
      <c r="G210">
        <v>7</v>
      </c>
      <c r="H210">
        <v>5950</v>
      </c>
      <c r="I210" s="1">
        <v>40303</v>
      </c>
      <c r="J210">
        <v>8330</v>
      </c>
      <c r="K210">
        <f t="shared" si="3"/>
        <v>2380</v>
      </c>
    </row>
    <row r="211" spans="1:11" x14ac:dyDescent="0.3">
      <c r="A211" t="s">
        <v>23</v>
      </c>
      <c r="B211" t="s">
        <v>11</v>
      </c>
      <c r="C211" t="s">
        <v>16</v>
      </c>
      <c r="D211" t="s">
        <v>13</v>
      </c>
      <c r="E211">
        <v>1372</v>
      </c>
      <c r="F211">
        <v>10</v>
      </c>
      <c r="G211">
        <v>7</v>
      </c>
      <c r="H211">
        <v>6860</v>
      </c>
      <c r="I211" s="1">
        <v>40304</v>
      </c>
      <c r="J211">
        <v>9604</v>
      </c>
      <c r="K211">
        <f t="shared" si="3"/>
        <v>2744</v>
      </c>
    </row>
    <row r="212" spans="1:11" x14ac:dyDescent="0.3">
      <c r="A212" t="s">
        <v>23</v>
      </c>
      <c r="B212" t="s">
        <v>15</v>
      </c>
      <c r="C212" t="s">
        <v>27</v>
      </c>
      <c r="D212" t="s">
        <v>13</v>
      </c>
      <c r="E212">
        <v>1679</v>
      </c>
      <c r="F212">
        <v>260</v>
      </c>
      <c r="G212">
        <v>350</v>
      </c>
      <c r="H212">
        <v>436540</v>
      </c>
      <c r="I212" s="1">
        <v>40305</v>
      </c>
      <c r="J212">
        <v>587650</v>
      </c>
      <c r="K212">
        <f t="shared" si="3"/>
        <v>151110</v>
      </c>
    </row>
    <row r="213" spans="1:11" x14ac:dyDescent="0.3">
      <c r="A213" t="s">
        <v>23</v>
      </c>
      <c r="B213" t="s">
        <v>26</v>
      </c>
      <c r="C213" t="s">
        <v>22</v>
      </c>
      <c r="D213" t="s">
        <v>13</v>
      </c>
      <c r="E213">
        <v>437</v>
      </c>
      <c r="F213">
        <v>250</v>
      </c>
      <c r="G213">
        <v>20</v>
      </c>
      <c r="H213">
        <v>4365</v>
      </c>
      <c r="I213" s="1">
        <v>40305</v>
      </c>
      <c r="J213">
        <v>8730</v>
      </c>
      <c r="K213">
        <f t="shared" si="3"/>
        <v>4365</v>
      </c>
    </row>
    <row r="214" spans="1:11" x14ac:dyDescent="0.3">
      <c r="A214" t="s">
        <v>20</v>
      </c>
      <c r="B214" t="s">
        <v>21</v>
      </c>
      <c r="C214" t="s">
        <v>12</v>
      </c>
      <c r="D214" t="s">
        <v>13</v>
      </c>
      <c r="E214">
        <v>1094</v>
      </c>
      <c r="F214">
        <v>3</v>
      </c>
      <c r="G214">
        <v>300</v>
      </c>
      <c r="H214">
        <v>273500</v>
      </c>
      <c r="I214" s="1">
        <v>40305</v>
      </c>
      <c r="J214">
        <v>328200</v>
      </c>
      <c r="K214">
        <f t="shared" si="3"/>
        <v>54700</v>
      </c>
    </row>
    <row r="215" spans="1:11" x14ac:dyDescent="0.3">
      <c r="A215" t="s">
        <v>14</v>
      </c>
      <c r="B215" t="s">
        <v>15</v>
      </c>
      <c r="C215" t="s">
        <v>22</v>
      </c>
      <c r="D215" t="s">
        <v>24</v>
      </c>
      <c r="E215">
        <v>341</v>
      </c>
      <c r="F215">
        <v>250</v>
      </c>
      <c r="G215">
        <v>125</v>
      </c>
      <c r="H215">
        <v>40920</v>
      </c>
      <c r="I215" s="1">
        <v>40305</v>
      </c>
      <c r="J215">
        <v>42625</v>
      </c>
      <c r="K215">
        <f t="shared" si="3"/>
        <v>1705</v>
      </c>
    </row>
    <row r="216" spans="1:11" x14ac:dyDescent="0.3">
      <c r="A216" t="s">
        <v>23</v>
      </c>
      <c r="B216" t="s">
        <v>11</v>
      </c>
      <c r="C216" t="s">
        <v>29</v>
      </c>
      <c r="D216" t="s">
        <v>17</v>
      </c>
      <c r="E216">
        <v>1797</v>
      </c>
      <c r="F216">
        <v>5</v>
      </c>
      <c r="G216">
        <v>350</v>
      </c>
      <c r="H216">
        <v>467220</v>
      </c>
      <c r="I216" s="1">
        <v>40307</v>
      </c>
      <c r="J216">
        <v>628950</v>
      </c>
      <c r="K216">
        <f t="shared" si="3"/>
        <v>161730</v>
      </c>
    </row>
    <row r="217" spans="1:11" x14ac:dyDescent="0.3">
      <c r="A217" t="s">
        <v>14</v>
      </c>
      <c r="B217" t="s">
        <v>19</v>
      </c>
      <c r="C217" t="s">
        <v>29</v>
      </c>
      <c r="D217" t="s">
        <v>17</v>
      </c>
      <c r="E217">
        <v>1287</v>
      </c>
      <c r="F217">
        <v>5</v>
      </c>
      <c r="G217">
        <v>125</v>
      </c>
      <c r="H217">
        <v>154440</v>
      </c>
      <c r="I217" s="1">
        <v>40307</v>
      </c>
      <c r="J217">
        <v>160875</v>
      </c>
      <c r="K217">
        <f t="shared" si="3"/>
        <v>6435</v>
      </c>
    </row>
    <row r="218" spans="1:11" x14ac:dyDescent="0.3">
      <c r="A218" t="s">
        <v>18</v>
      </c>
      <c r="B218" t="s">
        <v>19</v>
      </c>
      <c r="C218" t="s">
        <v>25</v>
      </c>
      <c r="D218" t="s">
        <v>24</v>
      </c>
      <c r="E218">
        <v>3998</v>
      </c>
      <c r="F218">
        <v>120</v>
      </c>
      <c r="G218">
        <v>15</v>
      </c>
      <c r="H218">
        <v>39975</v>
      </c>
      <c r="I218" s="1">
        <v>40310</v>
      </c>
      <c r="J218">
        <v>59962.5</v>
      </c>
      <c r="K218">
        <f t="shared" si="3"/>
        <v>19987.5</v>
      </c>
    </row>
    <row r="219" spans="1:11" x14ac:dyDescent="0.3">
      <c r="A219" t="s">
        <v>23</v>
      </c>
      <c r="B219" t="s">
        <v>21</v>
      </c>
      <c r="C219" t="s">
        <v>25</v>
      </c>
      <c r="D219" t="s">
        <v>24</v>
      </c>
      <c r="E219">
        <v>2632</v>
      </c>
      <c r="F219">
        <v>120</v>
      </c>
      <c r="G219">
        <v>350</v>
      </c>
      <c r="H219">
        <v>684320</v>
      </c>
      <c r="I219" s="1">
        <v>40310</v>
      </c>
      <c r="J219">
        <v>921200</v>
      </c>
      <c r="K219">
        <f t="shared" si="3"/>
        <v>236880</v>
      </c>
    </row>
    <row r="220" spans="1:11" x14ac:dyDescent="0.3">
      <c r="A220" t="s">
        <v>23</v>
      </c>
      <c r="B220" t="s">
        <v>26</v>
      </c>
      <c r="C220" t="s">
        <v>16</v>
      </c>
      <c r="D220" t="s">
        <v>17</v>
      </c>
      <c r="E220">
        <v>1056</v>
      </c>
      <c r="F220">
        <v>10</v>
      </c>
      <c r="G220">
        <v>20</v>
      </c>
      <c r="H220">
        <v>10560</v>
      </c>
      <c r="I220" s="1">
        <v>40316</v>
      </c>
      <c r="J220">
        <v>21120</v>
      </c>
      <c r="K220">
        <f t="shared" si="3"/>
        <v>10560</v>
      </c>
    </row>
    <row r="221" spans="1:11" x14ac:dyDescent="0.3">
      <c r="A221" t="s">
        <v>23</v>
      </c>
      <c r="B221" t="s">
        <v>21</v>
      </c>
      <c r="C221" t="s">
        <v>27</v>
      </c>
      <c r="D221" t="s">
        <v>13</v>
      </c>
      <c r="E221">
        <v>708</v>
      </c>
      <c r="F221">
        <v>260</v>
      </c>
      <c r="G221">
        <v>20</v>
      </c>
      <c r="H221">
        <v>7080</v>
      </c>
      <c r="I221" s="1">
        <v>40317</v>
      </c>
      <c r="J221">
        <v>14160</v>
      </c>
      <c r="K221">
        <f t="shared" si="3"/>
        <v>7080</v>
      </c>
    </row>
    <row r="222" spans="1:11" x14ac:dyDescent="0.3">
      <c r="A222" t="s">
        <v>23</v>
      </c>
      <c r="B222" t="s">
        <v>26</v>
      </c>
      <c r="C222" t="s">
        <v>27</v>
      </c>
      <c r="D222" t="s">
        <v>13</v>
      </c>
      <c r="E222">
        <v>2907</v>
      </c>
      <c r="F222">
        <v>260</v>
      </c>
      <c r="G222">
        <v>7</v>
      </c>
      <c r="H222">
        <v>14535</v>
      </c>
      <c r="I222" s="1">
        <v>40317</v>
      </c>
      <c r="J222">
        <v>20349</v>
      </c>
      <c r="K222">
        <f t="shared" si="3"/>
        <v>5814</v>
      </c>
    </row>
    <row r="223" spans="1:11" x14ac:dyDescent="0.3">
      <c r="A223" t="s">
        <v>23</v>
      </c>
      <c r="B223" t="s">
        <v>11</v>
      </c>
      <c r="C223" t="s">
        <v>27</v>
      </c>
      <c r="D223" t="s">
        <v>13</v>
      </c>
      <c r="E223">
        <v>1366</v>
      </c>
      <c r="F223">
        <v>260</v>
      </c>
      <c r="G223">
        <v>20</v>
      </c>
      <c r="H223">
        <v>13660</v>
      </c>
      <c r="I223" s="1">
        <v>40317</v>
      </c>
      <c r="J223">
        <v>27320</v>
      </c>
      <c r="K223">
        <f t="shared" si="3"/>
        <v>13660</v>
      </c>
    </row>
    <row r="224" spans="1:11" x14ac:dyDescent="0.3">
      <c r="A224" t="s">
        <v>10</v>
      </c>
      <c r="B224" t="s">
        <v>11</v>
      </c>
      <c r="C224" t="s">
        <v>25</v>
      </c>
      <c r="D224" t="s">
        <v>24</v>
      </c>
      <c r="E224">
        <v>472</v>
      </c>
      <c r="F224">
        <v>120</v>
      </c>
      <c r="G224">
        <v>12</v>
      </c>
      <c r="H224">
        <v>1416</v>
      </c>
      <c r="I224" s="1">
        <v>40318</v>
      </c>
      <c r="J224">
        <v>5664</v>
      </c>
      <c r="K224">
        <f t="shared" si="3"/>
        <v>4248</v>
      </c>
    </row>
    <row r="225" spans="1:11" x14ac:dyDescent="0.3">
      <c r="A225" t="s">
        <v>23</v>
      </c>
      <c r="B225" t="s">
        <v>26</v>
      </c>
      <c r="C225" t="s">
        <v>22</v>
      </c>
      <c r="D225" t="s">
        <v>24</v>
      </c>
      <c r="E225">
        <v>1579</v>
      </c>
      <c r="F225">
        <v>250</v>
      </c>
      <c r="G225">
        <v>7</v>
      </c>
      <c r="H225">
        <v>7895</v>
      </c>
      <c r="I225" s="1">
        <v>40318</v>
      </c>
      <c r="J225">
        <v>11053</v>
      </c>
      <c r="K225">
        <f t="shared" si="3"/>
        <v>3158</v>
      </c>
    </row>
    <row r="226" spans="1:11" x14ac:dyDescent="0.3">
      <c r="A226" t="s">
        <v>23</v>
      </c>
      <c r="B226" t="s">
        <v>21</v>
      </c>
      <c r="C226" t="s">
        <v>27</v>
      </c>
      <c r="D226" t="s">
        <v>24</v>
      </c>
      <c r="E226">
        <v>2734</v>
      </c>
      <c r="F226">
        <v>260</v>
      </c>
      <c r="G226">
        <v>7</v>
      </c>
      <c r="H226">
        <v>13670</v>
      </c>
      <c r="I226" s="1">
        <v>40319</v>
      </c>
      <c r="J226">
        <v>19138</v>
      </c>
      <c r="K226">
        <f t="shared" si="3"/>
        <v>5468</v>
      </c>
    </row>
    <row r="227" spans="1:11" x14ac:dyDescent="0.3">
      <c r="A227" t="s">
        <v>14</v>
      </c>
      <c r="B227" t="s">
        <v>15</v>
      </c>
      <c r="C227" t="s">
        <v>25</v>
      </c>
      <c r="D227" t="s">
        <v>13</v>
      </c>
      <c r="E227">
        <v>2110</v>
      </c>
      <c r="F227">
        <v>120</v>
      </c>
      <c r="G227">
        <v>125</v>
      </c>
      <c r="H227">
        <v>253200</v>
      </c>
      <c r="I227" s="1">
        <v>40323</v>
      </c>
      <c r="J227">
        <v>263750</v>
      </c>
      <c r="K227">
        <f t="shared" si="3"/>
        <v>10550</v>
      </c>
    </row>
    <row r="228" spans="1:11" x14ac:dyDescent="0.3">
      <c r="A228" t="s">
        <v>23</v>
      </c>
      <c r="B228" t="s">
        <v>21</v>
      </c>
      <c r="C228" t="s">
        <v>25</v>
      </c>
      <c r="D228" t="s">
        <v>13</v>
      </c>
      <c r="E228">
        <v>1269</v>
      </c>
      <c r="F228">
        <v>120</v>
      </c>
      <c r="G228">
        <v>350</v>
      </c>
      <c r="H228">
        <v>329940</v>
      </c>
      <c r="I228" s="1">
        <v>40323</v>
      </c>
      <c r="J228">
        <v>444150</v>
      </c>
      <c r="K228">
        <f t="shared" si="3"/>
        <v>114210</v>
      </c>
    </row>
    <row r="229" spans="1:11" x14ac:dyDescent="0.3">
      <c r="A229" t="s">
        <v>18</v>
      </c>
      <c r="B229" t="s">
        <v>26</v>
      </c>
      <c r="C229" t="s">
        <v>27</v>
      </c>
      <c r="D229" t="s">
        <v>24</v>
      </c>
      <c r="E229">
        <v>3200</v>
      </c>
      <c r="F229">
        <v>260</v>
      </c>
      <c r="G229">
        <v>15</v>
      </c>
      <c r="H229">
        <v>31995</v>
      </c>
      <c r="I229" s="1">
        <v>40330</v>
      </c>
      <c r="J229">
        <v>47992.5</v>
      </c>
      <c r="K229">
        <f t="shared" si="3"/>
        <v>15997.5</v>
      </c>
    </row>
    <row r="230" spans="1:11" x14ac:dyDescent="0.3">
      <c r="A230" t="s">
        <v>23</v>
      </c>
      <c r="B230" t="s">
        <v>15</v>
      </c>
      <c r="C230" t="s">
        <v>12</v>
      </c>
      <c r="D230" t="s">
        <v>17</v>
      </c>
      <c r="E230">
        <v>1397</v>
      </c>
      <c r="F230">
        <v>3</v>
      </c>
      <c r="G230">
        <v>350</v>
      </c>
      <c r="H230">
        <v>363220</v>
      </c>
      <c r="I230" s="1">
        <v>40333</v>
      </c>
      <c r="J230">
        <v>488950</v>
      </c>
      <c r="K230">
        <f t="shared" si="3"/>
        <v>125730</v>
      </c>
    </row>
    <row r="231" spans="1:11" x14ac:dyDescent="0.3">
      <c r="A231" t="s">
        <v>23</v>
      </c>
      <c r="B231" t="s">
        <v>26</v>
      </c>
      <c r="C231" t="s">
        <v>29</v>
      </c>
      <c r="D231" t="s">
        <v>24</v>
      </c>
      <c r="E231">
        <v>2313</v>
      </c>
      <c r="F231">
        <v>5</v>
      </c>
      <c r="G231">
        <v>350</v>
      </c>
      <c r="H231">
        <v>601380</v>
      </c>
      <c r="I231" s="1">
        <v>40334</v>
      </c>
      <c r="J231">
        <v>809550</v>
      </c>
      <c r="K231">
        <f t="shared" si="3"/>
        <v>208170</v>
      </c>
    </row>
    <row r="232" spans="1:11" x14ac:dyDescent="0.3">
      <c r="A232" t="s">
        <v>23</v>
      </c>
      <c r="B232" t="s">
        <v>26</v>
      </c>
      <c r="C232" t="s">
        <v>29</v>
      </c>
      <c r="D232" t="s">
        <v>13</v>
      </c>
      <c r="E232">
        <v>1282</v>
      </c>
      <c r="F232">
        <v>5</v>
      </c>
      <c r="G232">
        <v>20</v>
      </c>
      <c r="H232">
        <v>12820</v>
      </c>
      <c r="I232" s="1">
        <v>40336</v>
      </c>
      <c r="J232">
        <v>25640</v>
      </c>
      <c r="K232">
        <f t="shared" si="3"/>
        <v>12820</v>
      </c>
    </row>
    <row r="233" spans="1:11" x14ac:dyDescent="0.3">
      <c r="A233" t="s">
        <v>20</v>
      </c>
      <c r="B233" t="s">
        <v>26</v>
      </c>
      <c r="C233" t="s">
        <v>29</v>
      </c>
      <c r="D233" t="s">
        <v>17</v>
      </c>
      <c r="E233">
        <v>2498</v>
      </c>
      <c r="F233">
        <v>5</v>
      </c>
      <c r="G233">
        <v>300</v>
      </c>
      <c r="H233">
        <v>624500</v>
      </c>
      <c r="I233" s="1">
        <v>40337</v>
      </c>
      <c r="J233">
        <v>749400</v>
      </c>
      <c r="K233">
        <f t="shared" si="3"/>
        <v>124900</v>
      </c>
    </row>
    <row r="234" spans="1:11" x14ac:dyDescent="0.3">
      <c r="A234" t="s">
        <v>20</v>
      </c>
      <c r="B234" t="s">
        <v>21</v>
      </c>
      <c r="C234" t="s">
        <v>16</v>
      </c>
      <c r="D234" t="s">
        <v>13</v>
      </c>
      <c r="E234">
        <v>1404</v>
      </c>
      <c r="F234">
        <v>10</v>
      </c>
      <c r="G234">
        <v>300</v>
      </c>
      <c r="H234">
        <v>351000</v>
      </c>
      <c r="I234" s="1">
        <v>40337</v>
      </c>
      <c r="J234">
        <v>421200</v>
      </c>
      <c r="K234">
        <f t="shared" si="3"/>
        <v>70200</v>
      </c>
    </row>
    <row r="235" spans="1:11" x14ac:dyDescent="0.3">
      <c r="A235" t="s">
        <v>20</v>
      </c>
      <c r="B235" t="s">
        <v>19</v>
      </c>
      <c r="C235" t="s">
        <v>29</v>
      </c>
      <c r="D235" t="s">
        <v>13</v>
      </c>
      <c r="E235">
        <v>2181</v>
      </c>
      <c r="F235">
        <v>5</v>
      </c>
      <c r="G235">
        <v>300</v>
      </c>
      <c r="H235">
        <v>545250</v>
      </c>
      <c r="I235" s="1">
        <v>40338</v>
      </c>
      <c r="J235">
        <v>654300</v>
      </c>
      <c r="K235">
        <f t="shared" si="3"/>
        <v>109050</v>
      </c>
    </row>
    <row r="236" spans="1:11" x14ac:dyDescent="0.3">
      <c r="A236" t="s">
        <v>10</v>
      </c>
      <c r="B236" t="s">
        <v>19</v>
      </c>
      <c r="C236" t="s">
        <v>29</v>
      </c>
      <c r="D236" t="s">
        <v>13</v>
      </c>
      <c r="E236">
        <v>2342</v>
      </c>
      <c r="F236">
        <v>5</v>
      </c>
      <c r="G236">
        <v>12</v>
      </c>
      <c r="H236">
        <v>7026</v>
      </c>
      <c r="I236" s="1">
        <v>40343</v>
      </c>
      <c r="J236">
        <v>28104</v>
      </c>
      <c r="K236">
        <f t="shared" si="3"/>
        <v>21078</v>
      </c>
    </row>
    <row r="237" spans="1:11" x14ac:dyDescent="0.3">
      <c r="A237" t="s">
        <v>23</v>
      </c>
      <c r="B237" t="s">
        <v>19</v>
      </c>
      <c r="C237" t="s">
        <v>16</v>
      </c>
      <c r="D237" t="s">
        <v>13</v>
      </c>
      <c r="E237">
        <v>1031</v>
      </c>
      <c r="F237">
        <v>10</v>
      </c>
      <c r="G237">
        <v>7</v>
      </c>
      <c r="H237">
        <v>5155</v>
      </c>
      <c r="I237" s="1">
        <v>40343</v>
      </c>
      <c r="J237">
        <v>7217</v>
      </c>
      <c r="K237">
        <f t="shared" si="3"/>
        <v>2062</v>
      </c>
    </row>
    <row r="238" spans="1:11" x14ac:dyDescent="0.3">
      <c r="A238" t="s">
        <v>18</v>
      </c>
      <c r="B238" t="s">
        <v>21</v>
      </c>
      <c r="C238" t="s">
        <v>25</v>
      </c>
      <c r="D238" t="s">
        <v>13</v>
      </c>
      <c r="E238">
        <v>1262</v>
      </c>
      <c r="F238">
        <v>120</v>
      </c>
      <c r="G238">
        <v>15</v>
      </c>
      <c r="H238">
        <v>12620</v>
      </c>
      <c r="I238" s="1">
        <v>40343</v>
      </c>
      <c r="J238">
        <v>18930</v>
      </c>
      <c r="K238">
        <f t="shared" si="3"/>
        <v>6310</v>
      </c>
    </row>
    <row r="239" spans="1:11" x14ac:dyDescent="0.3">
      <c r="A239" t="s">
        <v>23</v>
      </c>
      <c r="B239" t="s">
        <v>21</v>
      </c>
      <c r="C239" t="s">
        <v>25</v>
      </c>
      <c r="D239" t="s">
        <v>13</v>
      </c>
      <c r="E239">
        <v>1135</v>
      </c>
      <c r="F239">
        <v>120</v>
      </c>
      <c r="G239">
        <v>7</v>
      </c>
      <c r="H239">
        <v>5675</v>
      </c>
      <c r="I239" s="1">
        <v>40343</v>
      </c>
      <c r="J239">
        <v>7945</v>
      </c>
      <c r="K239">
        <f t="shared" si="3"/>
        <v>2270</v>
      </c>
    </row>
    <row r="240" spans="1:11" x14ac:dyDescent="0.3">
      <c r="A240" t="s">
        <v>14</v>
      </c>
      <c r="B240" t="s">
        <v>19</v>
      </c>
      <c r="C240" t="s">
        <v>12</v>
      </c>
      <c r="D240" t="s">
        <v>24</v>
      </c>
      <c r="E240">
        <v>2441</v>
      </c>
      <c r="F240">
        <v>3</v>
      </c>
      <c r="G240">
        <v>125</v>
      </c>
      <c r="H240">
        <v>292920</v>
      </c>
      <c r="I240" s="1">
        <v>40346</v>
      </c>
      <c r="J240">
        <v>305125</v>
      </c>
      <c r="K240">
        <f t="shared" si="3"/>
        <v>12205</v>
      </c>
    </row>
    <row r="241" spans="1:11" x14ac:dyDescent="0.3">
      <c r="A241" t="s">
        <v>18</v>
      </c>
      <c r="B241" t="s">
        <v>21</v>
      </c>
      <c r="C241" t="s">
        <v>12</v>
      </c>
      <c r="D241" t="s">
        <v>24</v>
      </c>
      <c r="E241">
        <v>1560</v>
      </c>
      <c r="F241">
        <v>3</v>
      </c>
      <c r="G241">
        <v>15</v>
      </c>
      <c r="H241">
        <v>15600</v>
      </c>
      <c r="I241" s="1">
        <v>40346</v>
      </c>
      <c r="J241">
        <v>23400</v>
      </c>
      <c r="K241">
        <f t="shared" si="3"/>
        <v>7800</v>
      </c>
    </row>
    <row r="242" spans="1:11" x14ac:dyDescent="0.3">
      <c r="A242" t="s">
        <v>14</v>
      </c>
      <c r="B242" t="s">
        <v>15</v>
      </c>
      <c r="C242" t="s">
        <v>29</v>
      </c>
      <c r="D242" t="s">
        <v>17</v>
      </c>
      <c r="E242">
        <v>1660</v>
      </c>
      <c r="F242">
        <v>5</v>
      </c>
      <c r="G242">
        <v>125</v>
      </c>
      <c r="H242">
        <v>199200</v>
      </c>
      <c r="I242" s="1">
        <v>40353</v>
      </c>
      <c r="J242">
        <v>207500</v>
      </c>
      <c r="K242">
        <f t="shared" si="3"/>
        <v>8300</v>
      </c>
    </row>
    <row r="243" spans="1:11" x14ac:dyDescent="0.3">
      <c r="A243" t="s">
        <v>18</v>
      </c>
      <c r="B243" t="s">
        <v>21</v>
      </c>
      <c r="C243" t="s">
        <v>16</v>
      </c>
      <c r="D243" t="s">
        <v>17</v>
      </c>
      <c r="E243">
        <v>2363</v>
      </c>
      <c r="F243">
        <v>10</v>
      </c>
      <c r="G243">
        <v>15</v>
      </c>
      <c r="H243">
        <v>23630</v>
      </c>
      <c r="I243" s="1">
        <v>40353</v>
      </c>
      <c r="J243">
        <v>35445</v>
      </c>
      <c r="K243">
        <f t="shared" si="3"/>
        <v>11815</v>
      </c>
    </row>
    <row r="244" spans="1:11" x14ac:dyDescent="0.3">
      <c r="A244" t="s">
        <v>20</v>
      </c>
      <c r="B244" t="s">
        <v>26</v>
      </c>
      <c r="C244" t="s">
        <v>12</v>
      </c>
      <c r="D244" t="s">
        <v>13</v>
      </c>
      <c r="E244">
        <v>991</v>
      </c>
      <c r="F244">
        <v>3</v>
      </c>
      <c r="G244">
        <v>300</v>
      </c>
      <c r="H244">
        <v>247750</v>
      </c>
      <c r="I244" s="1">
        <v>40356</v>
      </c>
      <c r="J244">
        <v>297300</v>
      </c>
      <c r="K244">
        <f t="shared" si="3"/>
        <v>49550</v>
      </c>
    </row>
    <row r="245" spans="1:11" x14ac:dyDescent="0.3">
      <c r="A245" t="s">
        <v>23</v>
      </c>
      <c r="B245" t="s">
        <v>11</v>
      </c>
      <c r="C245" t="s">
        <v>12</v>
      </c>
      <c r="D245" t="s">
        <v>13</v>
      </c>
      <c r="E245">
        <v>1016</v>
      </c>
      <c r="F245">
        <v>3</v>
      </c>
      <c r="G245">
        <v>7</v>
      </c>
      <c r="H245">
        <v>5080</v>
      </c>
      <c r="I245" s="1">
        <v>40356</v>
      </c>
      <c r="J245">
        <v>7112</v>
      </c>
      <c r="K245">
        <f t="shared" si="3"/>
        <v>2032</v>
      </c>
    </row>
    <row r="246" spans="1:11" x14ac:dyDescent="0.3">
      <c r="A246" t="s">
        <v>20</v>
      </c>
      <c r="B246" t="s">
        <v>11</v>
      </c>
      <c r="C246" t="s">
        <v>29</v>
      </c>
      <c r="D246" t="s">
        <v>17</v>
      </c>
      <c r="E246">
        <v>2021</v>
      </c>
      <c r="F246">
        <v>5</v>
      </c>
      <c r="G246">
        <v>300</v>
      </c>
      <c r="H246">
        <v>505250</v>
      </c>
      <c r="I246" s="1">
        <v>40362</v>
      </c>
      <c r="J246">
        <v>606300</v>
      </c>
      <c r="K246">
        <f t="shared" si="3"/>
        <v>101050</v>
      </c>
    </row>
    <row r="247" spans="1:11" x14ac:dyDescent="0.3">
      <c r="A247" t="s">
        <v>14</v>
      </c>
      <c r="B247" t="s">
        <v>15</v>
      </c>
      <c r="C247" t="s">
        <v>29</v>
      </c>
      <c r="D247" t="s">
        <v>17</v>
      </c>
      <c r="E247">
        <v>1138</v>
      </c>
      <c r="F247">
        <v>5</v>
      </c>
      <c r="G247">
        <v>125</v>
      </c>
      <c r="H247">
        <v>136560</v>
      </c>
      <c r="I247" s="1">
        <v>40362</v>
      </c>
      <c r="J247">
        <v>142250</v>
      </c>
      <c r="K247">
        <f t="shared" si="3"/>
        <v>5690</v>
      </c>
    </row>
    <row r="248" spans="1:11" x14ac:dyDescent="0.3">
      <c r="A248" t="s">
        <v>23</v>
      </c>
      <c r="B248" t="s">
        <v>26</v>
      </c>
      <c r="C248" t="s">
        <v>25</v>
      </c>
      <c r="D248" t="s">
        <v>13</v>
      </c>
      <c r="E248">
        <v>2907</v>
      </c>
      <c r="F248">
        <v>120</v>
      </c>
      <c r="G248">
        <v>7</v>
      </c>
      <c r="H248">
        <v>14535</v>
      </c>
      <c r="I248" s="1">
        <v>40362</v>
      </c>
      <c r="J248">
        <v>20349</v>
      </c>
      <c r="K248">
        <f t="shared" si="3"/>
        <v>5814</v>
      </c>
    </row>
    <row r="249" spans="1:11" x14ac:dyDescent="0.3">
      <c r="A249" t="s">
        <v>10</v>
      </c>
      <c r="B249" t="s">
        <v>11</v>
      </c>
      <c r="C249" t="s">
        <v>16</v>
      </c>
      <c r="D249" t="s">
        <v>13</v>
      </c>
      <c r="E249">
        <v>1775</v>
      </c>
      <c r="F249">
        <v>10</v>
      </c>
      <c r="G249">
        <v>12</v>
      </c>
      <c r="H249">
        <v>5325</v>
      </c>
      <c r="I249" s="1">
        <v>40369</v>
      </c>
      <c r="J249">
        <v>21300</v>
      </c>
      <c r="K249">
        <f t="shared" si="3"/>
        <v>15975</v>
      </c>
    </row>
    <row r="250" spans="1:11" x14ac:dyDescent="0.3">
      <c r="A250" t="s">
        <v>10</v>
      </c>
      <c r="B250" t="s">
        <v>15</v>
      </c>
      <c r="C250" t="s">
        <v>12</v>
      </c>
      <c r="D250" t="s">
        <v>13</v>
      </c>
      <c r="E250">
        <v>562</v>
      </c>
      <c r="F250">
        <v>3</v>
      </c>
      <c r="G250">
        <v>12</v>
      </c>
      <c r="H250">
        <v>1686</v>
      </c>
      <c r="I250" s="1">
        <v>40373</v>
      </c>
      <c r="J250">
        <v>6744</v>
      </c>
      <c r="K250">
        <f t="shared" si="3"/>
        <v>5058</v>
      </c>
    </row>
    <row r="251" spans="1:11" x14ac:dyDescent="0.3">
      <c r="A251" t="s">
        <v>10</v>
      </c>
      <c r="B251" t="s">
        <v>21</v>
      </c>
      <c r="C251" t="s">
        <v>12</v>
      </c>
      <c r="D251" t="s">
        <v>13</v>
      </c>
      <c r="E251">
        <v>2299</v>
      </c>
      <c r="F251">
        <v>3</v>
      </c>
      <c r="G251">
        <v>12</v>
      </c>
      <c r="H251">
        <v>6897</v>
      </c>
      <c r="I251" s="1">
        <v>40373</v>
      </c>
      <c r="J251">
        <v>27588</v>
      </c>
      <c r="K251">
        <f t="shared" si="3"/>
        <v>20691</v>
      </c>
    </row>
    <row r="252" spans="1:11" x14ac:dyDescent="0.3">
      <c r="A252" t="s">
        <v>23</v>
      </c>
      <c r="B252" t="s">
        <v>15</v>
      </c>
      <c r="C252" t="s">
        <v>16</v>
      </c>
      <c r="D252" t="s">
        <v>24</v>
      </c>
      <c r="E252">
        <v>886</v>
      </c>
      <c r="F252">
        <v>10</v>
      </c>
      <c r="G252">
        <v>350</v>
      </c>
      <c r="H252">
        <v>230360</v>
      </c>
      <c r="I252" s="1">
        <v>40383</v>
      </c>
      <c r="J252">
        <v>310100</v>
      </c>
      <c r="K252">
        <f t="shared" si="3"/>
        <v>79740</v>
      </c>
    </row>
    <row r="253" spans="1:11" x14ac:dyDescent="0.3">
      <c r="A253" t="s">
        <v>23</v>
      </c>
      <c r="B253" t="s">
        <v>15</v>
      </c>
      <c r="C253" t="s">
        <v>27</v>
      </c>
      <c r="D253" t="s">
        <v>13</v>
      </c>
      <c r="E253">
        <v>1683</v>
      </c>
      <c r="F253">
        <v>260</v>
      </c>
      <c r="G253">
        <v>7</v>
      </c>
      <c r="H253">
        <v>8415</v>
      </c>
      <c r="I253" s="1">
        <v>40388</v>
      </c>
      <c r="J253">
        <v>11781</v>
      </c>
      <c r="K253">
        <f t="shared" si="3"/>
        <v>3366</v>
      </c>
    </row>
    <row r="254" spans="1:11" x14ac:dyDescent="0.3">
      <c r="A254" t="s">
        <v>10</v>
      </c>
      <c r="B254" t="s">
        <v>15</v>
      </c>
      <c r="C254" t="s">
        <v>27</v>
      </c>
      <c r="D254" t="s">
        <v>13</v>
      </c>
      <c r="E254">
        <v>1123</v>
      </c>
      <c r="F254">
        <v>260</v>
      </c>
      <c r="G254">
        <v>12</v>
      </c>
      <c r="H254">
        <v>3369</v>
      </c>
      <c r="I254" s="1">
        <v>40388</v>
      </c>
      <c r="J254">
        <v>13476</v>
      </c>
      <c r="K254">
        <f t="shared" si="3"/>
        <v>10107</v>
      </c>
    </row>
    <row r="255" spans="1:11" x14ac:dyDescent="0.3">
      <c r="A255" t="s">
        <v>14</v>
      </c>
      <c r="B255" t="s">
        <v>19</v>
      </c>
      <c r="C255" t="s">
        <v>16</v>
      </c>
      <c r="D255" t="s">
        <v>17</v>
      </c>
      <c r="E255">
        <v>2988</v>
      </c>
      <c r="F255">
        <v>10</v>
      </c>
      <c r="G255">
        <v>125</v>
      </c>
      <c r="H255">
        <v>358560</v>
      </c>
      <c r="I255" s="1">
        <v>40390</v>
      </c>
      <c r="J255">
        <v>373500</v>
      </c>
      <c r="K255">
        <f t="shared" si="3"/>
        <v>14940</v>
      </c>
    </row>
    <row r="256" spans="1:11" x14ac:dyDescent="0.3">
      <c r="A256" t="s">
        <v>14</v>
      </c>
      <c r="B256" t="s">
        <v>21</v>
      </c>
      <c r="C256" t="s">
        <v>22</v>
      </c>
      <c r="D256" t="s">
        <v>24</v>
      </c>
      <c r="E256">
        <v>1583</v>
      </c>
      <c r="F256">
        <v>250</v>
      </c>
      <c r="G256">
        <v>125</v>
      </c>
      <c r="H256">
        <v>189960</v>
      </c>
      <c r="I256" s="1">
        <v>40393</v>
      </c>
      <c r="J256">
        <v>197875</v>
      </c>
      <c r="K256">
        <f t="shared" si="3"/>
        <v>7915</v>
      </c>
    </row>
    <row r="257" spans="1:11" x14ac:dyDescent="0.3">
      <c r="A257" t="s">
        <v>23</v>
      </c>
      <c r="B257" t="s">
        <v>19</v>
      </c>
      <c r="C257" t="s">
        <v>22</v>
      </c>
      <c r="D257" t="s">
        <v>17</v>
      </c>
      <c r="E257">
        <v>2177</v>
      </c>
      <c r="F257">
        <v>250</v>
      </c>
      <c r="G257">
        <v>350</v>
      </c>
      <c r="H257">
        <v>566020</v>
      </c>
      <c r="I257" s="1">
        <v>40394</v>
      </c>
      <c r="J257">
        <v>761950</v>
      </c>
      <c r="K257">
        <f t="shared" si="3"/>
        <v>195930</v>
      </c>
    </row>
    <row r="258" spans="1:11" x14ac:dyDescent="0.3">
      <c r="A258" t="s">
        <v>18</v>
      </c>
      <c r="B258" t="s">
        <v>15</v>
      </c>
      <c r="C258" t="s">
        <v>22</v>
      </c>
      <c r="D258" t="s">
        <v>17</v>
      </c>
      <c r="E258">
        <v>1514</v>
      </c>
      <c r="F258">
        <v>250</v>
      </c>
      <c r="G258">
        <v>15</v>
      </c>
      <c r="H258">
        <v>15140</v>
      </c>
      <c r="I258" s="1">
        <v>40394</v>
      </c>
      <c r="J258">
        <v>22710</v>
      </c>
      <c r="K258">
        <f t="shared" si="3"/>
        <v>7570</v>
      </c>
    </row>
    <row r="259" spans="1:11" x14ac:dyDescent="0.3">
      <c r="A259" t="s">
        <v>23</v>
      </c>
      <c r="B259" t="s">
        <v>15</v>
      </c>
      <c r="C259" t="s">
        <v>27</v>
      </c>
      <c r="D259" t="s">
        <v>17</v>
      </c>
      <c r="E259">
        <v>1865</v>
      </c>
      <c r="F259">
        <v>260</v>
      </c>
      <c r="G259">
        <v>350</v>
      </c>
      <c r="H259">
        <v>484900</v>
      </c>
      <c r="I259" s="1">
        <v>40394</v>
      </c>
      <c r="J259">
        <v>652750</v>
      </c>
      <c r="K259">
        <f t="shared" ref="K259:K322" si="4">J259-H259</f>
        <v>167850</v>
      </c>
    </row>
    <row r="260" spans="1:11" x14ac:dyDescent="0.3">
      <c r="A260" t="s">
        <v>14</v>
      </c>
      <c r="B260" t="s">
        <v>15</v>
      </c>
      <c r="C260" t="s">
        <v>16</v>
      </c>
      <c r="D260" t="s">
        <v>24</v>
      </c>
      <c r="E260">
        <v>2156</v>
      </c>
      <c r="F260">
        <v>10</v>
      </c>
      <c r="G260">
        <v>125</v>
      </c>
      <c r="H260">
        <v>258720</v>
      </c>
      <c r="I260" s="1">
        <v>40394</v>
      </c>
      <c r="J260">
        <v>269500</v>
      </c>
      <c r="K260">
        <f t="shared" si="4"/>
        <v>10780</v>
      </c>
    </row>
    <row r="261" spans="1:11" x14ac:dyDescent="0.3">
      <c r="A261" t="s">
        <v>23</v>
      </c>
      <c r="B261" t="s">
        <v>15</v>
      </c>
      <c r="C261" t="s">
        <v>16</v>
      </c>
      <c r="D261" t="s">
        <v>24</v>
      </c>
      <c r="E261">
        <v>905</v>
      </c>
      <c r="F261">
        <v>10</v>
      </c>
      <c r="G261">
        <v>20</v>
      </c>
      <c r="H261">
        <v>9050</v>
      </c>
      <c r="I261" s="1">
        <v>40394</v>
      </c>
      <c r="J261">
        <v>18100</v>
      </c>
      <c r="K261">
        <f t="shared" si="4"/>
        <v>9050</v>
      </c>
    </row>
    <row r="262" spans="1:11" x14ac:dyDescent="0.3">
      <c r="A262" t="s">
        <v>23</v>
      </c>
      <c r="B262" t="s">
        <v>15</v>
      </c>
      <c r="C262" t="s">
        <v>16</v>
      </c>
      <c r="D262" t="s">
        <v>24</v>
      </c>
      <c r="E262">
        <v>1715</v>
      </c>
      <c r="F262">
        <v>10</v>
      </c>
      <c r="G262">
        <v>20</v>
      </c>
      <c r="H262">
        <v>17150</v>
      </c>
      <c r="I262" s="1">
        <v>40394</v>
      </c>
      <c r="J262">
        <v>34300</v>
      </c>
      <c r="K262">
        <f t="shared" si="4"/>
        <v>17150</v>
      </c>
    </row>
    <row r="263" spans="1:11" x14ac:dyDescent="0.3">
      <c r="A263" t="s">
        <v>23</v>
      </c>
      <c r="B263" t="s">
        <v>26</v>
      </c>
      <c r="C263" t="s">
        <v>25</v>
      </c>
      <c r="D263" t="s">
        <v>24</v>
      </c>
      <c r="E263">
        <v>986</v>
      </c>
      <c r="F263">
        <v>120</v>
      </c>
      <c r="G263">
        <v>350</v>
      </c>
      <c r="H263">
        <v>256360</v>
      </c>
      <c r="I263" s="1">
        <v>40396</v>
      </c>
      <c r="J263">
        <v>345100</v>
      </c>
      <c r="K263">
        <f t="shared" si="4"/>
        <v>88740</v>
      </c>
    </row>
    <row r="264" spans="1:11" x14ac:dyDescent="0.3">
      <c r="A264" t="s">
        <v>23</v>
      </c>
      <c r="B264" t="s">
        <v>15</v>
      </c>
      <c r="C264" t="s">
        <v>25</v>
      </c>
      <c r="D264" t="s">
        <v>24</v>
      </c>
      <c r="E264">
        <v>905</v>
      </c>
      <c r="F264">
        <v>120</v>
      </c>
      <c r="G264">
        <v>20</v>
      </c>
      <c r="H264">
        <v>9050</v>
      </c>
      <c r="I264" s="1">
        <v>40396</v>
      </c>
      <c r="J264">
        <v>18100</v>
      </c>
      <c r="K264">
        <f t="shared" si="4"/>
        <v>9050</v>
      </c>
    </row>
    <row r="265" spans="1:11" x14ac:dyDescent="0.3">
      <c r="A265" t="s">
        <v>14</v>
      </c>
      <c r="B265" t="s">
        <v>11</v>
      </c>
      <c r="C265" t="s">
        <v>16</v>
      </c>
      <c r="D265" t="s">
        <v>17</v>
      </c>
      <c r="E265">
        <v>809</v>
      </c>
      <c r="F265">
        <v>10</v>
      </c>
      <c r="G265">
        <v>125</v>
      </c>
      <c r="H265">
        <v>97080</v>
      </c>
      <c r="I265" s="1">
        <v>40397</v>
      </c>
      <c r="J265">
        <v>101125</v>
      </c>
      <c r="K265">
        <f t="shared" si="4"/>
        <v>4045</v>
      </c>
    </row>
    <row r="266" spans="1:11" x14ac:dyDescent="0.3">
      <c r="A266" t="s">
        <v>14</v>
      </c>
      <c r="B266" t="s">
        <v>19</v>
      </c>
      <c r="C266" t="s">
        <v>16</v>
      </c>
      <c r="D266" t="s">
        <v>24</v>
      </c>
      <c r="E266">
        <v>2441</v>
      </c>
      <c r="F266">
        <v>10</v>
      </c>
      <c r="G266">
        <v>125</v>
      </c>
      <c r="H266">
        <v>292920</v>
      </c>
      <c r="I266" s="1">
        <v>40400</v>
      </c>
      <c r="J266">
        <v>305125</v>
      </c>
      <c r="K266">
        <f t="shared" si="4"/>
        <v>12205</v>
      </c>
    </row>
    <row r="267" spans="1:11" x14ac:dyDescent="0.3">
      <c r="A267" t="s">
        <v>23</v>
      </c>
      <c r="B267" t="s">
        <v>11</v>
      </c>
      <c r="C267" t="s">
        <v>16</v>
      </c>
      <c r="D267" t="s">
        <v>24</v>
      </c>
      <c r="E267">
        <v>2992</v>
      </c>
      <c r="F267">
        <v>10</v>
      </c>
      <c r="G267">
        <v>20</v>
      </c>
      <c r="H267">
        <v>29920</v>
      </c>
      <c r="I267" s="1">
        <v>40400</v>
      </c>
      <c r="J267">
        <v>59840</v>
      </c>
      <c r="K267">
        <f t="shared" si="4"/>
        <v>29920</v>
      </c>
    </row>
    <row r="268" spans="1:11" x14ac:dyDescent="0.3">
      <c r="A268" t="s">
        <v>23</v>
      </c>
      <c r="B268" t="s">
        <v>26</v>
      </c>
      <c r="C268" t="s">
        <v>25</v>
      </c>
      <c r="D268" t="s">
        <v>17</v>
      </c>
      <c r="E268">
        <v>736</v>
      </c>
      <c r="F268">
        <v>120</v>
      </c>
      <c r="G268">
        <v>20</v>
      </c>
      <c r="H268">
        <v>7360</v>
      </c>
      <c r="I268" s="1">
        <v>40405</v>
      </c>
      <c r="J268">
        <v>14720</v>
      </c>
      <c r="K268">
        <f t="shared" si="4"/>
        <v>7360</v>
      </c>
    </row>
    <row r="269" spans="1:11" x14ac:dyDescent="0.3">
      <c r="A269" t="s">
        <v>23</v>
      </c>
      <c r="B269" t="s">
        <v>21</v>
      </c>
      <c r="C269" t="s">
        <v>12</v>
      </c>
      <c r="D269" t="s">
        <v>17</v>
      </c>
      <c r="E269">
        <v>2851</v>
      </c>
      <c r="F269">
        <v>3</v>
      </c>
      <c r="G269">
        <v>7</v>
      </c>
      <c r="H269">
        <v>14255</v>
      </c>
      <c r="I269" s="1">
        <v>40405</v>
      </c>
      <c r="J269">
        <v>19957</v>
      </c>
      <c r="K269">
        <f t="shared" si="4"/>
        <v>5702</v>
      </c>
    </row>
    <row r="270" spans="1:11" x14ac:dyDescent="0.3">
      <c r="A270" t="s">
        <v>14</v>
      </c>
      <c r="B270" t="s">
        <v>11</v>
      </c>
      <c r="C270" t="s">
        <v>16</v>
      </c>
      <c r="D270" t="s">
        <v>17</v>
      </c>
      <c r="E270">
        <v>1706</v>
      </c>
      <c r="F270">
        <v>10</v>
      </c>
      <c r="G270">
        <v>125</v>
      </c>
      <c r="H270">
        <v>204720</v>
      </c>
      <c r="I270" s="1">
        <v>40407</v>
      </c>
      <c r="J270">
        <v>213250</v>
      </c>
      <c r="K270">
        <f t="shared" si="4"/>
        <v>8530</v>
      </c>
    </row>
    <row r="271" spans="1:11" x14ac:dyDescent="0.3">
      <c r="A271" t="s">
        <v>23</v>
      </c>
      <c r="B271" t="s">
        <v>19</v>
      </c>
      <c r="C271" t="s">
        <v>12</v>
      </c>
      <c r="D271" t="s">
        <v>13</v>
      </c>
      <c r="E271">
        <v>1563</v>
      </c>
      <c r="F271">
        <v>3</v>
      </c>
      <c r="G271">
        <v>20</v>
      </c>
      <c r="H271">
        <v>15630</v>
      </c>
      <c r="I271" s="1">
        <v>40410</v>
      </c>
      <c r="J271">
        <v>31260</v>
      </c>
      <c r="K271">
        <f t="shared" si="4"/>
        <v>15630</v>
      </c>
    </row>
    <row r="272" spans="1:11" x14ac:dyDescent="0.3">
      <c r="A272" t="s">
        <v>23</v>
      </c>
      <c r="B272" t="s">
        <v>26</v>
      </c>
      <c r="C272" t="s">
        <v>16</v>
      </c>
      <c r="D272" t="s">
        <v>24</v>
      </c>
      <c r="E272">
        <v>2641</v>
      </c>
      <c r="F272">
        <v>10</v>
      </c>
      <c r="G272">
        <v>20</v>
      </c>
      <c r="H272">
        <v>26410</v>
      </c>
      <c r="I272" s="1">
        <v>40410</v>
      </c>
      <c r="J272">
        <v>52820</v>
      </c>
      <c r="K272">
        <f t="shared" si="4"/>
        <v>26410</v>
      </c>
    </row>
    <row r="273" spans="1:11" x14ac:dyDescent="0.3">
      <c r="A273" t="s">
        <v>18</v>
      </c>
      <c r="B273" t="s">
        <v>19</v>
      </c>
      <c r="C273" t="s">
        <v>27</v>
      </c>
      <c r="D273" t="s">
        <v>17</v>
      </c>
      <c r="E273">
        <v>321</v>
      </c>
      <c r="F273">
        <v>260</v>
      </c>
      <c r="G273">
        <v>15</v>
      </c>
      <c r="H273">
        <v>3210</v>
      </c>
      <c r="I273" s="1">
        <v>40413</v>
      </c>
      <c r="J273">
        <v>4815</v>
      </c>
      <c r="K273">
        <f t="shared" si="4"/>
        <v>1605</v>
      </c>
    </row>
    <row r="274" spans="1:11" x14ac:dyDescent="0.3">
      <c r="A274" t="s">
        <v>10</v>
      </c>
      <c r="B274" t="s">
        <v>26</v>
      </c>
      <c r="C274" t="s">
        <v>29</v>
      </c>
      <c r="D274" t="s">
        <v>17</v>
      </c>
      <c r="E274">
        <v>1142</v>
      </c>
      <c r="F274">
        <v>5</v>
      </c>
      <c r="G274">
        <v>12</v>
      </c>
      <c r="H274">
        <v>3426</v>
      </c>
      <c r="I274" s="1">
        <v>40414</v>
      </c>
      <c r="J274">
        <v>13704</v>
      </c>
      <c r="K274">
        <f t="shared" si="4"/>
        <v>10278</v>
      </c>
    </row>
    <row r="275" spans="1:11" x14ac:dyDescent="0.3">
      <c r="A275" t="s">
        <v>23</v>
      </c>
      <c r="B275" t="s">
        <v>19</v>
      </c>
      <c r="C275" t="s">
        <v>22</v>
      </c>
      <c r="D275" t="s">
        <v>24</v>
      </c>
      <c r="E275">
        <v>1281</v>
      </c>
      <c r="F275">
        <v>250</v>
      </c>
      <c r="G275">
        <v>350</v>
      </c>
      <c r="H275">
        <v>333060</v>
      </c>
      <c r="I275" s="1">
        <v>40414</v>
      </c>
      <c r="J275">
        <v>448350</v>
      </c>
      <c r="K275">
        <f t="shared" si="4"/>
        <v>115290</v>
      </c>
    </row>
    <row r="276" spans="1:11" x14ac:dyDescent="0.3">
      <c r="A276" t="s">
        <v>23</v>
      </c>
      <c r="B276" t="s">
        <v>21</v>
      </c>
      <c r="C276" t="s">
        <v>25</v>
      </c>
      <c r="D276" t="s">
        <v>17</v>
      </c>
      <c r="E276">
        <v>2646</v>
      </c>
      <c r="F276">
        <v>120</v>
      </c>
      <c r="G276">
        <v>20</v>
      </c>
      <c r="H276">
        <v>26460</v>
      </c>
      <c r="I276" s="1">
        <v>40416</v>
      </c>
      <c r="J276">
        <v>52920</v>
      </c>
      <c r="K276">
        <f t="shared" si="4"/>
        <v>26460</v>
      </c>
    </row>
    <row r="277" spans="1:11" x14ac:dyDescent="0.3">
      <c r="A277" t="s">
        <v>23</v>
      </c>
      <c r="B277" t="s">
        <v>19</v>
      </c>
      <c r="C277" t="s">
        <v>25</v>
      </c>
      <c r="D277" t="s">
        <v>17</v>
      </c>
      <c r="E277">
        <v>2177</v>
      </c>
      <c r="F277">
        <v>120</v>
      </c>
      <c r="G277">
        <v>350</v>
      </c>
      <c r="H277">
        <v>566020</v>
      </c>
      <c r="I277" s="1">
        <v>40416</v>
      </c>
      <c r="J277">
        <v>761950</v>
      </c>
      <c r="K277">
        <f t="shared" si="4"/>
        <v>195930</v>
      </c>
    </row>
    <row r="278" spans="1:11" x14ac:dyDescent="0.3">
      <c r="A278" t="s">
        <v>10</v>
      </c>
      <c r="B278" t="s">
        <v>19</v>
      </c>
      <c r="C278" t="s">
        <v>22</v>
      </c>
      <c r="D278" t="s">
        <v>17</v>
      </c>
      <c r="E278">
        <v>866</v>
      </c>
      <c r="F278">
        <v>250</v>
      </c>
      <c r="G278">
        <v>12</v>
      </c>
      <c r="H278">
        <v>2598</v>
      </c>
      <c r="I278" s="1">
        <v>40416</v>
      </c>
      <c r="J278">
        <v>10392</v>
      </c>
      <c r="K278">
        <f t="shared" si="4"/>
        <v>7794</v>
      </c>
    </row>
    <row r="279" spans="1:11" x14ac:dyDescent="0.3">
      <c r="A279" t="s">
        <v>20</v>
      </c>
      <c r="B279" t="s">
        <v>26</v>
      </c>
      <c r="C279" t="s">
        <v>25</v>
      </c>
      <c r="D279" t="s">
        <v>13</v>
      </c>
      <c r="E279">
        <v>1372</v>
      </c>
      <c r="F279">
        <v>120</v>
      </c>
      <c r="G279">
        <v>300</v>
      </c>
      <c r="H279">
        <v>343000</v>
      </c>
      <c r="I279" s="1">
        <v>40417</v>
      </c>
      <c r="J279">
        <v>411600</v>
      </c>
      <c r="K279">
        <f t="shared" si="4"/>
        <v>68600</v>
      </c>
    </row>
    <row r="280" spans="1:11" x14ac:dyDescent="0.3">
      <c r="A280" t="s">
        <v>18</v>
      </c>
      <c r="B280" t="s">
        <v>15</v>
      </c>
      <c r="C280" t="s">
        <v>12</v>
      </c>
      <c r="D280" t="s">
        <v>28</v>
      </c>
      <c r="E280">
        <v>2470</v>
      </c>
      <c r="F280">
        <v>3</v>
      </c>
      <c r="G280">
        <v>15</v>
      </c>
      <c r="H280">
        <v>24700</v>
      </c>
      <c r="I280" s="1">
        <v>40418</v>
      </c>
      <c r="J280">
        <v>37050</v>
      </c>
      <c r="K280">
        <f t="shared" si="4"/>
        <v>12350</v>
      </c>
    </row>
    <row r="281" spans="1:11" x14ac:dyDescent="0.3">
      <c r="A281" t="s">
        <v>23</v>
      </c>
      <c r="B281" t="s">
        <v>11</v>
      </c>
      <c r="C281" t="s">
        <v>12</v>
      </c>
      <c r="D281" t="s">
        <v>28</v>
      </c>
      <c r="E281">
        <v>1513</v>
      </c>
      <c r="F281">
        <v>3</v>
      </c>
      <c r="G281">
        <v>350</v>
      </c>
      <c r="H281">
        <v>393380</v>
      </c>
      <c r="I281" s="1">
        <v>40418</v>
      </c>
      <c r="J281">
        <v>529550</v>
      </c>
      <c r="K281">
        <f t="shared" si="4"/>
        <v>136170</v>
      </c>
    </row>
    <row r="282" spans="1:11" x14ac:dyDescent="0.3">
      <c r="A282" t="s">
        <v>18</v>
      </c>
      <c r="B282" t="s">
        <v>26</v>
      </c>
      <c r="C282" t="s">
        <v>16</v>
      </c>
      <c r="D282" t="s">
        <v>17</v>
      </c>
      <c r="E282">
        <v>1925</v>
      </c>
      <c r="F282">
        <v>10</v>
      </c>
      <c r="G282">
        <v>15</v>
      </c>
      <c r="H282">
        <v>19250</v>
      </c>
      <c r="I282" s="1">
        <v>40420</v>
      </c>
      <c r="J282">
        <v>28875</v>
      </c>
      <c r="K282">
        <f t="shared" si="4"/>
        <v>9625</v>
      </c>
    </row>
    <row r="283" spans="1:11" x14ac:dyDescent="0.3">
      <c r="A283" t="s">
        <v>23</v>
      </c>
      <c r="B283" t="s">
        <v>26</v>
      </c>
      <c r="C283" t="s">
        <v>16</v>
      </c>
      <c r="D283" t="s">
        <v>17</v>
      </c>
      <c r="E283">
        <v>2013</v>
      </c>
      <c r="F283">
        <v>10</v>
      </c>
      <c r="G283">
        <v>7</v>
      </c>
      <c r="H283">
        <v>10065</v>
      </c>
      <c r="I283" s="1">
        <v>40420</v>
      </c>
      <c r="J283">
        <v>14091</v>
      </c>
      <c r="K283">
        <f t="shared" si="4"/>
        <v>4026</v>
      </c>
    </row>
    <row r="284" spans="1:11" x14ac:dyDescent="0.3">
      <c r="A284" t="s">
        <v>20</v>
      </c>
      <c r="B284" t="s">
        <v>21</v>
      </c>
      <c r="C284" t="s">
        <v>22</v>
      </c>
      <c r="D284" t="s">
        <v>13</v>
      </c>
      <c r="E284">
        <v>2436</v>
      </c>
      <c r="F284">
        <v>250</v>
      </c>
      <c r="G284">
        <v>300</v>
      </c>
      <c r="H284">
        <v>609000</v>
      </c>
      <c r="I284" s="1">
        <v>40420</v>
      </c>
      <c r="J284">
        <v>730800</v>
      </c>
      <c r="K284">
        <f t="shared" si="4"/>
        <v>121800</v>
      </c>
    </row>
    <row r="285" spans="1:11" x14ac:dyDescent="0.3">
      <c r="A285" t="s">
        <v>14</v>
      </c>
      <c r="B285" t="s">
        <v>19</v>
      </c>
      <c r="C285" t="s">
        <v>27</v>
      </c>
      <c r="D285" t="s">
        <v>13</v>
      </c>
      <c r="E285">
        <v>1988</v>
      </c>
      <c r="F285">
        <v>260</v>
      </c>
      <c r="G285">
        <v>125</v>
      </c>
      <c r="H285">
        <v>238500</v>
      </c>
      <c r="I285" s="1">
        <v>40420</v>
      </c>
      <c r="J285">
        <v>248437.5</v>
      </c>
      <c r="K285">
        <f t="shared" si="4"/>
        <v>9937.5</v>
      </c>
    </row>
    <row r="286" spans="1:11" x14ac:dyDescent="0.3">
      <c r="A286" t="s">
        <v>10</v>
      </c>
      <c r="B286" t="s">
        <v>15</v>
      </c>
      <c r="C286" t="s">
        <v>27</v>
      </c>
      <c r="D286" t="s">
        <v>24</v>
      </c>
      <c r="E286">
        <v>410</v>
      </c>
      <c r="F286">
        <v>260</v>
      </c>
      <c r="G286">
        <v>12</v>
      </c>
      <c r="H286">
        <v>1230</v>
      </c>
      <c r="I286" s="1">
        <v>40420</v>
      </c>
      <c r="J286">
        <v>4920</v>
      </c>
      <c r="K286">
        <f t="shared" si="4"/>
        <v>3690</v>
      </c>
    </row>
    <row r="287" spans="1:11" x14ac:dyDescent="0.3">
      <c r="A287" t="s">
        <v>10</v>
      </c>
      <c r="B287" t="s">
        <v>15</v>
      </c>
      <c r="C287" t="s">
        <v>27</v>
      </c>
      <c r="D287" t="s">
        <v>13</v>
      </c>
      <c r="E287">
        <v>1375</v>
      </c>
      <c r="F287">
        <v>260</v>
      </c>
      <c r="G287">
        <v>12</v>
      </c>
      <c r="H287">
        <v>4125</v>
      </c>
      <c r="I287" s="1">
        <v>40422</v>
      </c>
      <c r="J287">
        <v>16500</v>
      </c>
      <c r="K287">
        <f t="shared" si="4"/>
        <v>12375</v>
      </c>
    </row>
    <row r="288" spans="1:11" x14ac:dyDescent="0.3">
      <c r="A288" t="s">
        <v>23</v>
      </c>
      <c r="B288" t="s">
        <v>21</v>
      </c>
      <c r="C288" t="s">
        <v>29</v>
      </c>
      <c r="D288" t="s">
        <v>24</v>
      </c>
      <c r="E288">
        <v>1249</v>
      </c>
      <c r="F288">
        <v>5</v>
      </c>
      <c r="G288">
        <v>20</v>
      </c>
      <c r="H288">
        <v>12490</v>
      </c>
      <c r="I288" s="1">
        <v>40427</v>
      </c>
      <c r="J288">
        <v>24980</v>
      </c>
      <c r="K288">
        <f t="shared" si="4"/>
        <v>12490</v>
      </c>
    </row>
    <row r="289" spans="1:11" x14ac:dyDescent="0.3">
      <c r="A289" t="s">
        <v>18</v>
      </c>
      <c r="B289" t="s">
        <v>11</v>
      </c>
      <c r="C289" t="s">
        <v>12</v>
      </c>
      <c r="D289" t="s">
        <v>24</v>
      </c>
      <c r="E289">
        <v>1513</v>
      </c>
      <c r="F289">
        <v>3</v>
      </c>
      <c r="G289">
        <v>15</v>
      </c>
      <c r="H289">
        <v>15130</v>
      </c>
      <c r="I289" s="1">
        <v>40432</v>
      </c>
      <c r="J289">
        <v>22695</v>
      </c>
      <c r="K289">
        <f t="shared" si="4"/>
        <v>7565</v>
      </c>
    </row>
    <row r="290" spans="1:11" x14ac:dyDescent="0.3">
      <c r="A290" t="s">
        <v>23</v>
      </c>
      <c r="B290" t="s">
        <v>21</v>
      </c>
      <c r="C290" t="s">
        <v>22</v>
      </c>
      <c r="D290" t="s">
        <v>28</v>
      </c>
      <c r="E290">
        <v>1817</v>
      </c>
      <c r="F290">
        <v>250</v>
      </c>
      <c r="G290">
        <v>20</v>
      </c>
      <c r="H290">
        <v>18170</v>
      </c>
      <c r="I290" s="1">
        <v>40440</v>
      </c>
      <c r="J290">
        <v>36340</v>
      </c>
      <c r="K290">
        <f t="shared" si="4"/>
        <v>18170</v>
      </c>
    </row>
    <row r="291" spans="1:11" x14ac:dyDescent="0.3">
      <c r="A291" t="s">
        <v>14</v>
      </c>
      <c r="B291" t="s">
        <v>19</v>
      </c>
      <c r="C291" t="s">
        <v>16</v>
      </c>
      <c r="D291" t="s">
        <v>17</v>
      </c>
      <c r="E291">
        <v>1287</v>
      </c>
      <c r="F291">
        <v>10</v>
      </c>
      <c r="G291">
        <v>125</v>
      </c>
      <c r="H291">
        <v>154440</v>
      </c>
      <c r="I291" s="1">
        <v>40442</v>
      </c>
      <c r="J291">
        <v>160875</v>
      </c>
      <c r="K291">
        <f t="shared" si="4"/>
        <v>6435</v>
      </c>
    </row>
    <row r="292" spans="1:11" x14ac:dyDescent="0.3">
      <c r="A292" t="s">
        <v>20</v>
      </c>
      <c r="B292" t="s">
        <v>21</v>
      </c>
      <c r="C292" t="s">
        <v>29</v>
      </c>
      <c r="D292" t="s">
        <v>13</v>
      </c>
      <c r="E292">
        <v>3803</v>
      </c>
      <c r="F292">
        <v>5</v>
      </c>
      <c r="G292">
        <v>300</v>
      </c>
      <c r="H292">
        <v>950625</v>
      </c>
      <c r="I292" s="1">
        <v>40442</v>
      </c>
      <c r="J292">
        <v>1140750</v>
      </c>
      <c r="K292">
        <f t="shared" si="4"/>
        <v>190125</v>
      </c>
    </row>
    <row r="293" spans="1:11" x14ac:dyDescent="0.3">
      <c r="A293" t="s">
        <v>23</v>
      </c>
      <c r="B293" t="s">
        <v>19</v>
      </c>
      <c r="C293" t="s">
        <v>29</v>
      </c>
      <c r="D293" t="s">
        <v>13</v>
      </c>
      <c r="E293">
        <v>1666</v>
      </c>
      <c r="F293">
        <v>5</v>
      </c>
      <c r="G293">
        <v>350</v>
      </c>
      <c r="H293">
        <v>433160</v>
      </c>
      <c r="I293" s="1">
        <v>40442</v>
      </c>
      <c r="J293">
        <v>583100</v>
      </c>
      <c r="K293">
        <f t="shared" si="4"/>
        <v>149940</v>
      </c>
    </row>
    <row r="294" spans="1:11" x14ac:dyDescent="0.3">
      <c r="A294" t="s">
        <v>23</v>
      </c>
      <c r="B294" t="s">
        <v>11</v>
      </c>
      <c r="C294" t="s">
        <v>25</v>
      </c>
      <c r="D294" t="s">
        <v>28</v>
      </c>
      <c r="E294">
        <v>1006</v>
      </c>
      <c r="F294">
        <v>120</v>
      </c>
      <c r="G294">
        <v>350</v>
      </c>
      <c r="H294">
        <v>261560</v>
      </c>
      <c r="I294" s="1">
        <v>40444</v>
      </c>
      <c r="J294">
        <v>352100</v>
      </c>
      <c r="K294">
        <f t="shared" si="4"/>
        <v>90540</v>
      </c>
    </row>
    <row r="295" spans="1:11" x14ac:dyDescent="0.3">
      <c r="A295" t="s">
        <v>10</v>
      </c>
      <c r="B295" t="s">
        <v>19</v>
      </c>
      <c r="C295" t="s">
        <v>27</v>
      </c>
      <c r="D295" t="s">
        <v>24</v>
      </c>
      <c r="E295">
        <v>1393</v>
      </c>
      <c r="F295">
        <v>260</v>
      </c>
      <c r="G295">
        <v>12</v>
      </c>
      <c r="H295">
        <v>4179</v>
      </c>
      <c r="I295" s="1">
        <v>40444</v>
      </c>
      <c r="J295">
        <v>16716</v>
      </c>
      <c r="K295">
        <f t="shared" si="4"/>
        <v>12537</v>
      </c>
    </row>
    <row r="296" spans="1:11" x14ac:dyDescent="0.3">
      <c r="A296" t="s">
        <v>18</v>
      </c>
      <c r="B296" t="s">
        <v>26</v>
      </c>
      <c r="C296" t="s">
        <v>25</v>
      </c>
      <c r="D296" t="s">
        <v>24</v>
      </c>
      <c r="E296">
        <v>790</v>
      </c>
      <c r="F296">
        <v>120</v>
      </c>
      <c r="G296">
        <v>15</v>
      </c>
      <c r="H296">
        <v>7900</v>
      </c>
      <c r="I296" s="1">
        <v>40445</v>
      </c>
      <c r="J296">
        <v>11850</v>
      </c>
      <c r="K296">
        <f t="shared" si="4"/>
        <v>3950</v>
      </c>
    </row>
    <row r="297" spans="1:11" x14ac:dyDescent="0.3">
      <c r="A297" t="s">
        <v>10</v>
      </c>
      <c r="B297" t="s">
        <v>11</v>
      </c>
      <c r="C297" t="s">
        <v>27</v>
      </c>
      <c r="D297" t="s">
        <v>24</v>
      </c>
      <c r="E297">
        <v>472</v>
      </c>
      <c r="F297">
        <v>260</v>
      </c>
      <c r="G297">
        <v>12</v>
      </c>
      <c r="H297">
        <v>1416</v>
      </c>
      <c r="I297" s="1">
        <v>40446</v>
      </c>
      <c r="J297">
        <v>5664</v>
      </c>
      <c r="K297">
        <f t="shared" si="4"/>
        <v>4248</v>
      </c>
    </row>
    <row r="298" spans="1:11" x14ac:dyDescent="0.3">
      <c r="A298" t="s">
        <v>10</v>
      </c>
      <c r="B298" t="s">
        <v>11</v>
      </c>
      <c r="C298" t="s">
        <v>25</v>
      </c>
      <c r="D298" t="s">
        <v>24</v>
      </c>
      <c r="E298">
        <v>1013</v>
      </c>
      <c r="F298">
        <v>120</v>
      </c>
      <c r="G298">
        <v>12</v>
      </c>
      <c r="H298">
        <v>3039</v>
      </c>
      <c r="I298" s="1">
        <v>40450</v>
      </c>
      <c r="J298">
        <v>12156</v>
      </c>
      <c r="K298">
        <f t="shared" si="4"/>
        <v>9117</v>
      </c>
    </row>
    <row r="299" spans="1:11" x14ac:dyDescent="0.3">
      <c r="A299" t="s">
        <v>14</v>
      </c>
      <c r="B299" t="s">
        <v>11</v>
      </c>
      <c r="C299" t="s">
        <v>16</v>
      </c>
      <c r="D299" t="s">
        <v>17</v>
      </c>
      <c r="E299">
        <v>1570</v>
      </c>
      <c r="F299">
        <v>10</v>
      </c>
      <c r="G299">
        <v>125</v>
      </c>
      <c r="H299">
        <v>188400</v>
      </c>
      <c r="I299" s="1">
        <v>40451</v>
      </c>
      <c r="J299">
        <v>196250</v>
      </c>
      <c r="K299">
        <f t="shared" si="4"/>
        <v>7850</v>
      </c>
    </row>
    <row r="300" spans="1:11" x14ac:dyDescent="0.3">
      <c r="A300" t="s">
        <v>23</v>
      </c>
      <c r="B300" t="s">
        <v>21</v>
      </c>
      <c r="C300" t="s">
        <v>27</v>
      </c>
      <c r="D300" t="s">
        <v>13</v>
      </c>
      <c r="E300">
        <v>1135</v>
      </c>
      <c r="F300">
        <v>260</v>
      </c>
      <c r="G300">
        <v>7</v>
      </c>
      <c r="H300">
        <v>5675</v>
      </c>
      <c r="I300" s="1">
        <v>40458</v>
      </c>
      <c r="J300">
        <v>7945</v>
      </c>
      <c r="K300">
        <f t="shared" si="4"/>
        <v>2270</v>
      </c>
    </row>
    <row r="301" spans="1:11" x14ac:dyDescent="0.3">
      <c r="A301" t="s">
        <v>23</v>
      </c>
      <c r="B301" t="s">
        <v>26</v>
      </c>
      <c r="C301" t="s">
        <v>12</v>
      </c>
      <c r="D301" t="s">
        <v>13</v>
      </c>
      <c r="E301">
        <v>1761</v>
      </c>
      <c r="F301">
        <v>3</v>
      </c>
      <c r="G301">
        <v>350</v>
      </c>
      <c r="H301">
        <v>457860</v>
      </c>
      <c r="I301" s="1">
        <v>40458</v>
      </c>
      <c r="J301">
        <v>616350</v>
      </c>
      <c r="K301">
        <f t="shared" si="4"/>
        <v>158490</v>
      </c>
    </row>
    <row r="302" spans="1:11" x14ac:dyDescent="0.3">
      <c r="A302" t="s">
        <v>20</v>
      </c>
      <c r="B302" t="s">
        <v>19</v>
      </c>
      <c r="C302" t="s">
        <v>12</v>
      </c>
      <c r="D302" t="s">
        <v>13</v>
      </c>
      <c r="E302">
        <v>448</v>
      </c>
      <c r="F302">
        <v>3</v>
      </c>
      <c r="G302">
        <v>300</v>
      </c>
      <c r="H302">
        <v>112000</v>
      </c>
      <c r="I302" s="1">
        <v>40458</v>
      </c>
      <c r="J302">
        <v>134400</v>
      </c>
      <c r="K302">
        <f t="shared" si="4"/>
        <v>22400</v>
      </c>
    </row>
    <row r="303" spans="1:11" x14ac:dyDescent="0.3">
      <c r="A303" t="s">
        <v>14</v>
      </c>
      <c r="B303" t="s">
        <v>19</v>
      </c>
      <c r="C303" t="s">
        <v>29</v>
      </c>
      <c r="D303" t="s">
        <v>13</v>
      </c>
      <c r="E303">
        <v>1857</v>
      </c>
      <c r="F303">
        <v>5</v>
      </c>
      <c r="G303">
        <v>125</v>
      </c>
      <c r="H303">
        <v>222840</v>
      </c>
      <c r="I303" s="1">
        <v>40461</v>
      </c>
      <c r="J303">
        <v>232125</v>
      </c>
      <c r="K303">
        <f t="shared" si="4"/>
        <v>9285</v>
      </c>
    </row>
    <row r="304" spans="1:11" x14ac:dyDescent="0.3">
      <c r="A304" t="s">
        <v>23</v>
      </c>
      <c r="B304" t="s">
        <v>21</v>
      </c>
      <c r="C304" t="s">
        <v>16</v>
      </c>
      <c r="D304" t="s">
        <v>17</v>
      </c>
      <c r="E304">
        <v>2074</v>
      </c>
      <c r="F304">
        <v>10</v>
      </c>
      <c r="G304">
        <v>20</v>
      </c>
      <c r="H304">
        <v>20740</v>
      </c>
      <c r="I304" s="1">
        <v>40462</v>
      </c>
      <c r="J304">
        <v>41480</v>
      </c>
      <c r="K304">
        <f t="shared" si="4"/>
        <v>20740</v>
      </c>
    </row>
    <row r="305" spans="1:11" x14ac:dyDescent="0.3">
      <c r="A305" t="s">
        <v>10</v>
      </c>
      <c r="B305" t="s">
        <v>21</v>
      </c>
      <c r="C305" t="s">
        <v>27</v>
      </c>
      <c r="D305" t="s">
        <v>24</v>
      </c>
      <c r="E305">
        <v>2761</v>
      </c>
      <c r="F305">
        <v>260</v>
      </c>
      <c r="G305">
        <v>12</v>
      </c>
      <c r="H305">
        <v>8283</v>
      </c>
      <c r="I305" s="1">
        <v>40462</v>
      </c>
      <c r="J305">
        <v>33132</v>
      </c>
      <c r="K305">
        <f t="shared" si="4"/>
        <v>24849</v>
      </c>
    </row>
    <row r="306" spans="1:11" x14ac:dyDescent="0.3">
      <c r="A306" t="s">
        <v>18</v>
      </c>
      <c r="B306" t="s">
        <v>26</v>
      </c>
      <c r="C306" t="s">
        <v>12</v>
      </c>
      <c r="D306" t="s">
        <v>24</v>
      </c>
      <c r="E306">
        <v>2567</v>
      </c>
      <c r="F306">
        <v>3</v>
      </c>
      <c r="G306">
        <v>15</v>
      </c>
      <c r="H306">
        <v>25670</v>
      </c>
      <c r="I306" s="1">
        <v>40462</v>
      </c>
      <c r="J306">
        <v>38505</v>
      </c>
      <c r="K306">
        <f t="shared" si="4"/>
        <v>12835</v>
      </c>
    </row>
    <row r="307" spans="1:11" x14ac:dyDescent="0.3">
      <c r="A307" t="s">
        <v>23</v>
      </c>
      <c r="B307" t="s">
        <v>21</v>
      </c>
      <c r="C307" t="s">
        <v>12</v>
      </c>
      <c r="D307" t="s">
        <v>28</v>
      </c>
      <c r="E307">
        <v>1619</v>
      </c>
      <c r="F307">
        <v>3</v>
      </c>
      <c r="G307">
        <v>20</v>
      </c>
      <c r="H307">
        <v>16185</v>
      </c>
      <c r="I307" s="1">
        <v>40464</v>
      </c>
      <c r="J307">
        <v>32370</v>
      </c>
      <c r="K307">
        <f t="shared" si="4"/>
        <v>16185</v>
      </c>
    </row>
    <row r="308" spans="1:11" x14ac:dyDescent="0.3">
      <c r="A308" t="s">
        <v>23</v>
      </c>
      <c r="B308" t="s">
        <v>26</v>
      </c>
      <c r="C308" t="s">
        <v>16</v>
      </c>
      <c r="D308" t="s">
        <v>13</v>
      </c>
      <c r="E308">
        <v>727</v>
      </c>
      <c r="F308">
        <v>10</v>
      </c>
      <c r="G308">
        <v>350</v>
      </c>
      <c r="H308">
        <v>189020</v>
      </c>
      <c r="I308" s="1">
        <v>40466</v>
      </c>
      <c r="J308">
        <v>254450</v>
      </c>
      <c r="K308">
        <f t="shared" si="4"/>
        <v>65430</v>
      </c>
    </row>
    <row r="309" spans="1:11" x14ac:dyDescent="0.3">
      <c r="A309" t="s">
        <v>14</v>
      </c>
      <c r="B309" t="s">
        <v>21</v>
      </c>
      <c r="C309" t="s">
        <v>25</v>
      </c>
      <c r="D309" t="s">
        <v>13</v>
      </c>
      <c r="E309">
        <v>952</v>
      </c>
      <c r="F309">
        <v>120</v>
      </c>
      <c r="G309">
        <v>125</v>
      </c>
      <c r="H309">
        <v>114240</v>
      </c>
      <c r="I309" s="1">
        <v>40466</v>
      </c>
      <c r="J309">
        <v>119000</v>
      </c>
      <c r="K309">
        <f t="shared" si="4"/>
        <v>4760</v>
      </c>
    </row>
    <row r="310" spans="1:11" x14ac:dyDescent="0.3">
      <c r="A310" t="s">
        <v>14</v>
      </c>
      <c r="B310" t="s">
        <v>26</v>
      </c>
      <c r="C310" t="s">
        <v>25</v>
      </c>
      <c r="D310" t="s">
        <v>13</v>
      </c>
      <c r="E310">
        <v>2755</v>
      </c>
      <c r="F310">
        <v>120</v>
      </c>
      <c r="G310">
        <v>125</v>
      </c>
      <c r="H310">
        <v>330600</v>
      </c>
      <c r="I310" s="1">
        <v>40466</v>
      </c>
      <c r="J310">
        <v>344375</v>
      </c>
      <c r="K310">
        <f t="shared" si="4"/>
        <v>13775</v>
      </c>
    </row>
    <row r="311" spans="1:11" x14ac:dyDescent="0.3">
      <c r="A311" t="s">
        <v>20</v>
      </c>
      <c r="B311" t="s">
        <v>19</v>
      </c>
      <c r="C311" t="s">
        <v>22</v>
      </c>
      <c r="D311" t="s">
        <v>13</v>
      </c>
      <c r="E311">
        <v>1221</v>
      </c>
      <c r="F311">
        <v>250</v>
      </c>
      <c r="G311">
        <v>300</v>
      </c>
      <c r="H311">
        <v>305250</v>
      </c>
      <c r="I311" s="1">
        <v>40471</v>
      </c>
      <c r="J311">
        <v>366300</v>
      </c>
      <c r="K311">
        <f t="shared" si="4"/>
        <v>61050</v>
      </c>
    </row>
    <row r="312" spans="1:11" x14ac:dyDescent="0.3">
      <c r="A312" t="s">
        <v>23</v>
      </c>
      <c r="B312" t="s">
        <v>15</v>
      </c>
      <c r="C312" t="s">
        <v>22</v>
      </c>
      <c r="D312" t="s">
        <v>13</v>
      </c>
      <c r="E312">
        <v>1123</v>
      </c>
      <c r="F312">
        <v>250</v>
      </c>
      <c r="G312">
        <v>20</v>
      </c>
      <c r="H312">
        <v>11230</v>
      </c>
      <c r="I312" s="1">
        <v>40471</v>
      </c>
      <c r="J312">
        <v>22460</v>
      </c>
      <c r="K312">
        <f t="shared" si="4"/>
        <v>11230</v>
      </c>
    </row>
    <row r="313" spans="1:11" x14ac:dyDescent="0.3">
      <c r="A313" t="s">
        <v>18</v>
      </c>
      <c r="B313" t="s">
        <v>26</v>
      </c>
      <c r="C313" t="s">
        <v>12</v>
      </c>
      <c r="D313" t="s">
        <v>13</v>
      </c>
      <c r="E313">
        <v>2030</v>
      </c>
      <c r="F313">
        <v>3</v>
      </c>
      <c r="G313">
        <v>15</v>
      </c>
      <c r="H313">
        <v>20300</v>
      </c>
      <c r="I313" s="1">
        <v>40474</v>
      </c>
      <c r="J313">
        <v>30450</v>
      </c>
      <c r="K313">
        <f t="shared" si="4"/>
        <v>10150</v>
      </c>
    </row>
    <row r="314" spans="1:11" x14ac:dyDescent="0.3">
      <c r="A314" t="s">
        <v>23</v>
      </c>
      <c r="B314" t="s">
        <v>11</v>
      </c>
      <c r="C314" t="s">
        <v>16</v>
      </c>
      <c r="D314" t="s">
        <v>24</v>
      </c>
      <c r="E314">
        <v>357</v>
      </c>
      <c r="F314">
        <v>10</v>
      </c>
      <c r="G314">
        <v>350</v>
      </c>
      <c r="H314">
        <v>92820</v>
      </c>
      <c r="I314" s="1">
        <v>40475</v>
      </c>
      <c r="J314">
        <v>124950</v>
      </c>
      <c r="K314">
        <f t="shared" si="4"/>
        <v>32130</v>
      </c>
    </row>
    <row r="315" spans="1:11" x14ac:dyDescent="0.3">
      <c r="A315" t="s">
        <v>10</v>
      </c>
      <c r="B315" t="s">
        <v>11</v>
      </c>
      <c r="C315" t="s">
        <v>16</v>
      </c>
      <c r="D315" t="s">
        <v>24</v>
      </c>
      <c r="E315">
        <v>1013</v>
      </c>
      <c r="F315">
        <v>10</v>
      </c>
      <c r="G315">
        <v>12</v>
      </c>
      <c r="H315">
        <v>3039</v>
      </c>
      <c r="I315" s="1">
        <v>40475</v>
      </c>
      <c r="J315">
        <v>12156</v>
      </c>
      <c r="K315">
        <f t="shared" si="4"/>
        <v>9117</v>
      </c>
    </row>
    <row r="316" spans="1:11" x14ac:dyDescent="0.3">
      <c r="A316" t="s">
        <v>23</v>
      </c>
      <c r="B316" t="s">
        <v>19</v>
      </c>
      <c r="C316" t="s">
        <v>25</v>
      </c>
      <c r="D316" t="s">
        <v>24</v>
      </c>
      <c r="E316">
        <v>2805</v>
      </c>
      <c r="F316">
        <v>120</v>
      </c>
      <c r="G316">
        <v>20</v>
      </c>
      <c r="H316">
        <v>28050</v>
      </c>
      <c r="I316" s="1">
        <v>40477</v>
      </c>
      <c r="J316">
        <v>56100</v>
      </c>
      <c r="K316">
        <f t="shared" si="4"/>
        <v>28050</v>
      </c>
    </row>
    <row r="317" spans="1:11" x14ac:dyDescent="0.3">
      <c r="A317" t="s">
        <v>18</v>
      </c>
      <c r="B317" t="s">
        <v>15</v>
      </c>
      <c r="C317" t="s">
        <v>25</v>
      </c>
      <c r="D317" t="s">
        <v>24</v>
      </c>
      <c r="E317">
        <v>655</v>
      </c>
      <c r="F317">
        <v>120</v>
      </c>
      <c r="G317">
        <v>15</v>
      </c>
      <c r="H317">
        <v>6550</v>
      </c>
      <c r="I317" s="1">
        <v>40477</v>
      </c>
      <c r="J317">
        <v>9825</v>
      </c>
      <c r="K317">
        <f t="shared" si="4"/>
        <v>3275</v>
      </c>
    </row>
    <row r="318" spans="1:11" x14ac:dyDescent="0.3">
      <c r="A318" t="s">
        <v>18</v>
      </c>
      <c r="B318" t="s">
        <v>26</v>
      </c>
      <c r="C318" t="s">
        <v>27</v>
      </c>
      <c r="D318" t="s">
        <v>28</v>
      </c>
      <c r="E318">
        <v>615</v>
      </c>
      <c r="F318">
        <v>260</v>
      </c>
      <c r="G318">
        <v>15</v>
      </c>
      <c r="H318">
        <v>6150</v>
      </c>
      <c r="I318" s="1">
        <v>40489</v>
      </c>
      <c r="J318">
        <v>9225</v>
      </c>
      <c r="K318">
        <f t="shared" si="4"/>
        <v>3075</v>
      </c>
    </row>
    <row r="319" spans="1:11" x14ac:dyDescent="0.3">
      <c r="A319" t="s">
        <v>18</v>
      </c>
      <c r="B319" t="s">
        <v>21</v>
      </c>
      <c r="C319" t="s">
        <v>16</v>
      </c>
      <c r="D319" t="s">
        <v>28</v>
      </c>
      <c r="E319">
        <v>2152</v>
      </c>
      <c r="F319">
        <v>10</v>
      </c>
      <c r="G319">
        <v>15</v>
      </c>
      <c r="H319">
        <v>21520</v>
      </c>
      <c r="I319" s="1">
        <v>40490</v>
      </c>
      <c r="J319">
        <v>32280</v>
      </c>
      <c r="K319">
        <f t="shared" si="4"/>
        <v>10760</v>
      </c>
    </row>
    <row r="320" spans="1:11" x14ac:dyDescent="0.3">
      <c r="A320" t="s">
        <v>10</v>
      </c>
      <c r="B320" t="s">
        <v>15</v>
      </c>
      <c r="C320" t="s">
        <v>29</v>
      </c>
      <c r="D320" t="s">
        <v>17</v>
      </c>
      <c r="E320">
        <v>690</v>
      </c>
      <c r="F320">
        <v>5</v>
      </c>
      <c r="G320">
        <v>12</v>
      </c>
      <c r="H320">
        <v>2070</v>
      </c>
      <c r="I320" s="1">
        <v>40492</v>
      </c>
      <c r="J320">
        <v>8280</v>
      </c>
      <c r="K320">
        <f t="shared" si="4"/>
        <v>6210</v>
      </c>
    </row>
    <row r="321" spans="1:11" x14ac:dyDescent="0.3">
      <c r="A321" t="s">
        <v>18</v>
      </c>
      <c r="B321" t="s">
        <v>26</v>
      </c>
      <c r="C321" t="s">
        <v>16</v>
      </c>
      <c r="D321" t="s">
        <v>13</v>
      </c>
      <c r="E321">
        <v>3675</v>
      </c>
      <c r="F321">
        <v>10</v>
      </c>
      <c r="G321">
        <v>15</v>
      </c>
      <c r="H321">
        <v>36750</v>
      </c>
      <c r="I321" s="1">
        <v>40495</v>
      </c>
      <c r="J321">
        <v>55125</v>
      </c>
      <c r="K321">
        <f t="shared" si="4"/>
        <v>18375</v>
      </c>
    </row>
    <row r="322" spans="1:11" x14ac:dyDescent="0.3">
      <c r="A322" t="s">
        <v>23</v>
      </c>
      <c r="B322" t="s">
        <v>15</v>
      </c>
      <c r="C322" t="s">
        <v>22</v>
      </c>
      <c r="D322" t="s">
        <v>17</v>
      </c>
      <c r="E322">
        <v>1397</v>
      </c>
      <c r="F322">
        <v>250</v>
      </c>
      <c r="G322">
        <v>350</v>
      </c>
      <c r="H322">
        <v>363220</v>
      </c>
      <c r="I322" s="1">
        <v>40498</v>
      </c>
      <c r="J322">
        <v>488950</v>
      </c>
      <c r="K322">
        <f t="shared" si="4"/>
        <v>125730</v>
      </c>
    </row>
    <row r="323" spans="1:11" x14ac:dyDescent="0.3">
      <c r="A323" t="s">
        <v>10</v>
      </c>
      <c r="B323" t="s">
        <v>15</v>
      </c>
      <c r="C323" t="s">
        <v>25</v>
      </c>
      <c r="D323" t="s">
        <v>24</v>
      </c>
      <c r="E323">
        <v>410</v>
      </c>
      <c r="F323">
        <v>120</v>
      </c>
      <c r="G323">
        <v>12</v>
      </c>
      <c r="H323">
        <v>1230</v>
      </c>
      <c r="I323" s="1">
        <v>40499</v>
      </c>
      <c r="J323">
        <v>4920</v>
      </c>
      <c r="K323">
        <f t="shared" ref="K323:K386" si="5">J323-H323</f>
        <v>3690</v>
      </c>
    </row>
    <row r="324" spans="1:11" x14ac:dyDescent="0.3">
      <c r="A324" t="s">
        <v>20</v>
      </c>
      <c r="B324" t="s">
        <v>15</v>
      </c>
      <c r="C324" t="s">
        <v>25</v>
      </c>
      <c r="D324" t="s">
        <v>24</v>
      </c>
      <c r="E324">
        <v>2605</v>
      </c>
      <c r="F324">
        <v>120</v>
      </c>
      <c r="G324">
        <v>300</v>
      </c>
      <c r="H324">
        <v>651250</v>
      </c>
      <c r="I324" s="1">
        <v>40499</v>
      </c>
      <c r="J324">
        <v>781500</v>
      </c>
      <c r="K324">
        <f t="shared" si="5"/>
        <v>130250</v>
      </c>
    </row>
    <row r="325" spans="1:11" x14ac:dyDescent="0.3">
      <c r="A325" t="s">
        <v>18</v>
      </c>
      <c r="B325" t="s">
        <v>26</v>
      </c>
      <c r="C325" t="s">
        <v>16</v>
      </c>
      <c r="D325" t="s">
        <v>13</v>
      </c>
      <c r="E325">
        <v>2931</v>
      </c>
      <c r="F325">
        <v>10</v>
      </c>
      <c r="G325">
        <v>15</v>
      </c>
      <c r="H325">
        <v>29310</v>
      </c>
      <c r="I325" s="1">
        <v>40504</v>
      </c>
      <c r="J325">
        <v>43965</v>
      </c>
      <c r="K325">
        <f t="shared" si="5"/>
        <v>14655</v>
      </c>
    </row>
    <row r="326" spans="1:11" x14ac:dyDescent="0.3">
      <c r="A326" t="s">
        <v>18</v>
      </c>
      <c r="B326" t="s">
        <v>15</v>
      </c>
      <c r="C326" t="s">
        <v>29</v>
      </c>
      <c r="D326" t="s">
        <v>28</v>
      </c>
      <c r="E326">
        <v>2470</v>
      </c>
      <c r="F326">
        <v>5</v>
      </c>
      <c r="G326">
        <v>15</v>
      </c>
      <c r="H326">
        <v>24700</v>
      </c>
      <c r="I326" s="1">
        <v>40505</v>
      </c>
      <c r="J326">
        <v>37050</v>
      </c>
      <c r="K326">
        <f t="shared" si="5"/>
        <v>12350</v>
      </c>
    </row>
    <row r="327" spans="1:11" x14ac:dyDescent="0.3">
      <c r="A327" t="s">
        <v>14</v>
      </c>
      <c r="B327" t="s">
        <v>21</v>
      </c>
      <c r="C327" t="s">
        <v>29</v>
      </c>
      <c r="D327" t="s">
        <v>28</v>
      </c>
      <c r="E327">
        <v>2666</v>
      </c>
      <c r="F327">
        <v>5</v>
      </c>
      <c r="G327">
        <v>125</v>
      </c>
      <c r="H327">
        <v>319860</v>
      </c>
      <c r="I327" s="1">
        <v>40505</v>
      </c>
      <c r="J327">
        <v>333187.5</v>
      </c>
      <c r="K327">
        <f t="shared" si="5"/>
        <v>13327.5</v>
      </c>
    </row>
    <row r="328" spans="1:11" x14ac:dyDescent="0.3">
      <c r="A328" t="s">
        <v>14</v>
      </c>
      <c r="B328" t="s">
        <v>15</v>
      </c>
      <c r="C328" t="s">
        <v>27</v>
      </c>
      <c r="D328" t="s">
        <v>17</v>
      </c>
      <c r="E328">
        <v>1074</v>
      </c>
      <c r="F328">
        <v>260</v>
      </c>
      <c r="G328">
        <v>125</v>
      </c>
      <c r="H328">
        <v>128880</v>
      </c>
      <c r="I328" s="1">
        <v>40505</v>
      </c>
      <c r="J328">
        <v>134250</v>
      </c>
      <c r="K328">
        <f t="shared" si="5"/>
        <v>5370</v>
      </c>
    </row>
    <row r="329" spans="1:11" x14ac:dyDescent="0.3">
      <c r="A329" t="s">
        <v>23</v>
      </c>
      <c r="B329" t="s">
        <v>11</v>
      </c>
      <c r="C329" t="s">
        <v>27</v>
      </c>
      <c r="D329" t="s">
        <v>17</v>
      </c>
      <c r="E329">
        <v>1907</v>
      </c>
      <c r="F329">
        <v>260</v>
      </c>
      <c r="G329">
        <v>350</v>
      </c>
      <c r="H329">
        <v>495820</v>
      </c>
      <c r="I329" s="1">
        <v>40505</v>
      </c>
      <c r="J329">
        <v>667450</v>
      </c>
      <c r="K329">
        <f t="shared" si="5"/>
        <v>171630</v>
      </c>
    </row>
    <row r="330" spans="1:11" x14ac:dyDescent="0.3">
      <c r="A330" t="s">
        <v>10</v>
      </c>
      <c r="B330" t="s">
        <v>26</v>
      </c>
      <c r="C330" t="s">
        <v>12</v>
      </c>
      <c r="D330" t="s">
        <v>24</v>
      </c>
      <c r="E330">
        <v>386</v>
      </c>
      <c r="F330">
        <v>3</v>
      </c>
      <c r="G330">
        <v>12</v>
      </c>
      <c r="H330">
        <v>1158</v>
      </c>
      <c r="I330" s="1">
        <v>40505</v>
      </c>
      <c r="J330">
        <v>4632</v>
      </c>
      <c r="K330">
        <f t="shared" si="5"/>
        <v>3474</v>
      </c>
    </row>
    <row r="331" spans="1:11" x14ac:dyDescent="0.3">
      <c r="A331" t="s">
        <v>14</v>
      </c>
      <c r="B331" t="s">
        <v>11</v>
      </c>
      <c r="C331" t="s">
        <v>22</v>
      </c>
      <c r="D331" t="s">
        <v>24</v>
      </c>
      <c r="E331">
        <v>552</v>
      </c>
      <c r="F331">
        <v>250</v>
      </c>
      <c r="G331">
        <v>125</v>
      </c>
      <c r="H331">
        <v>66240</v>
      </c>
      <c r="I331" s="1">
        <v>40505</v>
      </c>
      <c r="J331">
        <v>69000</v>
      </c>
      <c r="K331">
        <f t="shared" si="5"/>
        <v>2760</v>
      </c>
    </row>
    <row r="332" spans="1:11" x14ac:dyDescent="0.3">
      <c r="A332" t="s">
        <v>23</v>
      </c>
      <c r="B332" t="s">
        <v>19</v>
      </c>
      <c r="C332" t="s">
        <v>27</v>
      </c>
      <c r="D332" t="s">
        <v>13</v>
      </c>
      <c r="E332">
        <v>1403</v>
      </c>
      <c r="F332">
        <v>260</v>
      </c>
      <c r="G332">
        <v>7</v>
      </c>
      <c r="H332">
        <v>7015</v>
      </c>
      <c r="I332" s="1">
        <v>40506</v>
      </c>
      <c r="J332">
        <v>9821</v>
      </c>
      <c r="K332">
        <f t="shared" si="5"/>
        <v>2806</v>
      </c>
    </row>
    <row r="333" spans="1:11" x14ac:dyDescent="0.3">
      <c r="A333" t="s">
        <v>23</v>
      </c>
      <c r="B333" t="s">
        <v>15</v>
      </c>
      <c r="C333" t="s">
        <v>12</v>
      </c>
      <c r="D333" t="s">
        <v>13</v>
      </c>
      <c r="E333">
        <v>521</v>
      </c>
      <c r="F333">
        <v>3</v>
      </c>
      <c r="G333">
        <v>7</v>
      </c>
      <c r="H333">
        <v>2605</v>
      </c>
      <c r="I333" s="1">
        <v>40507</v>
      </c>
      <c r="J333">
        <v>3647</v>
      </c>
      <c r="K333">
        <f t="shared" si="5"/>
        <v>1042</v>
      </c>
    </row>
    <row r="334" spans="1:11" x14ac:dyDescent="0.3">
      <c r="A334" t="s">
        <v>23</v>
      </c>
      <c r="B334" t="s">
        <v>11</v>
      </c>
      <c r="C334" t="s">
        <v>16</v>
      </c>
      <c r="D334" t="s">
        <v>24</v>
      </c>
      <c r="E334">
        <v>2708</v>
      </c>
      <c r="F334">
        <v>10</v>
      </c>
      <c r="G334">
        <v>20</v>
      </c>
      <c r="H334">
        <v>27080</v>
      </c>
      <c r="I334" s="1">
        <v>40514</v>
      </c>
      <c r="J334">
        <v>54160</v>
      </c>
      <c r="K334">
        <f t="shared" si="5"/>
        <v>27080</v>
      </c>
    </row>
    <row r="335" spans="1:11" x14ac:dyDescent="0.3">
      <c r="A335" t="s">
        <v>23</v>
      </c>
      <c r="B335" t="s">
        <v>21</v>
      </c>
      <c r="C335" t="s">
        <v>16</v>
      </c>
      <c r="D335" t="s">
        <v>24</v>
      </c>
      <c r="E335">
        <v>2632</v>
      </c>
      <c r="F335">
        <v>10</v>
      </c>
      <c r="G335">
        <v>350</v>
      </c>
      <c r="H335">
        <v>684320</v>
      </c>
      <c r="I335" s="1">
        <v>40514</v>
      </c>
      <c r="J335">
        <v>921200</v>
      </c>
      <c r="K335">
        <f t="shared" si="5"/>
        <v>236880</v>
      </c>
    </row>
    <row r="336" spans="1:11" x14ac:dyDescent="0.3">
      <c r="A336" t="s">
        <v>14</v>
      </c>
      <c r="B336" t="s">
        <v>21</v>
      </c>
      <c r="C336" t="s">
        <v>16</v>
      </c>
      <c r="D336" t="s">
        <v>24</v>
      </c>
      <c r="E336">
        <v>1583</v>
      </c>
      <c r="F336">
        <v>10</v>
      </c>
      <c r="G336">
        <v>125</v>
      </c>
      <c r="H336">
        <v>189960</v>
      </c>
      <c r="I336" s="1">
        <v>40514</v>
      </c>
      <c r="J336">
        <v>197875</v>
      </c>
      <c r="K336">
        <f t="shared" si="5"/>
        <v>7915</v>
      </c>
    </row>
    <row r="337" spans="1:11" x14ac:dyDescent="0.3">
      <c r="A337" t="s">
        <v>20</v>
      </c>
      <c r="B337" t="s">
        <v>11</v>
      </c>
      <c r="C337" t="s">
        <v>25</v>
      </c>
      <c r="D337" t="s">
        <v>24</v>
      </c>
      <c r="E337">
        <v>2536</v>
      </c>
      <c r="F337">
        <v>120</v>
      </c>
      <c r="G337">
        <v>300</v>
      </c>
      <c r="H337">
        <v>634000</v>
      </c>
      <c r="I337" s="1">
        <v>40515</v>
      </c>
      <c r="J337">
        <v>760800</v>
      </c>
      <c r="K337">
        <f t="shared" si="5"/>
        <v>126800</v>
      </c>
    </row>
    <row r="338" spans="1:11" x14ac:dyDescent="0.3">
      <c r="A338" t="s">
        <v>23</v>
      </c>
      <c r="B338" t="s">
        <v>26</v>
      </c>
      <c r="C338" t="s">
        <v>16</v>
      </c>
      <c r="D338" t="s">
        <v>24</v>
      </c>
      <c r="E338">
        <v>1177</v>
      </c>
      <c r="F338">
        <v>10</v>
      </c>
      <c r="G338">
        <v>350</v>
      </c>
      <c r="H338">
        <v>306020</v>
      </c>
      <c r="I338" s="1">
        <v>40516</v>
      </c>
      <c r="J338">
        <v>411950</v>
      </c>
      <c r="K338">
        <f t="shared" si="5"/>
        <v>105930</v>
      </c>
    </row>
    <row r="339" spans="1:11" x14ac:dyDescent="0.3">
      <c r="A339" t="s">
        <v>23</v>
      </c>
      <c r="B339" t="s">
        <v>21</v>
      </c>
      <c r="C339" t="s">
        <v>25</v>
      </c>
      <c r="D339" t="s">
        <v>17</v>
      </c>
      <c r="E339">
        <v>3851</v>
      </c>
      <c r="F339">
        <v>120</v>
      </c>
      <c r="G339">
        <v>20</v>
      </c>
      <c r="H339">
        <v>38505</v>
      </c>
      <c r="I339" s="1">
        <v>40517</v>
      </c>
      <c r="J339">
        <v>77010</v>
      </c>
      <c r="K339">
        <f t="shared" si="5"/>
        <v>38505</v>
      </c>
    </row>
    <row r="340" spans="1:11" x14ac:dyDescent="0.3">
      <c r="A340" t="s">
        <v>18</v>
      </c>
      <c r="B340" t="s">
        <v>15</v>
      </c>
      <c r="C340" t="s">
        <v>16</v>
      </c>
      <c r="D340" t="s">
        <v>17</v>
      </c>
      <c r="E340">
        <v>1514</v>
      </c>
      <c r="F340">
        <v>10</v>
      </c>
      <c r="G340">
        <v>15</v>
      </c>
      <c r="H340">
        <v>15140</v>
      </c>
      <c r="I340" s="1">
        <v>40519</v>
      </c>
      <c r="J340">
        <v>22710</v>
      </c>
      <c r="K340">
        <f t="shared" si="5"/>
        <v>7570</v>
      </c>
    </row>
    <row r="341" spans="1:11" x14ac:dyDescent="0.3">
      <c r="A341" t="s">
        <v>23</v>
      </c>
      <c r="B341" t="s">
        <v>26</v>
      </c>
      <c r="C341" t="s">
        <v>16</v>
      </c>
      <c r="D341" t="s">
        <v>17</v>
      </c>
      <c r="E341">
        <v>274</v>
      </c>
      <c r="F341">
        <v>10</v>
      </c>
      <c r="G341">
        <v>350</v>
      </c>
      <c r="H341">
        <v>71240</v>
      </c>
      <c r="I341" s="1">
        <v>40519</v>
      </c>
      <c r="J341">
        <v>95900</v>
      </c>
      <c r="K341">
        <f t="shared" si="5"/>
        <v>24660</v>
      </c>
    </row>
    <row r="342" spans="1:11" x14ac:dyDescent="0.3">
      <c r="A342" t="s">
        <v>10</v>
      </c>
      <c r="B342" t="s">
        <v>11</v>
      </c>
      <c r="C342" t="s">
        <v>22</v>
      </c>
      <c r="D342" t="s">
        <v>28</v>
      </c>
      <c r="E342">
        <v>2838</v>
      </c>
      <c r="F342">
        <v>250</v>
      </c>
      <c r="G342">
        <v>12</v>
      </c>
      <c r="H342">
        <v>8514</v>
      </c>
      <c r="I342" s="1">
        <v>40521</v>
      </c>
      <c r="J342">
        <v>34056</v>
      </c>
      <c r="K342">
        <f t="shared" si="5"/>
        <v>25542</v>
      </c>
    </row>
    <row r="343" spans="1:11" x14ac:dyDescent="0.3">
      <c r="A343" t="s">
        <v>14</v>
      </c>
      <c r="B343" t="s">
        <v>19</v>
      </c>
      <c r="C343" t="s">
        <v>12</v>
      </c>
      <c r="D343" t="s">
        <v>24</v>
      </c>
      <c r="E343">
        <v>1023</v>
      </c>
      <c r="F343">
        <v>3</v>
      </c>
      <c r="G343">
        <v>125</v>
      </c>
      <c r="H343">
        <v>122760</v>
      </c>
      <c r="I343" s="1">
        <v>40523</v>
      </c>
      <c r="J343">
        <v>127875</v>
      </c>
      <c r="K343">
        <f t="shared" si="5"/>
        <v>5115</v>
      </c>
    </row>
    <row r="344" spans="1:11" x14ac:dyDescent="0.3">
      <c r="A344" t="s">
        <v>23</v>
      </c>
      <c r="B344" t="s">
        <v>11</v>
      </c>
      <c r="C344" t="s">
        <v>12</v>
      </c>
      <c r="D344" t="s">
        <v>24</v>
      </c>
      <c r="E344">
        <v>792</v>
      </c>
      <c r="F344">
        <v>3</v>
      </c>
      <c r="G344">
        <v>350</v>
      </c>
      <c r="H344">
        <v>205920</v>
      </c>
      <c r="I344" s="1">
        <v>40526</v>
      </c>
      <c r="J344">
        <v>277200</v>
      </c>
      <c r="K344">
        <f t="shared" si="5"/>
        <v>71280</v>
      </c>
    </row>
    <row r="345" spans="1:11" x14ac:dyDescent="0.3">
      <c r="A345" t="s">
        <v>23</v>
      </c>
      <c r="B345" t="s">
        <v>11</v>
      </c>
      <c r="C345" t="s">
        <v>16</v>
      </c>
      <c r="D345" t="s">
        <v>13</v>
      </c>
      <c r="E345">
        <v>1934</v>
      </c>
      <c r="F345">
        <v>10</v>
      </c>
      <c r="G345">
        <v>20</v>
      </c>
      <c r="H345">
        <v>19340</v>
      </c>
      <c r="I345" s="1">
        <v>40534</v>
      </c>
      <c r="J345">
        <v>38680</v>
      </c>
      <c r="K345">
        <f t="shared" si="5"/>
        <v>19340</v>
      </c>
    </row>
    <row r="346" spans="1:11" x14ac:dyDescent="0.3">
      <c r="A346" t="s">
        <v>18</v>
      </c>
      <c r="B346" t="s">
        <v>26</v>
      </c>
      <c r="C346" t="s">
        <v>22</v>
      </c>
      <c r="D346" t="s">
        <v>24</v>
      </c>
      <c r="E346">
        <v>2567</v>
      </c>
      <c r="F346">
        <v>250</v>
      </c>
      <c r="G346">
        <v>15</v>
      </c>
      <c r="H346">
        <v>25670</v>
      </c>
      <c r="I346" s="1">
        <v>40534</v>
      </c>
      <c r="J346">
        <v>38505</v>
      </c>
      <c r="K346">
        <f t="shared" si="5"/>
        <v>12835</v>
      </c>
    </row>
    <row r="347" spans="1:11" x14ac:dyDescent="0.3">
      <c r="A347" t="s">
        <v>10</v>
      </c>
      <c r="B347" t="s">
        <v>26</v>
      </c>
      <c r="C347" t="s">
        <v>16</v>
      </c>
      <c r="D347" t="s">
        <v>28</v>
      </c>
      <c r="E347">
        <v>912</v>
      </c>
      <c r="F347">
        <v>10</v>
      </c>
      <c r="G347">
        <v>12</v>
      </c>
      <c r="H347">
        <v>2736</v>
      </c>
      <c r="I347" s="1">
        <v>40535</v>
      </c>
      <c r="J347">
        <v>10944</v>
      </c>
      <c r="K347">
        <f t="shared" si="5"/>
        <v>8208</v>
      </c>
    </row>
    <row r="348" spans="1:11" x14ac:dyDescent="0.3">
      <c r="A348" t="s">
        <v>10</v>
      </c>
      <c r="B348" t="s">
        <v>19</v>
      </c>
      <c r="C348" t="s">
        <v>22</v>
      </c>
      <c r="D348" t="s">
        <v>13</v>
      </c>
      <c r="E348">
        <v>2234</v>
      </c>
      <c r="F348">
        <v>250</v>
      </c>
      <c r="G348">
        <v>12</v>
      </c>
      <c r="H348">
        <v>6702</v>
      </c>
      <c r="I348" s="1">
        <v>40536</v>
      </c>
      <c r="J348">
        <v>26808</v>
      </c>
      <c r="K348">
        <f t="shared" si="5"/>
        <v>20106</v>
      </c>
    </row>
    <row r="349" spans="1:11" x14ac:dyDescent="0.3">
      <c r="A349" t="s">
        <v>18</v>
      </c>
      <c r="B349" t="s">
        <v>19</v>
      </c>
      <c r="C349" t="s">
        <v>29</v>
      </c>
      <c r="D349" t="s">
        <v>24</v>
      </c>
      <c r="E349">
        <v>2072</v>
      </c>
      <c r="F349">
        <v>5</v>
      </c>
      <c r="G349">
        <v>15</v>
      </c>
      <c r="H349">
        <v>20720</v>
      </c>
      <c r="I349" s="1">
        <v>40540</v>
      </c>
      <c r="J349">
        <v>31080</v>
      </c>
      <c r="K349">
        <f t="shared" si="5"/>
        <v>10360</v>
      </c>
    </row>
    <row r="350" spans="1:11" x14ac:dyDescent="0.3">
      <c r="A350" t="s">
        <v>23</v>
      </c>
      <c r="B350" t="s">
        <v>21</v>
      </c>
      <c r="C350" t="s">
        <v>29</v>
      </c>
      <c r="D350" t="s">
        <v>24</v>
      </c>
      <c r="E350">
        <v>200</v>
      </c>
      <c r="F350">
        <v>5</v>
      </c>
      <c r="G350">
        <v>350</v>
      </c>
      <c r="H350">
        <v>52000</v>
      </c>
      <c r="I350" s="1">
        <v>40542</v>
      </c>
      <c r="J350">
        <v>70000</v>
      </c>
      <c r="K350">
        <f t="shared" si="5"/>
        <v>18000</v>
      </c>
    </row>
    <row r="351" spans="1:11" x14ac:dyDescent="0.3">
      <c r="A351" t="s">
        <v>23</v>
      </c>
      <c r="B351" t="s">
        <v>21</v>
      </c>
      <c r="C351" t="s">
        <v>29</v>
      </c>
      <c r="D351" t="s">
        <v>24</v>
      </c>
      <c r="E351">
        <v>388</v>
      </c>
      <c r="F351">
        <v>5</v>
      </c>
      <c r="G351">
        <v>7</v>
      </c>
      <c r="H351">
        <v>1940</v>
      </c>
      <c r="I351" s="1">
        <v>40542</v>
      </c>
      <c r="J351">
        <v>2716</v>
      </c>
      <c r="K351">
        <f t="shared" si="5"/>
        <v>776</v>
      </c>
    </row>
    <row r="352" spans="1:11" x14ac:dyDescent="0.3">
      <c r="A352" t="s">
        <v>23</v>
      </c>
      <c r="B352" t="s">
        <v>11</v>
      </c>
      <c r="C352" t="s">
        <v>22</v>
      </c>
      <c r="D352" t="s">
        <v>13</v>
      </c>
      <c r="E352">
        <v>2338</v>
      </c>
      <c r="F352">
        <v>250</v>
      </c>
      <c r="G352">
        <v>7</v>
      </c>
      <c r="H352">
        <v>11690</v>
      </c>
      <c r="I352" s="1">
        <v>40543</v>
      </c>
      <c r="J352">
        <v>16366</v>
      </c>
      <c r="K352">
        <f t="shared" si="5"/>
        <v>4676</v>
      </c>
    </row>
    <row r="353" spans="1:11" x14ac:dyDescent="0.3">
      <c r="A353" t="s">
        <v>23</v>
      </c>
      <c r="B353" t="s">
        <v>11</v>
      </c>
      <c r="C353" t="s">
        <v>16</v>
      </c>
      <c r="D353" t="s">
        <v>28</v>
      </c>
      <c r="E353">
        <v>1513</v>
      </c>
      <c r="F353">
        <v>10</v>
      </c>
      <c r="G353">
        <v>350</v>
      </c>
      <c r="H353">
        <v>393380</v>
      </c>
      <c r="I353" s="1">
        <v>40544</v>
      </c>
      <c r="J353">
        <v>529550</v>
      </c>
      <c r="K353">
        <f t="shared" si="5"/>
        <v>136170</v>
      </c>
    </row>
    <row r="354" spans="1:11" x14ac:dyDescent="0.3">
      <c r="A354" t="s">
        <v>23</v>
      </c>
      <c r="B354" t="s">
        <v>15</v>
      </c>
      <c r="C354" t="s">
        <v>25</v>
      </c>
      <c r="D354" t="s">
        <v>28</v>
      </c>
      <c r="E354">
        <v>1493</v>
      </c>
      <c r="F354">
        <v>120</v>
      </c>
      <c r="G354">
        <v>7</v>
      </c>
      <c r="H354">
        <v>7465</v>
      </c>
      <c r="I354" s="1">
        <v>40544</v>
      </c>
      <c r="J354">
        <v>10451</v>
      </c>
      <c r="K354">
        <f t="shared" si="5"/>
        <v>2986</v>
      </c>
    </row>
    <row r="355" spans="1:11" x14ac:dyDescent="0.3">
      <c r="A355" t="s">
        <v>10</v>
      </c>
      <c r="B355" t="s">
        <v>26</v>
      </c>
      <c r="C355" t="s">
        <v>16</v>
      </c>
      <c r="D355" t="s">
        <v>24</v>
      </c>
      <c r="E355">
        <v>386</v>
      </c>
      <c r="F355">
        <v>10</v>
      </c>
      <c r="G355">
        <v>12</v>
      </c>
      <c r="H355">
        <v>1158</v>
      </c>
      <c r="I355" s="1">
        <v>40547</v>
      </c>
      <c r="J355">
        <v>4632</v>
      </c>
      <c r="K355">
        <f t="shared" si="5"/>
        <v>3474</v>
      </c>
    </row>
    <row r="356" spans="1:11" x14ac:dyDescent="0.3">
      <c r="A356" t="s">
        <v>14</v>
      </c>
      <c r="B356" t="s">
        <v>26</v>
      </c>
      <c r="C356" t="s">
        <v>12</v>
      </c>
      <c r="D356" t="s">
        <v>24</v>
      </c>
      <c r="E356">
        <v>3446</v>
      </c>
      <c r="F356">
        <v>3</v>
      </c>
      <c r="G356">
        <v>125</v>
      </c>
      <c r="H356">
        <v>413460</v>
      </c>
      <c r="I356" s="1">
        <v>40547</v>
      </c>
      <c r="J356">
        <v>430687.5</v>
      </c>
      <c r="K356">
        <f t="shared" si="5"/>
        <v>17227.5</v>
      </c>
    </row>
    <row r="357" spans="1:11" x14ac:dyDescent="0.3">
      <c r="A357" t="s">
        <v>18</v>
      </c>
      <c r="B357" t="s">
        <v>15</v>
      </c>
      <c r="C357" t="s">
        <v>22</v>
      </c>
      <c r="D357" t="s">
        <v>24</v>
      </c>
      <c r="E357">
        <v>641</v>
      </c>
      <c r="F357">
        <v>250</v>
      </c>
      <c r="G357">
        <v>15</v>
      </c>
      <c r="H357">
        <v>6410</v>
      </c>
      <c r="I357" s="1">
        <v>40551</v>
      </c>
      <c r="J357">
        <v>9615</v>
      </c>
      <c r="K357">
        <f t="shared" si="5"/>
        <v>3205</v>
      </c>
    </row>
    <row r="358" spans="1:11" x14ac:dyDescent="0.3">
      <c r="A358" t="s">
        <v>14</v>
      </c>
      <c r="B358" t="s">
        <v>11</v>
      </c>
      <c r="C358" t="s">
        <v>29</v>
      </c>
      <c r="D358" t="s">
        <v>13</v>
      </c>
      <c r="E358">
        <v>2500</v>
      </c>
      <c r="F358">
        <v>5</v>
      </c>
      <c r="G358">
        <v>125</v>
      </c>
      <c r="H358">
        <v>300000</v>
      </c>
      <c r="I358" s="1">
        <v>40553</v>
      </c>
      <c r="J358">
        <v>312500</v>
      </c>
      <c r="K358">
        <f t="shared" si="5"/>
        <v>12500</v>
      </c>
    </row>
    <row r="359" spans="1:11" x14ac:dyDescent="0.3">
      <c r="A359" t="s">
        <v>20</v>
      </c>
      <c r="B359" t="s">
        <v>21</v>
      </c>
      <c r="C359" t="s">
        <v>16</v>
      </c>
      <c r="D359" t="s">
        <v>13</v>
      </c>
      <c r="E359">
        <v>1702</v>
      </c>
      <c r="F359">
        <v>10</v>
      </c>
      <c r="G359">
        <v>300</v>
      </c>
      <c r="H359">
        <v>425500</v>
      </c>
      <c r="I359" s="1">
        <v>40553</v>
      </c>
      <c r="J359">
        <v>510600</v>
      </c>
      <c r="K359">
        <f t="shared" si="5"/>
        <v>85100</v>
      </c>
    </row>
    <row r="360" spans="1:11" x14ac:dyDescent="0.3">
      <c r="A360" t="s">
        <v>23</v>
      </c>
      <c r="B360" t="s">
        <v>15</v>
      </c>
      <c r="C360" t="s">
        <v>27</v>
      </c>
      <c r="D360" t="s">
        <v>24</v>
      </c>
      <c r="E360">
        <v>344</v>
      </c>
      <c r="F360">
        <v>260</v>
      </c>
      <c r="G360">
        <v>350</v>
      </c>
      <c r="H360">
        <v>89440</v>
      </c>
      <c r="I360" s="1">
        <v>40554</v>
      </c>
      <c r="J360">
        <v>120400</v>
      </c>
      <c r="K360">
        <f t="shared" si="5"/>
        <v>30960</v>
      </c>
    </row>
    <row r="361" spans="1:11" x14ac:dyDescent="0.3">
      <c r="A361" t="s">
        <v>18</v>
      </c>
      <c r="B361" t="s">
        <v>15</v>
      </c>
      <c r="C361" t="s">
        <v>27</v>
      </c>
      <c r="D361" t="s">
        <v>24</v>
      </c>
      <c r="E361">
        <v>2157</v>
      </c>
      <c r="F361">
        <v>260</v>
      </c>
      <c r="G361">
        <v>15</v>
      </c>
      <c r="H361">
        <v>21570</v>
      </c>
      <c r="I361" s="1">
        <v>40554</v>
      </c>
      <c r="J361">
        <v>32355</v>
      </c>
      <c r="K361">
        <f t="shared" si="5"/>
        <v>10785</v>
      </c>
    </row>
    <row r="362" spans="1:11" x14ac:dyDescent="0.3">
      <c r="A362" t="s">
        <v>23</v>
      </c>
      <c r="B362" t="s">
        <v>26</v>
      </c>
      <c r="C362" t="s">
        <v>16</v>
      </c>
      <c r="D362" t="s">
        <v>24</v>
      </c>
      <c r="E362">
        <v>380</v>
      </c>
      <c r="F362">
        <v>10</v>
      </c>
      <c r="G362">
        <v>7</v>
      </c>
      <c r="H362">
        <v>1900</v>
      </c>
      <c r="I362" s="1">
        <v>40554</v>
      </c>
      <c r="J362">
        <v>2660</v>
      </c>
      <c r="K362">
        <f t="shared" si="5"/>
        <v>760</v>
      </c>
    </row>
    <row r="363" spans="1:11" x14ac:dyDescent="0.3">
      <c r="A363" t="s">
        <v>23</v>
      </c>
      <c r="B363" t="s">
        <v>15</v>
      </c>
      <c r="C363" t="s">
        <v>12</v>
      </c>
      <c r="D363" t="s">
        <v>24</v>
      </c>
      <c r="E363">
        <v>886</v>
      </c>
      <c r="F363">
        <v>3</v>
      </c>
      <c r="G363">
        <v>350</v>
      </c>
      <c r="H363">
        <v>230360</v>
      </c>
      <c r="I363" s="1">
        <v>40554</v>
      </c>
      <c r="J363">
        <v>310100</v>
      </c>
      <c r="K363">
        <f t="shared" si="5"/>
        <v>79740</v>
      </c>
    </row>
    <row r="364" spans="1:11" x14ac:dyDescent="0.3">
      <c r="A364" t="s">
        <v>23</v>
      </c>
      <c r="B364" t="s">
        <v>15</v>
      </c>
      <c r="C364" t="s">
        <v>22</v>
      </c>
      <c r="D364" t="s">
        <v>24</v>
      </c>
      <c r="E364">
        <v>1233</v>
      </c>
      <c r="F364">
        <v>250</v>
      </c>
      <c r="G364">
        <v>20</v>
      </c>
      <c r="H364">
        <v>12330</v>
      </c>
      <c r="I364" s="1">
        <v>40559</v>
      </c>
      <c r="J364">
        <v>24660</v>
      </c>
      <c r="K364">
        <f t="shared" si="5"/>
        <v>12330</v>
      </c>
    </row>
    <row r="365" spans="1:11" x14ac:dyDescent="0.3">
      <c r="A365" t="s">
        <v>10</v>
      </c>
      <c r="B365" t="s">
        <v>21</v>
      </c>
      <c r="C365" t="s">
        <v>29</v>
      </c>
      <c r="D365" t="s">
        <v>13</v>
      </c>
      <c r="E365">
        <v>2321</v>
      </c>
      <c r="F365">
        <v>5</v>
      </c>
      <c r="G365">
        <v>12</v>
      </c>
      <c r="H365">
        <v>6963</v>
      </c>
      <c r="I365" s="1">
        <v>40560</v>
      </c>
      <c r="J365">
        <v>27852</v>
      </c>
      <c r="K365">
        <f t="shared" si="5"/>
        <v>20889</v>
      </c>
    </row>
    <row r="366" spans="1:11" x14ac:dyDescent="0.3">
      <c r="A366" t="s">
        <v>10</v>
      </c>
      <c r="B366" t="s">
        <v>15</v>
      </c>
      <c r="C366" t="s">
        <v>29</v>
      </c>
      <c r="D366" t="s">
        <v>24</v>
      </c>
      <c r="E366">
        <v>604</v>
      </c>
      <c r="F366">
        <v>5</v>
      </c>
      <c r="G366">
        <v>12</v>
      </c>
      <c r="H366">
        <v>1812</v>
      </c>
      <c r="I366" s="1">
        <v>40569</v>
      </c>
      <c r="J366">
        <v>7248</v>
      </c>
      <c r="K366">
        <f t="shared" si="5"/>
        <v>5436</v>
      </c>
    </row>
    <row r="367" spans="1:11" x14ac:dyDescent="0.3">
      <c r="A367" t="s">
        <v>23</v>
      </c>
      <c r="B367" t="s">
        <v>26</v>
      </c>
      <c r="C367" t="s">
        <v>22</v>
      </c>
      <c r="D367" t="s">
        <v>17</v>
      </c>
      <c r="E367">
        <v>266</v>
      </c>
      <c r="F367">
        <v>250</v>
      </c>
      <c r="G367">
        <v>350</v>
      </c>
      <c r="H367">
        <v>69160</v>
      </c>
      <c r="I367" s="1">
        <v>40570</v>
      </c>
      <c r="J367">
        <v>93100</v>
      </c>
      <c r="K367">
        <f t="shared" si="5"/>
        <v>23940</v>
      </c>
    </row>
    <row r="368" spans="1:11" x14ac:dyDescent="0.3">
      <c r="A368" t="s">
        <v>23</v>
      </c>
      <c r="B368" t="s">
        <v>15</v>
      </c>
      <c r="C368" t="s">
        <v>22</v>
      </c>
      <c r="D368" t="s">
        <v>17</v>
      </c>
      <c r="E368">
        <v>1940</v>
      </c>
      <c r="F368">
        <v>250</v>
      </c>
      <c r="G368">
        <v>350</v>
      </c>
      <c r="H368">
        <v>504400</v>
      </c>
      <c r="I368" s="1">
        <v>40570</v>
      </c>
      <c r="J368">
        <v>679000</v>
      </c>
      <c r="K368">
        <f t="shared" si="5"/>
        <v>174600</v>
      </c>
    </row>
    <row r="369" spans="1:11" x14ac:dyDescent="0.3">
      <c r="A369" t="s">
        <v>20</v>
      </c>
      <c r="B369" t="s">
        <v>11</v>
      </c>
      <c r="C369" t="s">
        <v>27</v>
      </c>
      <c r="D369" t="s">
        <v>17</v>
      </c>
      <c r="E369">
        <v>259</v>
      </c>
      <c r="F369">
        <v>260</v>
      </c>
      <c r="G369">
        <v>300</v>
      </c>
      <c r="H369">
        <v>64750</v>
      </c>
      <c r="I369" s="1">
        <v>40570</v>
      </c>
      <c r="J369">
        <v>77700</v>
      </c>
      <c r="K369">
        <f t="shared" si="5"/>
        <v>12950</v>
      </c>
    </row>
    <row r="370" spans="1:11" x14ac:dyDescent="0.3">
      <c r="A370" t="s">
        <v>10</v>
      </c>
      <c r="B370" t="s">
        <v>21</v>
      </c>
      <c r="C370" t="s">
        <v>27</v>
      </c>
      <c r="D370" t="s">
        <v>24</v>
      </c>
      <c r="E370">
        <v>3521</v>
      </c>
      <c r="F370">
        <v>260</v>
      </c>
      <c r="G370">
        <v>12</v>
      </c>
      <c r="H370">
        <v>10561.5</v>
      </c>
      <c r="I370" s="1">
        <v>40571</v>
      </c>
      <c r="J370">
        <v>42246</v>
      </c>
      <c r="K370">
        <f t="shared" si="5"/>
        <v>31684.5</v>
      </c>
    </row>
    <row r="371" spans="1:11" x14ac:dyDescent="0.3">
      <c r="A371" t="s">
        <v>23</v>
      </c>
      <c r="B371" t="s">
        <v>15</v>
      </c>
      <c r="C371" t="s">
        <v>27</v>
      </c>
      <c r="D371" t="s">
        <v>24</v>
      </c>
      <c r="E371">
        <v>2039</v>
      </c>
      <c r="F371">
        <v>260</v>
      </c>
      <c r="G371">
        <v>20</v>
      </c>
      <c r="H371">
        <v>20390</v>
      </c>
      <c r="I371" s="1">
        <v>40571</v>
      </c>
      <c r="J371">
        <v>40780</v>
      </c>
      <c r="K371">
        <f t="shared" si="5"/>
        <v>20390</v>
      </c>
    </row>
    <row r="372" spans="1:11" x14ac:dyDescent="0.3">
      <c r="A372" t="s">
        <v>10</v>
      </c>
      <c r="B372" t="s">
        <v>26</v>
      </c>
      <c r="C372" t="s">
        <v>22</v>
      </c>
      <c r="D372" t="s">
        <v>24</v>
      </c>
      <c r="E372">
        <v>1806</v>
      </c>
      <c r="F372">
        <v>250</v>
      </c>
      <c r="G372">
        <v>12</v>
      </c>
      <c r="H372">
        <v>5418</v>
      </c>
      <c r="I372" s="1">
        <v>40574</v>
      </c>
      <c r="J372">
        <v>21672</v>
      </c>
      <c r="K372">
        <f t="shared" si="5"/>
        <v>16254</v>
      </c>
    </row>
    <row r="373" spans="1:11" x14ac:dyDescent="0.3">
      <c r="A373" t="s">
        <v>20</v>
      </c>
      <c r="B373" t="s">
        <v>26</v>
      </c>
      <c r="C373" t="s">
        <v>12</v>
      </c>
      <c r="D373" t="s">
        <v>24</v>
      </c>
      <c r="E373">
        <v>1010</v>
      </c>
      <c r="F373">
        <v>3</v>
      </c>
      <c r="G373">
        <v>300</v>
      </c>
      <c r="H373">
        <v>252500</v>
      </c>
      <c r="I373" s="1">
        <v>40578</v>
      </c>
      <c r="J373">
        <v>303000</v>
      </c>
      <c r="K373">
        <f t="shared" si="5"/>
        <v>50500</v>
      </c>
    </row>
    <row r="374" spans="1:11" x14ac:dyDescent="0.3">
      <c r="A374" t="s">
        <v>18</v>
      </c>
      <c r="B374" t="s">
        <v>26</v>
      </c>
      <c r="C374" t="s">
        <v>16</v>
      </c>
      <c r="D374" t="s">
        <v>17</v>
      </c>
      <c r="E374">
        <v>671</v>
      </c>
      <c r="F374">
        <v>10</v>
      </c>
      <c r="G374">
        <v>15</v>
      </c>
      <c r="H374">
        <v>6710</v>
      </c>
      <c r="I374" s="1">
        <v>40582</v>
      </c>
      <c r="J374">
        <v>10065</v>
      </c>
      <c r="K374">
        <f t="shared" si="5"/>
        <v>3355</v>
      </c>
    </row>
    <row r="375" spans="1:11" x14ac:dyDescent="0.3">
      <c r="A375" t="s">
        <v>23</v>
      </c>
      <c r="B375" t="s">
        <v>19</v>
      </c>
      <c r="C375" t="s">
        <v>22</v>
      </c>
      <c r="D375" t="s">
        <v>24</v>
      </c>
      <c r="E375">
        <v>293</v>
      </c>
      <c r="F375">
        <v>250</v>
      </c>
      <c r="G375">
        <v>20</v>
      </c>
      <c r="H375">
        <v>2930</v>
      </c>
      <c r="I375" s="1">
        <v>40584</v>
      </c>
      <c r="J375">
        <v>5860</v>
      </c>
      <c r="K375">
        <f t="shared" si="5"/>
        <v>2930</v>
      </c>
    </row>
    <row r="376" spans="1:11" x14ac:dyDescent="0.3">
      <c r="A376" t="s">
        <v>20</v>
      </c>
      <c r="B376" t="s">
        <v>26</v>
      </c>
      <c r="C376" t="s">
        <v>27</v>
      </c>
      <c r="D376" t="s">
        <v>24</v>
      </c>
      <c r="E376">
        <v>2993</v>
      </c>
      <c r="F376">
        <v>260</v>
      </c>
      <c r="G376">
        <v>300</v>
      </c>
      <c r="H376">
        <v>748250</v>
      </c>
      <c r="I376" s="1">
        <v>40587</v>
      </c>
      <c r="J376">
        <v>897900</v>
      </c>
      <c r="K376">
        <f t="shared" si="5"/>
        <v>149650</v>
      </c>
    </row>
    <row r="377" spans="1:11" x14ac:dyDescent="0.3">
      <c r="A377" t="s">
        <v>10</v>
      </c>
      <c r="B377" t="s">
        <v>19</v>
      </c>
      <c r="C377" t="s">
        <v>16</v>
      </c>
      <c r="D377" t="s">
        <v>24</v>
      </c>
      <c r="E377">
        <v>2426</v>
      </c>
      <c r="F377">
        <v>10</v>
      </c>
      <c r="G377">
        <v>12</v>
      </c>
      <c r="H377">
        <v>7276.5</v>
      </c>
      <c r="I377" s="1">
        <v>40587</v>
      </c>
      <c r="J377">
        <v>29106</v>
      </c>
      <c r="K377">
        <f t="shared" si="5"/>
        <v>21829.5</v>
      </c>
    </row>
    <row r="378" spans="1:11" x14ac:dyDescent="0.3">
      <c r="A378" t="s">
        <v>23</v>
      </c>
      <c r="B378" t="s">
        <v>21</v>
      </c>
      <c r="C378" t="s">
        <v>16</v>
      </c>
      <c r="D378" t="s">
        <v>24</v>
      </c>
      <c r="E378">
        <v>2394</v>
      </c>
      <c r="F378">
        <v>10</v>
      </c>
      <c r="G378">
        <v>20</v>
      </c>
      <c r="H378">
        <v>23940</v>
      </c>
      <c r="I378" s="1">
        <v>40587</v>
      </c>
      <c r="J378">
        <v>47880</v>
      </c>
      <c r="K378">
        <f t="shared" si="5"/>
        <v>23940</v>
      </c>
    </row>
    <row r="379" spans="1:11" x14ac:dyDescent="0.3">
      <c r="A379" t="s">
        <v>18</v>
      </c>
      <c r="B379" t="s">
        <v>15</v>
      </c>
      <c r="C379" t="s">
        <v>25</v>
      </c>
      <c r="D379" t="s">
        <v>13</v>
      </c>
      <c r="E379">
        <v>245</v>
      </c>
      <c r="F379">
        <v>120</v>
      </c>
      <c r="G379">
        <v>15</v>
      </c>
      <c r="H379">
        <v>2450</v>
      </c>
      <c r="I379" s="1">
        <v>40591</v>
      </c>
      <c r="J379">
        <v>3675</v>
      </c>
      <c r="K379">
        <f t="shared" si="5"/>
        <v>1225</v>
      </c>
    </row>
    <row r="380" spans="1:11" x14ac:dyDescent="0.3">
      <c r="A380" t="s">
        <v>20</v>
      </c>
      <c r="B380" t="s">
        <v>21</v>
      </c>
      <c r="C380" t="s">
        <v>25</v>
      </c>
      <c r="D380" t="s">
        <v>13</v>
      </c>
      <c r="E380">
        <v>3794</v>
      </c>
      <c r="F380">
        <v>120</v>
      </c>
      <c r="G380">
        <v>300</v>
      </c>
      <c r="H380">
        <v>948375</v>
      </c>
      <c r="I380" s="1">
        <v>40591</v>
      </c>
      <c r="J380">
        <v>1138050</v>
      </c>
      <c r="K380">
        <f t="shared" si="5"/>
        <v>189675</v>
      </c>
    </row>
    <row r="381" spans="1:11" x14ac:dyDescent="0.3">
      <c r="A381" t="s">
        <v>23</v>
      </c>
      <c r="B381" t="s">
        <v>19</v>
      </c>
      <c r="C381" t="s">
        <v>16</v>
      </c>
      <c r="D381" t="s">
        <v>24</v>
      </c>
      <c r="E381">
        <v>1594</v>
      </c>
      <c r="F381">
        <v>10</v>
      </c>
      <c r="G381">
        <v>350</v>
      </c>
      <c r="H381">
        <v>414440</v>
      </c>
      <c r="I381" s="1">
        <v>40609</v>
      </c>
      <c r="J381">
        <v>557900</v>
      </c>
      <c r="K381">
        <f t="shared" si="5"/>
        <v>143460</v>
      </c>
    </row>
    <row r="382" spans="1:11" x14ac:dyDescent="0.3">
      <c r="A382" t="s">
        <v>23</v>
      </c>
      <c r="B382" t="s">
        <v>26</v>
      </c>
      <c r="C382" t="s">
        <v>22</v>
      </c>
      <c r="D382" t="s">
        <v>13</v>
      </c>
      <c r="E382">
        <v>570</v>
      </c>
      <c r="F382">
        <v>250</v>
      </c>
      <c r="G382">
        <v>7</v>
      </c>
      <c r="H382">
        <v>2850</v>
      </c>
      <c r="I382" s="1">
        <v>40610</v>
      </c>
      <c r="J382">
        <v>3990</v>
      </c>
      <c r="K382">
        <f t="shared" si="5"/>
        <v>1140</v>
      </c>
    </row>
    <row r="383" spans="1:11" x14ac:dyDescent="0.3">
      <c r="A383" t="s">
        <v>20</v>
      </c>
      <c r="B383" t="s">
        <v>15</v>
      </c>
      <c r="C383" t="s">
        <v>16</v>
      </c>
      <c r="D383" t="s">
        <v>28</v>
      </c>
      <c r="E383">
        <v>788</v>
      </c>
      <c r="F383">
        <v>10</v>
      </c>
      <c r="G383">
        <v>300</v>
      </c>
      <c r="H383">
        <v>197000</v>
      </c>
      <c r="I383" s="1">
        <v>40611</v>
      </c>
      <c r="J383">
        <v>236400</v>
      </c>
      <c r="K383">
        <f t="shared" si="5"/>
        <v>39400</v>
      </c>
    </row>
    <row r="384" spans="1:11" x14ac:dyDescent="0.3">
      <c r="A384" t="s">
        <v>18</v>
      </c>
      <c r="B384" t="s">
        <v>15</v>
      </c>
      <c r="C384" t="s">
        <v>16</v>
      </c>
      <c r="D384" t="s">
        <v>28</v>
      </c>
      <c r="E384">
        <v>2472</v>
      </c>
      <c r="F384">
        <v>10</v>
      </c>
      <c r="G384">
        <v>15</v>
      </c>
      <c r="H384">
        <v>24720</v>
      </c>
      <c r="I384" s="1">
        <v>40611</v>
      </c>
      <c r="J384">
        <v>37080</v>
      </c>
      <c r="K384">
        <f t="shared" si="5"/>
        <v>12360</v>
      </c>
    </row>
    <row r="385" spans="1:11" x14ac:dyDescent="0.3">
      <c r="A385" t="s">
        <v>23</v>
      </c>
      <c r="B385" t="s">
        <v>15</v>
      </c>
      <c r="C385" t="s">
        <v>16</v>
      </c>
      <c r="D385" t="s">
        <v>24</v>
      </c>
      <c r="E385">
        <v>2851</v>
      </c>
      <c r="F385">
        <v>10</v>
      </c>
      <c r="G385">
        <v>350</v>
      </c>
      <c r="H385">
        <v>741260</v>
      </c>
      <c r="I385" s="1">
        <v>40612</v>
      </c>
      <c r="J385">
        <v>997850</v>
      </c>
      <c r="K385">
        <f t="shared" si="5"/>
        <v>256590</v>
      </c>
    </row>
    <row r="386" spans="1:11" x14ac:dyDescent="0.3">
      <c r="A386" t="s">
        <v>14</v>
      </c>
      <c r="B386" t="s">
        <v>19</v>
      </c>
      <c r="C386" t="s">
        <v>27</v>
      </c>
      <c r="D386" t="s">
        <v>24</v>
      </c>
      <c r="E386">
        <v>1433</v>
      </c>
      <c r="F386">
        <v>260</v>
      </c>
      <c r="G386">
        <v>125</v>
      </c>
      <c r="H386">
        <v>171960</v>
      </c>
      <c r="I386" s="1">
        <v>40618</v>
      </c>
      <c r="J386">
        <v>179125</v>
      </c>
      <c r="K386">
        <f t="shared" si="5"/>
        <v>7165</v>
      </c>
    </row>
    <row r="387" spans="1:11" x14ac:dyDescent="0.3">
      <c r="A387" t="s">
        <v>14</v>
      </c>
      <c r="B387" t="s">
        <v>11</v>
      </c>
      <c r="C387" t="s">
        <v>27</v>
      </c>
      <c r="D387" t="s">
        <v>17</v>
      </c>
      <c r="E387">
        <v>2276</v>
      </c>
      <c r="F387">
        <v>260</v>
      </c>
      <c r="G387">
        <v>125</v>
      </c>
      <c r="H387">
        <v>273120</v>
      </c>
      <c r="I387" s="1">
        <v>40619</v>
      </c>
      <c r="J387">
        <v>284500</v>
      </c>
      <c r="K387">
        <f t="shared" ref="K387:K450" si="6">J387-H387</f>
        <v>11380</v>
      </c>
    </row>
    <row r="388" spans="1:11" x14ac:dyDescent="0.3">
      <c r="A388" t="s">
        <v>23</v>
      </c>
      <c r="B388" t="s">
        <v>11</v>
      </c>
      <c r="C388" t="s">
        <v>27</v>
      </c>
      <c r="D388" t="s">
        <v>17</v>
      </c>
      <c r="E388">
        <v>2966</v>
      </c>
      <c r="F388">
        <v>260</v>
      </c>
      <c r="G388">
        <v>350</v>
      </c>
      <c r="H388">
        <v>771160</v>
      </c>
      <c r="I388" s="1">
        <v>40619</v>
      </c>
      <c r="J388">
        <v>1038100</v>
      </c>
      <c r="K388">
        <f t="shared" si="6"/>
        <v>266940</v>
      </c>
    </row>
    <row r="389" spans="1:11" x14ac:dyDescent="0.3">
      <c r="A389" t="s">
        <v>23</v>
      </c>
      <c r="B389" t="s">
        <v>26</v>
      </c>
      <c r="C389" t="s">
        <v>25</v>
      </c>
      <c r="D389" t="s">
        <v>13</v>
      </c>
      <c r="E389">
        <v>602</v>
      </c>
      <c r="F389">
        <v>120</v>
      </c>
      <c r="G389">
        <v>350</v>
      </c>
      <c r="H389">
        <v>156520</v>
      </c>
      <c r="I389" s="1">
        <v>40621</v>
      </c>
      <c r="J389">
        <v>210700</v>
      </c>
      <c r="K389">
        <f t="shared" si="6"/>
        <v>54180</v>
      </c>
    </row>
    <row r="390" spans="1:11" x14ac:dyDescent="0.3">
      <c r="A390" t="s">
        <v>10</v>
      </c>
      <c r="B390" t="s">
        <v>21</v>
      </c>
      <c r="C390" t="s">
        <v>16</v>
      </c>
      <c r="D390" t="s">
        <v>13</v>
      </c>
      <c r="E390">
        <v>2431</v>
      </c>
      <c r="F390">
        <v>10</v>
      </c>
      <c r="G390">
        <v>12</v>
      </c>
      <c r="H390">
        <v>7293</v>
      </c>
      <c r="I390" s="1">
        <v>40625</v>
      </c>
      <c r="J390">
        <v>29172</v>
      </c>
      <c r="K390">
        <f t="shared" si="6"/>
        <v>21879</v>
      </c>
    </row>
    <row r="391" spans="1:11" x14ac:dyDescent="0.3">
      <c r="A391" t="s">
        <v>23</v>
      </c>
      <c r="B391" t="s">
        <v>19</v>
      </c>
      <c r="C391" t="s">
        <v>29</v>
      </c>
      <c r="D391" t="s">
        <v>28</v>
      </c>
      <c r="E391">
        <v>1899</v>
      </c>
      <c r="F391">
        <v>5</v>
      </c>
      <c r="G391">
        <v>20</v>
      </c>
      <c r="H391">
        <v>18990</v>
      </c>
      <c r="I391" s="1">
        <v>40626</v>
      </c>
      <c r="J391">
        <v>37980</v>
      </c>
      <c r="K391">
        <f t="shared" si="6"/>
        <v>18990</v>
      </c>
    </row>
    <row r="392" spans="1:11" x14ac:dyDescent="0.3">
      <c r="A392" t="s">
        <v>23</v>
      </c>
      <c r="B392" t="s">
        <v>26</v>
      </c>
      <c r="C392" t="s">
        <v>12</v>
      </c>
      <c r="D392" t="s">
        <v>13</v>
      </c>
      <c r="E392">
        <v>1118</v>
      </c>
      <c r="F392">
        <v>3</v>
      </c>
      <c r="G392">
        <v>20</v>
      </c>
      <c r="H392">
        <v>11175</v>
      </c>
      <c r="I392" s="1">
        <v>40628</v>
      </c>
      <c r="J392">
        <v>22350</v>
      </c>
      <c r="K392">
        <f t="shared" si="6"/>
        <v>11175</v>
      </c>
    </row>
    <row r="393" spans="1:11" x14ac:dyDescent="0.3">
      <c r="A393" t="s">
        <v>18</v>
      </c>
      <c r="B393" t="s">
        <v>21</v>
      </c>
      <c r="C393" t="s">
        <v>12</v>
      </c>
      <c r="D393" t="s">
        <v>13</v>
      </c>
      <c r="E393">
        <v>2844</v>
      </c>
      <c r="F393">
        <v>3</v>
      </c>
      <c r="G393">
        <v>15</v>
      </c>
      <c r="H393">
        <v>28440</v>
      </c>
      <c r="I393" s="1">
        <v>40628</v>
      </c>
      <c r="J393">
        <v>42660</v>
      </c>
      <c r="K393">
        <f t="shared" si="6"/>
        <v>14220</v>
      </c>
    </row>
    <row r="394" spans="1:11" x14ac:dyDescent="0.3">
      <c r="A394" t="s">
        <v>10</v>
      </c>
      <c r="B394" t="s">
        <v>15</v>
      </c>
      <c r="C394" t="s">
        <v>16</v>
      </c>
      <c r="D394" t="s">
        <v>24</v>
      </c>
      <c r="E394">
        <v>571</v>
      </c>
      <c r="F394">
        <v>10</v>
      </c>
      <c r="G394">
        <v>12</v>
      </c>
      <c r="H394">
        <v>1713</v>
      </c>
      <c r="I394" s="1">
        <v>40628</v>
      </c>
      <c r="J394">
        <v>6852</v>
      </c>
      <c r="K394">
        <f t="shared" si="6"/>
        <v>5139</v>
      </c>
    </row>
    <row r="395" spans="1:11" x14ac:dyDescent="0.3">
      <c r="A395" t="s">
        <v>23</v>
      </c>
      <c r="B395" t="s">
        <v>21</v>
      </c>
      <c r="C395" t="s">
        <v>22</v>
      </c>
      <c r="D395" t="s">
        <v>24</v>
      </c>
      <c r="E395">
        <v>866</v>
      </c>
      <c r="F395">
        <v>250</v>
      </c>
      <c r="G395">
        <v>20</v>
      </c>
      <c r="H395">
        <v>8655</v>
      </c>
      <c r="I395" s="1">
        <v>40628</v>
      </c>
      <c r="J395">
        <v>17310</v>
      </c>
      <c r="K395">
        <f t="shared" si="6"/>
        <v>8655</v>
      </c>
    </row>
    <row r="396" spans="1:11" x14ac:dyDescent="0.3">
      <c r="A396" t="s">
        <v>18</v>
      </c>
      <c r="B396" t="s">
        <v>11</v>
      </c>
      <c r="C396" t="s">
        <v>22</v>
      </c>
      <c r="D396" t="s">
        <v>24</v>
      </c>
      <c r="E396">
        <v>492</v>
      </c>
      <c r="F396">
        <v>250</v>
      </c>
      <c r="G396">
        <v>15</v>
      </c>
      <c r="H396">
        <v>4920</v>
      </c>
      <c r="I396" s="1">
        <v>40628</v>
      </c>
      <c r="J396">
        <v>7380</v>
      </c>
      <c r="K396">
        <f t="shared" si="6"/>
        <v>2460</v>
      </c>
    </row>
    <row r="397" spans="1:11" x14ac:dyDescent="0.3">
      <c r="A397" t="s">
        <v>14</v>
      </c>
      <c r="B397" t="s">
        <v>11</v>
      </c>
      <c r="C397" t="s">
        <v>16</v>
      </c>
      <c r="D397" t="s">
        <v>13</v>
      </c>
      <c r="E397">
        <v>3513</v>
      </c>
      <c r="F397">
        <v>10</v>
      </c>
      <c r="G397">
        <v>125</v>
      </c>
      <c r="H397">
        <v>421560</v>
      </c>
      <c r="I397" s="1">
        <v>40630</v>
      </c>
      <c r="J397">
        <v>439125</v>
      </c>
      <c r="K397">
        <f t="shared" si="6"/>
        <v>17565</v>
      </c>
    </row>
    <row r="398" spans="1:11" x14ac:dyDescent="0.3">
      <c r="A398" t="s">
        <v>18</v>
      </c>
      <c r="B398" t="s">
        <v>19</v>
      </c>
      <c r="C398" t="s">
        <v>16</v>
      </c>
      <c r="D398" t="s">
        <v>13</v>
      </c>
      <c r="E398">
        <v>2101</v>
      </c>
      <c r="F398">
        <v>10</v>
      </c>
      <c r="G398">
        <v>15</v>
      </c>
      <c r="H398">
        <v>21010</v>
      </c>
      <c r="I398" s="1">
        <v>40630</v>
      </c>
      <c r="J398">
        <v>31515</v>
      </c>
      <c r="K398">
        <f t="shared" si="6"/>
        <v>10505</v>
      </c>
    </row>
    <row r="399" spans="1:11" x14ac:dyDescent="0.3">
      <c r="A399" t="s">
        <v>10</v>
      </c>
      <c r="B399" t="s">
        <v>26</v>
      </c>
      <c r="C399" t="s">
        <v>27</v>
      </c>
      <c r="D399" t="s">
        <v>24</v>
      </c>
      <c r="E399">
        <v>2015</v>
      </c>
      <c r="F399">
        <v>260</v>
      </c>
      <c r="G399">
        <v>12</v>
      </c>
      <c r="H399">
        <v>6045</v>
      </c>
      <c r="I399" s="1">
        <v>40630</v>
      </c>
      <c r="J399">
        <v>24180</v>
      </c>
      <c r="K399">
        <f t="shared" si="6"/>
        <v>18135</v>
      </c>
    </row>
    <row r="400" spans="1:11" x14ac:dyDescent="0.3">
      <c r="A400" t="s">
        <v>23</v>
      </c>
      <c r="B400" t="s">
        <v>26</v>
      </c>
      <c r="C400" t="s">
        <v>16</v>
      </c>
      <c r="D400" t="s">
        <v>24</v>
      </c>
      <c r="E400">
        <v>1439</v>
      </c>
      <c r="F400">
        <v>10</v>
      </c>
      <c r="G400">
        <v>7</v>
      </c>
      <c r="H400">
        <v>7192.5</v>
      </c>
      <c r="I400" s="1">
        <v>40631</v>
      </c>
      <c r="J400">
        <v>10069.5</v>
      </c>
      <c r="K400">
        <f t="shared" si="6"/>
        <v>2877</v>
      </c>
    </row>
    <row r="401" spans="1:11" x14ac:dyDescent="0.3">
      <c r="A401" t="s">
        <v>20</v>
      </c>
      <c r="B401" t="s">
        <v>11</v>
      </c>
      <c r="C401" t="s">
        <v>16</v>
      </c>
      <c r="D401" t="s">
        <v>24</v>
      </c>
      <c r="E401">
        <v>807</v>
      </c>
      <c r="F401">
        <v>10</v>
      </c>
      <c r="G401">
        <v>300</v>
      </c>
      <c r="H401">
        <v>201750</v>
      </c>
      <c r="I401" s="1">
        <v>40631</v>
      </c>
      <c r="J401">
        <v>242100</v>
      </c>
      <c r="K401">
        <f t="shared" si="6"/>
        <v>40350</v>
      </c>
    </row>
    <row r="402" spans="1:11" x14ac:dyDescent="0.3">
      <c r="A402" t="s">
        <v>20</v>
      </c>
      <c r="B402" t="s">
        <v>15</v>
      </c>
      <c r="C402" t="s">
        <v>16</v>
      </c>
      <c r="D402" t="s">
        <v>24</v>
      </c>
      <c r="E402">
        <v>591</v>
      </c>
      <c r="F402">
        <v>10</v>
      </c>
      <c r="G402">
        <v>300</v>
      </c>
      <c r="H402">
        <v>147750</v>
      </c>
      <c r="I402" s="1">
        <v>40635</v>
      </c>
      <c r="J402">
        <v>177300</v>
      </c>
      <c r="K402">
        <f t="shared" si="6"/>
        <v>29550</v>
      </c>
    </row>
    <row r="403" spans="1:11" x14ac:dyDescent="0.3">
      <c r="A403" t="s">
        <v>23</v>
      </c>
      <c r="B403" t="s">
        <v>26</v>
      </c>
      <c r="C403" t="s">
        <v>16</v>
      </c>
      <c r="D403" t="s">
        <v>13</v>
      </c>
      <c r="E403">
        <v>973</v>
      </c>
      <c r="F403">
        <v>10</v>
      </c>
      <c r="G403">
        <v>20</v>
      </c>
      <c r="H403">
        <v>9730</v>
      </c>
      <c r="I403" s="1">
        <v>40641</v>
      </c>
      <c r="J403">
        <v>19460</v>
      </c>
      <c r="K403">
        <f t="shared" si="6"/>
        <v>9730</v>
      </c>
    </row>
    <row r="404" spans="1:11" x14ac:dyDescent="0.3">
      <c r="A404" t="s">
        <v>23</v>
      </c>
      <c r="B404" t="s">
        <v>15</v>
      </c>
      <c r="C404" t="s">
        <v>16</v>
      </c>
      <c r="D404" t="s">
        <v>13</v>
      </c>
      <c r="E404">
        <v>1038</v>
      </c>
      <c r="F404">
        <v>10</v>
      </c>
      <c r="G404">
        <v>20</v>
      </c>
      <c r="H404">
        <v>10380</v>
      </c>
      <c r="I404" s="1">
        <v>40641</v>
      </c>
      <c r="J404">
        <v>20760</v>
      </c>
      <c r="K404">
        <f t="shared" si="6"/>
        <v>10380</v>
      </c>
    </row>
    <row r="405" spans="1:11" x14ac:dyDescent="0.3">
      <c r="A405" t="s">
        <v>23</v>
      </c>
      <c r="B405" t="s">
        <v>11</v>
      </c>
      <c r="C405" t="s">
        <v>16</v>
      </c>
      <c r="D405" t="s">
        <v>13</v>
      </c>
      <c r="E405">
        <v>360</v>
      </c>
      <c r="F405">
        <v>10</v>
      </c>
      <c r="G405">
        <v>7</v>
      </c>
      <c r="H405">
        <v>1800</v>
      </c>
      <c r="I405" s="1">
        <v>40641</v>
      </c>
      <c r="J405">
        <v>2520</v>
      </c>
      <c r="K405">
        <f t="shared" si="6"/>
        <v>720</v>
      </c>
    </row>
    <row r="406" spans="1:11" x14ac:dyDescent="0.3">
      <c r="A406" t="s">
        <v>10</v>
      </c>
      <c r="B406" t="s">
        <v>19</v>
      </c>
      <c r="C406" t="s">
        <v>25</v>
      </c>
      <c r="D406" t="s">
        <v>13</v>
      </c>
      <c r="E406">
        <v>1967</v>
      </c>
      <c r="F406">
        <v>120</v>
      </c>
      <c r="G406">
        <v>12</v>
      </c>
      <c r="H406">
        <v>5901</v>
      </c>
      <c r="I406" s="1">
        <v>40641</v>
      </c>
      <c r="J406">
        <v>23604</v>
      </c>
      <c r="K406">
        <f t="shared" si="6"/>
        <v>17703</v>
      </c>
    </row>
    <row r="407" spans="1:11" x14ac:dyDescent="0.3">
      <c r="A407" t="s">
        <v>14</v>
      </c>
      <c r="B407" t="s">
        <v>11</v>
      </c>
      <c r="C407" t="s">
        <v>25</v>
      </c>
      <c r="D407" t="s">
        <v>17</v>
      </c>
      <c r="E407">
        <v>809</v>
      </c>
      <c r="F407">
        <v>120</v>
      </c>
      <c r="G407">
        <v>125</v>
      </c>
      <c r="H407">
        <v>97080</v>
      </c>
      <c r="I407" s="1">
        <v>40643</v>
      </c>
      <c r="J407">
        <v>101125</v>
      </c>
      <c r="K407">
        <f t="shared" si="6"/>
        <v>4045</v>
      </c>
    </row>
    <row r="408" spans="1:11" x14ac:dyDescent="0.3">
      <c r="A408" t="s">
        <v>14</v>
      </c>
      <c r="B408" t="s">
        <v>15</v>
      </c>
      <c r="C408" t="s">
        <v>25</v>
      </c>
      <c r="D408" t="s">
        <v>17</v>
      </c>
      <c r="E408">
        <v>2145</v>
      </c>
      <c r="F408">
        <v>120</v>
      </c>
      <c r="G408">
        <v>125</v>
      </c>
      <c r="H408">
        <v>257400</v>
      </c>
      <c r="I408" s="1">
        <v>40643</v>
      </c>
      <c r="J408">
        <v>268125</v>
      </c>
      <c r="K408">
        <f t="shared" si="6"/>
        <v>10725</v>
      </c>
    </row>
    <row r="409" spans="1:11" x14ac:dyDescent="0.3">
      <c r="A409" t="s">
        <v>10</v>
      </c>
      <c r="B409" t="s">
        <v>19</v>
      </c>
      <c r="C409" t="s">
        <v>25</v>
      </c>
      <c r="D409" t="s">
        <v>17</v>
      </c>
      <c r="E409">
        <v>1055</v>
      </c>
      <c r="F409">
        <v>120</v>
      </c>
      <c r="G409">
        <v>12</v>
      </c>
      <c r="H409">
        <v>3165</v>
      </c>
      <c r="I409" s="1">
        <v>40643</v>
      </c>
      <c r="J409">
        <v>12660</v>
      </c>
      <c r="K409">
        <f t="shared" si="6"/>
        <v>9495</v>
      </c>
    </row>
    <row r="410" spans="1:11" x14ac:dyDescent="0.3">
      <c r="A410" t="s">
        <v>23</v>
      </c>
      <c r="B410" t="s">
        <v>19</v>
      </c>
      <c r="C410" t="s">
        <v>27</v>
      </c>
      <c r="D410" t="s">
        <v>17</v>
      </c>
      <c r="E410">
        <v>941</v>
      </c>
      <c r="F410">
        <v>260</v>
      </c>
      <c r="G410">
        <v>20</v>
      </c>
      <c r="H410">
        <v>9410</v>
      </c>
      <c r="I410" s="1">
        <v>40644</v>
      </c>
      <c r="J410">
        <v>18820</v>
      </c>
      <c r="K410">
        <f t="shared" si="6"/>
        <v>9410</v>
      </c>
    </row>
    <row r="411" spans="1:11" x14ac:dyDescent="0.3">
      <c r="A411" t="s">
        <v>20</v>
      </c>
      <c r="B411" t="s">
        <v>21</v>
      </c>
      <c r="C411" t="s">
        <v>27</v>
      </c>
      <c r="D411" t="s">
        <v>17</v>
      </c>
      <c r="E411">
        <v>1916</v>
      </c>
      <c r="F411">
        <v>260</v>
      </c>
      <c r="G411">
        <v>300</v>
      </c>
      <c r="H411">
        <v>479000</v>
      </c>
      <c r="I411" s="1">
        <v>40644</v>
      </c>
      <c r="J411">
        <v>574800</v>
      </c>
      <c r="K411">
        <f t="shared" si="6"/>
        <v>95800</v>
      </c>
    </row>
    <row r="412" spans="1:11" x14ac:dyDescent="0.3">
      <c r="A412" t="s">
        <v>14</v>
      </c>
      <c r="B412" t="s">
        <v>19</v>
      </c>
      <c r="C412" t="s">
        <v>12</v>
      </c>
      <c r="D412" t="s">
        <v>17</v>
      </c>
      <c r="E412">
        <v>4244</v>
      </c>
      <c r="F412">
        <v>3</v>
      </c>
      <c r="G412">
        <v>125</v>
      </c>
      <c r="H412">
        <v>509220</v>
      </c>
      <c r="I412" s="1">
        <v>40644</v>
      </c>
      <c r="J412">
        <v>530437.5</v>
      </c>
      <c r="K412">
        <f t="shared" si="6"/>
        <v>21217.5</v>
      </c>
    </row>
    <row r="413" spans="1:11" x14ac:dyDescent="0.3">
      <c r="A413" t="s">
        <v>10</v>
      </c>
      <c r="B413" t="s">
        <v>21</v>
      </c>
      <c r="C413" t="s">
        <v>16</v>
      </c>
      <c r="D413" t="s">
        <v>24</v>
      </c>
      <c r="E413">
        <v>4026</v>
      </c>
      <c r="F413">
        <v>10</v>
      </c>
      <c r="G413">
        <v>12</v>
      </c>
      <c r="H413">
        <v>12078</v>
      </c>
      <c r="I413" s="1">
        <v>40647</v>
      </c>
      <c r="J413">
        <v>48312</v>
      </c>
      <c r="K413">
        <f t="shared" si="6"/>
        <v>36234</v>
      </c>
    </row>
    <row r="414" spans="1:11" x14ac:dyDescent="0.3">
      <c r="A414" t="s">
        <v>23</v>
      </c>
      <c r="B414" t="s">
        <v>21</v>
      </c>
      <c r="C414" t="s">
        <v>27</v>
      </c>
      <c r="D414" t="s">
        <v>13</v>
      </c>
      <c r="E414">
        <v>552</v>
      </c>
      <c r="F414">
        <v>260</v>
      </c>
      <c r="G414">
        <v>350</v>
      </c>
      <c r="H414">
        <v>143520</v>
      </c>
      <c r="I414" s="1">
        <v>40648</v>
      </c>
      <c r="J414">
        <v>193200</v>
      </c>
      <c r="K414">
        <f t="shared" si="6"/>
        <v>49680</v>
      </c>
    </row>
    <row r="415" spans="1:11" x14ac:dyDescent="0.3">
      <c r="A415" t="s">
        <v>23</v>
      </c>
      <c r="B415" t="s">
        <v>21</v>
      </c>
      <c r="C415" t="s">
        <v>16</v>
      </c>
      <c r="D415" t="s">
        <v>24</v>
      </c>
      <c r="E415">
        <v>1249</v>
      </c>
      <c r="F415">
        <v>10</v>
      </c>
      <c r="G415">
        <v>20</v>
      </c>
      <c r="H415">
        <v>12490</v>
      </c>
      <c r="I415" s="1">
        <v>40662</v>
      </c>
      <c r="J415">
        <v>24980</v>
      </c>
      <c r="K415">
        <f t="shared" si="6"/>
        <v>12490</v>
      </c>
    </row>
    <row r="416" spans="1:11" x14ac:dyDescent="0.3">
      <c r="A416" t="s">
        <v>23</v>
      </c>
      <c r="B416" t="s">
        <v>21</v>
      </c>
      <c r="C416" t="s">
        <v>16</v>
      </c>
      <c r="D416" t="s">
        <v>28</v>
      </c>
      <c r="E416">
        <v>1725</v>
      </c>
      <c r="F416">
        <v>10</v>
      </c>
      <c r="G416">
        <v>350</v>
      </c>
      <c r="H416">
        <v>448500</v>
      </c>
      <c r="I416" s="1">
        <v>40669</v>
      </c>
      <c r="J416">
        <v>603750</v>
      </c>
      <c r="K416">
        <f t="shared" si="6"/>
        <v>155250</v>
      </c>
    </row>
    <row r="417" spans="1:11" x14ac:dyDescent="0.3">
      <c r="A417" t="s">
        <v>23</v>
      </c>
      <c r="B417" t="s">
        <v>26</v>
      </c>
      <c r="C417" t="s">
        <v>25</v>
      </c>
      <c r="D417" t="s">
        <v>13</v>
      </c>
      <c r="E417">
        <v>2832</v>
      </c>
      <c r="F417">
        <v>120</v>
      </c>
      <c r="G417">
        <v>20</v>
      </c>
      <c r="H417">
        <v>28320</v>
      </c>
      <c r="I417" s="1">
        <v>40671</v>
      </c>
      <c r="J417">
        <v>56640</v>
      </c>
      <c r="K417">
        <f t="shared" si="6"/>
        <v>28320</v>
      </c>
    </row>
    <row r="418" spans="1:11" x14ac:dyDescent="0.3">
      <c r="A418" t="s">
        <v>10</v>
      </c>
      <c r="B418" t="s">
        <v>26</v>
      </c>
      <c r="C418" t="s">
        <v>16</v>
      </c>
      <c r="D418" t="s">
        <v>24</v>
      </c>
      <c r="E418">
        <v>2914</v>
      </c>
      <c r="F418">
        <v>10</v>
      </c>
      <c r="G418">
        <v>12</v>
      </c>
      <c r="H418">
        <v>8742</v>
      </c>
      <c r="I418" s="1">
        <v>40676</v>
      </c>
      <c r="J418">
        <v>34968</v>
      </c>
      <c r="K418">
        <f t="shared" si="6"/>
        <v>26226</v>
      </c>
    </row>
    <row r="419" spans="1:11" x14ac:dyDescent="0.3">
      <c r="A419" t="s">
        <v>23</v>
      </c>
      <c r="B419" t="s">
        <v>19</v>
      </c>
      <c r="C419" t="s">
        <v>16</v>
      </c>
      <c r="D419" t="s">
        <v>24</v>
      </c>
      <c r="E419">
        <v>1731</v>
      </c>
      <c r="F419">
        <v>10</v>
      </c>
      <c r="G419">
        <v>7</v>
      </c>
      <c r="H419">
        <v>8655</v>
      </c>
      <c r="I419" s="1">
        <v>40676</v>
      </c>
      <c r="J419">
        <v>12117</v>
      </c>
      <c r="K419">
        <f t="shared" si="6"/>
        <v>3462</v>
      </c>
    </row>
    <row r="420" spans="1:11" x14ac:dyDescent="0.3">
      <c r="A420" t="s">
        <v>23</v>
      </c>
      <c r="B420" t="s">
        <v>21</v>
      </c>
      <c r="C420" t="s">
        <v>22</v>
      </c>
      <c r="D420" t="s">
        <v>13</v>
      </c>
      <c r="E420">
        <v>1582</v>
      </c>
      <c r="F420">
        <v>250</v>
      </c>
      <c r="G420">
        <v>7</v>
      </c>
      <c r="H420">
        <v>7910</v>
      </c>
      <c r="I420" s="1">
        <v>40677</v>
      </c>
      <c r="J420">
        <v>11074</v>
      </c>
      <c r="K420">
        <f t="shared" si="6"/>
        <v>3164</v>
      </c>
    </row>
    <row r="421" spans="1:11" x14ac:dyDescent="0.3">
      <c r="A421" t="s">
        <v>23</v>
      </c>
      <c r="B421" t="s">
        <v>11</v>
      </c>
      <c r="C421" t="s">
        <v>25</v>
      </c>
      <c r="D421" t="s">
        <v>13</v>
      </c>
      <c r="E421">
        <v>2338</v>
      </c>
      <c r="F421">
        <v>120</v>
      </c>
      <c r="G421">
        <v>7</v>
      </c>
      <c r="H421">
        <v>11690</v>
      </c>
      <c r="I421" s="1">
        <v>40679</v>
      </c>
      <c r="J421">
        <v>16366</v>
      </c>
      <c r="K421">
        <f t="shared" si="6"/>
        <v>4676</v>
      </c>
    </row>
    <row r="422" spans="1:11" x14ac:dyDescent="0.3">
      <c r="A422" t="s">
        <v>14</v>
      </c>
      <c r="B422" t="s">
        <v>15</v>
      </c>
      <c r="C422" t="s">
        <v>16</v>
      </c>
      <c r="D422" t="s">
        <v>17</v>
      </c>
      <c r="E422">
        <v>1823</v>
      </c>
      <c r="F422">
        <v>10</v>
      </c>
      <c r="G422">
        <v>125</v>
      </c>
      <c r="H422">
        <v>218760</v>
      </c>
      <c r="I422" s="1">
        <v>40680</v>
      </c>
      <c r="J422">
        <v>227875</v>
      </c>
      <c r="K422">
        <f t="shared" si="6"/>
        <v>9115</v>
      </c>
    </row>
    <row r="423" spans="1:11" x14ac:dyDescent="0.3">
      <c r="A423" t="s">
        <v>18</v>
      </c>
      <c r="B423" t="s">
        <v>11</v>
      </c>
      <c r="C423" t="s">
        <v>16</v>
      </c>
      <c r="D423" t="s">
        <v>17</v>
      </c>
      <c r="E423">
        <v>747</v>
      </c>
      <c r="F423">
        <v>10</v>
      </c>
      <c r="G423">
        <v>15</v>
      </c>
      <c r="H423">
        <v>7470</v>
      </c>
      <c r="I423" s="1">
        <v>40680</v>
      </c>
      <c r="J423">
        <v>11205</v>
      </c>
      <c r="K423">
        <f t="shared" si="6"/>
        <v>3735</v>
      </c>
    </row>
    <row r="424" spans="1:11" x14ac:dyDescent="0.3">
      <c r="A424" t="s">
        <v>10</v>
      </c>
      <c r="B424" t="s">
        <v>11</v>
      </c>
      <c r="C424" t="s">
        <v>16</v>
      </c>
      <c r="D424" t="s">
        <v>17</v>
      </c>
      <c r="E424">
        <v>766</v>
      </c>
      <c r="F424">
        <v>10</v>
      </c>
      <c r="G424">
        <v>12</v>
      </c>
      <c r="H424">
        <v>2298</v>
      </c>
      <c r="I424" s="1">
        <v>40680</v>
      </c>
      <c r="J424">
        <v>9192</v>
      </c>
      <c r="K424">
        <f t="shared" si="6"/>
        <v>6894</v>
      </c>
    </row>
    <row r="425" spans="1:11" x14ac:dyDescent="0.3">
      <c r="A425" t="s">
        <v>20</v>
      </c>
      <c r="B425" t="s">
        <v>26</v>
      </c>
      <c r="C425" t="s">
        <v>16</v>
      </c>
      <c r="D425" t="s">
        <v>17</v>
      </c>
      <c r="E425">
        <v>2905</v>
      </c>
      <c r="F425">
        <v>10</v>
      </c>
      <c r="G425">
        <v>300</v>
      </c>
      <c r="H425">
        <v>726250</v>
      </c>
      <c r="I425" s="1">
        <v>40680</v>
      </c>
      <c r="J425">
        <v>871500</v>
      </c>
      <c r="K425">
        <f t="shared" si="6"/>
        <v>145250</v>
      </c>
    </row>
    <row r="426" spans="1:11" x14ac:dyDescent="0.3">
      <c r="A426" t="s">
        <v>23</v>
      </c>
      <c r="B426" t="s">
        <v>19</v>
      </c>
      <c r="C426" t="s">
        <v>16</v>
      </c>
      <c r="D426" t="s">
        <v>17</v>
      </c>
      <c r="E426">
        <v>2155</v>
      </c>
      <c r="F426">
        <v>10</v>
      </c>
      <c r="G426">
        <v>350</v>
      </c>
      <c r="H426">
        <v>560300</v>
      </c>
      <c r="I426" s="1">
        <v>40680</v>
      </c>
      <c r="J426">
        <v>754250</v>
      </c>
      <c r="K426">
        <f t="shared" si="6"/>
        <v>193950</v>
      </c>
    </row>
    <row r="427" spans="1:11" x14ac:dyDescent="0.3">
      <c r="A427" t="s">
        <v>18</v>
      </c>
      <c r="B427" t="s">
        <v>19</v>
      </c>
      <c r="C427" t="s">
        <v>22</v>
      </c>
      <c r="D427" t="s">
        <v>13</v>
      </c>
      <c r="E427">
        <v>1227</v>
      </c>
      <c r="F427">
        <v>250</v>
      </c>
      <c r="G427">
        <v>15</v>
      </c>
      <c r="H427">
        <v>12270</v>
      </c>
      <c r="I427" s="1">
        <v>40680</v>
      </c>
      <c r="J427">
        <v>18405</v>
      </c>
      <c r="K427">
        <f t="shared" si="6"/>
        <v>6135</v>
      </c>
    </row>
    <row r="428" spans="1:11" x14ac:dyDescent="0.3">
      <c r="A428" t="s">
        <v>23</v>
      </c>
      <c r="B428" t="s">
        <v>19</v>
      </c>
      <c r="C428" t="s">
        <v>22</v>
      </c>
      <c r="D428" t="s">
        <v>24</v>
      </c>
      <c r="E428">
        <v>1491</v>
      </c>
      <c r="F428">
        <v>250</v>
      </c>
      <c r="G428">
        <v>7</v>
      </c>
      <c r="H428">
        <v>7455</v>
      </c>
      <c r="I428" s="1">
        <v>40684</v>
      </c>
      <c r="J428">
        <v>10437</v>
      </c>
      <c r="K428">
        <f t="shared" si="6"/>
        <v>2982</v>
      </c>
    </row>
    <row r="429" spans="1:11" x14ac:dyDescent="0.3">
      <c r="A429" t="s">
        <v>23</v>
      </c>
      <c r="B429" t="s">
        <v>11</v>
      </c>
      <c r="C429" t="s">
        <v>22</v>
      </c>
      <c r="D429" t="s">
        <v>24</v>
      </c>
      <c r="E429">
        <v>1531</v>
      </c>
      <c r="F429">
        <v>250</v>
      </c>
      <c r="G429">
        <v>20</v>
      </c>
      <c r="H429">
        <v>15310</v>
      </c>
      <c r="I429" s="1">
        <v>40684</v>
      </c>
      <c r="J429">
        <v>30620</v>
      </c>
      <c r="K429">
        <f t="shared" si="6"/>
        <v>15310</v>
      </c>
    </row>
    <row r="430" spans="1:11" x14ac:dyDescent="0.3">
      <c r="A430" t="s">
        <v>20</v>
      </c>
      <c r="B430" t="s">
        <v>21</v>
      </c>
      <c r="C430" t="s">
        <v>27</v>
      </c>
      <c r="D430" t="s">
        <v>24</v>
      </c>
      <c r="E430">
        <v>888</v>
      </c>
      <c r="F430">
        <v>260</v>
      </c>
      <c r="G430">
        <v>300</v>
      </c>
      <c r="H430">
        <v>222000</v>
      </c>
      <c r="I430" s="1">
        <v>40685</v>
      </c>
      <c r="J430">
        <v>266400</v>
      </c>
      <c r="K430">
        <f t="shared" si="6"/>
        <v>44400</v>
      </c>
    </row>
    <row r="431" spans="1:11" x14ac:dyDescent="0.3">
      <c r="A431" t="s">
        <v>14</v>
      </c>
      <c r="B431" t="s">
        <v>26</v>
      </c>
      <c r="C431" t="s">
        <v>27</v>
      </c>
      <c r="D431" t="s">
        <v>24</v>
      </c>
      <c r="E431">
        <v>2844</v>
      </c>
      <c r="F431">
        <v>260</v>
      </c>
      <c r="G431">
        <v>125</v>
      </c>
      <c r="H431">
        <v>341280</v>
      </c>
      <c r="I431" s="1">
        <v>40685</v>
      </c>
      <c r="J431">
        <v>355500</v>
      </c>
      <c r="K431">
        <f t="shared" si="6"/>
        <v>14220</v>
      </c>
    </row>
    <row r="432" spans="1:11" x14ac:dyDescent="0.3">
      <c r="A432" t="s">
        <v>14</v>
      </c>
      <c r="B432" t="s">
        <v>19</v>
      </c>
      <c r="C432" t="s">
        <v>22</v>
      </c>
      <c r="D432" t="s">
        <v>17</v>
      </c>
      <c r="E432">
        <v>1744</v>
      </c>
      <c r="F432">
        <v>250</v>
      </c>
      <c r="G432">
        <v>125</v>
      </c>
      <c r="H432">
        <v>209280</v>
      </c>
      <c r="I432" s="1">
        <v>40690</v>
      </c>
      <c r="J432">
        <v>218000</v>
      </c>
      <c r="K432">
        <f t="shared" si="6"/>
        <v>8720</v>
      </c>
    </row>
    <row r="433" spans="1:11" x14ac:dyDescent="0.3">
      <c r="A433" t="s">
        <v>10</v>
      </c>
      <c r="B433" t="s">
        <v>26</v>
      </c>
      <c r="C433" t="s">
        <v>27</v>
      </c>
      <c r="D433" t="s">
        <v>17</v>
      </c>
      <c r="E433">
        <v>1989</v>
      </c>
      <c r="F433">
        <v>260</v>
      </c>
      <c r="G433">
        <v>12</v>
      </c>
      <c r="H433">
        <v>5967</v>
      </c>
      <c r="I433" s="1">
        <v>40690</v>
      </c>
      <c r="J433">
        <v>23868</v>
      </c>
      <c r="K433">
        <f t="shared" si="6"/>
        <v>17901</v>
      </c>
    </row>
    <row r="434" spans="1:11" x14ac:dyDescent="0.3">
      <c r="A434" t="s">
        <v>20</v>
      </c>
      <c r="B434" t="s">
        <v>19</v>
      </c>
      <c r="C434" t="s">
        <v>22</v>
      </c>
      <c r="D434" t="s">
        <v>28</v>
      </c>
      <c r="E434">
        <v>2151</v>
      </c>
      <c r="F434">
        <v>250</v>
      </c>
      <c r="G434">
        <v>300</v>
      </c>
      <c r="H434">
        <v>537750</v>
      </c>
      <c r="I434" s="1">
        <v>40691</v>
      </c>
      <c r="J434">
        <v>645300</v>
      </c>
      <c r="K434">
        <f t="shared" si="6"/>
        <v>107550</v>
      </c>
    </row>
    <row r="435" spans="1:11" x14ac:dyDescent="0.3">
      <c r="A435" t="s">
        <v>18</v>
      </c>
      <c r="B435" t="s">
        <v>26</v>
      </c>
      <c r="C435" t="s">
        <v>29</v>
      </c>
      <c r="D435" t="s">
        <v>28</v>
      </c>
      <c r="E435">
        <v>615</v>
      </c>
      <c r="F435">
        <v>5</v>
      </c>
      <c r="G435">
        <v>15</v>
      </c>
      <c r="H435">
        <v>6150</v>
      </c>
      <c r="I435" s="1">
        <v>40693</v>
      </c>
      <c r="J435">
        <v>9225</v>
      </c>
      <c r="K435">
        <f t="shared" si="6"/>
        <v>3075</v>
      </c>
    </row>
    <row r="436" spans="1:11" x14ac:dyDescent="0.3">
      <c r="A436" t="s">
        <v>23</v>
      </c>
      <c r="B436" t="s">
        <v>19</v>
      </c>
      <c r="C436" t="s">
        <v>16</v>
      </c>
      <c r="D436" t="s">
        <v>13</v>
      </c>
      <c r="E436">
        <v>1535</v>
      </c>
      <c r="F436">
        <v>10</v>
      </c>
      <c r="G436">
        <v>20</v>
      </c>
      <c r="H436">
        <v>15350</v>
      </c>
      <c r="I436" s="1">
        <v>40693</v>
      </c>
      <c r="J436">
        <v>30700</v>
      </c>
      <c r="K436">
        <f t="shared" si="6"/>
        <v>15350</v>
      </c>
    </row>
    <row r="437" spans="1:11" x14ac:dyDescent="0.3">
      <c r="A437" t="s">
        <v>14</v>
      </c>
      <c r="B437" t="s">
        <v>21</v>
      </c>
      <c r="C437" t="s">
        <v>27</v>
      </c>
      <c r="D437" t="s">
        <v>13</v>
      </c>
      <c r="E437">
        <v>1645</v>
      </c>
      <c r="F437">
        <v>260</v>
      </c>
      <c r="G437">
        <v>125</v>
      </c>
      <c r="H437">
        <v>197400</v>
      </c>
      <c r="I437" s="1">
        <v>40696</v>
      </c>
      <c r="J437">
        <v>205625</v>
      </c>
      <c r="K437">
        <f t="shared" si="6"/>
        <v>8225</v>
      </c>
    </row>
    <row r="438" spans="1:11" x14ac:dyDescent="0.3">
      <c r="A438" t="s">
        <v>14</v>
      </c>
      <c r="B438" t="s">
        <v>21</v>
      </c>
      <c r="C438" t="s">
        <v>25</v>
      </c>
      <c r="D438" t="s">
        <v>13</v>
      </c>
      <c r="E438">
        <v>567</v>
      </c>
      <c r="F438">
        <v>120</v>
      </c>
      <c r="G438">
        <v>125</v>
      </c>
      <c r="H438">
        <v>68040</v>
      </c>
      <c r="I438" s="1">
        <v>40697</v>
      </c>
      <c r="J438">
        <v>70875</v>
      </c>
      <c r="K438">
        <f t="shared" si="6"/>
        <v>2835</v>
      </c>
    </row>
    <row r="439" spans="1:11" x14ac:dyDescent="0.3">
      <c r="A439" t="s">
        <v>23</v>
      </c>
      <c r="B439" t="s">
        <v>21</v>
      </c>
      <c r="C439" t="s">
        <v>16</v>
      </c>
      <c r="D439" t="s">
        <v>13</v>
      </c>
      <c r="E439">
        <v>1228</v>
      </c>
      <c r="F439">
        <v>10</v>
      </c>
      <c r="G439">
        <v>350</v>
      </c>
      <c r="H439">
        <v>319280</v>
      </c>
      <c r="I439" s="1">
        <v>40698</v>
      </c>
      <c r="J439">
        <v>429800</v>
      </c>
      <c r="K439">
        <f t="shared" si="6"/>
        <v>110520</v>
      </c>
    </row>
    <row r="440" spans="1:11" x14ac:dyDescent="0.3">
      <c r="A440" t="s">
        <v>14</v>
      </c>
      <c r="B440" t="s">
        <v>11</v>
      </c>
      <c r="C440" t="s">
        <v>22</v>
      </c>
      <c r="D440" t="s">
        <v>17</v>
      </c>
      <c r="E440">
        <v>1570</v>
      </c>
      <c r="F440">
        <v>250</v>
      </c>
      <c r="G440">
        <v>125</v>
      </c>
      <c r="H440">
        <v>188400</v>
      </c>
      <c r="I440" s="1">
        <v>40701</v>
      </c>
      <c r="J440">
        <v>196250</v>
      </c>
      <c r="K440">
        <f t="shared" si="6"/>
        <v>7850</v>
      </c>
    </row>
    <row r="441" spans="1:11" x14ac:dyDescent="0.3">
      <c r="A441" t="s">
        <v>20</v>
      </c>
      <c r="B441" t="s">
        <v>21</v>
      </c>
      <c r="C441" t="s">
        <v>22</v>
      </c>
      <c r="D441" t="s">
        <v>17</v>
      </c>
      <c r="E441">
        <v>1874</v>
      </c>
      <c r="F441">
        <v>250</v>
      </c>
      <c r="G441">
        <v>300</v>
      </c>
      <c r="H441">
        <v>468500</v>
      </c>
      <c r="I441" s="1">
        <v>40701</v>
      </c>
      <c r="J441">
        <v>562200</v>
      </c>
      <c r="K441">
        <f t="shared" si="6"/>
        <v>93700</v>
      </c>
    </row>
    <row r="442" spans="1:11" x14ac:dyDescent="0.3">
      <c r="A442" t="s">
        <v>23</v>
      </c>
      <c r="B442" t="s">
        <v>15</v>
      </c>
      <c r="C442" t="s">
        <v>22</v>
      </c>
      <c r="D442" t="s">
        <v>17</v>
      </c>
      <c r="E442">
        <v>1642</v>
      </c>
      <c r="F442">
        <v>250</v>
      </c>
      <c r="G442">
        <v>350</v>
      </c>
      <c r="H442">
        <v>426920</v>
      </c>
      <c r="I442" s="1">
        <v>40701</v>
      </c>
      <c r="J442">
        <v>574700</v>
      </c>
      <c r="K442">
        <f t="shared" si="6"/>
        <v>147780</v>
      </c>
    </row>
    <row r="443" spans="1:11" x14ac:dyDescent="0.3">
      <c r="A443" t="s">
        <v>14</v>
      </c>
      <c r="B443" t="s">
        <v>11</v>
      </c>
      <c r="C443" t="s">
        <v>12</v>
      </c>
      <c r="D443" t="s">
        <v>13</v>
      </c>
      <c r="E443">
        <v>887</v>
      </c>
      <c r="F443">
        <v>3</v>
      </c>
      <c r="G443">
        <v>125</v>
      </c>
      <c r="H443">
        <v>106440</v>
      </c>
      <c r="I443" s="1">
        <v>40703</v>
      </c>
      <c r="J443">
        <v>110875</v>
      </c>
      <c r="K443">
        <f t="shared" si="6"/>
        <v>4435</v>
      </c>
    </row>
    <row r="444" spans="1:11" x14ac:dyDescent="0.3">
      <c r="A444" t="s">
        <v>23</v>
      </c>
      <c r="B444" t="s">
        <v>21</v>
      </c>
      <c r="C444" t="s">
        <v>29</v>
      </c>
      <c r="D444" t="s">
        <v>13</v>
      </c>
      <c r="E444">
        <v>1611</v>
      </c>
      <c r="F444">
        <v>5</v>
      </c>
      <c r="G444">
        <v>7</v>
      </c>
      <c r="H444">
        <v>8055</v>
      </c>
      <c r="I444" s="1">
        <v>40703</v>
      </c>
      <c r="J444">
        <v>11277</v>
      </c>
      <c r="K444">
        <f t="shared" si="6"/>
        <v>3222</v>
      </c>
    </row>
    <row r="445" spans="1:11" x14ac:dyDescent="0.3">
      <c r="A445" t="s">
        <v>14</v>
      </c>
      <c r="B445" t="s">
        <v>26</v>
      </c>
      <c r="C445" t="s">
        <v>29</v>
      </c>
      <c r="D445" t="s">
        <v>13</v>
      </c>
      <c r="E445">
        <v>2797</v>
      </c>
      <c r="F445">
        <v>5</v>
      </c>
      <c r="G445">
        <v>125</v>
      </c>
      <c r="H445">
        <v>335640</v>
      </c>
      <c r="I445" s="1">
        <v>40703</v>
      </c>
      <c r="J445">
        <v>349625</v>
      </c>
      <c r="K445">
        <f t="shared" si="6"/>
        <v>13985</v>
      </c>
    </row>
    <row r="446" spans="1:11" x14ac:dyDescent="0.3">
      <c r="A446" t="s">
        <v>20</v>
      </c>
      <c r="B446" t="s">
        <v>11</v>
      </c>
      <c r="C446" t="s">
        <v>29</v>
      </c>
      <c r="D446" t="s">
        <v>13</v>
      </c>
      <c r="E446">
        <v>334</v>
      </c>
      <c r="F446">
        <v>5</v>
      </c>
      <c r="G446">
        <v>300</v>
      </c>
      <c r="H446">
        <v>83500</v>
      </c>
      <c r="I446" s="1">
        <v>40703</v>
      </c>
      <c r="J446">
        <v>100200</v>
      </c>
      <c r="K446">
        <f t="shared" si="6"/>
        <v>16700</v>
      </c>
    </row>
    <row r="447" spans="1:11" x14ac:dyDescent="0.3">
      <c r="A447" t="s">
        <v>18</v>
      </c>
      <c r="B447" t="s">
        <v>21</v>
      </c>
      <c r="C447" t="s">
        <v>22</v>
      </c>
      <c r="D447" t="s">
        <v>24</v>
      </c>
      <c r="E447">
        <v>1565</v>
      </c>
      <c r="F447">
        <v>250</v>
      </c>
      <c r="G447">
        <v>15</v>
      </c>
      <c r="H447">
        <v>15650</v>
      </c>
      <c r="I447" s="1">
        <v>40707</v>
      </c>
      <c r="J447">
        <v>23475</v>
      </c>
      <c r="K447">
        <f t="shared" si="6"/>
        <v>7825</v>
      </c>
    </row>
    <row r="448" spans="1:11" x14ac:dyDescent="0.3">
      <c r="A448" t="s">
        <v>18</v>
      </c>
      <c r="B448" t="s">
        <v>11</v>
      </c>
      <c r="C448" t="s">
        <v>29</v>
      </c>
      <c r="D448" t="s">
        <v>28</v>
      </c>
      <c r="E448">
        <v>921</v>
      </c>
      <c r="F448">
        <v>5</v>
      </c>
      <c r="G448">
        <v>15</v>
      </c>
      <c r="H448">
        <v>9210</v>
      </c>
      <c r="I448" s="1">
        <v>40711</v>
      </c>
      <c r="J448">
        <v>13815</v>
      </c>
      <c r="K448">
        <f t="shared" si="6"/>
        <v>4605</v>
      </c>
    </row>
    <row r="449" spans="1:11" x14ac:dyDescent="0.3">
      <c r="A449" t="s">
        <v>10</v>
      </c>
      <c r="B449" t="s">
        <v>21</v>
      </c>
      <c r="C449" t="s">
        <v>29</v>
      </c>
      <c r="D449" t="s">
        <v>28</v>
      </c>
      <c r="E449">
        <v>2518</v>
      </c>
      <c r="F449">
        <v>5</v>
      </c>
      <c r="G449">
        <v>12</v>
      </c>
      <c r="H449">
        <v>7554</v>
      </c>
      <c r="I449" s="1">
        <v>40711</v>
      </c>
      <c r="J449">
        <v>30216</v>
      </c>
      <c r="K449">
        <f t="shared" si="6"/>
        <v>22662</v>
      </c>
    </row>
    <row r="450" spans="1:11" x14ac:dyDescent="0.3">
      <c r="A450" t="s">
        <v>14</v>
      </c>
      <c r="B450" t="s">
        <v>15</v>
      </c>
      <c r="C450" t="s">
        <v>27</v>
      </c>
      <c r="D450" t="s">
        <v>24</v>
      </c>
      <c r="E450">
        <v>947</v>
      </c>
      <c r="F450">
        <v>260</v>
      </c>
      <c r="G450">
        <v>125</v>
      </c>
      <c r="H450">
        <v>113640</v>
      </c>
      <c r="I450" s="1">
        <v>40712</v>
      </c>
      <c r="J450">
        <v>118375</v>
      </c>
      <c r="K450">
        <f t="shared" si="6"/>
        <v>4735</v>
      </c>
    </row>
    <row r="451" spans="1:11" x14ac:dyDescent="0.3">
      <c r="A451" t="s">
        <v>23</v>
      </c>
      <c r="B451" t="s">
        <v>26</v>
      </c>
      <c r="C451" t="s">
        <v>22</v>
      </c>
      <c r="D451" t="s">
        <v>17</v>
      </c>
      <c r="E451">
        <v>349</v>
      </c>
      <c r="F451">
        <v>250</v>
      </c>
      <c r="G451">
        <v>350</v>
      </c>
      <c r="H451">
        <v>90740</v>
      </c>
      <c r="I451" s="1">
        <v>40714</v>
      </c>
      <c r="J451">
        <v>122150</v>
      </c>
      <c r="K451">
        <f t="shared" ref="K451:K514" si="7">J451-H451</f>
        <v>31410</v>
      </c>
    </row>
    <row r="452" spans="1:11" x14ac:dyDescent="0.3">
      <c r="A452" t="s">
        <v>10</v>
      </c>
      <c r="B452" t="s">
        <v>11</v>
      </c>
      <c r="C452" t="s">
        <v>29</v>
      </c>
      <c r="D452" t="s">
        <v>13</v>
      </c>
      <c r="E452">
        <v>2342</v>
      </c>
      <c r="F452">
        <v>5</v>
      </c>
      <c r="G452">
        <v>12</v>
      </c>
      <c r="H452">
        <v>7026</v>
      </c>
      <c r="I452" s="1">
        <v>40714</v>
      </c>
      <c r="J452">
        <v>28104</v>
      </c>
      <c r="K452">
        <f t="shared" si="7"/>
        <v>21078</v>
      </c>
    </row>
    <row r="453" spans="1:11" x14ac:dyDescent="0.3">
      <c r="A453" t="s">
        <v>23</v>
      </c>
      <c r="B453" t="s">
        <v>11</v>
      </c>
      <c r="C453" t="s">
        <v>12</v>
      </c>
      <c r="D453" t="s">
        <v>24</v>
      </c>
      <c r="E453">
        <v>442</v>
      </c>
      <c r="F453">
        <v>3</v>
      </c>
      <c r="G453">
        <v>20</v>
      </c>
      <c r="H453">
        <v>4420</v>
      </c>
      <c r="I453" s="1">
        <v>40714</v>
      </c>
      <c r="J453">
        <v>8840</v>
      </c>
      <c r="K453">
        <f t="shared" si="7"/>
        <v>4420</v>
      </c>
    </row>
    <row r="454" spans="1:11" x14ac:dyDescent="0.3">
      <c r="A454" t="s">
        <v>23</v>
      </c>
      <c r="B454" t="s">
        <v>26</v>
      </c>
      <c r="C454" t="s">
        <v>27</v>
      </c>
      <c r="D454" t="s">
        <v>13</v>
      </c>
      <c r="E454">
        <v>727</v>
      </c>
      <c r="F454">
        <v>260</v>
      </c>
      <c r="G454">
        <v>350</v>
      </c>
      <c r="H454">
        <v>189020</v>
      </c>
      <c r="I454" s="1">
        <v>40715</v>
      </c>
      <c r="J454">
        <v>254450</v>
      </c>
      <c r="K454">
        <f t="shared" si="7"/>
        <v>65430</v>
      </c>
    </row>
    <row r="455" spans="1:11" x14ac:dyDescent="0.3">
      <c r="A455" t="s">
        <v>23</v>
      </c>
      <c r="B455" t="s">
        <v>26</v>
      </c>
      <c r="C455" t="s">
        <v>29</v>
      </c>
      <c r="D455" t="s">
        <v>17</v>
      </c>
      <c r="E455">
        <v>1566</v>
      </c>
      <c r="F455">
        <v>5</v>
      </c>
      <c r="G455">
        <v>20</v>
      </c>
      <c r="H455">
        <v>15660</v>
      </c>
      <c r="I455" s="1">
        <v>40728</v>
      </c>
      <c r="J455">
        <v>31320</v>
      </c>
      <c r="K455">
        <f t="shared" si="7"/>
        <v>15660</v>
      </c>
    </row>
    <row r="456" spans="1:11" x14ac:dyDescent="0.3">
      <c r="A456" t="s">
        <v>23</v>
      </c>
      <c r="B456" t="s">
        <v>11</v>
      </c>
      <c r="C456" t="s">
        <v>27</v>
      </c>
      <c r="D456" t="s">
        <v>28</v>
      </c>
      <c r="E456">
        <v>1686</v>
      </c>
      <c r="F456">
        <v>260</v>
      </c>
      <c r="G456">
        <v>7</v>
      </c>
      <c r="H456">
        <v>8430</v>
      </c>
      <c r="I456" s="1">
        <v>40732</v>
      </c>
      <c r="J456">
        <v>11802</v>
      </c>
      <c r="K456">
        <f t="shared" si="7"/>
        <v>3372</v>
      </c>
    </row>
    <row r="457" spans="1:11" x14ac:dyDescent="0.3">
      <c r="A457" t="s">
        <v>18</v>
      </c>
      <c r="B457" t="s">
        <v>11</v>
      </c>
      <c r="C457" t="s">
        <v>12</v>
      </c>
      <c r="D457" t="s">
        <v>28</v>
      </c>
      <c r="E457">
        <v>888</v>
      </c>
      <c r="F457">
        <v>3</v>
      </c>
      <c r="G457">
        <v>15</v>
      </c>
      <c r="H457">
        <v>8880</v>
      </c>
      <c r="I457" s="1">
        <v>40734</v>
      </c>
      <c r="J457">
        <v>13320</v>
      </c>
      <c r="K457">
        <f t="shared" si="7"/>
        <v>4440</v>
      </c>
    </row>
    <row r="458" spans="1:11" x14ac:dyDescent="0.3">
      <c r="A458" t="s">
        <v>23</v>
      </c>
      <c r="B458" t="s">
        <v>15</v>
      </c>
      <c r="C458" t="s">
        <v>25</v>
      </c>
      <c r="D458" t="s">
        <v>13</v>
      </c>
      <c r="E458">
        <v>1498</v>
      </c>
      <c r="F458">
        <v>120</v>
      </c>
      <c r="G458">
        <v>7</v>
      </c>
      <c r="H458">
        <v>7490</v>
      </c>
      <c r="I458" s="1">
        <v>40735</v>
      </c>
      <c r="J458">
        <v>10486</v>
      </c>
      <c r="K458">
        <f t="shared" si="7"/>
        <v>2996</v>
      </c>
    </row>
    <row r="459" spans="1:11" x14ac:dyDescent="0.3">
      <c r="A459" t="s">
        <v>10</v>
      </c>
      <c r="B459" t="s">
        <v>11</v>
      </c>
      <c r="C459" t="s">
        <v>25</v>
      </c>
      <c r="D459" t="s">
        <v>28</v>
      </c>
      <c r="E459">
        <v>1545</v>
      </c>
      <c r="F459">
        <v>120</v>
      </c>
      <c r="G459">
        <v>12</v>
      </c>
      <c r="H459">
        <v>4635</v>
      </c>
      <c r="I459" s="1">
        <v>40743</v>
      </c>
      <c r="J459">
        <v>18540</v>
      </c>
      <c r="K459">
        <f t="shared" si="7"/>
        <v>13905</v>
      </c>
    </row>
    <row r="460" spans="1:11" x14ac:dyDescent="0.3">
      <c r="A460" t="s">
        <v>23</v>
      </c>
      <c r="B460" t="s">
        <v>11</v>
      </c>
      <c r="C460" t="s">
        <v>16</v>
      </c>
      <c r="D460" t="s">
        <v>13</v>
      </c>
      <c r="E460">
        <v>1095</v>
      </c>
      <c r="F460">
        <v>10</v>
      </c>
      <c r="G460">
        <v>7</v>
      </c>
      <c r="H460">
        <v>5475</v>
      </c>
      <c r="I460" s="1">
        <v>40745</v>
      </c>
      <c r="J460">
        <v>7665</v>
      </c>
      <c r="K460">
        <f t="shared" si="7"/>
        <v>2190</v>
      </c>
    </row>
    <row r="461" spans="1:11" x14ac:dyDescent="0.3">
      <c r="A461" t="s">
        <v>10</v>
      </c>
      <c r="B461" t="s">
        <v>19</v>
      </c>
      <c r="C461" t="s">
        <v>27</v>
      </c>
      <c r="D461" t="s">
        <v>13</v>
      </c>
      <c r="E461">
        <v>306</v>
      </c>
      <c r="F461">
        <v>260</v>
      </c>
      <c r="G461">
        <v>12</v>
      </c>
      <c r="H461">
        <v>918</v>
      </c>
      <c r="I461" s="1">
        <v>40745</v>
      </c>
      <c r="J461">
        <v>3672</v>
      </c>
      <c r="K461">
        <f t="shared" si="7"/>
        <v>2754</v>
      </c>
    </row>
    <row r="462" spans="1:11" x14ac:dyDescent="0.3">
      <c r="A462" t="s">
        <v>18</v>
      </c>
      <c r="B462" t="s">
        <v>11</v>
      </c>
      <c r="C462" t="s">
        <v>25</v>
      </c>
      <c r="D462" t="s">
        <v>13</v>
      </c>
      <c r="E462">
        <v>1530</v>
      </c>
      <c r="F462">
        <v>120</v>
      </c>
      <c r="G462">
        <v>15</v>
      </c>
      <c r="H462">
        <v>15300</v>
      </c>
      <c r="I462" s="1">
        <v>40747</v>
      </c>
      <c r="J462">
        <v>22950</v>
      </c>
      <c r="K462">
        <f t="shared" si="7"/>
        <v>7650</v>
      </c>
    </row>
    <row r="463" spans="1:11" x14ac:dyDescent="0.3">
      <c r="A463" t="s">
        <v>23</v>
      </c>
      <c r="B463" t="s">
        <v>19</v>
      </c>
      <c r="C463" t="s">
        <v>25</v>
      </c>
      <c r="D463" t="s">
        <v>13</v>
      </c>
      <c r="E463">
        <v>1496</v>
      </c>
      <c r="F463">
        <v>120</v>
      </c>
      <c r="G463">
        <v>350</v>
      </c>
      <c r="H463">
        <v>388960</v>
      </c>
      <c r="I463" s="1">
        <v>40747</v>
      </c>
      <c r="J463">
        <v>523600</v>
      </c>
      <c r="K463">
        <f t="shared" si="7"/>
        <v>134640</v>
      </c>
    </row>
    <row r="464" spans="1:11" x14ac:dyDescent="0.3">
      <c r="A464" t="s">
        <v>23</v>
      </c>
      <c r="B464" t="s">
        <v>15</v>
      </c>
      <c r="C464" t="s">
        <v>29</v>
      </c>
      <c r="D464" t="s">
        <v>24</v>
      </c>
      <c r="E464">
        <v>1727</v>
      </c>
      <c r="F464">
        <v>5</v>
      </c>
      <c r="G464">
        <v>7</v>
      </c>
      <c r="H464">
        <v>8635</v>
      </c>
      <c r="I464" s="1">
        <v>40749</v>
      </c>
      <c r="J464">
        <v>12089</v>
      </c>
      <c r="K464">
        <f t="shared" si="7"/>
        <v>3454</v>
      </c>
    </row>
    <row r="465" spans="1:11" x14ac:dyDescent="0.3">
      <c r="A465" t="s">
        <v>18</v>
      </c>
      <c r="B465" t="s">
        <v>15</v>
      </c>
      <c r="C465" t="s">
        <v>16</v>
      </c>
      <c r="D465" t="s">
        <v>24</v>
      </c>
      <c r="E465">
        <v>1984</v>
      </c>
      <c r="F465">
        <v>10</v>
      </c>
      <c r="G465">
        <v>15</v>
      </c>
      <c r="H465">
        <v>19840</v>
      </c>
      <c r="I465" s="1">
        <v>40754</v>
      </c>
      <c r="J465">
        <v>29760</v>
      </c>
      <c r="K465">
        <f t="shared" si="7"/>
        <v>9920</v>
      </c>
    </row>
    <row r="466" spans="1:11" x14ac:dyDescent="0.3">
      <c r="A466" t="s">
        <v>18</v>
      </c>
      <c r="B466" t="s">
        <v>26</v>
      </c>
      <c r="C466" t="s">
        <v>16</v>
      </c>
      <c r="D466" t="s">
        <v>13</v>
      </c>
      <c r="E466">
        <v>2198</v>
      </c>
      <c r="F466">
        <v>10</v>
      </c>
      <c r="G466">
        <v>15</v>
      </c>
      <c r="H466">
        <v>21980</v>
      </c>
      <c r="I466" s="1">
        <v>40755</v>
      </c>
      <c r="J466">
        <v>32970</v>
      </c>
      <c r="K466">
        <f t="shared" si="7"/>
        <v>10990</v>
      </c>
    </row>
    <row r="467" spans="1:11" x14ac:dyDescent="0.3">
      <c r="A467" t="s">
        <v>18</v>
      </c>
      <c r="B467" t="s">
        <v>11</v>
      </c>
      <c r="C467" t="s">
        <v>16</v>
      </c>
      <c r="D467" t="s">
        <v>13</v>
      </c>
      <c r="E467">
        <v>1743</v>
      </c>
      <c r="F467">
        <v>10</v>
      </c>
      <c r="G467">
        <v>15</v>
      </c>
      <c r="H467">
        <v>17430</v>
      </c>
      <c r="I467" s="1">
        <v>40755</v>
      </c>
      <c r="J467">
        <v>26145</v>
      </c>
      <c r="K467">
        <f t="shared" si="7"/>
        <v>8715</v>
      </c>
    </row>
    <row r="468" spans="1:11" x14ac:dyDescent="0.3">
      <c r="A468" t="s">
        <v>23</v>
      </c>
      <c r="B468" t="s">
        <v>21</v>
      </c>
      <c r="C468" t="s">
        <v>29</v>
      </c>
      <c r="D468" t="s">
        <v>17</v>
      </c>
      <c r="E468">
        <v>1830</v>
      </c>
      <c r="F468">
        <v>5</v>
      </c>
      <c r="G468">
        <v>7</v>
      </c>
      <c r="H468">
        <v>9150</v>
      </c>
      <c r="I468" s="1">
        <v>40762</v>
      </c>
      <c r="J468">
        <v>12810</v>
      </c>
      <c r="K468">
        <f t="shared" si="7"/>
        <v>3660</v>
      </c>
    </row>
    <row r="469" spans="1:11" x14ac:dyDescent="0.3">
      <c r="A469" t="s">
        <v>10</v>
      </c>
      <c r="B469" t="s">
        <v>15</v>
      </c>
      <c r="C469" t="s">
        <v>29</v>
      </c>
      <c r="D469" t="s">
        <v>24</v>
      </c>
      <c r="E469">
        <v>2661</v>
      </c>
      <c r="F469">
        <v>5</v>
      </c>
      <c r="G469">
        <v>12</v>
      </c>
      <c r="H469">
        <v>7983</v>
      </c>
      <c r="I469" s="1">
        <v>40762</v>
      </c>
      <c r="J469">
        <v>31932</v>
      </c>
      <c r="K469">
        <f t="shared" si="7"/>
        <v>23949</v>
      </c>
    </row>
    <row r="470" spans="1:11" x14ac:dyDescent="0.3">
      <c r="A470" t="s">
        <v>23</v>
      </c>
      <c r="B470" t="s">
        <v>11</v>
      </c>
      <c r="C470" t="s">
        <v>16</v>
      </c>
      <c r="D470" t="s">
        <v>24</v>
      </c>
      <c r="E470">
        <v>1531</v>
      </c>
      <c r="F470">
        <v>10</v>
      </c>
      <c r="G470">
        <v>20</v>
      </c>
      <c r="H470">
        <v>15310</v>
      </c>
      <c r="I470" s="1">
        <v>40762</v>
      </c>
      <c r="J470">
        <v>30620</v>
      </c>
      <c r="K470">
        <f t="shared" si="7"/>
        <v>15310</v>
      </c>
    </row>
    <row r="471" spans="1:11" x14ac:dyDescent="0.3">
      <c r="A471" t="s">
        <v>23</v>
      </c>
      <c r="B471" t="s">
        <v>19</v>
      </c>
      <c r="C471" t="s">
        <v>29</v>
      </c>
      <c r="D471" t="s">
        <v>13</v>
      </c>
      <c r="E471">
        <v>1385</v>
      </c>
      <c r="F471">
        <v>5</v>
      </c>
      <c r="G471">
        <v>350</v>
      </c>
      <c r="H471">
        <v>359970</v>
      </c>
      <c r="I471" s="1">
        <v>40763</v>
      </c>
      <c r="J471">
        <v>484575</v>
      </c>
      <c r="K471">
        <f t="shared" si="7"/>
        <v>124605</v>
      </c>
    </row>
    <row r="472" spans="1:11" x14ac:dyDescent="0.3">
      <c r="A472" t="s">
        <v>14</v>
      </c>
      <c r="B472" t="s">
        <v>26</v>
      </c>
      <c r="C472" t="s">
        <v>29</v>
      </c>
      <c r="D472" t="s">
        <v>13</v>
      </c>
      <c r="E472">
        <v>3627</v>
      </c>
      <c r="F472">
        <v>5</v>
      </c>
      <c r="G472">
        <v>125</v>
      </c>
      <c r="H472">
        <v>435240</v>
      </c>
      <c r="I472" s="1">
        <v>40763</v>
      </c>
      <c r="J472">
        <v>453375</v>
      </c>
      <c r="K472">
        <f t="shared" si="7"/>
        <v>18135</v>
      </c>
    </row>
    <row r="473" spans="1:11" x14ac:dyDescent="0.3">
      <c r="A473" t="s">
        <v>23</v>
      </c>
      <c r="B473" t="s">
        <v>21</v>
      </c>
      <c r="C473" t="s">
        <v>27</v>
      </c>
      <c r="D473" t="s">
        <v>17</v>
      </c>
      <c r="E473">
        <v>1778</v>
      </c>
      <c r="F473">
        <v>260</v>
      </c>
      <c r="G473">
        <v>350</v>
      </c>
      <c r="H473">
        <v>462280</v>
      </c>
      <c r="I473" s="1">
        <v>40765</v>
      </c>
      <c r="J473">
        <v>622300</v>
      </c>
      <c r="K473">
        <f t="shared" si="7"/>
        <v>160020</v>
      </c>
    </row>
    <row r="474" spans="1:11" x14ac:dyDescent="0.3">
      <c r="A474" t="s">
        <v>23</v>
      </c>
      <c r="B474" t="s">
        <v>11</v>
      </c>
      <c r="C474" t="s">
        <v>29</v>
      </c>
      <c r="D474" t="s">
        <v>13</v>
      </c>
      <c r="E474">
        <v>1159</v>
      </c>
      <c r="F474">
        <v>5</v>
      </c>
      <c r="G474">
        <v>7</v>
      </c>
      <c r="H474">
        <v>5795</v>
      </c>
      <c r="I474" s="1">
        <v>40765</v>
      </c>
      <c r="J474">
        <v>8113</v>
      </c>
      <c r="K474">
        <f t="shared" si="7"/>
        <v>2318</v>
      </c>
    </row>
    <row r="475" spans="1:11" x14ac:dyDescent="0.3">
      <c r="A475" t="s">
        <v>23</v>
      </c>
      <c r="B475" t="s">
        <v>19</v>
      </c>
      <c r="C475" t="s">
        <v>27</v>
      </c>
      <c r="D475" t="s">
        <v>13</v>
      </c>
      <c r="E475">
        <v>2876</v>
      </c>
      <c r="F475">
        <v>260</v>
      </c>
      <c r="G475">
        <v>350</v>
      </c>
      <c r="H475">
        <v>747760</v>
      </c>
      <c r="I475" s="1">
        <v>40765</v>
      </c>
      <c r="J475">
        <v>1006600</v>
      </c>
      <c r="K475">
        <f t="shared" si="7"/>
        <v>258840</v>
      </c>
    </row>
    <row r="476" spans="1:11" x14ac:dyDescent="0.3">
      <c r="A476" t="s">
        <v>14</v>
      </c>
      <c r="B476" t="s">
        <v>11</v>
      </c>
      <c r="C476" t="s">
        <v>27</v>
      </c>
      <c r="D476" t="s">
        <v>13</v>
      </c>
      <c r="E476">
        <v>994</v>
      </c>
      <c r="F476">
        <v>260</v>
      </c>
      <c r="G476">
        <v>125</v>
      </c>
      <c r="H476">
        <v>119280</v>
      </c>
      <c r="I476" s="1">
        <v>40765</v>
      </c>
      <c r="J476">
        <v>124250</v>
      </c>
      <c r="K476">
        <f t="shared" si="7"/>
        <v>4970</v>
      </c>
    </row>
    <row r="477" spans="1:11" x14ac:dyDescent="0.3">
      <c r="A477" t="s">
        <v>23</v>
      </c>
      <c r="B477" t="s">
        <v>21</v>
      </c>
      <c r="C477" t="s">
        <v>27</v>
      </c>
      <c r="D477" t="s">
        <v>13</v>
      </c>
      <c r="E477">
        <v>1118</v>
      </c>
      <c r="F477">
        <v>260</v>
      </c>
      <c r="G477">
        <v>20</v>
      </c>
      <c r="H477">
        <v>11180</v>
      </c>
      <c r="I477" s="1">
        <v>40765</v>
      </c>
      <c r="J477">
        <v>22360</v>
      </c>
      <c r="K477">
        <f t="shared" si="7"/>
        <v>11180</v>
      </c>
    </row>
    <row r="478" spans="1:11" x14ac:dyDescent="0.3">
      <c r="A478" t="s">
        <v>20</v>
      </c>
      <c r="B478" t="s">
        <v>26</v>
      </c>
      <c r="C478" t="s">
        <v>27</v>
      </c>
      <c r="D478" t="s">
        <v>13</v>
      </c>
      <c r="E478">
        <v>1372</v>
      </c>
      <c r="F478">
        <v>260</v>
      </c>
      <c r="G478">
        <v>300</v>
      </c>
      <c r="H478">
        <v>343000</v>
      </c>
      <c r="I478" s="1">
        <v>40765</v>
      </c>
      <c r="J478">
        <v>411600</v>
      </c>
      <c r="K478">
        <f t="shared" si="7"/>
        <v>68600</v>
      </c>
    </row>
    <row r="479" spans="1:11" x14ac:dyDescent="0.3">
      <c r="A479" t="s">
        <v>14</v>
      </c>
      <c r="B479" t="s">
        <v>26</v>
      </c>
      <c r="C479" t="s">
        <v>16</v>
      </c>
      <c r="D479" t="s">
        <v>13</v>
      </c>
      <c r="E479">
        <v>861</v>
      </c>
      <c r="F479">
        <v>10</v>
      </c>
      <c r="G479">
        <v>125</v>
      </c>
      <c r="H479">
        <v>103320</v>
      </c>
      <c r="I479" s="1">
        <v>40767</v>
      </c>
      <c r="J479">
        <v>107625</v>
      </c>
      <c r="K479">
        <f t="shared" si="7"/>
        <v>4305</v>
      </c>
    </row>
    <row r="480" spans="1:11" x14ac:dyDescent="0.3">
      <c r="A480" t="s">
        <v>14</v>
      </c>
      <c r="B480" t="s">
        <v>19</v>
      </c>
      <c r="C480" t="s">
        <v>16</v>
      </c>
      <c r="D480" t="s">
        <v>13</v>
      </c>
      <c r="E480">
        <v>704</v>
      </c>
      <c r="F480">
        <v>10</v>
      </c>
      <c r="G480">
        <v>125</v>
      </c>
      <c r="H480">
        <v>84480</v>
      </c>
      <c r="I480" s="1">
        <v>40767</v>
      </c>
      <c r="J480">
        <v>88000</v>
      </c>
      <c r="K480">
        <f t="shared" si="7"/>
        <v>3520</v>
      </c>
    </row>
    <row r="481" spans="1:11" x14ac:dyDescent="0.3">
      <c r="A481" t="s">
        <v>23</v>
      </c>
      <c r="B481" t="s">
        <v>11</v>
      </c>
      <c r="C481" t="s">
        <v>22</v>
      </c>
      <c r="D481" t="s">
        <v>17</v>
      </c>
      <c r="E481">
        <v>263</v>
      </c>
      <c r="F481">
        <v>250</v>
      </c>
      <c r="G481">
        <v>7</v>
      </c>
      <c r="H481">
        <v>1315</v>
      </c>
      <c r="I481" s="1">
        <v>40768</v>
      </c>
      <c r="J481">
        <v>1841</v>
      </c>
      <c r="K481">
        <f t="shared" si="7"/>
        <v>526</v>
      </c>
    </row>
    <row r="482" spans="1:11" x14ac:dyDescent="0.3">
      <c r="A482" t="s">
        <v>23</v>
      </c>
      <c r="B482" t="s">
        <v>21</v>
      </c>
      <c r="C482" t="s">
        <v>22</v>
      </c>
      <c r="D482" t="s">
        <v>17</v>
      </c>
      <c r="E482">
        <v>944</v>
      </c>
      <c r="F482">
        <v>250</v>
      </c>
      <c r="G482">
        <v>350</v>
      </c>
      <c r="H482">
        <v>245310</v>
      </c>
      <c r="I482" s="1">
        <v>40771</v>
      </c>
      <c r="J482">
        <v>330225</v>
      </c>
      <c r="K482">
        <f t="shared" si="7"/>
        <v>84915</v>
      </c>
    </row>
    <row r="483" spans="1:11" x14ac:dyDescent="0.3">
      <c r="A483" t="s">
        <v>14</v>
      </c>
      <c r="B483" t="s">
        <v>26</v>
      </c>
      <c r="C483" t="s">
        <v>22</v>
      </c>
      <c r="D483" t="s">
        <v>17</v>
      </c>
      <c r="E483">
        <v>727</v>
      </c>
      <c r="F483">
        <v>250</v>
      </c>
      <c r="G483">
        <v>125</v>
      </c>
      <c r="H483">
        <v>87240</v>
      </c>
      <c r="I483" s="1">
        <v>40771</v>
      </c>
      <c r="J483">
        <v>90875</v>
      </c>
      <c r="K483">
        <f t="shared" si="7"/>
        <v>3635</v>
      </c>
    </row>
    <row r="484" spans="1:11" x14ac:dyDescent="0.3">
      <c r="A484" t="s">
        <v>14</v>
      </c>
      <c r="B484" t="s">
        <v>19</v>
      </c>
      <c r="C484" t="s">
        <v>22</v>
      </c>
      <c r="D484" t="s">
        <v>17</v>
      </c>
      <c r="E484">
        <v>787</v>
      </c>
      <c r="F484">
        <v>250</v>
      </c>
      <c r="G484">
        <v>125</v>
      </c>
      <c r="H484">
        <v>94440</v>
      </c>
      <c r="I484" s="1">
        <v>40771</v>
      </c>
      <c r="J484">
        <v>98375</v>
      </c>
      <c r="K484">
        <f t="shared" si="7"/>
        <v>3935</v>
      </c>
    </row>
    <row r="485" spans="1:11" x14ac:dyDescent="0.3">
      <c r="A485" t="s">
        <v>14</v>
      </c>
      <c r="B485" t="s">
        <v>21</v>
      </c>
      <c r="C485" t="s">
        <v>12</v>
      </c>
      <c r="D485" t="s">
        <v>17</v>
      </c>
      <c r="E485">
        <v>743</v>
      </c>
      <c r="F485">
        <v>3</v>
      </c>
      <c r="G485">
        <v>125</v>
      </c>
      <c r="H485">
        <v>89100</v>
      </c>
      <c r="I485" s="1">
        <v>40774</v>
      </c>
      <c r="J485">
        <v>92812.5</v>
      </c>
      <c r="K485">
        <f t="shared" si="7"/>
        <v>3712.5</v>
      </c>
    </row>
    <row r="486" spans="1:11" x14ac:dyDescent="0.3">
      <c r="A486" t="s">
        <v>10</v>
      </c>
      <c r="B486" t="s">
        <v>15</v>
      </c>
      <c r="C486" t="s">
        <v>12</v>
      </c>
      <c r="D486" t="s">
        <v>13</v>
      </c>
      <c r="E486">
        <v>367</v>
      </c>
      <c r="F486">
        <v>3</v>
      </c>
      <c r="G486">
        <v>12</v>
      </c>
      <c r="H486">
        <v>1101</v>
      </c>
      <c r="I486" s="1">
        <v>40780</v>
      </c>
      <c r="J486">
        <v>4404</v>
      </c>
      <c r="K486">
        <f t="shared" si="7"/>
        <v>3303</v>
      </c>
    </row>
    <row r="487" spans="1:11" x14ac:dyDescent="0.3">
      <c r="A487" t="s">
        <v>23</v>
      </c>
      <c r="B487" t="s">
        <v>11</v>
      </c>
      <c r="C487" t="s">
        <v>29</v>
      </c>
      <c r="D487" t="s">
        <v>24</v>
      </c>
      <c r="E487">
        <v>2992</v>
      </c>
      <c r="F487">
        <v>5</v>
      </c>
      <c r="G487">
        <v>20</v>
      </c>
      <c r="H487">
        <v>29920</v>
      </c>
      <c r="I487" s="1">
        <v>40780</v>
      </c>
      <c r="J487">
        <v>59840</v>
      </c>
      <c r="K487">
        <f t="shared" si="7"/>
        <v>29920</v>
      </c>
    </row>
    <row r="488" spans="1:11" x14ac:dyDescent="0.3">
      <c r="A488" t="s">
        <v>18</v>
      </c>
      <c r="B488" t="s">
        <v>26</v>
      </c>
      <c r="C488" t="s">
        <v>16</v>
      </c>
      <c r="D488" t="s">
        <v>17</v>
      </c>
      <c r="E488">
        <v>1514</v>
      </c>
      <c r="F488">
        <v>10</v>
      </c>
      <c r="G488">
        <v>15</v>
      </c>
      <c r="H488">
        <v>15140</v>
      </c>
      <c r="I488" s="1">
        <v>40783</v>
      </c>
      <c r="J488">
        <v>22710</v>
      </c>
      <c r="K488">
        <f t="shared" si="7"/>
        <v>7570</v>
      </c>
    </row>
    <row r="489" spans="1:11" x14ac:dyDescent="0.3">
      <c r="A489" t="s">
        <v>23</v>
      </c>
      <c r="B489" t="s">
        <v>19</v>
      </c>
      <c r="C489" t="s">
        <v>27</v>
      </c>
      <c r="D489" t="s">
        <v>28</v>
      </c>
      <c r="E489">
        <v>2750</v>
      </c>
      <c r="F489">
        <v>260</v>
      </c>
      <c r="G489">
        <v>350</v>
      </c>
      <c r="H489">
        <v>715000</v>
      </c>
      <c r="I489" s="1">
        <v>40786</v>
      </c>
      <c r="J489">
        <v>962500</v>
      </c>
      <c r="K489">
        <f t="shared" si="7"/>
        <v>247500</v>
      </c>
    </row>
    <row r="490" spans="1:11" x14ac:dyDescent="0.3">
      <c r="A490" t="s">
        <v>10</v>
      </c>
      <c r="B490" t="s">
        <v>26</v>
      </c>
      <c r="C490" t="s">
        <v>27</v>
      </c>
      <c r="D490" t="s">
        <v>28</v>
      </c>
      <c r="E490">
        <v>1953</v>
      </c>
      <c r="F490">
        <v>260</v>
      </c>
      <c r="G490">
        <v>12</v>
      </c>
      <c r="H490">
        <v>5859</v>
      </c>
      <c r="I490" s="1">
        <v>40786</v>
      </c>
      <c r="J490">
        <v>23436</v>
      </c>
      <c r="K490">
        <f t="shared" si="7"/>
        <v>17577</v>
      </c>
    </row>
    <row r="491" spans="1:11" x14ac:dyDescent="0.3">
      <c r="A491" t="s">
        <v>14</v>
      </c>
      <c r="B491" t="s">
        <v>11</v>
      </c>
      <c r="C491" t="s">
        <v>27</v>
      </c>
      <c r="D491" t="s">
        <v>28</v>
      </c>
      <c r="E491">
        <v>4220</v>
      </c>
      <c r="F491">
        <v>260</v>
      </c>
      <c r="G491">
        <v>125</v>
      </c>
      <c r="H491">
        <v>506340</v>
      </c>
      <c r="I491" s="1">
        <v>40786</v>
      </c>
      <c r="J491">
        <v>527437.5</v>
      </c>
      <c r="K491">
        <f t="shared" si="7"/>
        <v>21097.5</v>
      </c>
    </row>
    <row r="492" spans="1:11" x14ac:dyDescent="0.3">
      <c r="A492" t="s">
        <v>23</v>
      </c>
      <c r="B492" t="s">
        <v>19</v>
      </c>
      <c r="C492" t="s">
        <v>27</v>
      </c>
      <c r="D492" t="s">
        <v>28</v>
      </c>
      <c r="E492">
        <v>1899</v>
      </c>
      <c r="F492">
        <v>260</v>
      </c>
      <c r="G492">
        <v>20</v>
      </c>
      <c r="H492">
        <v>18990</v>
      </c>
      <c r="I492" s="1">
        <v>40786</v>
      </c>
      <c r="J492">
        <v>37980</v>
      </c>
      <c r="K492">
        <f t="shared" si="7"/>
        <v>18990</v>
      </c>
    </row>
    <row r="493" spans="1:11" x14ac:dyDescent="0.3">
      <c r="A493" t="s">
        <v>18</v>
      </c>
      <c r="B493" t="s">
        <v>11</v>
      </c>
      <c r="C493" t="s">
        <v>16</v>
      </c>
      <c r="D493" t="s">
        <v>13</v>
      </c>
      <c r="E493">
        <v>2116</v>
      </c>
      <c r="F493">
        <v>10</v>
      </c>
      <c r="G493">
        <v>15</v>
      </c>
      <c r="H493">
        <v>21160</v>
      </c>
      <c r="I493" s="1">
        <v>40788</v>
      </c>
      <c r="J493">
        <v>31740</v>
      </c>
      <c r="K493">
        <f t="shared" si="7"/>
        <v>10580</v>
      </c>
    </row>
    <row r="494" spans="1:11" x14ac:dyDescent="0.3">
      <c r="A494" t="s">
        <v>18</v>
      </c>
      <c r="B494" t="s">
        <v>26</v>
      </c>
      <c r="C494" t="s">
        <v>25</v>
      </c>
      <c r="D494" t="s">
        <v>13</v>
      </c>
      <c r="E494">
        <v>555</v>
      </c>
      <c r="F494">
        <v>120</v>
      </c>
      <c r="G494">
        <v>15</v>
      </c>
      <c r="H494">
        <v>5550</v>
      </c>
      <c r="I494" s="1">
        <v>40788</v>
      </c>
      <c r="J494">
        <v>8325</v>
      </c>
      <c r="K494">
        <f t="shared" si="7"/>
        <v>2775</v>
      </c>
    </row>
    <row r="495" spans="1:11" x14ac:dyDescent="0.3">
      <c r="A495" t="s">
        <v>23</v>
      </c>
      <c r="B495" t="s">
        <v>21</v>
      </c>
      <c r="C495" t="s">
        <v>16</v>
      </c>
      <c r="D495" t="s">
        <v>24</v>
      </c>
      <c r="E495">
        <v>2105</v>
      </c>
      <c r="F495">
        <v>10</v>
      </c>
      <c r="G495">
        <v>350</v>
      </c>
      <c r="H495">
        <v>547170</v>
      </c>
      <c r="I495" s="1">
        <v>40788</v>
      </c>
      <c r="J495">
        <v>736575</v>
      </c>
      <c r="K495">
        <f t="shared" si="7"/>
        <v>189405</v>
      </c>
    </row>
    <row r="496" spans="1:11" x14ac:dyDescent="0.3">
      <c r="A496" t="s">
        <v>18</v>
      </c>
      <c r="B496" t="s">
        <v>15</v>
      </c>
      <c r="C496" t="s">
        <v>16</v>
      </c>
      <c r="D496" t="s">
        <v>17</v>
      </c>
      <c r="E496">
        <v>2031</v>
      </c>
      <c r="F496">
        <v>10</v>
      </c>
      <c r="G496">
        <v>15</v>
      </c>
      <c r="H496">
        <v>20310</v>
      </c>
      <c r="I496" s="1">
        <v>40791</v>
      </c>
      <c r="J496">
        <v>30465</v>
      </c>
      <c r="K496">
        <f t="shared" si="7"/>
        <v>10155</v>
      </c>
    </row>
    <row r="497" spans="1:11" x14ac:dyDescent="0.3">
      <c r="A497" t="s">
        <v>23</v>
      </c>
      <c r="B497" t="s">
        <v>11</v>
      </c>
      <c r="C497" t="s">
        <v>25</v>
      </c>
      <c r="D497" t="s">
        <v>17</v>
      </c>
      <c r="E497">
        <v>2877</v>
      </c>
      <c r="F497">
        <v>120</v>
      </c>
      <c r="G497">
        <v>350</v>
      </c>
      <c r="H497">
        <v>748020</v>
      </c>
      <c r="I497" s="1">
        <v>40796</v>
      </c>
      <c r="J497">
        <v>1006950</v>
      </c>
      <c r="K497">
        <f t="shared" si="7"/>
        <v>258930</v>
      </c>
    </row>
    <row r="498" spans="1:11" x14ac:dyDescent="0.3">
      <c r="A498" t="s">
        <v>10</v>
      </c>
      <c r="B498" t="s">
        <v>15</v>
      </c>
      <c r="C498" t="s">
        <v>16</v>
      </c>
      <c r="D498" t="s">
        <v>13</v>
      </c>
      <c r="E498">
        <v>367</v>
      </c>
      <c r="F498">
        <v>10</v>
      </c>
      <c r="G498">
        <v>12</v>
      </c>
      <c r="H498">
        <v>1101</v>
      </c>
      <c r="I498" s="1">
        <v>40798</v>
      </c>
      <c r="J498">
        <v>4404</v>
      </c>
      <c r="K498">
        <f t="shared" si="7"/>
        <v>3303</v>
      </c>
    </row>
    <row r="499" spans="1:11" x14ac:dyDescent="0.3">
      <c r="A499" t="s">
        <v>20</v>
      </c>
      <c r="B499" t="s">
        <v>26</v>
      </c>
      <c r="C499" t="s">
        <v>25</v>
      </c>
      <c r="D499" t="s">
        <v>24</v>
      </c>
      <c r="E499">
        <v>2460</v>
      </c>
      <c r="F499">
        <v>120</v>
      </c>
      <c r="G499">
        <v>300</v>
      </c>
      <c r="H499">
        <v>615000</v>
      </c>
      <c r="I499" s="1">
        <v>40799</v>
      </c>
      <c r="J499">
        <v>738000</v>
      </c>
      <c r="K499">
        <f t="shared" si="7"/>
        <v>123000</v>
      </c>
    </row>
    <row r="500" spans="1:11" x14ac:dyDescent="0.3">
      <c r="A500" t="s">
        <v>20</v>
      </c>
      <c r="B500" t="s">
        <v>21</v>
      </c>
      <c r="C500" t="s">
        <v>25</v>
      </c>
      <c r="D500" t="s">
        <v>24</v>
      </c>
      <c r="E500">
        <v>269</v>
      </c>
      <c r="F500">
        <v>120</v>
      </c>
      <c r="G500">
        <v>300</v>
      </c>
      <c r="H500">
        <v>67250</v>
      </c>
      <c r="I500" s="1">
        <v>40799</v>
      </c>
      <c r="J500">
        <v>80700</v>
      </c>
      <c r="K500">
        <f t="shared" si="7"/>
        <v>13450</v>
      </c>
    </row>
    <row r="501" spans="1:11" x14ac:dyDescent="0.3">
      <c r="A501" t="s">
        <v>18</v>
      </c>
      <c r="B501" t="s">
        <v>11</v>
      </c>
      <c r="C501" t="s">
        <v>16</v>
      </c>
      <c r="D501" t="s">
        <v>17</v>
      </c>
      <c r="E501">
        <v>1945</v>
      </c>
      <c r="F501">
        <v>10</v>
      </c>
      <c r="G501">
        <v>15</v>
      </c>
      <c r="H501">
        <v>19450</v>
      </c>
      <c r="I501" s="1">
        <v>40800</v>
      </c>
      <c r="J501">
        <v>29175</v>
      </c>
      <c r="K501">
        <f t="shared" si="7"/>
        <v>9725</v>
      </c>
    </row>
    <row r="502" spans="1:11" x14ac:dyDescent="0.3">
      <c r="A502" t="s">
        <v>10</v>
      </c>
      <c r="B502" t="s">
        <v>21</v>
      </c>
      <c r="C502" t="s">
        <v>22</v>
      </c>
      <c r="D502" t="s">
        <v>24</v>
      </c>
      <c r="E502">
        <v>2109</v>
      </c>
      <c r="F502">
        <v>250</v>
      </c>
      <c r="G502">
        <v>12</v>
      </c>
      <c r="H502">
        <v>6327</v>
      </c>
      <c r="I502" s="1">
        <v>40801</v>
      </c>
      <c r="J502">
        <v>25308</v>
      </c>
      <c r="K502">
        <f t="shared" si="7"/>
        <v>18981</v>
      </c>
    </row>
    <row r="503" spans="1:11" x14ac:dyDescent="0.3">
      <c r="A503" t="s">
        <v>23</v>
      </c>
      <c r="B503" t="s">
        <v>26</v>
      </c>
      <c r="C503" t="s">
        <v>12</v>
      </c>
      <c r="D503" t="s">
        <v>17</v>
      </c>
      <c r="E503">
        <v>274</v>
      </c>
      <c r="F503">
        <v>3</v>
      </c>
      <c r="G503">
        <v>350</v>
      </c>
      <c r="H503">
        <v>71240</v>
      </c>
      <c r="I503" s="1">
        <v>40803</v>
      </c>
      <c r="J503">
        <v>95900</v>
      </c>
      <c r="K503">
        <f t="shared" si="7"/>
        <v>24660</v>
      </c>
    </row>
    <row r="504" spans="1:11" x14ac:dyDescent="0.3">
      <c r="A504" t="s">
        <v>23</v>
      </c>
      <c r="B504" t="s">
        <v>11</v>
      </c>
      <c r="C504" t="s">
        <v>16</v>
      </c>
      <c r="D504" t="s">
        <v>13</v>
      </c>
      <c r="E504">
        <v>1259</v>
      </c>
      <c r="F504">
        <v>10</v>
      </c>
      <c r="G504">
        <v>7</v>
      </c>
      <c r="H504">
        <v>6295</v>
      </c>
      <c r="I504" s="1">
        <v>40808</v>
      </c>
      <c r="J504">
        <v>8813</v>
      </c>
      <c r="K504">
        <f t="shared" si="7"/>
        <v>2518</v>
      </c>
    </row>
    <row r="505" spans="1:11" x14ac:dyDescent="0.3">
      <c r="A505" t="s">
        <v>14</v>
      </c>
      <c r="B505" t="s">
        <v>11</v>
      </c>
      <c r="C505" t="s">
        <v>12</v>
      </c>
      <c r="D505" t="s">
        <v>24</v>
      </c>
      <c r="E505">
        <v>2767</v>
      </c>
      <c r="F505">
        <v>3</v>
      </c>
      <c r="G505">
        <v>125</v>
      </c>
      <c r="H505">
        <v>332040</v>
      </c>
      <c r="I505" s="1">
        <v>40808</v>
      </c>
      <c r="J505">
        <v>345875</v>
      </c>
      <c r="K505">
        <f t="shared" si="7"/>
        <v>13835</v>
      </c>
    </row>
    <row r="506" spans="1:11" x14ac:dyDescent="0.3">
      <c r="A506" t="s">
        <v>14</v>
      </c>
      <c r="B506" t="s">
        <v>11</v>
      </c>
      <c r="C506" t="s">
        <v>12</v>
      </c>
      <c r="D506" t="s">
        <v>24</v>
      </c>
      <c r="E506">
        <v>1085</v>
      </c>
      <c r="F506">
        <v>3</v>
      </c>
      <c r="G506">
        <v>125</v>
      </c>
      <c r="H506">
        <v>130200</v>
      </c>
      <c r="I506" s="1">
        <v>40808</v>
      </c>
      <c r="J506">
        <v>135625</v>
      </c>
      <c r="K506">
        <f t="shared" si="7"/>
        <v>5425</v>
      </c>
    </row>
    <row r="507" spans="1:11" x14ac:dyDescent="0.3">
      <c r="A507" t="s">
        <v>14</v>
      </c>
      <c r="B507" t="s">
        <v>19</v>
      </c>
      <c r="C507" t="s">
        <v>12</v>
      </c>
      <c r="D507" t="s">
        <v>24</v>
      </c>
      <c r="E507">
        <v>1174</v>
      </c>
      <c r="F507">
        <v>3</v>
      </c>
      <c r="G507">
        <v>125</v>
      </c>
      <c r="H507">
        <v>140880</v>
      </c>
      <c r="I507" s="1">
        <v>40812</v>
      </c>
      <c r="J507">
        <v>146750</v>
      </c>
      <c r="K507">
        <f t="shared" si="7"/>
        <v>5870</v>
      </c>
    </row>
    <row r="508" spans="1:11" x14ac:dyDescent="0.3">
      <c r="A508" t="s">
        <v>23</v>
      </c>
      <c r="B508" t="s">
        <v>26</v>
      </c>
      <c r="C508" t="s">
        <v>16</v>
      </c>
      <c r="D508" t="s">
        <v>17</v>
      </c>
      <c r="E508">
        <v>4493</v>
      </c>
      <c r="F508">
        <v>10</v>
      </c>
      <c r="G508">
        <v>7</v>
      </c>
      <c r="H508">
        <v>22462.5</v>
      </c>
      <c r="I508" s="1">
        <v>40815</v>
      </c>
      <c r="J508">
        <v>31447.5</v>
      </c>
      <c r="K508">
        <f t="shared" si="7"/>
        <v>8985</v>
      </c>
    </row>
    <row r="509" spans="1:11" x14ac:dyDescent="0.3">
      <c r="A509" t="s">
        <v>14</v>
      </c>
      <c r="B509" t="s">
        <v>26</v>
      </c>
      <c r="C509" t="s">
        <v>16</v>
      </c>
      <c r="D509" t="s">
        <v>17</v>
      </c>
      <c r="E509">
        <v>727</v>
      </c>
      <c r="F509">
        <v>10</v>
      </c>
      <c r="G509">
        <v>125</v>
      </c>
      <c r="H509">
        <v>87240</v>
      </c>
      <c r="I509" s="1">
        <v>40815</v>
      </c>
      <c r="J509">
        <v>90875</v>
      </c>
      <c r="K509">
        <f t="shared" si="7"/>
        <v>3635</v>
      </c>
    </row>
    <row r="510" spans="1:11" x14ac:dyDescent="0.3">
      <c r="A510" t="s">
        <v>23</v>
      </c>
      <c r="B510" t="s">
        <v>26</v>
      </c>
      <c r="C510" t="s">
        <v>27</v>
      </c>
      <c r="D510" t="s">
        <v>13</v>
      </c>
      <c r="E510">
        <v>2071</v>
      </c>
      <c r="F510">
        <v>260</v>
      </c>
      <c r="G510">
        <v>350</v>
      </c>
      <c r="H510">
        <v>538460</v>
      </c>
      <c r="I510" s="1">
        <v>40819</v>
      </c>
      <c r="J510">
        <v>724850</v>
      </c>
      <c r="K510">
        <f t="shared" si="7"/>
        <v>186390</v>
      </c>
    </row>
    <row r="511" spans="1:11" x14ac:dyDescent="0.3">
      <c r="A511" t="s">
        <v>23</v>
      </c>
      <c r="B511" t="s">
        <v>21</v>
      </c>
      <c r="C511" t="s">
        <v>27</v>
      </c>
      <c r="D511" t="s">
        <v>13</v>
      </c>
      <c r="E511">
        <v>1269</v>
      </c>
      <c r="F511">
        <v>260</v>
      </c>
      <c r="G511">
        <v>350</v>
      </c>
      <c r="H511">
        <v>329940</v>
      </c>
      <c r="I511" s="1">
        <v>40819</v>
      </c>
      <c r="J511">
        <v>444150</v>
      </c>
      <c r="K511">
        <f t="shared" si="7"/>
        <v>114210</v>
      </c>
    </row>
    <row r="512" spans="1:11" x14ac:dyDescent="0.3">
      <c r="A512" t="s">
        <v>23</v>
      </c>
      <c r="B512" t="s">
        <v>15</v>
      </c>
      <c r="C512" t="s">
        <v>25</v>
      </c>
      <c r="D512" t="s">
        <v>17</v>
      </c>
      <c r="E512">
        <v>544</v>
      </c>
      <c r="F512">
        <v>120</v>
      </c>
      <c r="G512">
        <v>20</v>
      </c>
      <c r="H512">
        <v>5440</v>
      </c>
      <c r="I512" s="1">
        <v>40825</v>
      </c>
      <c r="J512">
        <v>10880</v>
      </c>
      <c r="K512">
        <f t="shared" si="7"/>
        <v>5440</v>
      </c>
    </row>
    <row r="513" spans="1:11" x14ac:dyDescent="0.3">
      <c r="A513" t="s">
        <v>10</v>
      </c>
      <c r="B513" t="s">
        <v>15</v>
      </c>
      <c r="C513" t="s">
        <v>25</v>
      </c>
      <c r="D513" t="s">
        <v>17</v>
      </c>
      <c r="E513">
        <v>1084</v>
      </c>
      <c r="F513">
        <v>120</v>
      </c>
      <c r="G513">
        <v>12</v>
      </c>
      <c r="H513">
        <v>3252</v>
      </c>
      <c r="I513" s="1">
        <v>40825</v>
      </c>
      <c r="J513">
        <v>13008</v>
      </c>
      <c r="K513">
        <f t="shared" si="7"/>
        <v>9756</v>
      </c>
    </row>
    <row r="514" spans="1:11" x14ac:dyDescent="0.3">
      <c r="A514" t="s">
        <v>14</v>
      </c>
      <c r="B514" t="s">
        <v>19</v>
      </c>
      <c r="C514" t="s">
        <v>25</v>
      </c>
      <c r="D514" t="s">
        <v>28</v>
      </c>
      <c r="E514">
        <v>1804</v>
      </c>
      <c r="F514">
        <v>120</v>
      </c>
      <c r="G514">
        <v>125</v>
      </c>
      <c r="H514">
        <v>216480</v>
      </c>
      <c r="I514" s="1">
        <v>40826</v>
      </c>
      <c r="J514">
        <v>225500</v>
      </c>
      <c r="K514">
        <f t="shared" si="7"/>
        <v>9020</v>
      </c>
    </row>
    <row r="515" spans="1:11" x14ac:dyDescent="0.3">
      <c r="A515" t="s">
        <v>10</v>
      </c>
      <c r="B515" t="s">
        <v>11</v>
      </c>
      <c r="C515" t="s">
        <v>25</v>
      </c>
      <c r="D515" t="s">
        <v>28</v>
      </c>
      <c r="E515">
        <v>2161</v>
      </c>
      <c r="F515">
        <v>120</v>
      </c>
      <c r="G515">
        <v>12</v>
      </c>
      <c r="H515">
        <v>6483</v>
      </c>
      <c r="I515" s="1">
        <v>40826</v>
      </c>
      <c r="J515">
        <v>25932</v>
      </c>
      <c r="K515">
        <f t="shared" ref="K515:K578" si="8">J515-H515</f>
        <v>19449</v>
      </c>
    </row>
    <row r="516" spans="1:11" x14ac:dyDescent="0.3">
      <c r="A516" t="s">
        <v>23</v>
      </c>
      <c r="B516" t="s">
        <v>15</v>
      </c>
      <c r="C516" t="s">
        <v>25</v>
      </c>
      <c r="D516" t="s">
        <v>17</v>
      </c>
      <c r="E516">
        <v>362</v>
      </c>
      <c r="F516">
        <v>120</v>
      </c>
      <c r="G516">
        <v>7</v>
      </c>
      <c r="H516">
        <v>1810</v>
      </c>
      <c r="I516" s="1">
        <v>40826</v>
      </c>
      <c r="J516">
        <v>2534</v>
      </c>
      <c r="K516">
        <f t="shared" si="8"/>
        <v>724</v>
      </c>
    </row>
    <row r="517" spans="1:11" x14ac:dyDescent="0.3">
      <c r="A517" t="s">
        <v>10</v>
      </c>
      <c r="B517" t="s">
        <v>21</v>
      </c>
      <c r="C517" t="s">
        <v>16</v>
      </c>
      <c r="D517" t="s">
        <v>17</v>
      </c>
      <c r="E517">
        <v>1295</v>
      </c>
      <c r="F517">
        <v>10</v>
      </c>
      <c r="G517">
        <v>12</v>
      </c>
      <c r="H517">
        <v>3885</v>
      </c>
      <c r="I517" s="1">
        <v>40831</v>
      </c>
      <c r="J517">
        <v>15540</v>
      </c>
      <c r="K517">
        <f t="shared" si="8"/>
        <v>11655</v>
      </c>
    </row>
    <row r="518" spans="1:11" x14ac:dyDescent="0.3">
      <c r="A518" t="s">
        <v>10</v>
      </c>
      <c r="B518" t="s">
        <v>15</v>
      </c>
      <c r="C518" t="s">
        <v>12</v>
      </c>
      <c r="D518" t="s">
        <v>13</v>
      </c>
      <c r="E518">
        <v>727</v>
      </c>
      <c r="F518">
        <v>3</v>
      </c>
      <c r="G518">
        <v>12</v>
      </c>
      <c r="H518">
        <v>2181</v>
      </c>
      <c r="I518" s="1">
        <v>40833</v>
      </c>
      <c r="J518">
        <v>8724</v>
      </c>
      <c r="K518">
        <f t="shared" si="8"/>
        <v>6543</v>
      </c>
    </row>
    <row r="519" spans="1:11" x14ac:dyDescent="0.3">
      <c r="A519" t="s">
        <v>20</v>
      </c>
      <c r="B519" t="s">
        <v>11</v>
      </c>
      <c r="C519" t="s">
        <v>16</v>
      </c>
      <c r="D519" t="s">
        <v>24</v>
      </c>
      <c r="E519">
        <v>1359</v>
      </c>
      <c r="F519">
        <v>10</v>
      </c>
      <c r="G519">
        <v>300</v>
      </c>
      <c r="H519">
        <v>339750</v>
      </c>
      <c r="I519" s="1">
        <v>40836</v>
      </c>
      <c r="J519">
        <v>407700</v>
      </c>
      <c r="K519">
        <f t="shared" si="8"/>
        <v>67950</v>
      </c>
    </row>
    <row r="520" spans="1:11" x14ac:dyDescent="0.3">
      <c r="A520" t="s">
        <v>18</v>
      </c>
      <c r="B520" t="s">
        <v>21</v>
      </c>
      <c r="C520" t="s">
        <v>29</v>
      </c>
      <c r="D520" t="s">
        <v>17</v>
      </c>
      <c r="E520">
        <v>1967</v>
      </c>
      <c r="F520">
        <v>5</v>
      </c>
      <c r="G520">
        <v>15</v>
      </c>
      <c r="H520">
        <v>19670</v>
      </c>
      <c r="I520" s="1">
        <v>40838</v>
      </c>
      <c r="J520">
        <v>29505</v>
      </c>
      <c r="K520">
        <f t="shared" si="8"/>
        <v>9835</v>
      </c>
    </row>
    <row r="521" spans="1:11" x14ac:dyDescent="0.3">
      <c r="A521" t="s">
        <v>14</v>
      </c>
      <c r="B521" t="s">
        <v>21</v>
      </c>
      <c r="C521" t="s">
        <v>25</v>
      </c>
      <c r="D521" t="s">
        <v>24</v>
      </c>
      <c r="E521">
        <v>1916</v>
      </c>
      <c r="F521">
        <v>120</v>
      </c>
      <c r="G521">
        <v>125</v>
      </c>
      <c r="H521">
        <v>229920</v>
      </c>
      <c r="I521" s="1">
        <v>40843</v>
      </c>
      <c r="J521">
        <v>239500</v>
      </c>
      <c r="K521">
        <f t="shared" si="8"/>
        <v>9580</v>
      </c>
    </row>
    <row r="522" spans="1:11" x14ac:dyDescent="0.3">
      <c r="A522" t="s">
        <v>23</v>
      </c>
      <c r="B522" t="s">
        <v>11</v>
      </c>
      <c r="C522" t="s">
        <v>12</v>
      </c>
      <c r="D522" t="s">
        <v>13</v>
      </c>
      <c r="E522">
        <v>663</v>
      </c>
      <c r="F522">
        <v>3</v>
      </c>
      <c r="G522">
        <v>20</v>
      </c>
      <c r="H522">
        <v>6630</v>
      </c>
      <c r="I522" s="1">
        <v>40852</v>
      </c>
      <c r="J522">
        <v>13260</v>
      </c>
      <c r="K522">
        <f t="shared" si="8"/>
        <v>6630</v>
      </c>
    </row>
    <row r="523" spans="1:11" x14ac:dyDescent="0.3">
      <c r="A523" t="s">
        <v>23</v>
      </c>
      <c r="B523" t="s">
        <v>21</v>
      </c>
      <c r="C523" t="s">
        <v>12</v>
      </c>
      <c r="D523" t="s">
        <v>13</v>
      </c>
      <c r="E523">
        <v>819</v>
      </c>
      <c r="F523">
        <v>3</v>
      </c>
      <c r="G523">
        <v>7</v>
      </c>
      <c r="H523">
        <v>4095</v>
      </c>
      <c r="I523" s="1">
        <v>40852</v>
      </c>
      <c r="J523">
        <v>5733</v>
      </c>
      <c r="K523">
        <f t="shared" si="8"/>
        <v>1638</v>
      </c>
    </row>
    <row r="524" spans="1:11" x14ac:dyDescent="0.3">
      <c r="A524" t="s">
        <v>23</v>
      </c>
      <c r="B524" t="s">
        <v>26</v>
      </c>
      <c r="C524" t="s">
        <v>22</v>
      </c>
      <c r="D524" t="s">
        <v>13</v>
      </c>
      <c r="E524">
        <v>1265</v>
      </c>
      <c r="F524">
        <v>250</v>
      </c>
      <c r="G524">
        <v>20</v>
      </c>
      <c r="H524">
        <v>12650</v>
      </c>
      <c r="I524" s="1">
        <v>40857</v>
      </c>
      <c r="J524">
        <v>25300</v>
      </c>
      <c r="K524">
        <f t="shared" si="8"/>
        <v>12650</v>
      </c>
    </row>
    <row r="525" spans="1:11" x14ac:dyDescent="0.3">
      <c r="A525" t="s">
        <v>23</v>
      </c>
      <c r="B525" t="s">
        <v>21</v>
      </c>
      <c r="C525" t="s">
        <v>22</v>
      </c>
      <c r="D525" t="s">
        <v>17</v>
      </c>
      <c r="E525">
        <v>1326</v>
      </c>
      <c r="F525">
        <v>250</v>
      </c>
      <c r="G525">
        <v>7</v>
      </c>
      <c r="H525">
        <v>6630</v>
      </c>
      <c r="I525" s="1">
        <v>40859</v>
      </c>
      <c r="J525">
        <v>9282</v>
      </c>
      <c r="K525">
        <f t="shared" si="8"/>
        <v>2652</v>
      </c>
    </row>
    <row r="526" spans="1:11" x14ac:dyDescent="0.3">
      <c r="A526" t="s">
        <v>10</v>
      </c>
      <c r="B526" t="s">
        <v>26</v>
      </c>
      <c r="C526" t="s">
        <v>12</v>
      </c>
      <c r="D526" t="s">
        <v>17</v>
      </c>
      <c r="E526">
        <v>1858</v>
      </c>
      <c r="F526">
        <v>3</v>
      </c>
      <c r="G526">
        <v>12</v>
      </c>
      <c r="H526">
        <v>5574</v>
      </c>
      <c r="I526" s="1">
        <v>40859</v>
      </c>
      <c r="J526">
        <v>22296</v>
      </c>
      <c r="K526">
        <f t="shared" si="8"/>
        <v>16722</v>
      </c>
    </row>
    <row r="527" spans="1:11" x14ac:dyDescent="0.3">
      <c r="A527" t="s">
        <v>18</v>
      </c>
      <c r="B527" t="s">
        <v>15</v>
      </c>
      <c r="C527" t="s">
        <v>29</v>
      </c>
      <c r="D527" t="s">
        <v>17</v>
      </c>
      <c r="E527">
        <v>2214</v>
      </c>
      <c r="F527">
        <v>5</v>
      </c>
      <c r="G527">
        <v>15</v>
      </c>
      <c r="H527">
        <v>22140</v>
      </c>
      <c r="I527" s="1">
        <v>40863</v>
      </c>
      <c r="J527">
        <v>33210</v>
      </c>
      <c r="K527">
        <f t="shared" si="8"/>
        <v>11070</v>
      </c>
    </row>
    <row r="528" spans="1:11" x14ac:dyDescent="0.3">
      <c r="A528" t="s">
        <v>20</v>
      </c>
      <c r="B528" t="s">
        <v>26</v>
      </c>
      <c r="C528" t="s">
        <v>29</v>
      </c>
      <c r="D528" t="s">
        <v>17</v>
      </c>
      <c r="E528">
        <v>2301</v>
      </c>
      <c r="F528">
        <v>5</v>
      </c>
      <c r="G528">
        <v>300</v>
      </c>
      <c r="H528">
        <v>575250</v>
      </c>
      <c r="I528" s="1">
        <v>40863</v>
      </c>
      <c r="J528">
        <v>690300</v>
      </c>
      <c r="K528">
        <f t="shared" si="8"/>
        <v>115050</v>
      </c>
    </row>
    <row r="529" spans="1:11" x14ac:dyDescent="0.3">
      <c r="A529" t="s">
        <v>23</v>
      </c>
      <c r="B529" t="s">
        <v>19</v>
      </c>
      <c r="C529" t="s">
        <v>29</v>
      </c>
      <c r="D529" t="s">
        <v>17</v>
      </c>
      <c r="E529">
        <v>1376</v>
      </c>
      <c r="F529">
        <v>5</v>
      </c>
      <c r="G529">
        <v>20</v>
      </c>
      <c r="H529">
        <v>13755</v>
      </c>
      <c r="I529" s="1">
        <v>40863</v>
      </c>
      <c r="J529">
        <v>27510</v>
      </c>
      <c r="K529">
        <f t="shared" si="8"/>
        <v>13755</v>
      </c>
    </row>
    <row r="530" spans="1:11" x14ac:dyDescent="0.3">
      <c r="A530" t="s">
        <v>10</v>
      </c>
      <c r="B530" t="s">
        <v>21</v>
      </c>
      <c r="C530" t="s">
        <v>25</v>
      </c>
      <c r="D530" t="s">
        <v>13</v>
      </c>
      <c r="E530">
        <v>2431</v>
      </c>
      <c r="F530">
        <v>120</v>
      </c>
      <c r="G530">
        <v>12</v>
      </c>
      <c r="H530">
        <v>7293</v>
      </c>
      <c r="I530" s="1">
        <v>40866</v>
      </c>
      <c r="J530">
        <v>29172</v>
      </c>
      <c r="K530">
        <f t="shared" si="8"/>
        <v>21879</v>
      </c>
    </row>
    <row r="531" spans="1:11" x14ac:dyDescent="0.3">
      <c r="A531" t="s">
        <v>23</v>
      </c>
      <c r="B531" t="s">
        <v>11</v>
      </c>
      <c r="C531" t="s">
        <v>25</v>
      </c>
      <c r="D531" t="s">
        <v>13</v>
      </c>
      <c r="E531">
        <v>1307</v>
      </c>
      <c r="F531">
        <v>120</v>
      </c>
      <c r="G531">
        <v>350</v>
      </c>
      <c r="H531">
        <v>339820</v>
      </c>
      <c r="I531" s="1">
        <v>40866</v>
      </c>
      <c r="J531">
        <v>457450</v>
      </c>
      <c r="K531">
        <f t="shared" si="8"/>
        <v>117630</v>
      </c>
    </row>
    <row r="532" spans="1:11" x14ac:dyDescent="0.3">
      <c r="A532" t="s">
        <v>23</v>
      </c>
      <c r="B532" t="s">
        <v>21</v>
      </c>
      <c r="C532" t="s">
        <v>27</v>
      </c>
      <c r="D532" t="s">
        <v>13</v>
      </c>
      <c r="E532">
        <v>1228</v>
      </c>
      <c r="F532">
        <v>260</v>
      </c>
      <c r="G532">
        <v>350</v>
      </c>
      <c r="H532">
        <v>319280</v>
      </c>
      <c r="I532" s="1">
        <v>40872</v>
      </c>
      <c r="J532">
        <v>429800</v>
      </c>
      <c r="K532">
        <f t="shared" si="8"/>
        <v>110520</v>
      </c>
    </row>
    <row r="533" spans="1:11" x14ac:dyDescent="0.3">
      <c r="A533" t="s">
        <v>20</v>
      </c>
      <c r="B533" t="s">
        <v>11</v>
      </c>
      <c r="C533" t="s">
        <v>27</v>
      </c>
      <c r="D533" t="s">
        <v>13</v>
      </c>
      <c r="E533">
        <v>1250</v>
      </c>
      <c r="F533">
        <v>260</v>
      </c>
      <c r="G533">
        <v>300</v>
      </c>
      <c r="H533">
        <v>312500</v>
      </c>
      <c r="I533" s="1">
        <v>40872</v>
      </c>
      <c r="J533">
        <v>375000</v>
      </c>
      <c r="K533">
        <f t="shared" si="8"/>
        <v>62500</v>
      </c>
    </row>
    <row r="534" spans="1:11" x14ac:dyDescent="0.3">
      <c r="A534" t="s">
        <v>23</v>
      </c>
      <c r="B534" t="s">
        <v>15</v>
      </c>
      <c r="C534" t="s">
        <v>25</v>
      </c>
      <c r="D534" t="s">
        <v>24</v>
      </c>
      <c r="E534">
        <v>1395</v>
      </c>
      <c r="F534">
        <v>120</v>
      </c>
      <c r="G534">
        <v>350</v>
      </c>
      <c r="H534">
        <v>362700</v>
      </c>
      <c r="I534" s="1">
        <v>40881</v>
      </c>
      <c r="J534">
        <v>488250</v>
      </c>
      <c r="K534">
        <f t="shared" si="8"/>
        <v>125550</v>
      </c>
    </row>
    <row r="535" spans="1:11" x14ac:dyDescent="0.3">
      <c r="A535" t="s">
        <v>23</v>
      </c>
      <c r="B535" t="s">
        <v>21</v>
      </c>
      <c r="C535" t="s">
        <v>16</v>
      </c>
      <c r="D535" t="s">
        <v>24</v>
      </c>
      <c r="E535">
        <v>700</v>
      </c>
      <c r="F535">
        <v>10</v>
      </c>
      <c r="G535">
        <v>350</v>
      </c>
      <c r="H535">
        <v>182000</v>
      </c>
      <c r="I535" s="1">
        <v>40884</v>
      </c>
      <c r="J535">
        <v>245000</v>
      </c>
      <c r="K535">
        <f t="shared" si="8"/>
        <v>63000</v>
      </c>
    </row>
    <row r="536" spans="1:11" x14ac:dyDescent="0.3">
      <c r="A536" t="s">
        <v>10</v>
      </c>
      <c r="B536" t="s">
        <v>21</v>
      </c>
      <c r="C536" t="s">
        <v>16</v>
      </c>
      <c r="D536" t="s">
        <v>24</v>
      </c>
      <c r="E536">
        <v>2222</v>
      </c>
      <c r="F536">
        <v>10</v>
      </c>
      <c r="G536">
        <v>12</v>
      </c>
      <c r="H536">
        <v>6666</v>
      </c>
      <c r="I536" s="1">
        <v>40884</v>
      </c>
      <c r="J536">
        <v>26664</v>
      </c>
      <c r="K536">
        <f t="shared" si="8"/>
        <v>19998</v>
      </c>
    </row>
    <row r="537" spans="1:11" x14ac:dyDescent="0.3">
      <c r="A537" t="s">
        <v>23</v>
      </c>
      <c r="B537" t="s">
        <v>26</v>
      </c>
      <c r="C537" t="s">
        <v>22</v>
      </c>
      <c r="D537" t="s">
        <v>13</v>
      </c>
      <c r="E537">
        <v>1352</v>
      </c>
      <c r="F537">
        <v>250</v>
      </c>
      <c r="G537">
        <v>350</v>
      </c>
      <c r="H537">
        <v>351390</v>
      </c>
      <c r="I537" s="1">
        <v>40893</v>
      </c>
      <c r="J537">
        <v>473025</v>
      </c>
      <c r="K537">
        <f t="shared" si="8"/>
        <v>121635</v>
      </c>
    </row>
    <row r="538" spans="1:11" x14ac:dyDescent="0.3">
      <c r="A538" t="s">
        <v>23</v>
      </c>
      <c r="B538" t="s">
        <v>15</v>
      </c>
      <c r="C538" t="s">
        <v>22</v>
      </c>
      <c r="D538" t="s">
        <v>24</v>
      </c>
      <c r="E538">
        <v>2903</v>
      </c>
      <c r="F538">
        <v>250</v>
      </c>
      <c r="G538">
        <v>7</v>
      </c>
      <c r="H538">
        <v>14515</v>
      </c>
      <c r="I538" s="1">
        <v>40895</v>
      </c>
      <c r="J538">
        <v>20321</v>
      </c>
      <c r="K538">
        <f t="shared" si="8"/>
        <v>5806</v>
      </c>
    </row>
    <row r="539" spans="1:11" x14ac:dyDescent="0.3">
      <c r="A539" t="s">
        <v>20</v>
      </c>
      <c r="B539" t="s">
        <v>26</v>
      </c>
      <c r="C539" t="s">
        <v>22</v>
      </c>
      <c r="D539" t="s">
        <v>24</v>
      </c>
      <c r="E539">
        <v>2541</v>
      </c>
      <c r="F539">
        <v>250</v>
      </c>
      <c r="G539">
        <v>300</v>
      </c>
      <c r="H539">
        <v>635250</v>
      </c>
      <c r="I539" s="1">
        <v>40895</v>
      </c>
      <c r="J539">
        <v>762300</v>
      </c>
      <c r="K539">
        <f t="shared" si="8"/>
        <v>127050</v>
      </c>
    </row>
    <row r="540" spans="1:11" x14ac:dyDescent="0.3">
      <c r="A540" t="s">
        <v>20</v>
      </c>
      <c r="B540" t="s">
        <v>21</v>
      </c>
      <c r="C540" t="s">
        <v>22</v>
      </c>
      <c r="D540" t="s">
        <v>24</v>
      </c>
      <c r="E540">
        <v>269</v>
      </c>
      <c r="F540">
        <v>250</v>
      </c>
      <c r="G540">
        <v>300</v>
      </c>
      <c r="H540">
        <v>67250</v>
      </c>
      <c r="I540" s="1">
        <v>40895</v>
      </c>
      <c r="J540">
        <v>80700</v>
      </c>
      <c r="K540">
        <f t="shared" si="8"/>
        <v>13450</v>
      </c>
    </row>
    <row r="541" spans="1:11" x14ac:dyDescent="0.3">
      <c r="A541" t="s">
        <v>10</v>
      </c>
      <c r="B541" t="s">
        <v>26</v>
      </c>
      <c r="C541" t="s">
        <v>16</v>
      </c>
      <c r="D541" t="s">
        <v>17</v>
      </c>
      <c r="E541">
        <v>1142</v>
      </c>
      <c r="F541">
        <v>10</v>
      </c>
      <c r="G541">
        <v>12</v>
      </c>
      <c r="H541">
        <v>3426</v>
      </c>
      <c r="I541" s="1">
        <v>40901</v>
      </c>
      <c r="J541">
        <v>13704</v>
      </c>
      <c r="K541">
        <f t="shared" si="8"/>
        <v>10278</v>
      </c>
    </row>
    <row r="542" spans="1:11" x14ac:dyDescent="0.3">
      <c r="A542" t="s">
        <v>14</v>
      </c>
      <c r="B542" t="s">
        <v>21</v>
      </c>
      <c r="C542" t="s">
        <v>22</v>
      </c>
      <c r="D542" t="s">
        <v>24</v>
      </c>
      <c r="E542">
        <v>2529</v>
      </c>
      <c r="F542">
        <v>250</v>
      </c>
      <c r="G542">
        <v>125</v>
      </c>
      <c r="H542">
        <v>303480</v>
      </c>
      <c r="I542" s="1">
        <v>40907</v>
      </c>
      <c r="J542">
        <v>316125</v>
      </c>
      <c r="K542">
        <f t="shared" si="8"/>
        <v>12645</v>
      </c>
    </row>
    <row r="543" spans="1:11" x14ac:dyDescent="0.3">
      <c r="A543" t="s">
        <v>23</v>
      </c>
      <c r="B543" t="s">
        <v>11</v>
      </c>
      <c r="C543" t="s">
        <v>22</v>
      </c>
      <c r="D543" t="s">
        <v>24</v>
      </c>
      <c r="E543">
        <v>1870</v>
      </c>
      <c r="F543">
        <v>250</v>
      </c>
      <c r="G543">
        <v>350</v>
      </c>
      <c r="H543">
        <v>486200</v>
      </c>
      <c r="I543" s="1">
        <v>40907</v>
      </c>
      <c r="J543">
        <v>654500</v>
      </c>
      <c r="K543">
        <f t="shared" si="8"/>
        <v>168300</v>
      </c>
    </row>
    <row r="544" spans="1:11" x14ac:dyDescent="0.3">
      <c r="A544" t="s">
        <v>14</v>
      </c>
      <c r="B544" t="s">
        <v>26</v>
      </c>
      <c r="C544" t="s">
        <v>27</v>
      </c>
      <c r="D544" t="s">
        <v>24</v>
      </c>
      <c r="E544">
        <v>579</v>
      </c>
      <c r="F544">
        <v>260</v>
      </c>
      <c r="G544">
        <v>125</v>
      </c>
      <c r="H544">
        <v>69480</v>
      </c>
      <c r="I544" s="1">
        <v>40907</v>
      </c>
      <c r="J544">
        <v>72375</v>
      </c>
      <c r="K544">
        <f t="shared" si="8"/>
        <v>2895</v>
      </c>
    </row>
    <row r="545" spans="1:11" x14ac:dyDescent="0.3">
      <c r="A545" t="s">
        <v>18</v>
      </c>
      <c r="B545" t="s">
        <v>19</v>
      </c>
      <c r="C545" t="s">
        <v>16</v>
      </c>
      <c r="D545" t="s">
        <v>17</v>
      </c>
      <c r="E545">
        <v>2296</v>
      </c>
      <c r="F545">
        <v>10</v>
      </c>
      <c r="G545">
        <v>15</v>
      </c>
      <c r="H545">
        <v>22960</v>
      </c>
      <c r="I545" s="1">
        <v>40908</v>
      </c>
      <c r="J545">
        <v>34440</v>
      </c>
      <c r="K545">
        <f t="shared" si="8"/>
        <v>11480</v>
      </c>
    </row>
    <row r="546" spans="1:11" x14ac:dyDescent="0.3">
      <c r="A546" t="s">
        <v>23</v>
      </c>
      <c r="B546" t="s">
        <v>26</v>
      </c>
      <c r="C546" t="s">
        <v>22</v>
      </c>
      <c r="D546" t="s">
        <v>13</v>
      </c>
      <c r="E546">
        <v>2663</v>
      </c>
      <c r="F546">
        <v>250</v>
      </c>
      <c r="G546">
        <v>20</v>
      </c>
      <c r="H546">
        <v>26630</v>
      </c>
      <c r="I546" s="1">
        <v>40910</v>
      </c>
      <c r="J546">
        <v>53260</v>
      </c>
      <c r="K546">
        <f t="shared" si="8"/>
        <v>26630</v>
      </c>
    </row>
    <row r="547" spans="1:11" x14ac:dyDescent="0.3">
      <c r="A547" t="s">
        <v>10</v>
      </c>
      <c r="B547" t="s">
        <v>21</v>
      </c>
      <c r="C547" t="s">
        <v>12</v>
      </c>
      <c r="D547" t="s">
        <v>17</v>
      </c>
      <c r="E547">
        <v>1295</v>
      </c>
      <c r="F547">
        <v>3</v>
      </c>
      <c r="G547">
        <v>12</v>
      </c>
      <c r="H547">
        <v>3885</v>
      </c>
      <c r="I547" s="1">
        <v>40911</v>
      </c>
      <c r="J547">
        <v>15540</v>
      </c>
      <c r="K547">
        <f t="shared" si="8"/>
        <v>11655</v>
      </c>
    </row>
    <row r="548" spans="1:11" x14ac:dyDescent="0.3">
      <c r="A548" t="s">
        <v>23</v>
      </c>
      <c r="B548" t="s">
        <v>26</v>
      </c>
      <c r="C548" t="s">
        <v>27</v>
      </c>
      <c r="D548" t="s">
        <v>28</v>
      </c>
      <c r="E548">
        <v>1143</v>
      </c>
      <c r="F548">
        <v>260</v>
      </c>
      <c r="G548">
        <v>7</v>
      </c>
      <c r="H548">
        <v>5715</v>
      </c>
      <c r="I548" s="1">
        <v>40916</v>
      </c>
      <c r="J548">
        <v>8001</v>
      </c>
      <c r="K548">
        <f t="shared" si="8"/>
        <v>2286</v>
      </c>
    </row>
    <row r="549" spans="1:11" x14ac:dyDescent="0.3">
      <c r="A549" t="s">
        <v>20</v>
      </c>
      <c r="B549" t="s">
        <v>11</v>
      </c>
      <c r="C549" t="s">
        <v>22</v>
      </c>
      <c r="D549" t="s">
        <v>17</v>
      </c>
      <c r="E549">
        <v>214</v>
      </c>
      <c r="F549">
        <v>250</v>
      </c>
      <c r="G549">
        <v>300</v>
      </c>
      <c r="H549">
        <v>53500</v>
      </c>
      <c r="I549" s="1">
        <v>40916</v>
      </c>
      <c r="J549">
        <v>64200</v>
      </c>
      <c r="K549">
        <f t="shared" si="8"/>
        <v>10700</v>
      </c>
    </row>
    <row r="550" spans="1:11" x14ac:dyDescent="0.3">
      <c r="A550" t="s">
        <v>14</v>
      </c>
      <c r="B550" t="s">
        <v>15</v>
      </c>
      <c r="C550" t="s">
        <v>22</v>
      </c>
      <c r="D550" t="s">
        <v>13</v>
      </c>
      <c r="E550">
        <v>877</v>
      </c>
      <c r="F550">
        <v>250</v>
      </c>
      <c r="G550">
        <v>125</v>
      </c>
      <c r="H550">
        <v>105240</v>
      </c>
      <c r="I550" s="1">
        <v>40919</v>
      </c>
      <c r="J550">
        <v>109625</v>
      </c>
      <c r="K550">
        <f t="shared" si="8"/>
        <v>4385</v>
      </c>
    </row>
    <row r="551" spans="1:11" x14ac:dyDescent="0.3">
      <c r="A551" t="s">
        <v>23</v>
      </c>
      <c r="B551" t="s">
        <v>15</v>
      </c>
      <c r="C551" t="s">
        <v>12</v>
      </c>
      <c r="D551" t="s">
        <v>17</v>
      </c>
      <c r="E551">
        <v>1210</v>
      </c>
      <c r="F551">
        <v>3</v>
      </c>
      <c r="G551">
        <v>350</v>
      </c>
      <c r="H551">
        <v>314600</v>
      </c>
      <c r="I551" s="1">
        <v>40928</v>
      </c>
      <c r="J551">
        <v>423500</v>
      </c>
      <c r="K551">
        <f t="shared" si="8"/>
        <v>108900</v>
      </c>
    </row>
    <row r="552" spans="1:11" x14ac:dyDescent="0.3">
      <c r="A552" t="s">
        <v>23</v>
      </c>
      <c r="B552" t="s">
        <v>26</v>
      </c>
      <c r="C552" t="s">
        <v>27</v>
      </c>
      <c r="D552" t="s">
        <v>24</v>
      </c>
      <c r="E552">
        <v>270</v>
      </c>
      <c r="F552">
        <v>260</v>
      </c>
      <c r="G552">
        <v>350</v>
      </c>
      <c r="H552">
        <v>70200</v>
      </c>
      <c r="I552" s="1">
        <v>40928</v>
      </c>
      <c r="J552">
        <v>94500</v>
      </c>
      <c r="K552">
        <f t="shared" si="8"/>
        <v>24300</v>
      </c>
    </row>
    <row r="553" spans="1:11" x14ac:dyDescent="0.3">
      <c r="A553" t="s">
        <v>23</v>
      </c>
      <c r="B553" t="s">
        <v>19</v>
      </c>
      <c r="C553" t="s">
        <v>27</v>
      </c>
      <c r="D553" t="s">
        <v>24</v>
      </c>
      <c r="E553">
        <v>3422</v>
      </c>
      <c r="F553">
        <v>260</v>
      </c>
      <c r="G553">
        <v>7</v>
      </c>
      <c r="H553">
        <v>17107.5</v>
      </c>
      <c r="I553" s="1">
        <v>40928</v>
      </c>
      <c r="J553">
        <v>23950.5</v>
      </c>
      <c r="K553">
        <f t="shared" si="8"/>
        <v>6843</v>
      </c>
    </row>
    <row r="554" spans="1:11" x14ac:dyDescent="0.3">
      <c r="A554" t="s">
        <v>18</v>
      </c>
      <c r="B554" t="s">
        <v>15</v>
      </c>
      <c r="C554" t="s">
        <v>25</v>
      </c>
      <c r="D554" t="s">
        <v>13</v>
      </c>
      <c r="E554">
        <v>2861</v>
      </c>
      <c r="F554">
        <v>120</v>
      </c>
      <c r="G554">
        <v>15</v>
      </c>
      <c r="H554">
        <v>28610</v>
      </c>
      <c r="I554" s="1">
        <v>40946</v>
      </c>
      <c r="J554">
        <v>42915</v>
      </c>
      <c r="K554">
        <f t="shared" si="8"/>
        <v>14305</v>
      </c>
    </row>
    <row r="555" spans="1:11" x14ac:dyDescent="0.3">
      <c r="A555" t="s">
        <v>14</v>
      </c>
      <c r="B555" t="s">
        <v>11</v>
      </c>
      <c r="C555" t="s">
        <v>25</v>
      </c>
      <c r="D555" t="s">
        <v>13</v>
      </c>
      <c r="E555">
        <v>807</v>
      </c>
      <c r="F555">
        <v>120</v>
      </c>
      <c r="G555">
        <v>125</v>
      </c>
      <c r="H555">
        <v>96840</v>
      </c>
      <c r="I555" s="1">
        <v>40946</v>
      </c>
      <c r="J555">
        <v>100875</v>
      </c>
      <c r="K555">
        <f t="shared" si="8"/>
        <v>4035</v>
      </c>
    </row>
    <row r="556" spans="1:11" x14ac:dyDescent="0.3">
      <c r="A556" t="s">
        <v>23</v>
      </c>
      <c r="B556" t="s">
        <v>26</v>
      </c>
      <c r="C556" t="s">
        <v>16</v>
      </c>
      <c r="D556" t="s">
        <v>13</v>
      </c>
      <c r="E556">
        <v>2327</v>
      </c>
      <c r="F556">
        <v>10</v>
      </c>
      <c r="G556">
        <v>7</v>
      </c>
      <c r="H556">
        <v>11635</v>
      </c>
      <c r="I556" s="1">
        <v>40947</v>
      </c>
      <c r="J556">
        <v>16289</v>
      </c>
      <c r="K556">
        <f t="shared" si="8"/>
        <v>4654</v>
      </c>
    </row>
    <row r="557" spans="1:11" x14ac:dyDescent="0.3">
      <c r="A557" t="s">
        <v>23</v>
      </c>
      <c r="B557" t="s">
        <v>26</v>
      </c>
      <c r="C557" t="s">
        <v>22</v>
      </c>
      <c r="D557" t="s">
        <v>24</v>
      </c>
      <c r="E557">
        <v>267</v>
      </c>
      <c r="F557">
        <v>250</v>
      </c>
      <c r="G557">
        <v>20</v>
      </c>
      <c r="H557">
        <v>2670</v>
      </c>
      <c r="I557" s="1">
        <v>40949</v>
      </c>
      <c r="J557">
        <v>5340</v>
      </c>
      <c r="K557">
        <f t="shared" si="8"/>
        <v>2670</v>
      </c>
    </row>
    <row r="558" spans="1:11" x14ac:dyDescent="0.3">
      <c r="A558" t="s">
        <v>18</v>
      </c>
      <c r="B558" t="s">
        <v>15</v>
      </c>
      <c r="C558" t="s">
        <v>16</v>
      </c>
      <c r="D558" t="s">
        <v>28</v>
      </c>
      <c r="E558">
        <v>974</v>
      </c>
      <c r="F558">
        <v>10</v>
      </c>
      <c r="G558">
        <v>15</v>
      </c>
      <c r="H558">
        <v>9740</v>
      </c>
      <c r="I558" s="1">
        <v>40953</v>
      </c>
      <c r="J558">
        <v>14610</v>
      </c>
      <c r="K558">
        <f t="shared" si="8"/>
        <v>4870</v>
      </c>
    </row>
    <row r="559" spans="1:11" x14ac:dyDescent="0.3">
      <c r="A559" t="s">
        <v>10</v>
      </c>
      <c r="B559" t="s">
        <v>21</v>
      </c>
      <c r="C559" t="s">
        <v>16</v>
      </c>
      <c r="D559" t="s">
        <v>28</v>
      </c>
      <c r="E559">
        <v>2518</v>
      </c>
      <c r="F559">
        <v>10</v>
      </c>
      <c r="G559">
        <v>12</v>
      </c>
      <c r="H559">
        <v>7554</v>
      </c>
      <c r="I559" s="1">
        <v>40953</v>
      </c>
      <c r="J559">
        <v>30216</v>
      </c>
      <c r="K559">
        <f t="shared" si="8"/>
        <v>22662</v>
      </c>
    </row>
    <row r="560" spans="1:11" x14ac:dyDescent="0.3">
      <c r="A560" t="s">
        <v>10</v>
      </c>
      <c r="B560" t="s">
        <v>21</v>
      </c>
      <c r="C560" t="s">
        <v>25</v>
      </c>
      <c r="D560" t="s">
        <v>13</v>
      </c>
      <c r="E560">
        <v>598</v>
      </c>
      <c r="F560">
        <v>120</v>
      </c>
      <c r="G560">
        <v>12</v>
      </c>
      <c r="H560">
        <v>1794</v>
      </c>
      <c r="I560" s="1">
        <v>40953</v>
      </c>
      <c r="J560">
        <v>7176</v>
      </c>
      <c r="K560">
        <f t="shared" si="8"/>
        <v>5382</v>
      </c>
    </row>
    <row r="561" spans="1:11" x14ac:dyDescent="0.3">
      <c r="A561" t="s">
        <v>23</v>
      </c>
      <c r="B561" t="s">
        <v>21</v>
      </c>
      <c r="C561" t="s">
        <v>16</v>
      </c>
      <c r="D561" t="s">
        <v>13</v>
      </c>
      <c r="E561">
        <v>257</v>
      </c>
      <c r="F561">
        <v>10</v>
      </c>
      <c r="G561">
        <v>7</v>
      </c>
      <c r="H561">
        <v>1285</v>
      </c>
      <c r="I561" s="1">
        <v>40956</v>
      </c>
      <c r="J561">
        <v>1799</v>
      </c>
      <c r="K561">
        <f t="shared" si="8"/>
        <v>514</v>
      </c>
    </row>
    <row r="562" spans="1:11" x14ac:dyDescent="0.3">
      <c r="A562" t="s">
        <v>23</v>
      </c>
      <c r="B562" t="s">
        <v>26</v>
      </c>
      <c r="C562" t="s">
        <v>27</v>
      </c>
      <c r="D562" t="s">
        <v>13</v>
      </c>
      <c r="E562">
        <v>1282</v>
      </c>
      <c r="F562">
        <v>260</v>
      </c>
      <c r="G562">
        <v>20</v>
      </c>
      <c r="H562">
        <v>12820</v>
      </c>
      <c r="I562" s="1">
        <v>40962</v>
      </c>
      <c r="J562">
        <v>25640</v>
      </c>
      <c r="K562">
        <f t="shared" si="8"/>
        <v>12820</v>
      </c>
    </row>
    <row r="563" spans="1:11" x14ac:dyDescent="0.3">
      <c r="A563" t="s">
        <v>14</v>
      </c>
      <c r="B563" t="s">
        <v>15</v>
      </c>
      <c r="C563" t="s">
        <v>12</v>
      </c>
      <c r="D563" t="s">
        <v>13</v>
      </c>
      <c r="E563">
        <v>1540</v>
      </c>
      <c r="F563">
        <v>3</v>
      </c>
      <c r="G563">
        <v>125</v>
      </c>
      <c r="H563">
        <v>184800</v>
      </c>
      <c r="I563" s="1">
        <v>40962</v>
      </c>
      <c r="J563">
        <v>192500</v>
      </c>
      <c r="K563">
        <f t="shared" si="8"/>
        <v>7700</v>
      </c>
    </row>
    <row r="564" spans="1:11" x14ac:dyDescent="0.3">
      <c r="A564" t="s">
        <v>18</v>
      </c>
      <c r="B564" t="s">
        <v>19</v>
      </c>
      <c r="C564" t="s">
        <v>12</v>
      </c>
      <c r="D564" t="s">
        <v>13</v>
      </c>
      <c r="E564">
        <v>490</v>
      </c>
      <c r="F564">
        <v>3</v>
      </c>
      <c r="G564">
        <v>15</v>
      </c>
      <c r="H564">
        <v>4900</v>
      </c>
      <c r="I564" s="1">
        <v>40962</v>
      </c>
      <c r="J564">
        <v>7350</v>
      </c>
      <c r="K564">
        <f t="shared" si="8"/>
        <v>2450</v>
      </c>
    </row>
    <row r="565" spans="1:11" x14ac:dyDescent="0.3">
      <c r="A565" t="s">
        <v>23</v>
      </c>
      <c r="B565" t="s">
        <v>21</v>
      </c>
      <c r="C565" t="s">
        <v>16</v>
      </c>
      <c r="D565" t="s">
        <v>13</v>
      </c>
      <c r="E565">
        <v>1389</v>
      </c>
      <c r="F565">
        <v>10</v>
      </c>
      <c r="G565">
        <v>20</v>
      </c>
      <c r="H565">
        <v>13890</v>
      </c>
      <c r="I565" s="1">
        <v>40970</v>
      </c>
      <c r="J565">
        <v>27780</v>
      </c>
      <c r="K565">
        <f t="shared" si="8"/>
        <v>13890</v>
      </c>
    </row>
    <row r="566" spans="1:11" x14ac:dyDescent="0.3">
      <c r="A566" t="s">
        <v>10</v>
      </c>
      <c r="B566" t="s">
        <v>19</v>
      </c>
      <c r="C566" t="s">
        <v>12</v>
      </c>
      <c r="D566" t="s">
        <v>13</v>
      </c>
      <c r="E566">
        <v>1865</v>
      </c>
      <c r="F566">
        <v>3</v>
      </c>
      <c r="G566">
        <v>12</v>
      </c>
      <c r="H566">
        <v>5595</v>
      </c>
      <c r="I566" s="1">
        <v>40971</v>
      </c>
      <c r="J566">
        <v>22380</v>
      </c>
      <c r="K566">
        <f t="shared" si="8"/>
        <v>16785</v>
      </c>
    </row>
    <row r="567" spans="1:11" x14ac:dyDescent="0.3">
      <c r="A567" t="s">
        <v>10</v>
      </c>
      <c r="B567" t="s">
        <v>11</v>
      </c>
      <c r="C567" t="s">
        <v>12</v>
      </c>
      <c r="D567" t="s">
        <v>13</v>
      </c>
      <c r="E567">
        <v>1116</v>
      </c>
      <c r="F567">
        <v>3</v>
      </c>
      <c r="G567">
        <v>12</v>
      </c>
      <c r="H567">
        <v>3348</v>
      </c>
      <c r="I567" s="1">
        <v>40971</v>
      </c>
      <c r="J567">
        <v>13392</v>
      </c>
      <c r="K567">
        <f t="shared" si="8"/>
        <v>10044</v>
      </c>
    </row>
    <row r="568" spans="1:11" x14ac:dyDescent="0.3">
      <c r="A568" t="s">
        <v>23</v>
      </c>
      <c r="B568" t="s">
        <v>15</v>
      </c>
      <c r="C568" t="s">
        <v>29</v>
      </c>
      <c r="D568" t="s">
        <v>24</v>
      </c>
      <c r="E568">
        <v>1715</v>
      </c>
      <c r="F568">
        <v>5</v>
      </c>
      <c r="G568">
        <v>20</v>
      </c>
      <c r="H568">
        <v>17150</v>
      </c>
      <c r="I568" s="1">
        <v>40974</v>
      </c>
      <c r="J568">
        <v>34300</v>
      </c>
      <c r="K568">
        <f t="shared" si="8"/>
        <v>17150</v>
      </c>
    </row>
    <row r="569" spans="1:11" x14ac:dyDescent="0.3">
      <c r="A569" t="s">
        <v>23</v>
      </c>
      <c r="B569" t="s">
        <v>11</v>
      </c>
      <c r="C569" t="s">
        <v>22</v>
      </c>
      <c r="D569" t="s">
        <v>13</v>
      </c>
      <c r="E569">
        <v>360</v>
      </c>
      <c r="F569">
        <v>250</v>
      </c>
      <c r="G569">
        <v>7</v>
      </c>
      <c r="H569">
        <v>1800</v>
      </c>
      <c r="I569" s="1">
        <v>40978</v>
      </c>
      <c r="J569">
        <v>2520</v>
      </c>
      <c r="K569">
        <f t="shared" si="8"/>
        <v>720</v>
      </c>
    </row>
    <row r="570" spans="1:11" x14ac:dyDescent="0.3">
      <c r="A570" t="s">
        <v>10</v>
      </c>
      <c r="B570" t="s">
        <v>26</v>
      </c>
      <c r="C570" t="s">
        <v>25</v>
      </c>
      <c r="D570" t="s">
        <v>17</v>
      </c>
      <c r="E570">
        <v>1465</v>
      </c>
      <c r="F570">
        <v>120</v>
      </c>
      <c r="G570">
        <v>12</v>
      </c>
      <c r="H570">
        <v>4395</v>
      </c>
      <c r="I570" s="1">
        <v>40980</v>
      </c>
      <c r="J570">
        <v>17580</v>
      </c>
      <c r="K570">
        <f t="shared" si="8"/>
        <v>13185</v>
      </c>
    </row>
    <row r="571" spans="1:11" x14ac:dyDescent="0.3">
      <c r="A571" t="s">
        <v>14</v>
      </c>
      <c r="B571" t="s">
        <v>11</v>
      </c>
      <c r="C571" t="s">
        <v>16</v>
      </c>
      <c r="D571" t="s">
        <v>17</v>
      </c>
      <c r="E571">
        <v>795</v>
      </c>
      <c r="F571">
        <v>10</v>
      </c>
      <c r="G571">
        <v>125</v>
      </c>
      <c r="H571">
        <v>95400</v>
      </c>
      <c r="I571" s="1">
        <v>40983</v>
      </c>
      <c r="J571">
        <v>99375</v>
      </c>
      <c r="K571">
        <f t="shared" si="8"/>
        <v>3975</v>
      </c>
    </row>
    <row r="572" spans="1:11" x14ac:dyDescent="0.3">
      <c r="A572" t="s">
        <v>18</v>
      </c>
      <c r="B572" t="s">
        <v>26</v>
      </c>
      <c r="C572" t="s">
        <v>27</v>
      </c>
      <c r="D572" t="s">
        <v>24</v>
      </c>
      <c r="E572">
        <v>2548</v>
      </c>
      <c r="F572">
        <v>260</v>
      </c>
      <c r="G572">
        <v>15</v>
      </c>
      <c r="H572">
        <v>25480</v>
      </c>
      <c r="I572" s="1">
        <v>40983</v>
      </c>
      <c r="J572">
        <v>38220</v>
      </c>
      <c r="K572">
        <f t="shared" si="8"/>
        <v>12740</v>
      </c>
    </row>
    <row r="573" spans="1:11" x14ac:dyDescent="0.3">
      <c r="A573" t="s">
        <v>23</v>
      </c>
      <c r="B573" t="s">
        <v>19</v>
      </c>
      <c r="C573" t="s">
        <v>12</v>
      </c>
      <c r="D573" t="s">
        <v>24</v>
      </c>
      <c r="E573">
        <v>2522</v>
      </c>
      <c r="F573">
        <v>3</v>
      </c>
      <c r="G573">
        <v>20</v>
      </c>
      <c r="H573">
        <v>25215</v>
      </c>
      <c r="I573" s="1">
        <v>40983</v>
      </c>
      <c r="J573">
        <v>50430</v>
      </c>
      <c r="K573">
        <f t="shared" si="8"/>
        <v>25215</v>
      </c>
    </row>
    <row r="574" spans="1:11" x14ac:dyDescent="0.3">
      <c r="A574" t="s">
        <v>23</v>
      </c>
      <c r="B574" t="s">
        <v>19</v>
      </c>
      <c r="C574" t="s">
        <v>12</v>
      </c>
      <c r="D574" t="s">
        <v>17</v>
      </c>
      <c r="E574">
        <v>2145</v>
      </c>
      <c r="F574">
        <v>3</v>
      </c>
      <c r="G574">
        <v>7</v>
      </c>
      <c r="H574">
        <v>10725</v>
      </c>
      <c r="I574" s="1">
        <v>40985</v>
      </c>
      <c r="J574">
        <v>15015</v>
      </c>
      <c r="K574">
        <f t="shared" si="8"/>
        <v>4290</v>
      </c>
    </row>
    <row r="575" spans="1:11" x14ac:dyDescent="0.3">
      <c r="A575" t="s">
        <v>14</v>
      </c>
      <c r="B575" t="s">
        <v>15</v>
      </c>
      <c r="C575" t="s">
        <v>16</v>
      </c>
      <c r="D575" t="s">
        <v>17</v>
      </c>
      <c r="E575">
        <v>662</v>
      </c>
      <c r="F575">
        <v>10</v>
      </c>
      <c r="G575">
        <v>125</v>
      </c>
      <c r="H575">
        <v>79440</v>
      </c>
      <c r="I575" s="1">
        <v>40991</v>
      </c>
      <c r="J575">
        <v>82750</v>
      </c>
      <c r="K575">
        <f t="shared" si="8"/>
        <v>3310</v>
      </c>
    </row>
    <row r="576" spans="1:11" x14ac:dyDescent="0.3">
      <c r="A576" t="s">
        <v>23</v>
      </c>
      <c r="B576" t="s">
        <v>19</v>
      </c>
      <c r="C576" t="s">
        <v>22</v>
      </c>
      <c r="D576" t="s">
        <v>13</v>
      </c>
      <c r="E576">
        <v>575</v>
      </c>
      <c r="F576">
        <v>250</v>
      </c>
      <c r="G576">
        <v>350</v>
      </c>
      <c r="H576">
        <v>149370</v>
      </c>
      <c r="I576" s="1">
        <v>41006</v>
      </c>
      <c r="J576">
        <v>201075</v>
      </c>
      <c r="K576">
        <f t="shared" si="8"/>
        <v>51705</v>
      </c>
    </row>
    <row r="577" spans="1:11" x14ac:dyDescent="0.3">
      <c r="A577" t="s">
        <v>10</v>
      </c>
      <c r="B577" t="s">
        <v>21</v>
      </c>
      <c r="C577" t="s">
        <v>12</v>
      </c>
      <c r="D577" t="s">
        <v>17</v>
      </c>
      <c r="E577">
        <v>908</v>
      </c>
      <c r="F577">
        <v>3</v>
      </c>
      <c r="G577">
        <v>12</v>
      </c>
      <c r="H577">
        <v>2724</v>
      </c>
      <c r="I577" s="1">
        <v>41008</v>
      </c>
      <c r="J577">
        <v>10896</v>
      </c>
      <c r="K577">
        <f t="shared" si="8"/>
        <v>8172</v>
      </c>
    </row>
    <row r="578" spans="1:11" x14ac:dyDescent="0.3">
      <c r="A578" t="s">
        <v>23</v>
      </c>
      <c r="B578" t="s">
        <v>11</v>
      </c>
      <c r="C578" t="s">
        <v>29</v>
      </c>
      <c r="D578" t="s">
        <v>17</v>
      </c>
      <c r="E578">
        <v>1958</v>
      </c>
      <c r="F578">
        <v>5</v>
      </c>
      <c r="G578">
        <v>7</v>
      </c>
      <c r="H578">
        <v>9790</v>
      </c>
      <c r="I578" s="1">
        <v>41008</v>
      </c>
      <c r="J578">
        <v>13706</v>
      </c>
      <c r="K578">
        <f t="shared" si="8"/>
        <v>3916</v>
      </c>
    </row>
    <row r="579" spans="1:11" x14ac:dyDescent="0.3">
      <c r="A579" t="s">
        <v>18</v>
      </c>
      <c r="B579" t="s">
        <v>11</v>
      </c>
      <c r="C579" t="s">
        <v>25</v>
      </c>
      <c r="D579" t="s">
        <v>24</v>
      </c>
      <c r="E579">
        <v>681</v>
      </c>
      <c r="F579">
        <v>120</v>
      </c>
      <c r="G579">
        <v>15</v>
      </c>
      <c r="H579">
        <v>6810</v>
      </c>
      <c r="I579" s="1">
        <v>41010</v>
      </c>
      <c r="J579">
        <v>10215</v>
      </c>
      <c r="K579">
        <f t="shared" ref="K579:K642" si="9">J579-H579</f>
        <v>3405</v>
      </c>
    </row>
    <row r="580" spans="1:11" x14ac:dyDescent="0.3">
      <c r="A580" t="s">
        <v>18</v>
      </c>
      <c r="B580" t="s">
        <v>21</v>
      </c>
      <c r="C580" t="s">
        <v>16</v>
      </c>
      <c r="D580" t="s">
        <v>24</v>
      </c>
      <c r="E580">
        <v>1743</v>
      </c>
      <c r="F580">
        <v>10</v>
      </c>
      <c r="G580">
        <v>15</v>
      </c>
      <c r="H580">
        <v>17430</v>
      </c>
      <c r="I580" s="1">
        <v>41013</v>
      </c>
      <c r="J580">
        <v>26145</v>
      </c>
      <c r="K580">
        <f t="shared" si="9"/>
        <v>8715</v>
      </c>
    </row>
    <row r="581" spans="1:11" x14ac:dyDescent="0.3">
      <c r="A581" t="s">
        <v>23</v>
      </c>
      <c r="B581" t="s">
        <v>11</v>
      </c>
      <c r="C581" t="s">
        <v>16</v>
      </c>
      <c r="D581" t="s">
        <v>28</v>
      </c>
      <c r="E581">
        <v>1006</v>
      </c>
      <c r="F581">
        <v>10</v>
      </c>
      <c r="G581">
        <v>350</v>
      </c>
      <c r="H581">
        <v>261560</v>
      </c>
      <c r="I581" s="1">
        <v>41014</v>
      </c>
      <c r="J581">
        <v>352100</v>
      </c>
      <c r="K581">
        <f t="shared" si="9"/>
        <v>90540</v>
      </c>
    </row>
    <row r="582" spans="1:11" x14ac:dyDescent="0.3">
      <c r="A582" t="s">
        <v>10</v>
      </c>
      <c r="B582" t="s">
        <v>11</v>
      </c>
      <c r="C582" t="s">
        <v>16</v>
      </c>
      <c r="D582" t="s">
        <v>28</v>
      </c>
      <c r="E582">
        <v>367</v>
      </c>
      <c r="F582">
        <v>10</v>
      </c>
      <c r="G582">
        <v>12</v>
      </c>
      <c r="H582">
        <v>1101</v>
      </c>
      <c r="I582" s="1">
        <v>41014</v>
      </c>
      <c r="J582">
        <v>4404</v>
      </c>
      <c r="K582">
        <f t="shared" si="9"/>
        <v>3303</v>
      </c>
    </row>
    <row r="583" spans="1:11" x14ac:dyDescent="0.3">
      <c r="A583" t="s">
        <v>23</v>
      </c>
      <c r="B583" t="s">
        <v>11</v>
      </c>
      <c r="C583" t="s">
        <v>22</v>
      </c>
      <c r="D583" t="s">
        <v>13</v>
      </c>
      <c r="E583">
        <v>2297</v>
      </c>
      <c r="F583">
        <v>250</v>
      </c>
      <c r="G583">
        <v>20</v>
      </c>
      <c r="H583">
        <v>22970</v>
      </c>
      <c r="I583" s="1">
        <v>41014</v>
      </c>
      <c r="J583">
        <v>45940</v>
      </c>
      <c r="K583">
        <f t="shared" si="9"/>
        <v>22970</v>
      </c>
    </row>
    <row r="584" spans="1:11" x14ac:dyDescent="0.3">
      <c r="A584" t="s">
        <v>20</v>
      </c>
      <c r="B584" t="s">
        <v>21</v>
      </c>
      <c r="C584" t="s">
        <v>22</v>
      </c>
      <c r="D584" t="s">
        <v>13</v>
      </c>
      <c r="E584">
        <v>2134</v>
      </c>
      <c r="F584">
        <v>250</v>
      </c>
      <c r="G584">
        <v>300</v>
      </c>
      <c r="H584">
        <v>533500</v>
      </c>
      <c r="I584" s="1">
        <v>41014</v>
      </c>
      <c r="J584">
        <v>640200</v>
      </c>
      <c r="K584">
        <f t="shared" si="9"/>
        <v>106700</v>
      </c>
    </row>
    <row r="585" spans="1:11" x14ac:dyDescent="0.3">
      <c r="A585" t="s">
        <v>20</v>
      </c>
      <c r="B585" t="s">
        <v>26</v>
      </c>
      <c r="C585" t="s">
        <v>22</v>
      </c>
      <c r="D585" t="s">
        <v>13</v>
      </c>
      <c r="E585">
        <v>808</v>
      </c>
      <c r="F585">
        <v>250</v>
      </c>
      <c r="G585">
        <v>300</v>
      </c>
      <c r="H585">
        <v>202000</v>
      </c>
      <c r="I585" s="1">
        <v>41014</v>
      </c>
      <c r="J585">
        <v>242400</v>
      </c>
      <c r="K585">
        <f t="shared" si="9"/>
        <v>40400</v>
      </c>
    </row>
    <row r="586" spans="1:11" x14ac:dyDescent="0.3">
      <c r="A586" t="s">
        <v>23</v>
      </c>
      <c r="B586" t="s">
        <v>19</v>
      </c>
      <c r="C586" t="s">
        <v>16</v>
      </c>
      <c r="D586" t="s">
        <v>24</v>
      </c>
      <c r="E586">
        <v>2532</v>
      </c>
      <c r="F586">
        <v>10</v>
      </c>
      <c r="G586">
        <v>7</v>
      </c>
      <c r="H586">
        <v>12660</v>
      </c>
      <c r="I586" s="1">
        <v>41021</v>
      </c>
      <c r="J586">
        <v>17724</v>
      </c>
      <c r="K586">
        <f t="shared" si="9"/>
        <v>5064</v>
      </c>
    </row>
    <row r="587" spans="1:11" x14ac:dyDescent="0.3">
      <c r="A587" t="s">
        <v>18</v>
      </c>
      <c r="B587" t="s">
        <v>19</v>
      </c>
      <c r="C587" t="s">
        <v>16</v>
      </c>
      <c r="D587" t="s">
        <v>13</v>
      </c>
      <c r="E587">
        <v>3801</v>
      </c>
      <c r="F587">
        <v>10</v>
      </c>
      <c r="G587">
        <v>15</v>
      </c>
      <c r="H587">
        <v>38010</v>
      </c>
      <c r="I587" s="1">
        <v>41024</v>
      </c>
      <c r="J587">
        <v>57015</v>
      </c>
      <c r="K587">
        <f t="shared" si="9"/>
        <v>19005</v>
      </c>
    </row>
    <row r="588" spans="1:11" x14ac:dyDescent="0.3">
      <c r="A588" t="s">
        <v>23</v>
      </c>
      <c r="B588" t="s">
        <v>19</v>
      </c>
      <c r="C588" t="s">
        <v>27</v>
      </c>
      <c r="D588" t="s">
        <v>13</v>
      </c>
      <c r="E588">
        <v>2076</v>
      </c>
      <c r="F588">
        <v>260</v>
      </c>
      <c r="G588">
        <v>350</v>
      </c>
      <c r="H588">
        <v>539760</v>
      </c>
      <c r="I588" s="1">
        <v>41026</v>
      </c>
      <c r="J588">
        <v>726600</v>
      </c>
      <c r="K588">
        <f t="shared" si="9"/>
        <v>186840</v>
      </c>
    </row>
    <row r="589" spans="1:11" x14ac:dyDescent="0.3">
      <c r="A589" t="s">
        <v>18</v>
      </c>
      <c r="B589" t="s">
        <v>11</v>
      </c>
      <c r="C589" t="s">
        <v>22</v>
      </c>
      <c r="D589" t="s">
        <v>28</v>
      </c>
      <c r="E589">
        <v>888</v>
      </c>
      <c r="F589">
        <v>250</v>
      </c>
      <c r="G589">
        <v>15</v>
      </c>
      <c r="H589">
        <v>8880</v>
      </c>
      <c r="I589" s="1">
        <v>41031</v>
      </c>
      <c r="J589">
        <v>13320</v>
      </c>
      <c r="K589">
        <f t="shared" si="9"/>
        <v>4440</v>
      </c>
    </row>
    <row r="590" spans="1:11" x14ac:dyDescent="0.3">
      <c r="A590" t="s">
        <v>14</v>
      </c>
      <c r="B590" t="s">
        <v>19</v>
      </c>
      <c r="C590" t="s">
        <v>16</v>
      </c>
      <c r="D590" t="s">
        <v>17</v>
      </c>
      <c r="E590">
        <v>787</v>
      </c>
      <c r="F590">
        <v>10</v>
      </c>
      <c r="G590">
        <v>125</v>
      </c>
      <c r="H590">
        <v>94440</v>
      </c>
      <c r="I590" s="1">
        <v>41033</v>
      </c>
      <c r="J590">
        <v>98375</v>
      </c>
      <c r="K590">
        <f t="shared" si="9"/>
        <v>3935</v>
      </c>
    </row>
    <row r="591" spans="1:11" x14ac:dyDescent="0.3">
      <c r="A591" t="s">
        <v>23</v>
      </c>
      <c r="B591" t="s">
        <v>19</v>
      </c>
      <c r="C591" t="s">
        <v>16</v>
      </c>
      <c r="D591" t="s">
        <v>13</v>
      </c>
      <c r="E591">
        <v>1496</v>
      </c>
      <c r="F591">
        <v>10</v>
      </c>
      <c r="G591">
        <v>350</v>
      </c>
      <c r="H591">
        <v>388960</v>
      </c>
      <c r="I591" s="1">
        <v>41040</v>
      </c>
      <c r="J591">
        <v>523600</v>
      </c>
      <c r="K591">
        <f t="shared" si="9"/>
        <v>134640</v>
      </c>
    </row>
    <row r="592" spans="1:11" x14ac:dyDescent="0.3">
      <c r="A592" t="s">
        <v>10</v>
      </c>
      <c r="B592" t="s">
        <v>21</v>
      </c>
      <c r="C592" t="s">
        <v>16</v>
      </c>
      <c r="D592" t="s">
        <v>13</v>
      </c>
      <c r="E592">
        <v>2299</v>
      </c>
      <c r="F592">
        <v>10</v>
      </c>
      <c r="G592">
        <v>12</v>
      </c>
      <c r="H592">
        <v>6897</v>
      </c>
      <c r="I592" s="1">
        <v>41040</v>
      </c>
      <c r="J592">
        <v>27588</v>
      </c>
      <c r="K592">
        <f t="shared" si="9"/>
        <v>20691</v>
      </c>
    </row>
    <row r="593" spans="1:11" x14ac:dyDescent="0.3">
      <c r="A593" t="s">
        <v>23</v>
      </c>
      <c r="B593" t="s">
        <v>11</v>
      </c>
      <c r="C593" t="s">
        <v>27</v>
      </c>
      <c r="D593" t="s">
        <v>13</v>
      </c>
      <c r="E593">
        <v>1159</v>
      </c>
      <c r="F593">
        <v>260</v>
      </c>
      <c r="G593">
        <v>7</v>
      </c>
      <c r="H593">
        <v>5795</v>
      </c>
      <c r="I593" s="1">
        <v>41041</v>
      </c>
      <c r="J593">
        <v>8113</v>
      </c>
      <c r="K593">
        <f t="shared" si="9"/>
        <v>2318</v>
      </c>
    </row>
    <row r="594" spans="1:11" x14ac:dyDescent="0.3">
      <c r="A594" t="s">
        <v>20</v>
      </c>
      <c r="B594" t="s">
        <v>11</v>
      </c>
      <c r="C594" t="s">
        <v>16</v>
      </c>
      <c r="D594" t="s">
        <v>13</v>
      </c>
      <c r="E594">
        <v>1123</v>
      </c>
      <c r="F594">
        <v>10</v>
      </c>
      <c r="G594">
        <v>300</v>
      </c>
      <c r="H594">
        <v>280750</v>
      </c>
      <c r="I594" s="1">
        <v>41042</v>
      </c>
      <c r="J594">
        <v>336900</v>
      </c>
      <c r="K594">
        <f t="shared" si="9"/>
        <v>56150</v>
      </c>
    </row>
    <row r="595" spans="1:11" x14ac:dyDescent="0.3">
      <c r="A595" t="s">
        <v>10</v>
      </c>
      <c r="B595" t="s">
        <v>26</v>
      </c>
      <c r="C595" t="s">
        <v>12</v>
      </c>
      <c r="D595" t="s">
        <v>17</v>
      </c>
      <c r="E595">
        <v>1947</v>
      </c>
      <c r="F595">
        <v>3</v>
      </c>
      <c r="G595">
        <v>12</v>
      </c>
      <c r="H595">
        <v>5841</v>
      </c>
      <c r="I595" s="1">
        <v>41045</v>
      </c>
      <c r="J595">
        <v>23364</v>
      </c>
      <c r="K595">
        <f t="shared" si="9"/>
        <v>17523</v>
      </c>
    </row>
    <row r="596" spans="1:11" x14ac:dyDescent="0.3">
      <c r="A596" t="s">
        <v>10</v>
      </c>
      <c r="B596" t="s">
        <v>15</v>
      </c>
      <c r="C596" t="s">
        <v>25</v>
      </c>
      <c r="D596" t="s">
        <v>24</v>
      </c>
      <c r="E596">
        <v>500</v>
      </c>
      <c r="F596">
        <v>120</v>
      </c>
      <c r="G596">
        <v>12</v>
      </c>
      <c r="H596">
        <v>1500</v>
      </c>
      <c r="I596" s="1">
        <v>41049</v>
      </c>
      <c r="J596">
        <v>6000</v>
      </c>
      <c r="K596">
        <f t="shared" si="9"/>
        <v>4500</v>
      </c>
    </row>
    <row r="597" spans="1:11" x14ac:dyDescent="0.3">
      <c r="A597" t="s">
        <v>23</v>
      </c>
      <c r="B597" t="s">
        <v>19</v>
      </c>
      <c r="C597" t="s">
        <v>25</v>
      </c>
      <c r="D597" t="s">
        <v>13</v>
      </c>
      <c r="E597">
        <v>1976</v>
      </c>
      <c r="F597">
        <v>120</v>
      </c>
      <c r="G597">
        <v>20</v>
      </c>
      <c r="H597">
        <v>19760</v>
      </c>
      <c r="I597" s="1">
        <v>41050</v>
      </c>
      <c r="J597">
        <v>39520</v>
      </c>
      <c r="K597">
        <f t="shared" si="9"/>
        <v>19760</v>
      </c>
    </row>
    <row r="598" spans="1:11" x14ac:dyDescent="0.3">
      <c r="A598" t="s">
        <v>23</v>
      </c>
      <c r="B598" t="s">
        <v>15</v>
      </c>
      <c r="C598" t="s">
        <v>25</v>
      </c>
      <c r="D598" t="s">
        <v>24</v>
      </c>
      <c r="E598">
        <v>344</v>
      </c>
      <c r="F598">
        <v>120</v>
      </c>
      <c r="G598">
        <v>350</v>
      </c>
      <c r="H598">
        <v>89440</v>
      </c>
      <c r="I598" s="1">
        <v>41055</v>
      </c>
      <c r="J598">
        <v>120400</v>
      </c>
      <c r="K598">
        <f t="shared" si="9"/>
        <v>30960</v>
      </c>
    </row>
    <row r="599" spans="1:11" x14ac:dyDescent="0.3">
      <c r="A599" t="s">
        <v>23</v>
      </c>
      <c r="B599" t="s">
        <v>21</v>
      </c>
      <c r="C599" t="s">
        <v>25</v>
      </c>
      <c r="D599" t="s">
        <v>24</v>
      </c>
      <c r="E599">
        <v>1808</v>
      </c>
      <c r="F599">
        <v>120</v>
      </c>
      <c r="G599">
        <v>7</v>
      </c>
      <c r="H599">
        <v>9040</v>
      </c>
      <c r="I599" s="1">
        <v>41055</v>
      </c>
      <c r="J599">
        <v>12656</v>
      </c>
      <c r="K599">
        <f t="shared" si="9"/>
        <v>3616</v>
      </c>
    </row>
    <row r="600" spans="1:11" x14ac:dyDescent="0.3">
      <c r="A600" t="s">
        <v>10</v>
      </c>
      <c r="B600" t="s">
        <v>19</v>
      </c>
      <c r="C600" t="s">
        <v>22</v>
      </c>
      <c r="D600" t="s">
        <v>24</v>
      </c>
      <c r="E600">
        <v>1734</v>
      </c>
      <c r="F600">
        <v>250</v>
      </c>
      <c r="G600">
        <v>12</v>
      </c>
      <c r="H600">
        <v>5202</v>
      </c>
      <c r="I600" s="1">
        <v>41055</v>
      </c>
      <c r="J600">
        <v>20808</v>
      </c>
      <c r="K600">
        <f t="shared" si="9"/>
        <v>15606</v>
      </c>
    </row>
    <row r="601" spans="1:11" x14ac:dyDescent="0.3">
      <c r="A601" t="s">
        <v>23</v>
      </c>
      <c r="B601" t="s">
        <v>26</v>
      </c>
      <c r="C601" t="s">
        <v>27</v>
      </c>
      <c r="D601" t="s">
        <v>17</v>
      </c>
      <c r="E601">
        <v>1236</v>
      </c>
      <c r="F601">
        <v>260</v>
      </c>
      <c r="G601">
        <v>20</v>
      </c>
      <c r="H601">
        <v>12360</v>
      </c>
      <c r="I601" s="1">
        <v>41066</v>
      </c>
      <c r="J601">
        <v>24720</v>
      </c>
      <c r="K601">
        <f t="shared" si="9"/>
        <v>12360</v>
      </c>
    </row>
    <row r="602" spans="1:11" x14ac:dyDescent="0.3">
      <c r="A602" t="s">
        <v>20</v>
      </c>
      <c r="B602" t="s">
        <v>15</v>
      </c>
      <c r="C602" t="s">
        <v>29</v>
      </c>
      <c r="D602" t="s">
        <v>28</v>
      </c>
      <c r="E602">
        <v>958</v>
      </c>
      <c r="F602">
        <v>5</v>
      </c>
      <c r="G602">
        <v>300</v>
      </c>
      <c r="H602">
        <v>239500</v>
      </c>
      <c r="I602" s="1">
        <v>41068</v>
      </c>
      <c r="J602">
        <v>287400</v>
      </c>
      <c r="K602">
        <f t="shared" si="9"/>
        <v>47900</v>
      </c>
    </row>
    <row r="603" spans="1:11" x14ac:dyDescent="0.3">
      <c r="A603" t="s">
        <v>23</v>
      </c>
      <c r="B603" t="s">
        <v>11</v>
      </c>
      <c r="C603" t="s">
        <v>29</v>
      </c>
      <c r="D603" t="s">
        <v>28</v>
      </c>
      <c r="E603">
        <v>2146</v>
      </c>
      <c r="F603">
        <v>5</v>
      </c>
      <c r="G603">
        <v>7</v>
      </c>
      <c r="H603">
        <v>10730</v>
      </c>
      <c r="I603" s="1">
        <v>41068</v>
      </c>
      <c r="J603">
        <v>15022</v>
      </c>
      <c r="K603">
        <f t="shared" si="9"/>
        <v>4292</v>
      </c>
    </row>
    <row r="604" spans="1:11" x14ac:dyDescent="0.3">
      <c r="A604" t="s">
        <v>18</v>
      </c>
      <c r="B604" t="s">
        <v>11</v>
      </c>
      <c r="C604" t="s">
        <v>27</v>
      </c>
      <c r="D604" t="s">
        <v>13</v>
      </c>
      <c r="E604">
        <v>711</v>
      </c>
      <c r="F604">
        <v>260</v>
      </c>
      <c r="G604">
        <v>15</v>
      </c>
      <c r="H604">
        <v>7110</v>
      </c>
      <c r="I604" s="1">
        <v>41071</v>
      </c>
      <c r="J604">
        <v>10665</v>
      </c>
      <c r="K604">
        <f t="shared" si="9"/>
        <v>3555</v>
      </c>
    </row>
    <row r="605" spans="1:11" x14ac:dyDescent="0.3">
      <c r="A605" t="s">
        <v>10</v>
      </c>
      <c r="B605" t="s">
        <v>19</v>
      </c>
      <c r="C605" t="s">
        <v>12</v>
      </c>
      <c r="D605" t="s">
        <v>17</v>
      </c>
      <c r="E605">
        <v>2671</v>
      </c>
      <c r="F605">
        <v>3</v>
      </c>
      <c r="G605">
        <v>12</v>
      </c>
      <c r="H605">
        <v>8013</v>
      </c>
      <c r="I605" s="1">
        <v>41072</v>
      </c>
      <c r="J605">
        <v>32052</v>
      </c>
      <c r="K605">
        <f t="shared" si="9"/>
        <v>24039</v>
      </c>
    </row>
    <row r="606" spans="1:11" x14ac:dyDescent="0.3">
      <c r="A606" t="s">
        <v>20</v>
      </c>
      <c r="B606" t="s">
        <v>15</v>
      </c>
      <c r="C606" t="s">
        <v>16</v>
      </c>
      <c r="D606" t="s">
        <v>13</v>
      </c>
      <c r="E606">
        <v>2565</v>
      </c>
      <c r="F606">
        <v>10</v>
      </c>
      <c r="G606">
        <v>300</v>
      </c>
      <c r="H606">
        <v>641250</v>
      </c>
      <c r="I606" s="1">
        <v>41086</v>
      </c>
      <c r="J606">
        <v>769500</v>
      </c>
      <c r="K606">
        <f t="shared" si="9"/>
        <v>128250</v>
      </c>
    </row>
    <row r="607" spans="1:11" x14ac:dyDescent="0.3">
      <c r="A607" t="s">
        <v>14</v>
      </c>
      <c r="B607" t="s">
        <v>21</v>
      </c>
      <c r="C607" t="s">
        <v>16</v>
      </c>
      <c r="D607" t="s">
        <v>17</v>
      </c>
      <c r="E607">
        <v>1774</v>
      </c>
      <c r="F607">
        <v>10</v>
      </c>
      <c r="G607">
        <v>125</v>
      </c>
      <c r="H607">
        <v>212880</v>
      </c>
      <c r="I607" s="1">
        <v>41087</v>
      </c>
      <c r="J607">
        <v>221750</v>
      </c>
      <c r="K607">
        <f t="shared" si="9"/>
        <v>8870</v>
      </c>
    </row>
    <row r="608" spans="1:11" x14ac:dyDescent="0.3">
      <c r="A608" t="s">
        <v>10</v>
      </c>
      <c r="B608" t="s">
        <v>19</v>
      </c>
      <c r="C608" t="s">
        <v>16</v>
      </c>
      <c r="D608" t="s">
        <v>17</v>
      </c>
      <c r="E608">
        <v>1901</v>
      </c>
      <c r="F608">
        <v>10</v>
      </c>
      <c r="G608">
        <v>12</v>
      </c>
      <c r="H608">
        <v>5703</v>
      </c>
      <c r="I608" s="1">
        <v>41087</v>
      </c>
      <c r="J608">
        <v>22812</v>
      </c>
      <c r="K608">
        <f t="shared" si="9"/>
        <v>17109</v>
      </c>
    </row>
    <row r="609" spans="1:11" x14ac:dyDescent="0.3">
      <c r="A609" t="s">
        <v>20</v>
      </c>
      <c r="B609" t="s">
        <v>11</v>
      </c>
      <c r="C609" t="s">
        <v>16</v>
      </c>
      <c r="D609" t="s">
        <v>17</v>
      </c>
      <c r="E609">
        <v>689</v>
      </c>
      <c r="F609">
        <v>10</v>
      </c>
      <c r="G609">
        <v>300</v>
      </c>
      <c r="H609">
        <v>172250</v>
      </c>
      <c r="I609" s="1">
        <v>41087</v>
      </c>
      <c r="J609">
        <v>206700</v>
      </c>
      <c r="K609">
        <f t="shared" si="9"/>
        <v>34450</v>
      </c>
    </row>
    <row r="610" spans="1:11" x14ac:dyDescent="0.3">
      <c r="A610" t="s">
        <v>23</v>
      </c>
      <c r="B610" t="s">
        <v>21</v>
      </c>
      <c r="C610" t="s">
        <v>16</v>
      </c>
      <c r="D610" t="s">
        <v>13</v>
      </c>
      <c r="E610">
        <v>2349</v>
      </c>
      <c r="F610">
        <v>10</v>
      </c>
      <c r="G610">
        <v>7</v>
      </c>
      <c r="H610">
        <v>11745</v>
      </c>
      <c r="I610" s="1">
        <v>41088</v>
      </c>
      <c r="J610">
        <v>16443</v>
      </c>
      <c r="K610">
        <f t="shared" si="9"/>
        <v>4698</v>
      </c>
    </row>
    <row r="611" spans="1:11" x14ac:dyDescent="0.3">
      <c r="A611" t="s">
        <v>23</v>
      </c>
      <c r="B611" t="s">
        <v>15</v>
      </c>
      <c r="C611" t="s">
        <v>16</v>
      </c>
      <c r="D611" t="s">
        <v>13</v>
      </c>
      <c r="E611">
        <v>2689</v>
      </c>
      <c r="F611">
        <v>10</v>
      </c>
      <c r="G611">
        <v>7</v>
      </c>
      <c r="H611">
        <v>13445</v>
      </c>
      <c r="I611" s="1">
        <v>41088</v>
      </c>
      <c r="J611">
        <v>18823</v>
      </c>
      <c r="K611">
        <f t="shared" si="9"/>
        <v>5378</v>
      </c>
    </row>
    <row r="612" spans="1:11" x14ac:dyDescent="0.3">
      <c r="A612" t="s">
        <v>18</v>
      </c>
      <c r="B612" t="s">
        <v>21</v>
      </c>
      <c r="C612" t="s">
        <v>27</v>
      </c>
      <c r="D612" t="s">
        <v>24</v>
      </c>
      <c r="E612">
        <v>1743</v>
      </c>
      <c r="F612">
        <v>260</v>
      </c>
      <c r="G612">
        <v>15</v>
      </c>
      <c r="H612">
        <v>17430</v>
      </c>
      <c r="I612" s="1">
        <v>41088</v>
      </c>
      <c r="J612">
        <v>26145</v>
      </c>
      <c r="K612">
        <f t="shared" si="9"/>
        <v>8715</v>
      </c>
    </row>
    <row r="613" spans="1:11" x14ac:dyDescent="0.3">
      <c r="A613" t="s">
        <v>10</v>
      </c>
      <c r="B613" t="s">
        <v>26</v>
      </c>
      <c r="C613" t="s">
        <v>27</v>
      </c>
      <c r="D613" t="s">
        <v>24</v>
      </c>
      <c r="E613">
        <v>2914</v>
      </c>
      <c r="F613">
        <v>260</v>
      </c>
      <c r="G613">
        <v>12</v>
      </c>
      <c r="H613">
        <v>8742</v>
      </c>
      <c r="I613" s="1">
        <v>41088</v>
      </c>
      <c r="J613">
        <v>34968</v>
      </c>
      <c r="K613">
        <f t="shared" si="9"/>
        <v>26226</v>
      </c>
    </row>
    <row r="614" spans="1:11" x14ac:dyDescent="0.3">
      <c r="A614" t="s">
        <v>23</v>
      </c>
      <c r="B614" t="s">
        <v>19</v>
      </c>
      <c r="C614" t="s">
        <v>12</v>
      </c>
      <c r="D614" t="s">
        <v>13</v>
      </c>
      <c r="E614">
        <v>2487</v>
      </c>
      <c r="F614">
        <v>3</v>
      </c>
      <c r="G614">
        <v>7</v>
      </c>
      <c r="H614">
        <v>12435</v>
      </c>
      <c r="I614" s="1">
        <v>41089</v>
      </c>
      <c r="J614">
        <v>17409</v>
      </c>
      <c r="K614">
        <f t="shared" si="9"/>
        <v>4974</v>
      </c>
    </row>
    <row r="615" spans="1:11" x14ac:dyDescent="0.3">
      <c r="A615" t="s">
        <v>23</v>
      </c>
      <c r="B615" t="s">
        <v>15</v>
      </c>
      <c r="C615" t="s">
        <v>12</v>
      </c>
      <c r="D615" t="s">
        <v>24</v>
      </c>
      <c r="E615">
        <v>2706</v>
      </c>
      <c r="F615">
        <v>3</v>
      </c>
      <c r="G615">
        <v>7</v>
      </c>
      <c r="H615">
        <v>13530</v>
      </c>
      <c r="I615" s="1">
        <v>41089</v>
      </c>
      <c r="J615">
        <v>18942</v>
      </c>
      <c r="K615">
        <f t="shared" si="9"/>
        <v>5412</v>
      </c>
    </row>
    <row r="616" spans="1:11" x14ac:dyDescent="0.3">
      <c r="A616" t="s">
        <v>23</v>
      </c>
      <c r="B616" t="s">
        <v>15</v>
      </c>
      <c r="C616" t="s">
        <v>16</v>
      </c>
      <c r="D616" t="s">
        <v>24</v>
      </c>
      <c r="E616">
        <v>2151</v>
      </c>
      <c r="F616">
        <v>10</v>
      </c>
      <c r="G616">
        <v>350</v>
      </c>
      <c r="H616">
        <v>559260</v>
      </c>
      <c r="I616" s="1">
        <v>41089</v>
      </c>
      <c r="J616">
        <v>752850</v>
      </c>
      <c r="K616">
        <f t="shared" si="9"/>
        <v>193590</v>
      </c>
    </row>
    <row r="617" spans="1:11" x14ac:dyDescent="0.3">
      <c r="A617" t="s">
        <v>10</v>
      </c>
      <c r="B617" t="s">
        <v>26</v>
      </c>
      <c r="C617" t="s">
        <v>16</v>
      </c>
      <c r="D617" t="s">
        <v>24</v>
      </c>
      <c r="E617">
        <v>914</v>
      </c>
      <c r="F617">
        <v>10</v>
      </c>
      <c r="G617">
        <v>12</v>
      </c>
      <c r="H617">
        <v>2742</v>
      </c>
      <c r="I617" s="1">
        <v>41089</v>
      </c>
      <c r="J617">
        <v>10968</v>
      </c>
      <c r="K617">
        <f t="shared" si="9"/>
        <v>8226</v>
      </c>
    </row>
    <row r="618" spans="1:11" x14ac:dyDescent="0.3">
      <c r="A618" t="s">
        <v>20</v>
      </c>
      <c r="B618" t="s">
        <v>19</v>
      </c>
      <c r="C618" t="s">
        <v>29</v>
      </c>
      <c r="D618" t="s">
        <v>13</v>
      </c>
      <c r="E618">
        <v>322</v>
      </c>
      <c r="F618">
        <v>5</v>
      </c>
      <c r="G618">
        <v>300</v>
      </c>
      <c r="H618">
        <v>80500</v>
      </c>
      <c r="I618" s="1">
        <v>41090</v>
      </c>
      <c r="J618">
        <v>96600</v>
      </c>
      <c r="K618">
        <f t="shared" si="9"/>
        <v>16100</v>
      </c>
    </row>
    <row r="619" spans="1:11" x14ac:dyDescent="0.3">
      <c r="A619" t="s">
        <v>20</v>
      </c>
      <c r="B619" t="s">
        <v>26</v>
      </c>
      <c r="C619" t="s">
        <v>22</v>
      </c>
      <c r="D619" t="s">
        <v>13</v>
      </c>
      <c r="E619">
        <v>1867</v>
      </c>
      <c r="F619">
        <v>250</v>
      </c>
      <c r="G619">
        <v>300</v>
      </c>
      <c r="H619">
        <v>466750</v>
      </c>
      <c r="I619" s="1">
        <v>41093</v>
      </c>
      <c r="J619">
        <v>560100</v>
      </c>
      <c r="K619">
        <f t="shared" si="9"/>
        <v>93350</v>
      </c>
    </row>
    <row r="620" spans="1:11" x14ac:dyDescent="0.3">
      <c r="A620" t="s">
        <v>18</v>
      </c>
      <c r="B620" t="s">
        <v>11</v>
      </c>
      <c r="C620" t="s">
        <v>16</v>
      </c>
      <c r="D620" t="s">
        <v>24</v>
      </c>
      <c r="E620">
        <v>278</v>
      </c>
      <c r="F620">
        <v>10</v>
      </c>
      <c r="G620">
        <v>15</v>
      </c>
      <c r="H620">
        <v>2780</v>
      </c>
      <c r="I620" s="1">
        <v>41097</v>
      </c>
      <c r="J620">
        <v>4170</v>
      </c>
      <c r="K620">
        <f t="shared" si="9"/>
        <v>1390</v>
      </c>
    </row>
    <row r="621" spans="1:11" x14ac:dyDescent="0.3">
      <c r="A621" t="s">
        <v>14</v>
      </c>
      <c r="B621" t="s">
        <v>19</v>
      </c>
      <c r="C621" t="s">
        <v>25</v>
      </c>
      <c r="D621" t="s">
        <v>13</v>
      </c>
      <c r="E621">
        <v>704</v>
      </c>
      <c r="F621">
        <v>120</v>
      </c>
      <c r="G621">
        <v>125</v>
      </c>
      <c r="H621">
        <v>84480</v>
      </c>
      <c r="I621" s="1">
        <v>41099</v>
      </c>
      <c r="J621">
        <v>88000</v>
      </c>
      <c r="K621">
        <f t="shared" si="9"/>
        <v>3520</v>
      </c>
    </row>
    <row r="622" spans="1:11" x14ac:dyDescent="0.3">
      <c r="A622" t="s">
        <v>23</v>
      </c>
      <c r="B622" t="s">
        <v>26</v>
      </c>
      <c r="C622" t="s">
        <v>22</v>
      </c>
      <c r="D622" t="s">
        <v>24</v>
      </c>
      <c r="E622">
        <v>2807</v>
      </c>
      <c r="F622">
        <v>250</v>
      </c>
      <c r="G622">
        <v>350</v>
      </c>
      <c r="H622">
        <v>729820</v>
      </c>
      <c r="I622" s="1">
        <v>41099</v>
      </c>
      <c r="J622">
        <v>982450</v>
      </c>
      <c r="K622">
        <f t="shared" si="9"/>
        <v>252630</v>
      </c>
    </row>
    <row r="623" spans="1:11" x14ac:dyDescent="0.3">
      <c r="A623" t="s">
        <v>20</v>
      </c>
      <c r="B623" t="s">
        <v>15</v>
      </c>
      <c r="C623" t="s">
        <v>22</v>
      </c>
      <c r="D623" t="s">
        <v>24</v>
      </c>
      <c r="E623">
        <v>432</v>
      </c>
      <c r="F623">
        <v>250</v>
      </c>
      <c r="G623">
        <v>300</v>
      </c>
      <c r="H623">
        <v>108000</v>
      </c>
      <c r="I623" s="1">
        <v>41099</v>
      </c>
      <c r="J623">
        <v>129600</v>
      </c>
      <c r="K623">
        <f t="shared" si="9"/>
        <v>21600</v>
      </c>
    </row>
    <row r="624" spans="1:11" x14ac:dyDescent="0.3">
      <c r="A624" t="s">
        <v>20</v>
      </c>
      <c r="B624" t="s">
        <v>26</v>
      </c>
      <c r="C624" t="s">
        <v>22</v>
      </c>
      <c r="D624" t="s">
        <v>24</v>
      </c>
      <c r="E624">
        <v>2294</v>
      </c>
      <c r="F624">
        <v>250</v>
      </c>
      <c r="G624">
        <v>300</v>
      </c>
      <c r="H624">
        <v>573500</v>
      </c>
      <c r="I624" s="1">
        <v>41099</v>
      </c>
      <c r="J624">
        <v>688200</v>
      </c>
      <c r="K624">
        <f t="shared" si="9"/>
        <v>114700</v>
      </c>
    </row>
    <row r="625" spans="1:11" x14ac:dyDescent="0.3">
      <c r="A625" t="s">
        <v>10</v>
      </c>
      <c r="B625" t="s">
        <v>19</v>
      </c>
      <c r="C625" t="s">
        <v>16</v>
      </c>
      <c r="D625" t="s">
        <v>24</v>
      </c>
      <c r="E625">
        <v>1198</v>
      </c>
      <c r="F625">
        <v>10</v>
      </c>
      <c r="G625">
        <v>12</v>
      </c>
      <c r="H625">
        <v>3594</v>
      </c>
      <c r="I625" s="1">
        <v>41106</v>
      </c>
      <c r="J625">
        <v>14376</v>
      </c>
      <c r="K625">
        <f t="shared" si="9"/>
        <v>10782</v>
      </c>
    </row>
    <row r="626" spans="1:11" x14ac:dyDescent="0.3">
      <c r="A626" t="s">
        <v>10</v>
      </c>
      <c r="B626" t="s">
        <v>21</v>
      </c>
      <c r="C626" t="s">
        <v>12</v>
      </c>
      <c r="D626" t="s">
        <v>17</v>
      </c>
      <c r="E626">
        <v>1445</v>
      </c>
      <c r="F626">
        <v>3</v>
      </c>
      <c r="G626">
        <v>12</v>
      </c>
      <c r="H626">
        <v>4335</v>
      </c>
      <c r="I626" s="1">
        <v>41111</v>
      </c>
      <c r="J626">
        <v>17340</v>
      </c>
      <c r="K626">
        <f t="shared" si="9"/>
        <v>13005</v>
      </c>
    </row>
    <row r="627" spans="1:11" x14ac:dyDescent="0.3">
      <c r="A627" t="s">
        <v>14</v>
      </c>
      <c r="B627" t="s">
        <v>26</v>
      </c>
      <c r="C627" t="s">
        <v>12</v>
      </c>
      <c r="D627" t="s">
        <v>17</v>
      </c>
      <c r="E627">
        <v>330</v>
      </c>
      <c r="F627">
        <v>3</v>
      </c>
      <c r="G627">
        <v>125</v>
      </c>
      <c r="H627">
        <v>39600</v>
      </c>
      <c r="I627" s="1">
        <v>41111</v>
      </c>
      <c r="J627">
        <v>41250</v>
      </c>
      <c r="K627">
        <f t="shared" si="9"/>
        <v>1650</v>
      </c>
    </row>
    <row r="628" spans="1:11" x14ac:dyDescent="0.3">
      <c r="A628" t="s">
        <v>20</v>
      </c>
      <c r="B628" t="s">
        <v>19</v>
      </c>
      <c r="C628" t="s">
        <v>27</v>
      </c>
      <c r="D628" t="s">
        <v>24</v>
      </c>
      <c r="E628">
        <v>853</v>
      </c>
      <c r="F628">
        <v>260</v>
      </c>
      <c r="G628">
        <v>300</v>
      </c>
      <c r="H628">
        <v>213250</v>
      </c>
      <c r="I628" s="1">
        <v>41119</v>
      </c>
      <c r="J628">
        <v>255900</v>
      </c>
      <c r="K628">
        <f t="shared" si="9"/>
        <v>42650</v>
      </c>
    </row>
    <row r="629" spans="1:11" x14ac:dyDescent="0.3">
      <c r="A629" t="s">
        <v>10</v>
      </c>
      <c r="B629" t="s">
        <v>19</v>
      </c>
      <c r="C629" t="s">
        <v>12</v>
      </c>
      <c r="D629" t="s">
        <v>24</v>
      </c>
      <c r="E629">
        <v>1198</v>
      </c>
      <c r="F629">
        <v>3</v>
      </c>
      <c r="G629">
        <v>12</v>
      </c>
      <c r="H629">
        <v>3594</v>
      </c>
      <c r="I629" s="1">
        <v>41119</v>
      </c>
      <c r="J629">
        <v>14376</v>
      </c>
      <c r="K629">
        <f t="shared" si="9"/>
        <v>10782</v>
      </c>
    </row>
    <row r="630" spans="1:11" x14ac:dyDescent="0.3">
      <c r="A630" t="s">
        <v>14</v>
      </c>
      <c r="B630" t="s">
        <v>21</v>
      </c>
      <c r="C630" t="s">
        <v>29</v>
      </c>
      <c r="D630" t="s">
        <v>28</v>
      </c>
      <c r="E630">
        <v>345</v>
      </c>
      <c r="F630">
        <v>5</v>
      </c>
      <c r="G630">
        <v>125</v>
      </c>
      <c r="H630">
        <v>41400</v>
      </c>
      <c r="I630" s="1">
        <v>41125</v>
      </c>
      <c r="J630">
        <v>43125</v>
      </c>
      <c r="K630">
        <f t="shared" si="9"/>
        <v>1725</v>
      </c>
    </row>
    <row r="631" spans="1:11" x14ac:dyDescent="0.3">
      <c r="A631" t="s">
        <v>23</v>
      </c>
      <c r="B631" t="s">
        <v>26</v>
      </c>
      <c r="C631" t="s">
        <v>16</v>
      </c>
      <c r="D631" t="s">
        <v>28</v>
      </c>
      <c r="E631">
        <v>1143</v>
      </c>
      <c r="F631">
        <v>10</v>
      </c>
      <c r="G631">
        <v>7</v>
      </c>
      <c r="H631">
        <v>5715</v>
      </c>
      <c r="I631" s="1">
        <v>41125</v>
      </c>
      <c r="J631">
        <v>8001</v>
      </c>
      <c r="K631">
        <f t="shared" si="9"/>
        <v>2286</v>
      </c>
    </row>
    <row r="632" spans="1:11" x14ac:dyDescent="0.3">
      <c r="A632" t="s">
        <v>10</v>
      </c>
      <c r="B632" t="s">
        <v>19</v>
      </c>
      <c r="C632" t="s">
        <v>29</v>
      </c>
      <c r="D632" t="s">
        <v>17</v>
      </c>
      <c r="E632">
        <v>1901</v>
      </c>
      <c r="F632">
        <v>5</v>
      </c>
      <c r="G632">
        <v>12</v>
      </c>
      <c r="H632">
        <v>5703</v>
      </c>
      <c r="I632" s="1">
        <v>41126</v>
      </c>
      <c r="J632">
        <v>22812</v>
      </c>
      <c r="K632">
        <f t="shared" si="9"/>
        <v>17109</v>
      </c>
    </row>
    <row r="633" spans="1:11" x14ac:dyDescent="0.3">
      <c r="A633" t="s">
        <v>23</v>
      </c>
      <c r="B633" t="s">
        <v>19</v>
      </c>
      <c r="C633" t="s">
        <v>29</v>
      </c>
      <c r="D633" t="s">
        <v>24</v>
      </c>
      <c r="E633">
        <v>293</v>
      </c>
      <c r="F633">
        <v>5</v>
      </c>
      <c r="G633">
        <v>7</v>
      </c>
      <c r="H633">
        <v>1465</v>
      </c>
      <c r="I633" s="1">
        <v>41128</v>
      </c>
      <c r="J633">
        <v>2051</v>
      </c>
      <c r="K633">
        <f t="shared" si="9"/>
        <v>586</v>
      </c>
    </row>
    <row r="634" spans="1:11" x14ac:dyDescent="0.3">
      <c r="A634" t="s">
        <v>20</v>
      </c>
      <c r="B634" t="s">
        <v>15</v>
      </c>
      <c r="C634" t="s">
        <v>27</v>
      </c>
      <c r="D634" t="s">
        <v>13</v>
      </c>
      <c r="E634">
        <v>635</v>
      </c>
      <c r="F634">
        <v>260</v>
      </c>
      <c r="G634">
        <v>300</v>
      </c>
      <c r="H634">
        <v>158750</v>
      </c>
      <c r="I634" s="1">
        <v>41130</v>
      </c>
      <c r="J634">
        <v>190500</v>
      </c>
      <c r="K634">
        <f t="shared" si="9"/>
        <v>31750</v>
      </c>
    </row>
    <row r="635" spans="1:11" x14ac:dyDescent="0.3">
      <c r="A635" t="s">
        <v>20</v>
      </c>
      <c r="B635" t="s">
        <v>21</v>
      </c>
      <c r="C635" t="s">
        <v>22</v>
      </c>
      <c r="D635" t="s">
        <v>24</v>
      </c>
      <c r="E635">
        <v>1496</v>
      </c>
      <c r="F635">
        <v>250</v>
      </c>
      <c r="G635">
        <v>300</v>
      </c>
      <c r="H635">
        <v>374000</v>
      </c>
      <c r="I635" s="1">
        <v>41130</v>
      </c>
      <c r="J635">
        <v>448800</v>
      </c>
      <c r="K635">
        <f t="shared" si="9"/>
        <v>74800</v>
      </c>
    </row>
    <row r="636" spans="1:11" x14ac:dyDescent="0.3">
      <c r="A636" t="s">
        <v>20</v>
      </c>
      <c r="B636" t="s">
        <v>26</v>
      </c>
      <c r="C636" t="s">
        <v>22</v>
      </c>
      <c r="D636" t="s">
        <v>24</v>
      </c>
      <c r="E636">
        <v>1010</v>
      </c>
      <c r="F636">
        <v>250</v>
      </c>
      <c r="G636">
        <v>300</v>
      </c>
      <c r="H636">
        <v>252500</v>
      </c>
      <c r="I636" s="1">
        <v>41130</v>
      </c>
      <c r="J636">
        <v>303000</v>
      </c>
      <c r="K636">
        <f t="shared" si="9"/>
        <v>50500</v>
      </c>
    </row>
    <row r="637" spans="1:11" x14ac:dyDescent="0.3">
      <c r="A637" t="s">
        <v>18</v>
      </c>
      <c r="B637" t="s">
        <v>21</v>
      </c>
      <c r="C637" t="s">
        <v>16</v>
      </c>
      <c r="D637" t="s">
        <v>24</v>
      </c>
      <c r="E637">
        <v>2559</v>
      </c>
      <c r="F637">
        <v>10</v>
      </c>
      <c r="G637">
        <v>15</v>
      </c>
      <c r="H637">
        <v>25590</v>
      </c>
      <c r="I637" s="1">
        <v>41132</v>
      </c>
      <c r="J637">
        <v>38385</v>
      </c>
      <c r="K637">
        <f t="shared" si="9"/>
        <v>12795</v>
      </c>
    </row>
    <row r="638" spans="1:11" x14ac:dyDescent="0.3">
      <c r="A638" t="s">
        <v>23</v>
      </c>
      <c r="B638" t="s">
        <v>26</v>
      </c>
      <c r="C638" t="s">
        <v>16</v>
      </c>
      <c r="D638" t="s">
        <v>24</v>
      </c>
      <c r="E638">
        <v>267</v>
      </c>
      <c r="F638">
        <v>10</v>
      </c>
      <c r="G638">
        <v>20</v>
      </c>
      <c r="H638">
        <v>2670</v>
      </c>
      <c r="I638" s="1">
        <v>41132</v>
      </c>
      <c r="J638">
        <v>5340</v>
      </c>
      <c r="K638">
        <f t="shared" si="9"/>
        <v>2670</v>
      </c>
    </row>
    <row r="639" spans="1:11" x14ac:dyDescent="0.3">
      <c r="A639" t="s">
        <v>14</v>
      </c>
      <c r="B639" t="s">
        <v>11</v>
      </c>
      <c r="C639" t="s">
        <v>16</v>
      </c>
      <c r="D639" t="s">
        <v>24</v>
      </c>
      <c r="E639">
        <v>1085</v>
      </c>
      <c r="F639">
        <v>10</v>
      </c>
      <c r="G639">
        <v>125</v>
      </c>
      <c r="H639">
        <v>130200</v>
      </c>
      <c r="I639" s="1">
        <v>41132</v>
      </c>
      <c r="J639">
        <v>135625</v>
      </c>
      <c r="K639">
        <f t="shared" si="9"/>
        <v>5425</v>
      </c>
    </row>
    <row r="640" spans="1:11" x14ac:dyDescent="0.3">
      <c r="A640" t="s">
        <v>18</v>
      </c>
      <c r="B640" t="s">
        <v>11</v>
      </c>
      <c r="C640" t="s">
        <v>16</v>
      </c>
      <c r="D640" t="s">
        <v>24</v>
      </c>
      <c r="E640">
        <v>1175</v>
      </c>
      <c r="F640">
        <v>10</v>
      </c>
      <c r="G640">
        <v>15</v>
      </c>
      <c r="H640">
        <v>11750</v>
      </c>
      <c r="I640" s="1">
        <v>41132</v>
      </c>
      <c r="J640">
        <v>17625</v>
      </c>
      <c r="K640">
        <f t="shared" si="9"/>
        <v>5875</v>
      </c>
    </row>
    <row r="641" spans="1:11" x14ac:dyDescent="0.3">
      <c r="A641" t="s">
        <v>23</v>
      </c>
      <c r="B641" t="s">
        <v>11</v>
      </c>
      <c r="C641" t="s">
        <v>25</v>
      </c>
      <c r="D641" t="s">
        <v>13</v>
      </c>
      <c r="E641">
        <v>588</v>
      </c>
      <c r="F641">
        <v>120</v>
      </c>
      <c r="G641">
        <v>20</v>
      </c>
      <c r="H641">
        <v>5880</v>
      </c>
      <c r="I641" s="1">
        <v>41138</v>
      </c>
      <c r="J641">
        <v>11760</v>
      </c>
      <c r="K641">
        <f t="shared" si="9"/>
        <v>5880</v>
      </c>
    </row>
    <row r="642" spans="1:11" x14ac:dyDescent="0.3">
      <c r="A642" t="s">
        <v>10</v>
      </c>
      <c r="B642" t="s">
        <v>21</v>
      </c>
      <c r="C642" t="s">
        <v>22</v>
      </c>
      <c r="D642" t="s">
        <v>13</v>
      </c>
      <c r="E642">
        <v>3245</v>
      </c>
      <c r="F642">
        <v>250</v>
      </c>
      <c r="G642">
        <v>12</v>
      </c>
      <c r="H642">
        <v>9733.5</v>
      </c>
      <c r="I642" s="1">
        <v>41138</v>
      </c>
      <c r="J642">
        <v>38934</v>
      </c>
      <c r="K642">
        <f t="shared" si="9"/>
        <v>29200.5</v>
      </c>
    </row>
    <row r="643" spans="1:11" x14ac:dyDescent="0.3">
      <c r="A643" t="s">
        <v>23</v>
      </c>
      <c r="B643" t="s">
        <v>26</v>
      </c>
      <c r="C643" t="s">
        <v>29</v>
      </c>
      <c r="D643" t="s">
        <v>24</v>
      </c>
      <c r="E643">
        <v>983</v>
      </c>
      <c r="F643">
        <v>5</v>
      </c>
      <c r="G643">
        <v>350</v>
      </c>
      <c r="H643">
        <v>255450</v>
      </c>
      <c r="I643" s="1">
        <v>41143</v>
      </c>
      <c r="J643">
        <v>343875</v>
      </c>
      <c r="K643">
        <f t="shared" ref="K643:K701" si="10">J643-H643</f>
        <v>88425</v>
      </c>
    </row>
    <row r="644" spans="1:11" x14ac:dyDescent="0.3">
      <c r="A644" t="s">
        <v>23</v>
      </c>
      <c r="B644" t="s">
        <v>26</v>
      </c>
      <c r="C644" t="s">
        <v>29</v>
      </c>
      <c r="D644" t="s">
        <v>24</v>
      </c>
      <c r="E644">
        <v>1298</v>
      </c>
      <c r="F644">
        <v>5</v>
      </c>
      <c r="G644">
        <v>7</v>
      </c>
      <c r="H644">
        <v>6490</v>
      </c>
      <c r="I644" s="1">
        <v>41143</v>
      </c>
      <c r="J644">
        <v>9086</v>
      </c>
      <c r="K644">
        <f t="shared" si="10"/>
        <v>2596</v>
      </c>
    </row>
    <row r="645" spans="1:11" x14ac:dyDescent="0.3">
      <c r="A645" t="s">
        <v>10</v>
      </c>
      <c r="B645" t="s">
        <v>15</v>
      </c>
      <c r="C645" t="s">
        <v>22</v>
      </c>
      <c r="D645" t="s">
        <v>17</v>
      </c>
      <c r="E645">
        <v>1916</v>
      </c>
      <c r="F645">
        <v>250</v>
      </c>
      <c r="G645">
        <v>12</v>
      </c>
      <c r="H645">
        <v>5748</v>
      </c>
      <c r="I645" s="1">
        <v>41149</v>
      </c>
      <c r="J645">
        <v>22992</v>
      </c>
      <c r="K645">
        <f t="shared" si="10"/>
        <v>17244</v>
      </c>
    </row>
    <row r="646" spans="1:11" x14ac:dyDescent="0.3">
      <c r="A646" t="s">
        <v>23</v>
      </c>
      <c r="B646" t="s">
        <v>19</v>
      </c>
      <c r="C646" t="s">
        <v>29</v>
      </c>
      <c r="D646" t="s">
        <v>13</v>
      </c>
      <c r="E646">
        <v>1757</v>
      </c>
      <c r="F646">
        <v>5</v>
      </c>
      <c r="G646">
        <v>20</v>
      </c>
      <c r="H646">
        <v>17570</v>
      </c>
      <c r="I646" s="1">
        <v>41149</v>
      </c>
      <c r="J646">
        <v>35140</v>
      </c>
      <c r="K646">
        <f t="shared" si="10"/>
        <v>17570</v>
      </c>
    </row>
    <row r="647" spans="1:11" x14ac:dyDescent="0.3">
      <c r="A647" t="s">
        <v>20</v>
      </c>
      <c r="B647" t="s">
        <v>11</v>
      </c>
      <c r="C647" t="s">
        <v>22</v>
      </c>
      <c r="D647" t="s">
        <v>13</v>
      </c>
      <c r="E647">
        <v>2659</v>
      </c>
      <c r="F647">
        <v>250</v>
      </c>
      <c r="G647">
        <v>300</v>
      </c>
      <c r="H647">
        <v>664750</v>
      </c>
      <c r="I647" s="1">
        <v>41151</v>
      </c>
      <c r="J647">
        <v>797700</v>
      </c>
      <c r="K647">
        <f t="shared" si="10"/>
        <v>132950</v>
      </c>
    </row>
    <row r="648" spans="1:11" x14ac:dyDescent="0.3">
      <c r="A648" t="s">
        <v>23</v>
      </c>
      <c r="B648" t="s">
        <v>11</v>
      </c>
      <c r="C648" t="s">
        <v>16</v>
      </c>
      <c r="D648" t="s">
        <v>13</v>
      </c>
      <c r="E648">
        <v>2125</v>
      </c>
      <c r="F648">
        <v>10</v>
      </c>
      <c r="G648">
        <v>7</v>
      </c>
      <c r="H648">
        <v>10625</v>
      </c>
      <c r="I648" s="1">
        <v>41153</v>
      </c>
      <c r="J648">
        <v>14875</v>
      </c>
      <c r="K648">
        <f t="shared" si="10"/>
        <v>4250</v>
      </c>
    </row>
    <row r="649" spans="1:11" x14ac:dyDescent="0.3">
      <c r="A649" t="s">
        <v>23</v>
      </c>
      <c r="B649" t="s">
        <v>15</v>
      </c>
      <c r="C649" t="s">
        <v>29</v>
      </c>
      <c r="D649" t="s">
        <v>24</v>
      </c>
      <c r="E649">
        <v>1368</v>
      </c>
      <c r="F649">
        <v>5</v>
      </c>
      <c r="G649">
        <v>7</v>
      </c>
      <c r="H649">
        <v>6840</v>
      </c>
      <c r="I649" s="1">
        <v>41157</v>
      </c>
      <c r="J649">
        <v>9576</v>
      </c>
      <c r="K649">
        <f t="shared" si="10"/>
        <v>2736</v>
      </c>
    </row>
    <row r="650" spans="1:11" x14ac:dyDescent="0.3">
      <c r="A650" t="s">
        <v>23</v>
      </c>
      <c r="B650" t="s">
        <v>21</v>
      </c>
      <c r="C650" t="s">
        <v>16</v>
      </c>
      <c r="D650" t="s">
        <v>24</v>
      </c>
      <c r="E650">
        <v>723</v>
      </c>
      <c r="F650">
        <v>10</v>
      </c>
      <c r="G650">
        <v>7</v>
      </c>
      <c r="H650">
        <v>3615</v>
      </c>
      <c r="I650" s="1">
        <v>41157</v>
      </c>
      <c r="J650">
        <v>5061</v>
      </c>
      <c r="K650">
        <f t="shared" si="10"/>
        <v>1446</v>
      </c>
    </row>
    <row r="651" spans="1:11" x14ac:dyDescent="0.3">
      <c r="A651" t="s">
        <v>10</v>
      </c>
      <c r="B651" t="s">
        <v>11</v>
      </c>
      <c r="C651" t="s">
        <v>27</v>
      </c>
      <c r="D651" t="s">
        <v>24</v>
      </c>
      <c r="E651">
        <v>2574</v>
      </c>
      <c r="F651">
        <v>260</v>
      </c>
      <c r="G651">
        <v>12</v>
      </c>
      <c r="H651">
        <v>7722</v>
      </c>
      <c r="I651" s="1">
        <v>41160</v>
      </c>
      <c r="J651">
        <v>30888</v>
      </c>
      <c r="K651">
        <f t="shared" si="10"/>
        <v>23166</v>
      </c>
    </row>
    <row r="652" spans="1:11" x14ac:dyDescent="0.3">
      <c r="A652" t="s">
        <v>23</v>
      </c>
      <c r="B652" t="s">
        <v>21</v>
      </c>
      <c r="C652" t="s">
        <v>27</v>
      </c>
      <c r="D652" t="s">
        <v>24</v>
      </c>
      <c r="E652">
        <v>707</v>
      </c>
      <c r="F652">
        <v>260</v>
      </c>
      <c r="G652">
        <v>350</v>
      </c>
      <c r="H652">
        <v>183820</v>
      </c>
      <c r="I652" s="1">
        <v>41160</v>
      </c>
      <c r="J652">
        <v>247450</v>
      </c>
      <c r="K652">
        <f t="shared" si="10"/>
        <v>63630</v>
      </c>
    </row>
    <row r="653" spans="1:11" x14ac:dyDescent="0.3">
      <c r="A653" t="s">
        <v>14</v>
      </c>
      <c r="B653" t="s">
        <v>15</v>
      </c>
      <c r="C653" t="s">
        <v>22</v>
      </c>
      <c r="D653" t="s">
        <v>24</v>
      </c>
      <c r="E653">
        <v>554</v>
      </c>
      <c r="F653">
        <v>250</v>
      </c>
      <c r="G653">
        <v>125</v>
      </c>
      <c r="H653">
        <v>66480</v>
      </c>
      <c r="I653" s="1">
        <v>41162</v>
      </c>
      <c r="J653">
        <v>69250</v>
      </c>
      <c r="K653">
        <f t="shared" si="10"/>
        <v>2770</v>
      </c>
    </row>
    <row r="654" spans="1:11" x14ac:dyDescent="0.3">
      <c r="A654" t="s">
        <v>23</v>
      </c>
      <c r="B654" t="s">
        <v>21</v>
      </c>
      <c r="C654" t="s">
        <v>22</v>
      </c>
      <c r="D654" t="s">
        <v>24</v>
      </c>
      <c r="E654">
        <v>2935</v>
      </c>
      <c r="F654">
        <v>250</v>
      </c>
      <c r="G654">
        <v>20</v>
      </c>
      <c r="H654">
        <v>29350</v>
      </c>
      <c r="I654" s="1">
        <v>41162</v>
      </c>
      <c r="J654">
        <v>58700</v>
      </c>
      <c r="K654">
        <f t="shared" si="10"/>
        <v>29350</v>
      </c>
    </row>
    <row r="655" spans="1:11" x14ac:dyDescent="0.3">
      <c r="A655" t="s">
        <v>14</v>
      </c>
      <c r="B655" t="s">
        <v>11</v>
      </c>
      <c r="C655" t="s">
        <v>27</v>
      </c>
      <c r="D655" t="s">
        <v>24</v>
      </c>
      <c r="E655">
        <v>3165</v>
      </c>
      <c r="F655">
        <v>260</v>
      </c>
      <c r="G655">
        <v>125</v>
      </c>
      <c r="H655">
        <v>379800</v>
      </c>
      <c r="I655" s="1">
        <v>41162</v>
      </c>
      <c r="J655">
        <v>395625</v>
      </c>
      <c r="K655">
        <f t="shared" si="10"/>
        <v>15825</v>
      </c>
    </row>
    <row r="656" spans="1:11" x14ac:dyDescent="0.3">
      <c r="A656" t="s">
        <v>23</v>
      </c>
      <c r="B656" t="s">
        <v>15</v>
      </c>
      <c r="C656" t="s">
        <v>27</v>
      </c>
      <c r="D656" t="s">
        <v>24</v>
      </c>
      <c r="E656">
        <v>2629</v>
      </c>
      <c r="F656">
        <v>260</v>
      </c>
      <c r="G656">
        <v>20</v>
      </c>
      <c r="H656">
        <v>26290</v>
      </c>
      <c r="I656" s="1">
        <v>41162</v>
      </c>
      <c r="J656">
        <v>52580</v>
      </c>
      <c r="K656">
        <f t="shared" si="10"/>
        <v>26290</v>
      </c>
    </row>
    <row r="657" spans="1:11" x14ac:dyDescent="0.3">
      <c r="A657" t="s">
        <v>23</v>
      </c>
      <c r="B657" t="s">
        <v>11</v>
      </c>
      <c r="C657" t="s">
        <v>16</v>
      </c>
      <c r="D657" t="s">
        <v>13</v>
      </c>
      <c r="E657">
        <v>2409</v>
      </c>
      <c r="F657">
        <v>10</v>
      </c>
      <c r="G657">
        <v>7</v>
      </c>
      <c r="H657">
        <v>12045</v>
      </c>
      <c r="I657" s="1">
        <v>41164</v>
      </c>
      <c r="J657">
        <v>16863</v>
      </c>
      <c r="K657">
        <f t="shared" si="10"/>
        <v>4818</v>
      </c>
    </row>
    <row r="658" spans="1:11" x14ac:dyDescent="0.3">
      <c r="A658" t="s">
        <v>20</v>
      </c>
      <c r="B658" t="s">
        <v>19</v>
      </c>
      <c r="C658" t="s">
        <v>25</v>
      </c>
      <c r="D658" t="s">
        <v>13</v>
      </c>
      <c r="E658">
        <v>1221</v>
      </c>
      <c r="F658">
        <v>120</v>
      </c>
      <c r="G658">
        <v>300</v>
      </c>
      <c r="H658">
        <v>305250</v>
      </c>
      <c r="I658" s="1">
        <v>41168</v>
      </c>
      <c r="J658">
        <v>366300</v>
      </c>
      <c r="K658">
        <f t="shared" si="10"/>
        <v>61050</v>
      </c>
    </row>
    <row r="659" spans="1:11" x14ac:dyDescent="0.3">
      <c r="A659" t="s">
        <v>23</v>
      </c>
      <c r="B659" t="s">
        <v>19</v>
      </c>
      <c r="C659" t="s">
        <v>25</v>
      </c>
      <c r="D659" t="s">
        <v>13</v>
      </c>
      <c r="E659">
        <v>2076</v>
      </c>
      <c r="F659">
        <v>120</v>
      </c>
      <c r="G659">
        <v>350</v>
      </c>
      <c r="H659">
        <v>539760</v>
      </c>
      <c r="I659" s="1">
        <v>41168</v>
      </c>
      <c r="J659">
        <v>726600</v>
      </c>
      <c r="K659">
        <f t="shared" si="10"/>
        <v>186840</v>
      </c>
    </row>
    <row r="660" spans="1:11" x14ac:dyDescent="0.3">
      <c r="A660" t="s">
        <v>20</v>
      </c>
      <c r="B660" t="s">
        <v>19</v>
      </c>
      <c r="C660" t="s">
        <v>16</v>
      </c>
      <c r="D660" t="s">
        <v>17</v>
      </c>
      <c r="E660">
        <v>918</v>
      </c>
      <c r="F660">
        <v>10</v>
      </c>
      <c r="G660">
        <v>300</v>
      </c>
      <c r="H660">
        <v>229500</v>
      </c>
      <c r="I660" s="1">
        <v>41171</v>
      </c>
      <c r="J660">
        <v>275400</v>
      </c>
      <c r="K660">
        <f t="shared" si="10"/>
        <v>45900</v>
      </c>
    </row>
    <row r="661" spans="1:11" x14ac:dyDescent="0.3">
      <c r="A661" t="s">
        <v>20</v>
      </c>
      <c r="B661" t="s">
        <v>11</v>
      </c>
      <c r="C661" t="s">
        <v>16</v>
      </c>
      <c r="D661" t="s">
        <v>17</v>
      </c>
      <c r="E661">
        <v>1728</v>
      </c>
      <c r="F661">
        <v>10</v>
      </c>
      <c r="G661">
        <v>300</v>
      </c>
      <c r="H661">
        <v>432000</v>
      </c>
      <c r="I661" s="1">
        <v>41171</v>
      </c>
      <c r="J661">
        <v>518400</v>
      </c>
      <c r="K661">
        <f t="shared" si="10"/>
        <v>86400</v>
      </c>
    </row>
    <row r="662" spans="1:11" x14ac:dyDescent="0.3">
      <c r="A662" t="s">
        <v>18</v>
      </c>
      <c r="B662" t="s">
        <v>21</v>
      </c>
      <c r="C662" t="s">
        <v>25</v>
      </c>
      <c r="D662" t="s">
        <v>24</v>
      </c>
      <c r="E662">
        <v>384</v>
      </c>
      <c r="F662">
        <v>120</v>
      </c>
      <c r="G662">
        <v>15</v>
      </c>
      <c r="H662">
        <v>3840</v>
      </c>
      <c r="I662" s="1">
        <v>41174</v>
      </c>
      <c r="J662">
        <v>5760</v>
      </c>
      <c r="K662">
        <f t="shared" si="10"/>
        <v>1920</v>
      </c>
    </row>
    <row r="663" spans="1:11" x14ac:dyDescent="0.3">
      <c r="A663" t="s">
        <v>23</v>
      </c>
      <c r="B663" t="s">
        <v>11</v>
      </c>
      <c r="C663" t="s">
        <v>12</v>
      </c>
      <c r="D663" t="s">
        <v>28</v>
      </c>
      <c r="E663">
        <v>1321</v>
      </c>
      <c r="F663">
        <v>3</v>
      </c>
      <c r="G663">
        <v>20</v>
      </c>
      <c r="H663">
        <v>13210</v>
      </c>
      <c r="I663" s="1">
        <v>41183</v>
      </c>
      <c r="J663">
        <v>26420</v>
      </c>
      <c r="K663">
        <f t="shared" si="10"/>
        <v>13210</v>
      </c>
    </row>
    <row r="664" spans="1:11" x14ac:dyDescent="0.3">
      <c r="A664" t="s">
        <v>18</v>
      </c>
      <c r="B664" t="s">
        <v>19</v>
      </c>
      <c r="C664" t="s">
        <v>12</v>
      </c>
      <c r="D664" t="s">
        <v>28</v>
      </c>
      <c r="E664">
        <v>2178</v>
      </c>
      <c r="F664">
        <v>3</v>
      </c>
      <c r="G664">
        <v>15</v>
      </c>
      <c r="H664">
        <v>21780</v>
      </c>
      <c r="I664" s="1">
        <v>41183</v>
      </c>
      <c r="J664">
        <v>32670</v>
      </c>
      <c r="K664">
        <f t="shared" si="10"/>
        <v>10890</v>
      </c>
    </row>
    <row r="665" spans="1:11" x14ac:dyDescent="0.3">
      <c r="A665" t="s">
        <v>18</v>
      </c>
      <c r="B665" t="s">
        <v>26</v>
      </c>
      <c r="C665" t="s">
        <v>16</v>
      </c>
      <c r="D665" t="s">
        <v>13</v>
      </c>
      <c r="E665">
        <v>1153</v>
      </c>
      <c r="F665">
        <v>10</v>
      </c>
      <c r="G665">
        <v>15</v>
      </c>
      <c r="H665">
        <v>11530</v>
      </c>
      <c r="I665" s="1">
        <v>41188</v>
      </c>
      <c r="J665">
        <v>17295</v>
      </c>
      <c r="K665">
        <f t="shared" si="10"/>
        <v>5765</v>
      </c>
    </row>
    <row r="666" spans="1:11" x14ac:dyDescent="0.3">
      <c r="A666" t="s">
        <v>23</v>
      </c>
      <c r="B666" t="s">
        <v>19</v>
      </c>
      <c r="C666" t="s">
        <v>16</v>
      </c>
      <c r="D666" t="s">
        <v>13</v>
      </c>
      <c r="E666">
        <v>1757</v>
      </c>
      <c r="F666">
        <v>10</v>
      </c>
      <c r="G666">
        <v>20</v>
      </c>
      <c r="H666">
        <v>17570</v>
      </c>
      <c r="I666" s="1">
        <v>41188</v>
      </c>
      <c r="J666">
        <v>35140</v>
      </c>
      <c r="K666">
        <f t="shared" si="10"/>
        <v>17570</v>
      </c>
    </row>
    <row r="667" spans="1:11" x14ac:dyDescent="0.3">
      <c r="A667" t="s">
        <v>14</v>
      </c>
      <c r="B667" t="s">
        <v>21</v>
      </c>
      <c r="C667" t="s">
        <v>25</v>
      </c>
      <c r="D667" t="s">
        <v>17</v>
      </c>
      <c r="E667">
        <v>923</v>
      </c>
      <c r="F667">
        <v>120</v>
      </c>
      <c r="G667">
        <v>125</v>
      </c>
      <c r="H667">
        <v>110760</v>
      </c>
      <c r="I667" s="1">
        <v>41189</v>
      </c>
      <c r="J667">
        <v>115375</v>
      </c>
      <c r="K667">
        <f t="shared" si="10"/>
        <v>4615</v>
      </c>
    </row>
    <row r="668" spans="1:11" x14ac:dyDescent="0.3">
      <c r="A668" t="s">
        <v>14</v>
      </c>
      <c r="B668" t="s">
        <v>26</v>
      </c>
      <c r="C668" t="s">
        <v>25</v>
      </c>
      <c r="D668" t="s">
        <v>17</v>
      </c>
      <c r="E668">
        <v>663</v>
      </c>
      <c r="F668">
        <v>120</v>
      </c>
      <c r="G668">
        <v>125</v>
      </c>
      <c r="H668">
        <v>79560</v>
      </c>
      <c r="I668" s="1">
        <v>41189</v>
      </c>
      <c r="J668">
        <v>82875</v>
      </c>
      <c r="K668">
        <f t="shared" si="10"/>
        <v>3315</v>
      </c>
    </row>
    <row r="669" spans="1:11" x14ac:dyDescent="0.3">
      <c r="A669" t="s">
        <v>23</v>
      </c>
      <c r="B669" t="s">
        <v>21</v>
      </c>
      <c r="C669" t="s">
        <v>25</v>
      </c>
      <c r="D669" t="s">
        <v>17</v>
      </c>
      <c r="E669">
        <v>2092</v>
      </c>
      <c r="F669">
        <v>120</v>
      </c>
      <c r="G669">
        <v>7</v>
      </c>
      <c r="H669">
        <v>10460</v>
      </c>
      <c r="I669" s="1">
        <v>41189</v>
      </c>
      <c r="J669">
        <v>14644</v>
      </c>
      <c r="K669">
        <f t="shared" si="10"/>
        <v>4184</v>
      </c>
    </row>
    <row r="670" spans="1:11" x14ac:dyDescent="0.3">
      <c r="A670" t="s">
        <v>18</v>
      </c>
      <c r="B670" t="s">
        <v>19</v>
      </c>
      <c r="C670" t="s">
        <v>22</v>
      </c>
      <c r="D670" t="s">
        <v>28</v>
      </c>
      <c r="E670">
        <v>2178</v>
      </c>
      <c r="F670">
        <v>250</v>
      </c>
      <c r="G670">
        <v>15</v>
      </c>
      <c r="H670">
        <v>21780</v>
      </c>
      <c r="I670" s="1">
        <v>41190</v>
      </c>
      <c r="J670">
        <v>32670</v>
      </c>
      <c r="K670">
        <f t="shared" si="10"/>
        <v>10890</v>
      </c>
    </row>
    <row r="671" spans="1:11" x14ac:dyDescent="0.3">
      <c r="A671" t="s">
        <v>23</v>
      </c>
      <c r="B671" t="s">
        <v>19</v>
      </c>
      <c r="C671" t="s">
        <v>16</v>
      </c>
      <c r="D671" t="s">
        <v>24</v>
      </c>
      <c r="E671">
        <v>1954</v>
      </c>
      <c r="F671">
        <v>10</v>
      </c>
      <c r="G671">
        <v>20</v>
      </c>
      <c r="H671">
        <v>19540</v>
      </c>
      <c r="I671" s="1">
        <v>41192</v>
      </c>
      <c r="J671">
        <v>39080</v>
      </c>
      <c r="K671">
        <f t="shared" si="10"/>
        <v>19540</v>
      </c>
    </row>
    <row r="672" spans="1:11" x14ac:dyDescent="0.3">
      <c r="A672" t="s">
        <v>23</v>
      </c>
      <c r="B672" t="s">
        <v>21</v>
      </c>
      <c r="C672" t="s">
        <v>16</v>
      </c>
      <c r="D672" t="s">
        <v>28</v>
      </c>
      <c r="E672">
        <v>1817</v>
      </c>
      <c r="F672">
        <v>10</v>
      </c>
      <c r="G672">
        <v>20</v>
      </c>
      <c r="H672">
        <v>18170</v>
      </c>
      <c r="I672" s="1">
        <v>41203</v>
      </c>
      <c r="J672">
        <v>36340</v>
      </c>
      <c r="K672">
        <f t="shared" si="10"/>
        <v>18170</v>
      </c>
    </row>
    <row r="673" spans="1:11" x14ac:dyDescent="0.3">
      <c r="A673" t="s">
        <v>14</v>
      </c>
      <c r="B673" t="s">
        <v>15</v>
      </c>
      <c r="C673" t="s">
        <v>22</v>
      </c>
      <c r="D673" t="s">
        <v>17</v>
      </c>
      <c r="E673">
        <v>662</v>
      </c>
      <c r="F673">
        <v>250</v>
      </c>
      <c r="G673">
        <v>125</v>
      </c>
      <c r="H673">
        <v>79440</v>
      </c>
      <c r="I673" s="1">
        <v>41205</v>
      </c>
      <c r="J673">
        <v>82750</v>
      </c>
      <c r="K673">
        <f t="shared" si="10"/>
        <v>3310</v>
      </c>
    </row>
    <row r="674" spans="1:11" x14ac:dyDescent="0.3">
      <c r="A674" t="s">
        <v>20</v>
      </c>
      <c r="B674" t="s">
        <v>11</v>
      </c>
      <c r="C674" t="s">
        <v>12</v>
      </c>
      <c r="D674" t="s">
        <v>24</v>
      </c>
      <c r="E674">
        <v>2811</v>
      </c>
      <c r="F674">
        <v>3</v>
      </c>
      <c r="G674">
        <v>300</v>
      </c>
      <c r="H674">
        <v>702750</v>
      </c>
      <c r="I674" s="1">
        <v>41207</v>
      </c>
      <c r="J674">
        <v>843300</v>
      </c>
      <c r="K674">
        <f t="shared" si="10"/>
        <v>140550</v>
      </c>
    </row>
    <row r="675" spans="1:11" x14ac:dyDescent="0.3">
      <c r="A675" t="s">
        <v>18</v>
      </c>
      <c r="B675" t="s">
        <v>15</v>
      </c>
      <c r="C675" t="s">
        <v>12</v>
      </c>
      <c r="D675" t="s">
        <v>13</v>
      </c>
      <c r="E675">
        <v>2791</v>
      </c>
      <c r="F675">
        <v>3</v>
      </c>
      <c r="G675">
        <v>15</v>
      </c>
      <c r="H675">
        <v>27910</v>
      </c>
      <c r="I675" s="1">
        <v>41211</v>
      </c>
      <c r="J675">
        <v>41865</v>
      </c>
      <c r="K675">
        <f t="shared" si="10"/>
        <v>13955</v>
      </c>
    </row>
    <row r="676" spans="1:11" x14ac:dyDescent="0.3">
      <c r="A676" t="s">
        <v>10</v>
      </c>
      <c r="B676" t="s">
        <v>11</v>
      </c>
      <c r="C676" t="s">
        <v>27</v>
      </c>
      <c r="D676" t="s">
        <v>24</v>
      </c>
      <c r="E676">
        <v>1770</v>
      </c>
      <c r="F676">
        <v>260</v>
      </c>
      <c r="G676">
        <v>12</v>
      </c>
      <c r="H676">
        <v>5310</v>
      </c>
      <c r="I676" s="1">
        <v>41212</v>
      </c>
      <c r="J676">
        <v>21240</v>
      </c>
      <c r="K676">
        <f t="shared" si="10"/>
        <v>15930</v>
      </c>
    </row>
    <row r="677" spans="1:11" x14ac:dyDescent="0.3">
      <c r="A677" t="s">
        <v>23</v>
      </c>
      <c r="B677" t="s">
        <v>15</v>
      </c>
      <c r="C677" t="s">
        <v>12</v>
      </c>
      <c r="D677" t="s">
        <v>24</v>
      </c>
      <c r="E677">
        <v>2579</v>
      </c>
      <c r="F677">
        <v>3</v>
      </c>
      <c r="G677">
        <v>20</v>
      </c>
      <c r="H677">
        <v>25790</v>
      </c>
      <c r="I677" s="1">
        <v>41212</v>
      </c>
      <c r="J677">
        <v>51580</v>
      </c>
      <c r="K677">
        <f t="shared" si="10"/>
        <v>25790</v>
      </c>
    </row>
    <row r="678" spans="1:11" x14ac:dyDescent="0.3">
      <c r="A678" t="s">
        <v>23</v>
      </c>
      <c r="B678" t="s">
        <v>15</v>
      </c>
      <c r="C678" t="s">
        <v>16</v>
      </c>
      <c r="D678" t="s">
        <v>24</v>
      </c>
      <c r="E678">
        <v>260</v>
      </c>
      <c r="F678">
        <v>10</v>
      </c>
      <c r="G678">
        <v>20</v>
      </c>
      <c r="H678">
        <v>2600</v>
      </c>
      <c r="I678" s="1">
        <v>41213</v>
      </c>
      <c r="J678">
        <v>5200</v>
      </c>
      <c r="K678">
        <f t="shared" si="10"/>
        <v>2600</v>
      </c>
    </row>
    <row r="679" spans="1:11" x14ac:dyDescent="0.3">
      <c r="A679" t="s">
        <v>18</v>
      </c>
      <c r="B679" t="s">
        <v>21</v>
      </c>
      <c r="C679" t="s">
        <v>27</v>
      </c>
      <c r="D679" t="s">
        <v>13</v>
      </c>
      <c r="E679">
        <v>1631</v>
      </c>
      <c r="F679">
        <v>260</v>
      </c>
      <c r="G679">
        <v>15</v>
      </c>
      <c r="H679">
        <v>16305</v>
      </c>
      <c r="I679" s="1">
        <v>41214</v>
      </c>
      <c r="J679">
        <v>24457.5</v>
      </c>
      <c r="K679">
        <f t="shared" si="10"/>
        <v>8152.5</v>
      </c>
    </row>
    <row r="680" spans="1:11" x14ac:dyDescent="0.3">
      <c r="A680" t="s">
        <v>23</v>
      </c>
      <c r="B680" t="s">
        <v>11</v>
      </c>
      <c r="C680" t="s">
        <v>12</v>
      </c>
      <c r="D680" t="s">
        <v>17</v>
      </c>
      <c r="E680">
        <v>2580</v>
      </c>
      <c r="F680">
        <v>3</v>
      </c>
      <c r="G680">
        <v>20</v>
      </c>
      <c r="H680">
        <v>25800</v>
      </c>
      <c r="I680" s="1">
        <v>41219</v>
      </c>
      <c r="J680">
        <v>51600</v>
      </c>
      <c r="K680">
        <f t="shared" si="10"/>
        <v>25800</v>
      </c>
    </row>
    <row r="681" spans="1:11" x14ac:dyDescent="0.3">
      <c r="A681" t="s">
        <v>20</v>
      </c>
      <c r="B681" t="s">
        <v>11</v>
      </c>
      <c r="C681" t="s">
        <v>12</v>
      </c>
      <c r="D681" t="s">
        <v>17</v>
      </c>
      <c r="E681">
        <v>689</v>
      </c>
      <c r="F681">
        <v>3</v>
      </c>
      <c r="G681">
        <v>300</v>
      </c>
      <c r="H681">
        <v>172250</v>
      </c>
      <c r="I681" s="1">
        <v>41219</v>
      </c>
      <c r="J681">
        <v>206700</v>
      </c>
      <c r="K681">
        <f t="shared" si="10"/>
        <v>34450</v>
      </c>
    </row>
    <row r="682" spans="1:11" x14ac:dyDescent="0.3">
      <c r="A682" t="s">
        <v>20</v>
      </c>
      <c r="B682" t="s">
        <v>19</v>
      </c>
      <c r="C682" t="s">
        <v>22</v>
      </c>
      <c r="D682" t="s">
        <v>13</v>
      </c>
      <c r="E682">
        <v>959</v>
      </c>
      <c r="F682">
        <v>250</v>
      </c>
      <c r="G682">
        <v>300</v>
      </c>
      <c r="H682">
        <v>239750</v>
      </c>
      <c r="I682" s="1">
        <v>41222</v>
      </c>
      <c r="J682">
        <v>287700</v>
      </c>
      <c r="K682">
        <f t="shared" si="10"/>
        <v>47950</v>
      </c>
    </row>
    <row r="683" spans="1:11" x14ac:dyDescent="0.3">
      <c r="A683" t="s">
        <v>20</v>
      </c>
      <c r="B683" t="s">
        <v>15</v>
      </c>
      <c r="C683" t="s">
        <v>22</v>
      </c>
      <c r="D683" t="s">
        <v>13</v>
      </c>
      <c r="E683">
        <v>2747</v>
      </c>
      <c r="F683">
        <v>250</v>
      </c>
      <c r="G683">
        <v>300</v>
      </c>
      <c r="H683">
        <v>686750</v>
      </c>
      <c r="I683" s="1">
        <v>41222</v>
      </c>
      <c r="J683">
        <v>824100</v>
      </c>
      <c r="K683">
        <f t="shared" si="10"/>
        <v>137350</v>
      </c>
    </row>
    <row r="684" spans="1:11" x14ac:dyDescent="0.3">
      <c r="A684" t="s">
        <v>20</v>
      </c>
      <c r="B684" t="s">
        <v>26</v>
      </c>
      <c r="C684" t="s">
        <v>25</v>
      </c>
      <c r="D684" t="s">
        <v>24</v>
      </c>
      <c r="E684">
        <v>2294</v>
      </c>
      <c r="F684">
        <v>120</v>
      </c>
      <c r="G684">
        <v>300</v>
      </c>
      <c r="H684">
        <v>573500</v>
      </c>
      <c r="I684" s="1">
        <v>41224</v>
      </c>
      <c r="J684">
        <v>688200</v>
      </c>
      <c r="K684">
        <f t="shared" si="10"/>
        <v>114700</v>
      </c>
    </row>
    <row r="685" spans="1:11" x14ac:dyDescent="0.3">
      <c r="A685" t="s">
        <v>23</v>
      </c>
      <c r="B685" t="s">
        <v>11</v>
      </c>
      <c r="C685" t="s">
        <v>25</v>
      </c>
      <c r="D685" t="s">
        <v>24</v>
      </c>
      <c r="E685">
        <v>241</v>
      </c>
      <c r="F685">
        <v>120</v>
      </c>
      <c r="G685">
        <v>20</v>
      </c>
      <c r="H685">
        <v>2410</v>
      </c>
      <c r="I685" s="1">
        <v>41224</v>
      </c>
      <c r="J685">
        <v>4820</v>
      </c>
      <c r="K685">
        <f t="shared" si="10"/>
        <v>2410</v>
      </c>
    </row>
    <row r="686" spans="1:11" x14ac:dyDescent="0.3">
      <c r="A686" t="s">
        <v>23</v>
      </c>
      <c r="B686" t="s">
        <v>11</v>
      </c>
      <c r="C686" t="s">
        <v>25</v>
      </c>
      <c r="D686" t="s">
        <v>24</v>
      </c>
      <c r="E686">
        <v>2665</v>
      </c>
      <c r="F686">
        <v>120</v>
      </c>
      <c r="G686">
        <v>7</v>
      </c>
      <c r="H686">
        <v>13325</v>
      </c>
      <c r="I686" s="1">
        <v>41224</v>
      </c>
      <c r="J686">
        <v>18655</v>
      </c>
      <c r="K686">
        <f t="shared" si="10"/>
        <v>5330</v>
      </c>
    </row>
    <row r="687" spans="1:11" x14ac:dyDescent="0.3">
      <c r="A687" t="s">
        <v>23</v>
      </c>
      <c r="B687" t="s">
        <v>11</v>
      </c>
      <c r="C687" t="s">
        <v>25</v>
      </c>
      <c r="D687" t="s">
        <v>17</v>
      </c>
      <c r="E687">
        <v>2966</v>
      </c>
      <c r="F687">
        <v>120</v>
      </c>
      <c r="G687">
        <v>350</v>
      </c>
      <c r="H687">
        <v>771160</v>
      </c>
      <c r="I687" s="1">
        <v>41228</v>
      </c>
      <c r="J687">
        <v>1038100</v>
      </c>
      <c r="K687">
        <f t="shared" si="10"/>
        <v>266940</v>
      </c>
    </row>
    <row r="688" spans="1:11" x14ac:dyDescent="0.3">
      <c r="A688" t="s">
        <v>10</v>
      </c>
      <c r="B688" t="s">
        <v>19</v>
      </c>
      <c r="C688" t="s">
        <v>27</v>
      </c>
      <c r="D688" t="s">
        <v>24</v>
      </c>
      <c r="E688">
        <v>2475</v>
      </c>
      <c r="F688">
        <v>260</v>
      </c>
      <c r="G688">
        <v>12</v>
      </c>
      <c r="H688">
        <v>7425</v>
      </c>
      <c r="I688" s="1">
        <v>41231</v>
      </c>
      <c r="J688">
        <v>29700</v>
      </c>
      <c r="K688">
        <f t="shared" si="10"/>
        <v>22275</v>
      </c>
    </row>
    <row r="689" spans="1:11" x14ac:dyDescent="0.3">
      <c r="A689" t="s">
        <v>10</v>
      </c>
      <c r="B689" t="s">
        <v>21</v>
      </c>
      <c r="C689" t="s">
        <v>12</v>
      </c>
      <c r="D689" t="s">
        <v>24</v>
      </c>
      <c r="E689">
        <v>1937</v>
      </c>
      <c r="F689">
        <v>3</v>
      </c>
      <c r="G689">
        <v>12</v>
      </c>
      <c r="H689">
        <v>5811</v>
      </c>
      <c r="I689" s="1">
        <v>41232</v>
      </c>
      <c r="J689">
        <v>23244</v>
      </c>
      <c r="K689">
        <f t="shared" si="10"/>
        <v>17433</v>
      </c>
    </row>
    <row r="690" spans="1:11" x14ac:dyDescent="0.3">
      <c r="A690" t="s">
        <v>20</v>
      </c>
      <c r="B690" t="s">
        <v>19</v>
      </c>
      <c r="C690" t="s">
        <v>29</v>
      </c>
      <c r="D690" t="s">
        <v>13</v>
      </c>
      <c r="E690">
        <v>1562</v>
      </c>
      <c r="F690">
        <v>5</v>
      </c>
      <c r="G690">
        <v>300</v>
      </c>
      <c r="H690">
        <v>390500</v>
      </c>
      <c r="I690" s="1">
        <v>41234</v>
      </c>
      <c r="J690">
        <v>468600</v>
      </c>
      <c r="K690">
        <f t="shared" si="10"/>
        <v>78100</v>
      </c>
    </row>
    <row r="691" spans="1:11" x14ac:dyDescent="0.3">
      <c r="A691" t="s">
        <v>20</v>
      </c>
      <c r="B691" t="s">
        <v>21</v>
      </c>
      <c r="C691" t="s">
        <v>29</v>
      </c>
      <c r="D691" t="s">
        <v>13</v>
      </c>
      <c r="E691">
        <v>1283</v>
      </c>
      <c r="F691">
        <v>5</v>
      </c>
      <c r="G691">
        <v>300</v>
      </c>
      <c r="H691">
        <v>320750</v>
      </c>
      <c r="I691" s="1">
        <v>41234</v>
      </c>
      <c r="J691">
        <v>384900</v>
      </c>
      <c r="K691">
        <f t="shared" si="10"/>
        <v>64150</v>
      </c>
    </row>
    <row r="692" spans="1:11" x14ac:dyDescent="0.3">
      <c r="A692" t="s">
        <v>18</v>
      </c>
      <c r="B692" t="s">
        <v>11</v>
      </c>
      <c r="C692" t="s">
        <v>29</v>
      </c>
      <c r="D692" t="s">
        <v>13</v>
      </c>
      <c r="E692">
        <v>711</v>
      </c>
      <c r="F692">
        <v>5</v>
      </c>
      <c r="G692">
        <v>15</v>
      </c>
      <c r="H692">
        <v>7110</v>
      </c>
      <c r="I692" s="1">
        <v>41234</v>
      </c>
      <c r="J692">
        <v>10665</v>
      </c>
      <c r="K692">
        <f t="shared" si="10"/>
        <v>3555</v>
      </c>
    </row>
    <row r="693" spans="1:11" x14ac:dyDescent="0.3">
      <c r="A693" t="s">
        <v>23</v>
      </c>
      <c r="B693" t="s">
        <v>15</v>
      </c>
      <c r="C693" t="s">
        <v>29</v>
      </c>
      <c r="D693" t="s">
        <v>13</v>
      </c>
      <c r="E693">
        <v>980</v>
      </c>
      <c r="F693">
        <v>5</v>
      </c>
      <c r="G693">
        <v>350</v>
      </c>
      <c r="H693">
        <v>254800</v>
      </c>
      <c r="I693" s="1">
        <v>41236</v>
      </c>
      <c r="J693">
        <v>343000</v>
      </c>
      <c r="K693">
        <f t="shared" si="10"/>
        <v>88200</v>
      </c>
    </row>
    <row r="694" spans="1:11" x14ac:dyDescent="0.3">
      <c r="A694" t="s">
        <v>23</v>
      </c>
      <c r="B694" t="s">
        <v>11</v>
      </c>
      <c r="C694" t="s">
        <v>29</v>
      </c>
      <c r="D694" t="s">
        <v>13</v>
      </c>
      <c r="E694">
        <v>1460</v>
      </c>
      <c r="F694">
        <v>5</v>
      </c>
      <c r="G694">
        <v>350</v>
      </c>
      <c r="H694">
        <v>379600</v>
      </c>
      <c r="I694" s="1">
        <v>41236</v>
      </c>
      <c r="J694">
        <v>511000</v>
      </c>
      <c r="K694">
        <f t="shared" si="10"/>
        <v>131400</v>
      </c>
    </row>
    <row r="695" spans="1:11" x14ac:dyDescent="0.3">
      <c r="A695" t="s">
        <v>23</v>
      </c>
      <c r="B695" t="s">
        <v>19</v>
      </c>
      <c r="C695" t="s">
        <v>29</v>
      </c>
      <c r="D695" t="s">
        <v>13</v>
      </c>
      <c r="E695">
        <v>1403</v>
      </c>
      <c r="F695">
        <v>5</v>
      </c>
      <c r="G695">
        <v>7</v>
      </c>
      <c r="H695">
        <v>7015</v>
      </c>
      <c r="I695" s="1">
        <v>41236</v>
      </c>
      <c r="J695">
        <v>9821</v>
      </c>
      <c r="K695">
        <f t="shared" si="10"/>
        <v>2806</v>
      </c>
    </row>
    <row r="696" spans="1:11" x14ac:dyDescent="0.3">
      <c r="A696" t="s">
        <v>23</v>
      </c>
      <c r="B696" t="s">
        <v>15</v>
      </c>
      <c r="C696" t="s">
        <v>22</v>
      </c>
      <c r="D696" t="s">
        <v>13</v>
      </c>
      <c r="E696">
        <v>2689</v>
      </c>
      <c r="F696">
        <v>250</v>
      </c>
      <c r="G696">
        <v>7</v>
      </c>
      <c r="H696">
        <v>13445</v>
      </c>
      <c r="I696" s="1">
        <v>41239</v>
      </c>
      <c r="J696">
        <v>18823</v>
      </c>
      <c r="K696">
        <f t="shared" si="10"/>
        <v>5378</v>
      </c>
    </row>
    <row r="697" spans="1:11" x14ac:dyDescent="0.3">
      <c r="A697" t="s">
        <v>20</v>
      </c>
      <c r="B697" t="s">
        <v>11</v>
      </c>
      <c r="C697" t="s">
        <v>12</v>
      </c>
      <c r="D697" t="s">
        <v>17</v>
      </c>
      <c r="E697">
        <v>214</v>
      </c>
      <c r="F697">
        <v>3</v>
      </c>
      <c r="G697">
        <v>300</v>
      </c>
      <c r="H697">
        <v>53500</v>
      </c>
      <c r="I697" s="1">
        <v>41242</v>
      </c>
      <c r="J697">
        <v>64200</v>
      </c>
      <c r="K697">
        <f t="shared" si="10"/>
        <v>10700</v>
      </c>
    </row>
    <row r="698" spans="1:11" x14ac:dyDescent="0.3">
      <c r="A698" t="s">
        <v>23</v>
      </c>
      <c r="B698" t="s">
        <v>15</v>
      </c>
      <c r="C698" t="s">
        <v>29</v>
      </c>
      <c r="D698" t="s">
        <v>24</v>
      </c>
      <c r="E698">
        <v>2255</v>
      </c>
      <c r="F698">
        <v>5</v>
      </c>
      <c r="G698">
        <v>20</v>
      </c>
      <c r="H698">
        <v>22550</v>
      </c>
      <c r="I698" s="1">
        <v>41246</v>
      </c>
      <c r="J698">
        <v>45100</v>
      </c>
      <c r="K698">
        <f t="shared" si="10"/>
        <v>22550</v>
      </c>
    </row>
    <row r="699" spans="1:11" x14ac:dyDescent="0.3">
      <c r="A699" t="s">
        <v>23</v>
      </c>
      <c r="B699" t="s">
        <v>11</v>
      </c>
      <c r="C699" t="s">
        <v>16</v>
      </c>
      <c r="D699" t="s">
        <v>13</v>
      </c>
      <c r="E699">
        <v>2146</v>
      </c>
      <c r="F699">
        <v>10</v>
      </c>
      <c r="G699">
        <v>350</v>
      </c>
      <c r="H699">
        <v>557960</v>
      </c>
      <c r="I699" s="1">
        <v>41264</v>
      </c>
      <c r="J699">
        <v>751100</v>
      </c>
      <c r="K699">
        <f t="shared" si="10"/>
        <v>193140</v>
      </c>
    </row>
    <row r="700" spans="1:11" x14ac:dyDescent="0.3">
      <c r="A700" t="s">
        <v>23</v>
      </c>
      <c r="B700" t="s">
        <v>15</v>
      </c>
      <c r="C700" t="s">
        <v>16</v>
      </c>
      <c r="D700" t="s">
        <v>13</v>
      </c>
      <c r="E700">
        <v>1946</v>
      </c>
      <c r="F700">
        <v>10</v>
      </c>
      <c r="G700">
        <v>7</v>
      </c>
      <c r="H700">
        <v>9730</v>
      </c>
      <c r="I700" s="1">
        <v>41264</v>
      </c>
      <c r="J700">
        <v>13622</v>
      </c>
      <c r="K700">
        <f t="shared" si="10"/>
        <v>3892</v>
      </c>
    </row>
    <row r="701" spans="1:11" x14ac:dyDescent="0.3">
      <c r="A701" t="s">
        <v>23</v>
      </c>
      <c r="B701" t="s">
        <v>15</v>
      </c>
      <c r="C701" t="s">
        <v>16</v>
      </c>
      <c r="D701" t="s">
        <v>13</v>
      </c>
      <c r="E701">
        <v>1362</v>
      </c>
      <c r="F701">
        <v>10</v>
      </c>
      <c r="G701">
        <v>350</v>
      </c>
      <c r="H701">
        <v>354120</v>
      </c>
      <c r="I701" s="1">
        <v>41264</v>
      </c>
      <c r="J701">
        <v>476700</v>
      </c>
      <c r="K701">
        <f t="shared" si="10"/>
        <v>122580</v>
      </c>
    </row>
  </sheetData>
  <autoFilter ref="A1:K701" xr:uid="{3A6903D5-1823-45F5-BD3B-A50D2E6C866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168B-BB54-4F5F-A935-C31892F9B190}">
  <sheetPr codeName="Sheet2"/>
  <dimension ref="D4:J39"/>
  <sheetViews>
    <sheetView workbookViewId="0"/>
  </sheetViews>
  <sheetFormatPr defaultRowHeight="14.4" x14ac:dyDescent="0.3"/>
  <cols>
    <col min="4" max="4" width="26.6640625" bestFit="1" customWidth="1"/>
    <col min="8" max="8" width="12" bestFit="1" customWidth="1"/>
  </cols>
  <sheetData>
    <row r="4" spans="4:10" x14ac:dyDescent="0.3">
      <c r="D4" s="2" t="s">
        <v>31</v>
      </c>
      <c r="F4" t="str">
        <f ca="1">IF((HOUR(NOW()))&lt;12,"Good Morning, Sowande", IF(HOUR(NOW())&lt;18,"Good Afternoon, Sowande","Good Evening, Sowande"))</f>
        <v>Good Morning, Sowande</v>
      </c>
      <c r="I4" t="s">
        <v>45</v>
      </c>
      <c r="J4" t="s">
        <v>46</v>
      </c>
    </row>
    <row r="5" spans="4:10" x14ac:dyDescent="0.3">
      <c r="D5" s="6">
        <f>SUM('Dashboard-dataset'!K2:K701)</f>
        <v>26098950.5</v>
      </c>
      <c r="I5">
        <v>2009</v>
      </c>
      <c r="J5" s="8">
        <f>(GETPIVOTDATA("Profit",'PIVOT TABLE'!$B$30,"Years (Order Date)",2009)-0)/GETPIVOTDATA("Profit",'PIVOT TABLE'!$B$30,"Years (Order Date)",2009)</f>
        <v>1</v>
      </c>
    </row>
    <row r="6" spans="4:10" x14ac:dyDescent="0.3">
      <c r="I6">
        <v>2010</v>
      </c>
      <c r="J6" s="8">
        <f>(GETPIVOTDATA("Profit",'PIVOT TABLE'!$B$30,"Years (Order Date)",2010)-GETPIVOTDATA("Profit",'PIVOT TABLE'!$B$30,"Years (Order Date)",2009))/GETPIVOTDATA("Profit",'PIVOT TABLE'!$B$30,"Years (Order Date)",2010)</f>
        <v>0.37690441743707703</v>
      </c>
    </row>
    <row r="7" spans="4:10" x14ac:dyDescent="0.3">
      <c r="I7">
        <v>2011</v>
      </c>
      <c r="J7" s="8">
        <f>(GETPIVOTDATA("Profit",'PIVOT TABLE'!$B$30,"Years (Order Date)",2011)-GETPIVOTDATA("Profit",'PIVOT TABLE'!$B$30,"Years (Order Date)",2010))/GETPIVOTDATA("Profit",'PIVOT TABLE'!$B$30,"Years (Order Date)",2011)</f>
        <v>-0.10249227421237464</v>
      </c>
    </row>
    <row r="8" spans="4:10" x14ac:dyDescent="0.3">
      <c r="D8" s="2" t="s">
        <v>32</v>
      </c>
      <c r="I8">
        <v>2012</v>
      </c>
      <c r="J8" s="8">
        <f>(GETPIVOTDATA("Profit",'PIVOT TABLE'!$B$30,"Years (Order Date)",2012)-GETPIVOTDATA("Profit",'PIVOT TABLE'!$B$30,"Years (Order Date)",2011))/GETPIVOTDATA("Profit",'PIVOT TABLE'!$B$30,"Years (Order Date)",2012)</f>
        <v>-0.45493904867674723</v>
      </c>
    </row>
    <row r="9" spans="4:10" x14ac:dyDescent="0.3">
      <c r="D9">
        <f>SUM('Dashboard-dataset'!E2:E701)</f>
        <v>1125824</v>
      </c>
    </row>
    <row r="12" spans="4:10" x14ac:dyDescent="0.3">
      <c r="D12" s="2" t="s">
        <v>33</v>
      </c>
    </row>
    <row r="13" spans="4:10" x14ac:dyDescent="0.3">
      <c r="D13" s="6">
        <f>SUM('Dashboard-dataset'!J2:J701)</f>
        <v>127931598.5</v>
      </c>
    </row>
    <row r="16" spans="4:10" x14ac:dyDescent="0.3">
      <c r="D16" s="2" t="s">
        <v>34</v>
      </c>
    </row>
    <row r="17" spans="4:6" x14ac:dyDescent="0.3">
      <c r="D17" s="6">
        <f>SUM('Dashboard-dataset'!H2:H701)</f>
        <v>101832648</v>
      </c>
    </row>
    <row r="19" spans="4:6" x14ac:dyDescent="0.3">
      <c r="D19" s="2" t="s">
        <v>35</v>
      </c>
    </row>
    <row r="20" spans="4:6" x14ac:dyDescent="0.3">
      <c r="D20">
        <f>SUM('Dashboard-dataset'!F2:F701)</f>
        <v>67534</v>
      </c>
    </row>
    <row r="22" spans="4:6" x14ac:dyDescent="0.3">
      <c r="D22" s="9"/>
      <c r="E22" s="10"/>
      <c r="F22" s="11"/>
    </row>
    <row r="23" spans="4:6" x14ac:dyDescent="0.3">
      <c r="D23" s="12"/>
      <c r="E23" s="13"/>
      <c r="F23" s="14"/>
    </row>
    <row r="24" spans="4:6" x14ac:dyDescent="0.3">
      <c r="D24" s="12"/>
      <c r="E24" s="13"/>
      <c r="F24" s="14"/>
    </row>
    <row r="25" spans="4:6" x14ac:dyDescent="0.3">
      <c r="D25" s="12"/>
      <c r="E25" s="13"/>
      <c r="F25" s="14"/>
    </row>
    <row r="26" spans="4:6" x14ac:dyDescent="0.3">
      <c r="D26" s="12"/>
      <c r="E26" s="13"/>
      <c r="F26" s="14"/>
    </row>
    <row r="27" spans="4:6" x14ac:dyDescent="0.3">
      <c r="D27" s="12"/>
      <c r="E27" s="13"/>
      <c r="F27" s="14"/>
    </row>
    <row r="28" spans="4:6" x14ac:dyDescent="0.3">
      <c r="D28" s="12"/>
      <c r="E28" s="13"/>
      <c r="F28" s="14"/>
    </row>
    <row r="29" spans="4:6" x14ac:dyDescent="0.3">
      <c r="D29" s="12"/>
      <c r="E29" s="13"/>
      <c r="F29" s="14"/>
    </row>
    <row r="30" spans="4:6" x14ac:dyDescent="0.3">
      <c r="D30" s="12"/>
      <c r="E30" s="13"/>
      <c r="F30" s="14"/>
    </row>
    <row r="31" spans="4:6" x14ac:dyDescent="0.3">
      <c r="D31" s="12"/>
      <c r="E31" s="13"/>
      <c r="F31" s="14"/>
    </row>
    <row r="32" spans="4:6" x14ac:dyDescent="0.3">
      <c r="D32" s="12"/>
      <c r="E32" s="13"/>
      <c r="F32" s="14"/>
    </row>
    <row r="33" spans="4:6" x14ac:dyDescent="0.3">
      <c r="D33" s="12"/>
      <c r="E33" s="13"/>
      <c r="F33" s="14"/>
    </row>
    <row r="34" spans="4:6" x14ac:dyDescent="0.3">
      <c r="D34" s="12"/>
      <c r="E34" s="13"/>
      <c r="F34" s="14"/>
    </row>
    <row r="35" spans="4:6" x14ac:dyDescent="0.3">
      <c r="D35" s="12"/>
      <c r="E35" s="13"/>
      <c r="F35" s="14"/>
    </row>
    <row r="36" spans="4:6" x14ac:dyDescent="0.3">
      <c r="D36" s="12"/>
      <c r="E36" s="13"/>
      <c r="F36" s="14"/>
    </row>
    <row r="37" spans="4:6" x14ac:dyDescent="0.3">
      <c r="D37" s="12"/>
      <c r="E37" s="13"/>
      <c r="F37" s="14"/>
    </row>
    <row r="38" spans="4:6" x14ac:dyDescent="0.3">
      <c r="D38" s="12"/>
      <c r="E38" s="13"/>
      <c r="F38" s="14"/>
    </row>
    <row r="39" spans="4:6" x14ac:dyDescent="0.3">
      <c r="D39" s="15"/>
      <c r="E39" s="16"/>
      <c r="F39" s="17"/>
    </row>
  </sheetData>
  <conditionalFormatting sqref="J5:J8">
    <cfRule type="iconSet" priority="1">
      <iconSet iconSet="3Arrows">
        <cfvo type="percent" val="0"/>
        <cfvo type="percent" val="33"/>
        <cfvo type="percent" val="67"/>
      </iconSet>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FA818-2788-4023-B727-F4E911CADCA0}">
  <sheetPr codeName="Sheet3"/>
  <dimension ref="B3:H119"/>
  <sheetViews>
    <sheetView topLeftCell="A110" zoomScale="85" workbookViewId="0">
      <selection activeCell="D125" sqref="D125"/>
    </sheetView>
  </sheetViews>
  <sheetFormatPr defaultRowHeight="14.4" x14ac:dyDescent="0.3"/>
  <cols>
    <col min="2" max="2" width="8.21875" bestFit="1" customWidth="1"/>
    <col min="3" max="4" width="16.21875" bestFit="1" customWidth="1"/>
    <col min="5" max="5" width="15.109375" bestFit="1" customWidth="1"/>
    <col min="6" max="6" width="13" bestFit="1" customWidth="1"/>
    <col min="7" max="7" width="12.5546875" bestFit="1" customWidth="1"/>
    <col min="8" max="8" width="16.109375" bestFit="1" customWidth="1"/>
  </cols>
  <sheetData>
    <row r="3" spans="2:6" x14ac:dyDescent="0.3">
      <c r="B3" s="3" t="s">
        <v>36</v>
      </c>
      <c r="C3" t="s">
        <v>38</v>
      </c>
      <c r="D3" t="s">
        <v>39</v>
      </c>
    </row>
    <row r="4" spans="2:6" x14ac:dyDescent="0.3">
      <c r="B4" s="4" t="s">
        <v>27</v>
      </c>
      <c r="C4">
        <v>4104267.5</v>
      </c>
      <c r="D4">
        <v>19037279.5</v>
      </c>
    </row>
    <row r="5" spans="2:6" x14ac:dyDescent="0.3">
      <c r="B5" s="4" t="s">
        <v>12</v>
      </c>
      <c r="C5">
        <v>2949017.5</v>
      </c>
      <c r="D5">
        <v>14937520.5</v>
      </c>
    </row>
    <row r="6" spans="2:6" x14ac:dyDescent="0.3">
      <c r="B6" s="4" t="s">
        <v>29</v>
      </c>
      <c r="C6">
        <v>3273787.5</v>
      </c>
      <c r="D6">
        <v>16549834.5</v>
      </c>
    </row>
    <row r="7" spans="2:6" x14ac:dyDescent="0.3">
      <c r="B7" s="4" t="s">
        <v>16</v>
      </c>
      <c r="C7">
        <v>7397956</v>
      </c>
      <c r="D7">
        <v>35611662</v>
      </c>
    </row>
    <row r="8" spans="2:6" x14ac:dyDescent="0.3">
      <c r="B8" s="4" t="s">
        <v>25</v>
      </c>
      <c r="C8">
        <v>3882701.5</v>
      </c>
      <c r="D8">
        <v>19826768.5</v>
      </c>
    </row>
    <row r="9" spans="2:6" x14ac:dyDescent="0.3">
      <c r="B9" s="4" t="s">
        <v>22</v>
      </c>
      <c r="C9">
        <v>4491220.5</v>
      </c>
      <c r="D9">
        <v>21968533.5</v>
      </c>
    </row>
    <row r="10" spans="2:6" x14ac:dyDescent="0.3">
      <c r="B10" s="4" t="s">
        <v>37</v>
      </c>
      <c r="C10">
        <v>26098950.5</v>
      </c>
      <c r="D10">
        <v>127931598.5</v>
      </c>
    </row>
    <row r="12" spans="2:6" x14ac:dyDescent="0.3">
      <c r="B12" s="3" t="s">
        <v>36</v>
      </c>
      <c r="C12" t="s">
        <v>38</v>
      </c>
      <c r="E12" s="3" t="s">
        <v>36</v>
      </c>
      <c r="F12" t="s">
        <v>39</v>
      </c>
    </row>
    <row r="13" spans="2:6" x14ac:dyDescent="0.3">
      <c r="B13" s="4" t="s">
        <v>21</v>
      </c>
      <c r="C13">
        <v>5573737.5</v>
      </c>
      <c r="E13" s="4" t="s">
        <v>10</v>
      </c>
      <c r="F13">
        <v>1935162</v>
      </c>
    </row>
    <row r="14" spans="2:6" x14ac:dyDescent="0.3">
      <c r="B14" s="4" t="s">
        <v>19</v>
      </c>
      <c r="C14">
        <v>5508523</v>
      </c>
      <c r="E14" s="4" t="s">
        <v>18</v>
      </c>
      <c r="F14">
        <v>2582670</v>
      </c>
    </row>
    <row r="15" spans="2:6" x14ac:dyDescent="0.3">
      <c r="B15" s="4" t="s">
        <v>11</v>
      </c>
      <c r="C15">
        <v>5096515.5</v>
      </c>
      <c r="E15" s="4" t="s">
        <v>14</v>
      </c>
      <c r="F15">
        <v>21069000</v>
      </c>
    </row>
    <row r="16" spans="2:6" x14ac:dyDescent="0.3">
      <c r="B16" s="4" t="s">
        <v>15</v>
      </c>
      <c r="C16">
        <v>4685106</v>
      </c>
      <c r="E16" s="4" t="s">
        <v>20</v>
      </c>
      <c r="F16">
        <v>45941700</v>
      </c>
    </row>
    <row r="17" spans="2:6" x14ac:dyDescent="0.3">
      <c r="B17" s="4" t="s">
        <v>26</v>
      </c>
      <c r="C17">
        <v>5235068.5</v>
      </c>
      <c r="E17" s="4" t="s">
        <v>23</v>
      </c>
      <c r="F17">
        <v>56403066.5</v>
      </c>
    </row>
    <row r="18" spans="2:6" x14ac:dyDescent="0.3">
      <c r="B18" s="4" t="s">
        <v>37</v>
      </c>
      <c r="C18">
        <v>26098950.5</v>
      </c>
      <c r="E18" s="4" t="s">
        <v>37</v>
      </c>
      <c r="F18">
        <v>127931598.5</v>
      </c>
    </row>
    <row r="21" spans="2:6" x14ac:dyDescent="0.3">
      <c r="B21" s="3" t="s">
        <v>36</v>
      </c>
      <c r="C21" t="s">
        <v>39</v>
      </c>
      <c r="D21" t="s">
        <v>38</v>
      </c>
      <c r="E21" s="3" t="s">
        <v>36</v>
      </c>
      <c r="F21" t="s">
        <v>40</v>
      </c>
    </row>
    <row r="22" spans="2:6" x14ac:dyDescent="0.3">
      <c r="B22" s="4" t="s">
        <v>26</v>
      </c>
      <c r="C22">
        <v>27269358</v>
      </c>
      <c r="D22">
        <v>5235068.5</v>
      </c>
      <c r="E22" s="4" t="s">
        <v>27</v>
      </c>
      <c r="F22">
        <v>24440</v>
      </c>
    </row>
    <row r="23" spans="2:6" x14ac:dyDescent="0.3">
      <c r="B23" s="4" t="s">
        <v>21</v>
      </c>
      <c r="C23">
        <v>26932163.5</v>
      </c>
      <c r="D23">
        <v>5573737.5</v>
      </c>
      <c r="E23" s="4" t="s">
        <v>12</v>
      </c>
      <c r="F23">
        <v>279</v>
      </c>
    </row>
    <row r="24" spans="2:6" x14ac:dyDescent="0.3">
      <c r="B24" s="4" t="s">
        <v>19</v>
      </c>
      <c r="C24">
        <v>26081674.5</v>
      </c>
      <c r="D24">
        <v>5508523</v>
      </c>
      <c r="E24" s="4" t="s">
        <v>29</v>
      </c>
      <c r="F24">
        <v>465</v>
      </c>
    </row>
    <row r="25" spans="2:6" x14ac:dyDescent="0.3">
      <c r="B25" s="4" t="s">
        <v>11</v>
      </c>
      <c r="C25">
        <v>24921467.5</v>
      </c>
      <c r="D25">
        <v>5096515.5</v>
      </c>
      <c r="E25" s="4" t="s">
        <v>16</v>
      </c>
      <c r="F25">
        <v>2020</v>
      </c>
    </row>
    <row r="26" spans="2:6" x14ac:dyDescent="0.3">
      <c r="B26" s="4" t="s">
        <v>15</v>
      </c>
      <c r="C26">
        <v>22726935</v>
      </c>
      <c r="D26">
        <v>4685106</v>
      </c>
      <c r="E26" s="4" t="s">
        <v>25</v>
      </c>
      <c r="F26">
        <v>13080</v>
      </c>
    </row>
    <row r="27" spans="2:6" x14ac:dyDescent="0.3">
      <c r="B27" s="4" t="s">
        <v>37</v>
      </c>
      <c r="C27" s="7">
        <v>127931598.5</v>
      </c>
      <c r="D27" s="7">
        <v>26098950.5</v>
      </c>
      <c r="E27" s="4" t="s">
        <v>22</v>
      </c>
      <c r="F27">
        <v>27250</v>
      </c>
    </row>
    <row r="28" spans="2:6" x14ac:dyDescent="0.3">
      <c r="E28" s="4" t="s">
        <v>37</v>
      </c>
      <c r="F28">
        <v>67534</v>
      </c>
    </row>
    <row r="30" spans="2:6" x14ac:dyDescent="0.3">
      <c r="B30" s="3" t="s">
        <v>36</v>
      </c>
      <c r="C30" t="s">
        <v>38</v>
      </c>
    </row>
    <row r="31" spans="2:6" x14ac:dyDescent="0.3">
      <c r="B31" s="4" t="s">
        <v>41</v>
      </c>
      <c r="C31">
        <v>5156773</v>
      </c>
    </row>
    <row r="32" spans="2:6" x14ac:dyDescent="0.3">
      <c r="B32" s="4" t="s">
        <v>42</v>
      </c>
      <c r="C32">
        <v>8276054.5</v>
      </c>
    </row>
    <row r="33" spans="2:3" x14ac:dyDescent="0.3">
      <c r="B33" s="4" t="s">
        <v>43</v>
      </c>
      <c r="C33">
        <v>7506678</v>
      </c>
    </row>
    <row r="34" spans="2:3" x14ac:dyDescent="0.3">
      <c r="B34" s="4" t="s">
        <v>44</v>
      </c>
      <c r="C34">
        <v>5159445</v>
      </c>
    </row>
    <row r="35" spans="2:3" x14ac:dyDescent="0.3">
      <c r="B35" s="4" t="s">
        <v>37</v>
      </c>
      <c r="C35">
        <v>26098950.5</v>
      </c>
    </row>
    <row r="39" spans="2:3" x14ac:dyDescent="0.3">
      <c r="B39" s="3" t="s">
        <v>36</v>
      </c>
      <c r="C39" t="s">
        <v>39</v>
      </c>
    </row>
    <row r="40" spans="2:3" x14ac:dyDescent="0.3">
      <c r="B40" s="4" t="s">
        <v>41</v>
      </c>
      <c r="C40">
        <v>27736189.5</v>
      </c>
    </row>
    <row r="41" spans="2:3" x14ac:dyDescent="0.3">
      <c r="B41" s="4" t="s">
        <v>42</v>
      </c>
      <c r="C41">
        <v>39529042</v>
      </c>
    </row>
    <row r="42" spans="2:3" x14ac:dyDescent="0.3">
      <c r="B42" s="4" t="s">
        <v>43</v>
      </c>
      <c r="C42">
        <v>37025413</v>
      </c>
    </row>
    <row r="43" spans="2:3" x14ac:dyDescent="0.3">
      <c r="B43" s="4" t="s">
        <v>44</v>
      </c>
      <c r="C43">
        <v>23640954</v>
      </c>
    </row>
    <row r="44" spans="2:3" x14ac:dyDescent="0.3">
      <c r="B44" s="4" t="s">
        <v>37</v>
      </c>
      <c r="C44">
        <v>127931598.5</v>
      </c>
    </row>
    <row r="47" spans="2:3" x14ac:dyDescent="0.3">
      <c r="B47" s="3" t="s">
        <v>36</v>
      </c>
      <c r="C47" t="s">
        <v>47</v>
      </c>
    </row>
    <row r="48" spans="2:3" x14ac:dyDescent="0.3">
      <c r="B48" s="4" t="s">
        <v>41</v>
      </c>
      <c r="C48">
        <v>22579416.5</v>
      </c>
    </row>
    <row r="49" spans="2:6" x14ac:dyDescent="0.3">
      <c r="B49" s="4" t="s">
        <v>42</v>
      </c>
      <c r="C49">
        <v>31252987.5</v>
      </c>
    </row>
    <row r="50" spans="2:6" x14ac:dyDescent="0.3">
      <c r="B50" s="4" t="s">
        <v>43</v>
      </c>
      <c r="C50">
        <v>29518735</v>
      </c>
    </row>
    <row r="51" spans="2:6" x14ac:dyDescent="0.3">
      <c r="B51" s="4" t="s">
        <v>44</v>
      </c>
      <c r="C51">
        <v>18481509</v>
      </c>
    </row>
    <row r="52" spans="2:6" x14ac:dyDescent="0.3">
      <c r="B52" s="4" t="s">
        <v>37</v>
      </c>
      <c r="C52">
        <v>101832648</v>
      </c>
    </row>
    <row r="54" spans="2:6" x14ac:dyDescent="0.3">
      <c r="B54" s="3" t="s">
        <v>36</v>
      </c>
      <c r="C54" t="s">
        <v>48</v>
      </c>
    </row>
    <row r="55" spans="2:6" x14ac:dyDescent="0.3">
      <c r="B55" s="4" t="s">
        <v>41</v>
      </c>
      <c r="C55">
        <v>263070</v>
      </c>
    </row>
    <row r="56" spans="2:6" x14ac:dyDescent="0.3">
      <c r="B56" s="4" t="s">
        <v>42</v>
      </c>
      <c r="C56">
        <v>316302</v>
      </c>
    </row>
    <row r="57" spans="2:6" x14ac:dyDescent="0.3">
      <c r="B57" s="4" t="s">
        <v>43</v>
      </c>
      <c r="C57">
        <v>305601</v>
      </c>
      <c r="E57" s="3" t="s">
        <v>36</v>
      </c>
      <c r="F57" t="s">
        <v>38</v>
      </c>
    </row>
    <row r="58" spans="2:6" x14ac:dyDescent="0.3">
      <c r="B58" s="4" t="s">
        <v>44</v>
      </c>
      <c r="C58">
        <v>240851</v>
      </c>
      <c r="E58" s="4" t="s">
        <v>10</v>
      </c>
      <c r="F58">
        <v>1451371.5</v>
      </c>
    </row>
    <row r="59" spans="2:6" x14ac:dyDescent="0.3">
      <c r="B59" s="4" t="s">
        <v>37</v>
      </c>
      <c r="C59">
        <v>1125824</v>
      </c>
      <c r="E59" s="4" t="s">
        <v>14</v>
      </c>
      <c r="F59">
        <v>842760</v>
      </c>
    </row>
    <row r="60" spans="2:6" x14ac:dyDescent="0.3">
      <c r="E60" s="4" t="s">
        <v>23</v>
      </c>
      <c r="F60">
        <v>15286979</v>
      </c>
    </row>
    <row r="61" spans="2:6" x14ac:dyDescent="0.3">
      <c r="E61" s="4" t="s">
        <v>18</v>
      </c>
      <c r="F61">
        <v>860890</v>
      </c>
    </row>
    <row r="62" spans="2:6" x14ac:dyDescent="0.3">
      <c r="E62" s="4" t="s">
        <v>20</v>
      </c>
      <c r="F62">
        <v>7656950</v>
      </c>
    </row>
    <row r="63" spans="2:6" x14ac:dyDescent="0.3">
      <c r="E63" s="4" t="s">
        <v>37</v>
      </c>
      <c r="F63">
        <v>26098950.5</v>
      </c>
    </row>
    <row r="83" spans="2:8" x14ac:dyDescent="0.3">
      <c r="B83" s="3" t="s">
        <v>36</v>
      </c>
      <c r="C83" t="s">
        <v>39</v>
      </c>
      <c r="D83" t="s">
        <v>38</v>
      </c>
      <c r="F83" s="18" t="s">
        <v>50</v>
      </c>
      <c r="G83" s="18" t="s">
        <v>51</v>
      </c>
      <c r="H83" s="18" t="s">
        <v>52</v>
      </c>
    </row>
    <row r="84" spans="2:8" x14ac:dyDescent="0.3">
      <c r="B84" s="4" t="s">
        <v>21</v>
      </c>
      <c r="C84">
        <v>26932163.5</v>
      </c>
      <c r="D84">
        <v>5573737.5</v>
      </c>
      <c r="F84" t="str">
        <f>B84</f>
        <v>Canada</v>
      </c>
      <c r="G84" s="6">
        <f>GETPIVOTDATA("Sum of Sales ",$B$83,"Country",F84)</f>
        <v>26932163.5</v>
      </c>
      <c r="H84" s="6">
        <f>GETPIVOTDATA("Sum of Profit",$B$83,"Country",F84)</f>
        <v>5573737.5</v>
      </c>
    </row>
    <row r="85" spans="2:8" x14ac:dyDescent="0.3">
      <c r="B85" s="4" t="s">
        <v>19</v>
      </c>
      <c r="C85">
        <v>26081674.5</v>
      </c>
      <c r="D85">
        <v>5508523</v>
      </c>
      <c r="F85" t="str">
        <f>B85</f>
        <v>France</v>
      </c>
      <c r="G85" s="6">
        <f>GETPIVOTDATA("Sum of Sales ",$B$83,"Country",F85)</f>
        <v>26081674.5</v>
      </c>
      <c r="H85" s="6">
        <f>GETPIVOTDATA("Sum of Profit",$B$83,"Country",F85)</f>
        <v>5508523</v>
      </c>
    </row>
    <row r="86" spans="2:8" x14ac:dyDescent="0.3">
      <c r="B86" s="4" t="s">
        <v>11</v>
      </c>
      <c r="C86">
        <v>24921467.5</v>
      </c>
      <c r="D86">
        <v>5096515.5</v>
      </c>
      <c r="F86" t="str">
        <f>B86</f>
        <v>Germany</v>
      </c>
      <c r="G86" s="6">
        <f>GETPIVOTDATA("Sum of Sales ",$B$83,"Country",F86)</f>
        <v>24921467.5</v>
      </c>
      <c r="H86" s="6">
        <f>GETPIVOTDATA("Sum of Profit",$B$83,"Country",F86)</f>
        <v>5096515.5</v>
      </c>
    </row>
    <row r="87" spans="2:8" x14ac:dyDescent="0.3">
      <c r="B87" s="4" t="s">
        <v>15</v>
      </c>
      <c r="C87">
        <v>22726935</v>
      </c>
      <c r="D87">
        <v>4685106</v>
      </c>
      <c r="F87" t="str">
        <f>B87</f>
        <v>Mexico</v>
      </c>
      <c r="G87" s="6">
        <f>GETPIVOTDATA("Sum of Sales ",$B$83,"Country",F87)</f>
        <v>22726935</v>
      </c>
      <c r="H87" s="6">
        <f>GETPIVOTDATA("Sum of Profit",$B$83,"Country",F87)</f>
        <v>4685106</v>
      </c>
    </row>
    <row r="88" spans="2:8" x14ac:dyDescent="0.3">
      <c r="B88" s="4" t="s">
        <v>26</v>
      </c>
      <c r="C88">
        <v>27269358</v>
      </c>
      <c r="D88">
        <v>5235068.5</v>
      </c>
      <c r="F88" t="str">
        <f>B88</f>
        <v>United States of America</v>
      </c>
      <c r="G88" s="6">
        <f>GETPIVOTDATA("Sum of Sales ",$B$83,"Country",F88)</f>
        <v>27269358</v>
      </c>
      <c r="H88" s="6">
        <f>GETPIVOTDATA("Sum of Profit",$B$83,"Country",F88)</f>
        <v>5235068.5</v>
      </c>
    </row>
    <row r="89" spans="2:8" x14ac:dyDescent="0.3">
      <c r="B89" s="4" t="s">
        <v>37</v>
      </c>
      <c r="C89" s="7">
        <v>127931598.5</v>
      </c>
      <c r="D89" s="7">
        <v>26098950.5</v>
      </c>
    </row>
    <row r="95" spans="2:8" x14ac:dyDescent="0.3">
      <c r="B95" s="3" t="s">
        <v>36</v>
      </c>
      <c r="C95" t="s">
        <v>39</v>
      </c>
      <c r="D95" t="s">
        <v>53</v>
      </c>
    </row>
    <row r="96" spans="2:8" x14ac:dyDescent="0.3">
      <c r="B96" s="4" t="s">
        <v>41</v>
      </c>
      <c r="C96">
        <v>27736189.5</v>
      </c>
      <c r="D96" s="19"/>
    </row>
    <row r="97" spans="2:8" x14ac:dyDescent="0.3">
      <c r="B97" s="4" t="s">
        <v>42</v>
      </c>
      <c r="C97">
        <v>39529042</v>
      </c>
      <c r="D97" s="19">
        <v>0.42517925903268006</v>
      </c>
    </row>
    <row r="98" spans="2:8" x14ac:dyDescent="0.3">
      <c r="B98" s="4" t="s">
        <v>43</v>
      </c>
      <c r="C98">
        <v>37025413</v>
      </c>
      <c r="D98" s="19">
        <v>-6.3336445138235331E-2</v>
      </c>
    </row>
    <row r="99" spans="2:8" x14ac:dyDescent="0.3">
      <c r="B99" s="4" t="s">
        <v>44</v>
      </c>
      <c r="C99">
        <v>23640954</v>
      </c>
      <c r="D99" s="19">
        <v>-0.36149384748253854</v>
      </c>
    </row>
    <row r="100" spans="2:8" x14ac:dyDescent="0.3">
      <c r="B100" s="4" t="s">
        <v>37</v>
      </c>
      <c r="C100">
        <v>127931598.5</v>
      </c>
      <c r="D100" s="19"/>
    </row>
    <row r="105" spans="2:8" x14ac:dyDescent="0.3">
      <c r="B105" s="3" t="s">
        <v>36</v>
      </c>
      <c r="C105" t="s">
        <v>39</v>
      </c>
      <c r="D105" t="s">
        <v>38</v>
      </c>
      <c r="E105" t="s">
        <v>53</v>
      </c>
      <c r="F105" t="s">
        <v>54</v>
      </c>
      <c r="G105" t="s">
        <v>47</v>
      </c>
      <c r="H105" t="s">
        <v>48</v>
      </c>
    </row>
    <row r="106" spans="2:8" x14ac:dyDescent="0.3">
      <c r="B106" s="4" t="s">
        <v>41</v>
      </c>
      <c r="C106">
        <v>27736189.5</v>
      </c>
      <c r="D106">
        <v>5156773</v>
      </c>
      <c r="E106" s="19"/>
      <c r="F106" s="19"/>
      <c r="G106" s="19"/>
      <c r="H106" s="19"/>
    </row>
    <row r="107" spans="2:8" x14ac:dyDescent="0.3">
      <c r="B107" s="4" t="s">
        <v>42</v>
      </c>
      <c r="C107">
        <v>39529042</v>
      </c>
      <c r="D107">
        <v>8276054.5</v>
      </c>
      <c r="E107" s="19">
        <v>0.42517925903268006</v>
      </c>
      <c r="F107" s="19">
        <v>0.6048902094391202</v>
      </c>
      <c r="G107" s="19">
        <v>0.38413618881603961</v>
      </c>
      <c r="H107" s="19">
        <v>0.20234918462766563</v>
      </c>
    </row>
    <row r="108" spans="2:8" x14ac:dyDescent="0.3">
      <c r="B108" s="4" t="s">
        <v>43</v>
      </c>
      <c r="C108">
        <v>37025413</v>
      </c>
      <c r="D108">
        <v>7506678</v>
      </c>
      <c r="E108" s="19">
        <v>-6.3336445138235331E-2</v>
      </c>
      <c r="F108" s="19">
        <v>-9.296416547281075E-2</v>
      </c>
      <c r="G108" s="19">
        <v>-5.5490775081902172E-2</v>
      </c>
      <c r="H108" s="19">
        <v>-3.3831591327275833E-2</v>
      </c>
    </row>
    <row r="109" spans="2:8" x14ac:dyDescent="0.3">
      <c r="B109" s="4" t="s">
        <v>44</v>
      </c>
      <c r="C109">
        <v>23640954</v>
      </c>
      <c r="D109">
        <v>5159445</v>
      </c>
      <c r="E109" s="19">
        <v>-0.36149384748253854</v>
      </c>
      <c r="F109" s="19">
        <v>-0.31268598439949069</v>
      </c>
      <c r="G109" s="19">
        <v>-0.37390579237220023</v>
      </c>
      <c r="H109" s="19">
        <v>-0.21187757893462392</v>
      </c>
    </row>
    <row r="110" spans="2:8" x14ac:dyDescent="0.3">
      <c r="B110" s="4" t="s">
        <v>37</v>
      </c>
      <c r="C110" s="7">
        <v>127931598.5</v>
      </c>
      <c r="D110" s="7">
        <v>26098950.5</v>
      </c>
      <c r="E110" s="19"/>
      <c r="F110" s="19"/>
      <c r="G110" s="19"/>
      <c r="H110" s="19"/>
    </row>
    <row r="112" spans="2:8" x14ac:dyDescent="0.3">
      <c r="E112" s="20">
        <f>GETPIVOTDATA("Sum of Sales 2",$B$105,"Years (Order Date)",2009)</f>
        <v>0</v>
      </c>
      <c r="F112" s="20">
        <f>GETPIVOTDATA("Sum of Profit2",$B$105,"Years (Order Date)",2009)</f>
        <v>0</v>
      </c>
      <c r="G112" s="20">
        <f>GETPIVOTDATA("Sum of COGS",$B$105,"Years (Order Date)",2009)</f>
        <v>0</v>
      </c>
      <c r="H112" s="20">
        <f>GETPIVOTDATA("Sum of Units Sold",$B$105,"Years (Order Date)",2009)</f>
        <v>0</v>
      </c>
    </row>
    <row r="113" spans="2:8" x14ac:dyDescent="0.3">
      <c r="E113" s="20">
        <f>GETPIVOTDATA("Sum of Sales 2",$B$105,"Years (Order Date)",2010)</f>
        <v>0.42517925903268006</v>
      </c>
      <c r="F113" s="20">
        <f>GETPIVOTDATA("Sum of Profit2",$B$105,"Years (Order Date)",2010)</f>
        <v>0.6048902094391202</v>
      </c>
      <c r="G113" s="20">
        <f>GETPIVOTDATA("Sum of COGS",$B$105,"Years (Order Date)",2010)</f>
        <v>0.38413618881603961</v>
      </c>
      <c r="H113" s="20">
        <f>GETPIVOTDATA("Sum of Units Sold",$B$105,"Years (Order Date)",2010)</f>
        <v>0.20234918462766563</v>
      </c>
    </row>
    <row r="114" spans="2:8" x14ac:dyDescent="0.3">
      <c r="E114" s="20">
        <f>GETPIVOTDATA("Sum of Sales 2",$B$105,"Years (Order Date)",2011)</f>
        <v>-6.3336445138235331E-2</v>
      </c>
      <c r="F114" s="20">
        <f>GETPIVOTDATA("Sum of Profit2",$B$105,"Years (Order Date)",2011)</f>
        <v>-9.296416547281075E-2</v>
      </c>
      <c r="G114" s="20">
        <f>GETPIVOTDATA("Sum of COGS",$B$105,"Years (Order Date)",2011)</f>
        <v>-5.5490775081902172E-2</v>
      </c>
      <c r="H114" s="20">
        <f>GETPIVOTDATA("Sum of Units Sold",$B$105,"Years (Order Date)",2011)</f>
        <v>-3.3831591327275833E-2</v>
      </c>
    </row>
    <row r="115" spans="2:8" x14ac:dyDescent="0.3">
      <c r="E115" s="20">
        <f>GETPIVOTDATA("Sum of Sales 2",$B$105,"Years (Order Date)",2012)</f>
        <v>-0.36149384748253854</v>
      </c>
      <c r="F115" s="20">
        <f>GETPIVOTDATA("Sum of Profit2",$B$105,"Years (Order Date)",2012)</f>
        <v>-0.31268598439949069</v>
      </c>
      <c r="G115" s="20">
        <f>GETPIVOTDATA("Sum of COGS",$B$105,"Years (Order Date)",2012)</f>
        <v>-0.37390579237220023</v>
      </c>
      <c r="H115" s="20">
        <f>GETPIVOTDATA("Sum of Units Sold",$B$105,"Years (Order Date)",2012)</f>
        <v>-0.21187757893462392</v>
      </c>
    </row>
    <row r="118" spans="2:8" x14ac:dyDescent="0.3">
      <c r="B118" t="s">
        <v>55</v>
      </c>
      <c r="C118" t="s">
        <v>49</v>
      </c>
      <c r="D118" t="s">
        <v>56</v>
      </c>
      <c r="E118" t="s">
        <v>57</v>
      </c>
    </row>
    <row r="119" spans="2:8" x14ac:dyDescent="0.3">
      <c r="B119">
        <v>1125824</v>
      </c>
      <c r="C119" s="7">
        <v>101832648</v>
      </c>
      <c r="D119" s="7">
        <v>127931598.5</v>
      </c>
      <c r="E119" s="7">
        <v>26098950.5</v>
      </c>
    </row>
  </sheetData>
  <conditionalFormatting pivot="1" sqref="E106:F109">
    <cfRule type="iconSet" priority="7">
      <iconSet iconSet="3Arrows">
        <cfvo type="percent" val="0"/>
        <cfvo type="percent" val="33"/>
        <cfvo type="percent" val="67"/>
      </iconSet>
    </cfRule>
  </conditionalFormatting>
  <conditionalFormatting sqref="E112:E115">
    <cfRule type="iconSet" priority="6">
      <iconSet iconSet="3Arrows">
        <cfvo type="percent" val="0"/>
        <cfvo type="percent" val="33"/>
        <cfvo type="percent" val="67"/>
      </iconSet>
    </cfRule>
  </conditionalFormatting>
  <conditionalFormatting sqref="F112:F115">
    <cfRule type="iconSet" priority="5">
      <iconSet iconSet="3Arrows">
        <cfvo type="percent" val="0"/>
        <cfvo type="percent" val="33"/>
        <cfvo type="percent" val="67"/>
      </iconSet>
    </cfRule>
  </conditionalFormatting>
  <conditionalFormatting pivot="1" sqref="G106:G109">
    <cfRule type="iconSet" priority="4">
      <iconSet iconSet="3Arrows">
        <cfvo type="percent" val="0"/>
        <cfvo type="percent" val="33"/>
        <cfvo type="percent" val="67"/>
      </iconSet>
    </cfRule>
  </conditionalFormatting>
  <conditionalFormatting pivot="1" sqref="H106:H109">
    <cfRule type="iconSet" priority="3">
      <iconSet iconSet="3Arrows">
        <cfvo type="percent" val="0"/>
        <cfvo type="percent" val="33"/>
        <cfvo type="percent" val="67"/>
      </iconSet>
    </cfRule>
  </conditionalFormatting>
  <conditionalFormatting sqref="H112:H115">
    <cfRule type="iconSet" priority="2">
      <iconSet iconSet="3Arrows">
        <cfvo type="percent" val="0"/>
        <cfvo type="percent" val="33"/>
        <cfvo type="percent" val="67"/>
      </iconSet>
    </cfRule>
  </conditionalFormatting>
  <conditionalFormatting sqref="G112:G115">
    <cfRule type="iconSet" priority="1">
      <iconSet iconSet="3Arrows">
        <cfvo type="percent" val="0"/>
        <cfvo type="percent" val="33"/>
        <cfvo type="percent" val="67"/>
      </iconSet>
    </cfRule>
  </conditionalFormatting>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 xmlns:x15="http://schemas.microsoft.com/office/spreadsheetml/2010/11/main" uri="{7E03D99C-DC04-49d9-9315-930204A7B6E9}">
      <x15:timelineRefs>
        <x15:timelineRef r:id="rId1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C3B-0E4C-485C-B306-F636EBCBFC86}">
  <sheetPr codeName="Sheet4">
    <pageSetUpPr fitToPage="1"/>
  </sheetPr>
  <dimension ref="A1"/>
  <sheetViews>
    <sheetView showGridLines="0" tabSelected="1" zoomScale="70" zoomScaleNormal="70" workbookViewId="0">
      <selection activeCell="Z39" sqref="Z39"/>
    </sheetView>
  </sheetViews>
  <sheetFormatPr defaultRowHeight="14.4" x14ac:dyDescent="0.3"/>
  <cols>
    <col min="1" max="9" width="8.88671875" style="5"/>
    <col min="10" max="10" width="8.88671875" style="5" customWidth="1"/>
    <col min="11" max="16384" width="8.88671875" style="5"/>
  </cols>
  <sheetData/>
  <pageMargins left="0.25" right="0.25" top="0.75" bottom="0.75" header="0.3" footer="0.3"/>
  <pageSetup paperSize="12" scale="98"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D78FC-A536-4F8E-B2F4-1BF5FB95D585}">
  <sheetPr>
    <pageSetUpPr fitToPage="1"/>
  </sheetPr>
  <dimension ref="A1"/>
  <sheetViews>
    <sheetView showGridLines="0" tabSelected="1" zoomScale="70" zoomScaleNormal="70" workbookViewId="0">
      <selection activeCell="Z39" sqref="Z39"/>
    </sheetView>
  </sheetViews>
  <sheetFormatPr defaultRowHeight="14.4" x14ac:dyDescent="0.3"/>
  <cols>
    <col min="1" max="16384" width="8.88671875" style="5"/>
  </cols>
  <sheetData/>
  <pageMargins left="0.25" right="0.25"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 M e a s u r e R a n g e [ S A L E S   Y o Y ] < / a : K e y > < a : V a l u e > < D e s c r i p t i o n > A   s i n g l e   v a l u e   f o r   c o l u m n   ' S a l e s '   i n   t a b l e   ' R a n g e '   c a n n o t   b e   d e t e r m i n e d .   T h i s   c a n   h a p p e n   w h e n   a   m e a s u r e   f o r m u l a   r e f e r s   t o   a   c o l u m n   t h a t   c o n t a i n s   m a n y   v a l u e s   w i t h o u t   s p e c i f y i n g   a n   a g g r e g a t i o n   s u c h   a s   m i n ,   m a x ,   c o u n t ,   o r   s u m   t o   g e t   a   s i n g l e   r e s u l t . < / D e s c r i p t i o n > < L o c a t i o n > < S t a r t C h a r a c t e r > 1 8 0 < / S t a r t C h a r a c t e r > < T e x t L e n g t h > 1 4 < / T e x t L e n g t h > < / L o c a t i o n > < R o w N u m b e r > - 1 < / R o w N u m b e r > < S o u r c e > < N a m e > S A L E S   Y o Y < / N a m e > < T a b l e > R a n g e < / T a b l e > < / S o u r c e > < / a : V a l u e > < / a : K e y V a l u e O f s t r i n g S a n d b o x E r r o r V S n 7 U v A O > < / E r r o r C a c h e D i c t i o n a r y > < L a s t P r o c e s s e d T i m e > 2 0 2 5 - 0 3 - 0 7 T 0 1 : 4 4 : 1 7 . 0 3 4 9 8 5 2 + 0 1 : 0 0 < / L a s t P r o c e s s e d T i m e > < / D a t a M o d e l i n g S a n d b o x . S e r i a l i z e d S a n d b o x E r r o r C a c h e > ] ] > < / C u s t o m C o n t e n t > < / G e m i n i > 
</file>

<file path=customXml/item4.xml>��< ? x m l   v e r s i o n = " 1 . 0 "   e n c o d i n g = " U T F - 1 6 " ? > < G e m i n i   x m l n s = " h t t p : / / g e m i n i / p i v o t c u s t o m i z a t i o n / P o w e r P i v o t V e r s i o n " > < C u s t o m C o n t e n t > < ! [ C D A T A [ 2 0 1 5 . 1 3 0 . 1 6 0 6 . 2 1 ] ] > < / C u s t o m C o n t e n t > < / G e m i n i > 
</file>

<file path=customXml/item5.xml>��< ? x m l   v e r s i o n = " 1 . 0 "   e n c o d i n g = " U T F - 1 6 " ? > < G e m i n i   x m l n s = " h t t p : / / g e m i n i / p i v o t c u s t o m i z a t i o n / S a n d b o x N o n E m p t y " > < C u s t o m C o n t e n t > < ! [ C D A T A [ 1 ] ] > < / C u s t o m C o n t e n t > < / G e m i n i > 
</file>

<file path=customXml/item6.xml>��< ? x m l   v e r s i o n = " 1 . 0 "   e n c o d i n g = " U T F - 1 6 " ? > < G e m i n i   x m l n s = " h t t p : / / g e m i n i / p i v o t c u s t o m i z a t i o n / 6 6 4 d f f c e - c d 7 1 - 4 a 0 4 - b 7 c 6 - a c 9 3 a c 0 1 9 4 6 7 " > < C u s t o m C o n t e n t > < ! [ C D A T A [ < ? x m l   v e r s i o n = " 1 . 0 "   e n c o d i n g = " u t f - 1 6 " ? > < S e t t i n g s > < C a l c u l a t e d F i e l d s > < i t e m > < M e a s u r e N a m e > T o t a l   P r o f i t < / M e a s u r e N a m e > < D i s p l a y N a m e > T o t a l   P r o f i t < / D i s p l a y N a m e > < V i s i b l e > T r u e < / V i s i b l e > < / i t e m > < i t e m > < M e a s u r e N a m e > T o t a l   S a l e s < / M e a s u r e N a m e > < D i s p l a y N a m e > T o t a l   S a l e s < / D i s p l a y N a m e > < V i s i b l e > F a l s e < / V i s i b l e > < / i t e m > < i t e m > < M e a s u r e N a m e > T C O G S < / M e a s u r e N a m e > < D i s p l a y N a m e > T C O G S < / D i s p l a y N a m e > < V i s i b l e > F a l s e < / V i s i b l e > < / i t e m > < i t e m > < M e a s u r e N a m e > T O T A L   U N I T   O F   G O O D S < / M e a s u r e N a m e > < D i s p l a y N a m e > T O T A L   U N I T   O F   G O O D S < / D i s p l a y N a m e > < V i s i b l e > F a l s e < / V i s i b l e > < / i t e m > < / C a l c u l a t e d F i e l d s > < S A H o s t H a s h > 0 < / S A H o s t H a s h > < G e m i n i F i e l d L i s t V i s i b l e > T r u e < / G e m i n i F i e l d L i s t V i s i b l e > < / S e t t i n g s > ] ] > < / C u s t o m C o n t e n t > < / G e m i n i > 
</file>

<file path=customXml/item7.xml>��< ? x m l   v e r s i o n = " 1 . 0 "   e n c o d i n g = " U T F - 1 6 " ? > < G e m i n i   x m l n s = " h t t p : / / g e m i n i / p i v o t c u s t o m i z a t i o n / 4 d b f c 2 b 3 - f 1 b 3 - 4 f 0 d - 8 c e a - 7 8 7 f 4 a 8 5 4 6 1 6 " > < C u s t o m C o n t e n t > < ! [ C D A T A [ < ? x m l   v e r s i o n = " 1 . 0 "   e n c o d i n g = " u t f - 1 6 " ? > < S e t t i n g s > < C a l c u l a t e d F i e l d s > < i t e m > < M e a s u r e N a m e > T o t a l   P r o f i t < / M e a s u r e N a m e > < D i s p l a y N a m e > T o t a l   P r o f i t < / D i s p l a y N a m e > < V i s i b l e > F a l s e < / V i s i b l e > < / i t e m > < i t e m > < M e a s u r e N a m e > T o t a l   S a l e s < / M e a s u r e N a m e > < D i s p l a y N a m e > T o t a l   S a l e s < / D i s p l a y N a m e > < V i s i b l e > F a l s e < / V i s i b l e > < / i t e m > < i t e m > < M e a s u r e N a m e > T C O G S < / M e a s u r e N a m e > < D i s p l a y N a m e > T C O G S < / D i s p l a y N a m e > < V i s i b l e > F a l s e < / V i s i b l e > < / i t e m > < i t e m > < M e a s u r e N a m e > T O T A L   U N I T   O F   G O O D S < / M e a s u r e N a m e > < D i s p l a y N a m e > T O T A L   U N I T   O F   G O O D S < / D i s p l a y N a m e > < V i s i b l e > F a l s e < / V i s i b l e > < / i t e m > < i t e m > < M e a s u r e N a m e > S A L E S   Y o Y < / M e a s u r e N a m e > < D i s p l a y N a m e > S A L E S   Y o Y < / D i s p l a y N a m e > < V i s i b l e > F a l s e < / V i s i b l e > < / i t e m > < / C a l c u l a t e d F i e l d s > < S A H o s t H a s h > 0 < / S A H o s t H a s h > < G e m i n i F i e l d L i s t V i s i b l e > T r u e < / G e m i n i F i e l d L i s t V i s i b l e > < / S e t t i n g s > ] ] > < / C u s t o m C o n t e n t > < / G e m i n i > 
</file>

<file path=customXml/item8.xml>��< ? x m l   v e r s i o n = " 1 . 0 "   e n c o d i n g = " U T F - 1 6 " ? > < G e m i n i   x m l n s = " h t t p : / / g e m i n i / p i v o t c u s t o m i z a t i o n / 5 4 1 e 3 e e 0 - a 9 0 5 - 4 e 2 c - b d 7 4 - 0 a d d 8 d e f e a c c " > < C u s t o m C o n t e n t > < ! [ C D A T A [ < ? x m l   v e r s i o n = " 1 . 0 "   e n c o d i n g = " u t f - 1 6 " ? > < S e t t i n g s > < C a l c u l a t e d F i e l d s > < i t e m > < M e a s u r e N a m e > T o t a l   P r o f i t < / M e a s u r e N a m e > < D i s p l a y N a m e > T o t a l   P r o f i t < / D i s p l a y N a m e > < V i s i b l e > T r u e < / V i s i b l e > < / i t e m > < i t e m > < M e a s u r e N a m e > T o t a l   S a l e s < / M e a s u r e N a m e > < D i s p l a y N a m e > T o t a l   S a l e s < / D i s p l a y N a m e > < V i s i b l e > F a l s e < / V i s i b l e > < / i t e m > < i t e m > < M e a s u r e N a m e > T C O G S < / M e a s u r e N a m e > < D i s p l a y N a m e > T C O G S < / D i s p l a y N a m e > < V i s i b l e > F a l s e < / V i s i b l e > < / i t e m > < i t e m > < M e a s u r e N a m e > T O T A L   U N I T   O F   G O O D S < / M e a s u r e N a m e > < D i s p l a y N a m e > T O T A L   U N I T   O F   G O O D S 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8B7D2E2-668F-412B-AC41-9C8073494A04}">
  <ds:schemaRefs/>
</ds:datastoreItem>
</file>

<file path=customXml/itemProps2.xml><?xml version="1.0" encoding="utf-8"?>
<ds:datastoreItem xmlns:ds="http://schemas.openxmlformats.org/officeDocument/2006/customXml" ds:itemID="{732058D9-DB80-4533-A58C-301DEDC0FAAB}">
  <ds:schemaRefs/>
</ds:datastoreItem>
</file>

<file path=customXml/itemProps3.xml><?xml version="1.0" encoding="utf-8"?>
<ds:datastoreItem xmlns:ds="http://schemas.openxmlformats.org/officeDocument/2006/customXml" ds:itemID="{67989770-05FF-4D14-8E50-25A3D7A35DE0}">
  <ds:schemaRefs/>
</ds:datastoreItem>
</file>

<file path=customXml/itemProps4.xml><?xml version="1.0" encoding="utf-8"?>
<ds:datastoreItem xmlns:ds="http://schemas.openxmlformats.org/officeDocument/2006/customXml" ds:itemID="{FC72F166-14A6-409D-8215-25D7B2AA207A}">
  <ds:schemaRefs/>
</ds:datastoreItem>
</file>

<file path=customXml/itemProps5.xml><?xml version="1.0" encoding="utf-8"?>
<ds:datastoreItem xmlns:ds="http://schemas.openxmlformats.org/officeDocument/2006/customXml" ds:itemID="{31BC706A-544C-4337-B16F-9DB25A415C1A}">
  <ds:schemaRefs/>
</ds:datastoreItem>
</file>

<file path=customXml/itemProps6.xml><?xml version="1.0" encoding="utf-8"?>
<ds:datastoreItem xmlns:ds="http://schemas.openxmlformats.org/officeDocument/2006/customXml" ds:itemID="{F5F054C4-ACF3-4CC0-8267-624917B31A7B}">
  <ds:schemaRefs/>
</ds:datastoreItem>
</file>

<file path=customXml/itemProps7.xml><?xml version="1.0" encoding="utf-8"?>
<ds:datastoreItem xmlns:ds="http://schemas.openxmlformats.org/officeDocument/2006/customXml" ds:itemID="{EA2D0C29-A318-4E1A-AF07-24F3384A9655}">
  <ds:schemaRefs/>
</ds:datastoreItem>
</file>

<file path=customXml/itemProps8.xml><?xml version="1.0" encoding="utf-8"?>
<ds:datastoreItem xmlns:ds="http://schemas.openxmlformats.org/officeDocument/2006/customXml" ds:itemID="{73BA9C6C-D59A-4E0C-8E6B-8536E2EAAA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Dashboard-dataset</vt:lpstr>
      <vt:lpstr>Calculations</vt:lpstr>
      <vt:lpstr>PIVOT TABLE</vt:lpstr>
      <vt:lpstr>DASHBOARD</vt:lpstr>
      <vt:lpstr>REPORT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SABSHOW</dc:creator>
  <cp:lastModifiedBy>Ayomide Sowande</cp:lastModifiedBy>
  <cp:lastPrinted>2025-03-10T08:56:30Z</cp:lastPrinted>
  <dcterms:created xsi:type="dcterms:W3CDTF">2025-02-28T09:58:56Z</dcterms:created>
  <dcterms:modified xsi:type="dcterms:W3CDTF">2025-03-10T09:34:35Z</dcterms:modified>
</cp:coreProperties>
</file>