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codeName="ThisWorkbook"/>
  <mc:AlternateContent xmlns:mc="http://schemas.openxmlformats.org/markup-compatibility/2006">
    <mc:Choice Requires="x15">
      <x15ac:absPath xmlns:x15ac="http://schemas.microsoft.com/office/spreadsheetml/2010/11/ac" url="D:\Projects\iShop\trunk\Source\iSHOPNew\ISHOPBGM Excel Export Files\"/>
    </mc:Choice>
  </mc:AlternateContent>
  <xr:revisionPtr revIDLastSave="0" documentId="13_ncr:1_{3AA28C0D-314F-43C4-95F0-439FE03830F6}" xr6:coauthVersionLast="45" xr6:coauthVersionMax="45" xr10:uidLastSave="{00000000-0000-0000-0000-000000000000}"/>
  <bookViews>
    <workbookView xWindow="-120" yWindow="-120" windowWidth="20730" windowHeight="11310" xr2:uid="{00000000-000D-0000-FFFF-FFFF00000000}"/>
  </bookViews>
  <sheets>
    <sheet name="Report" sheetId="7" r:id="rId1"/>
    <sheet name="(1)" sheetId="14" state="hidden" r:id="rId2"/>
    <sheet name="(2)" sheetId="15" state="hidden" r:id="rId3"/>
    <sheet name="(3)" sheetId="16" state="hidden" r:id="rId4"/>
    <sheet name="(4)" sheetId="17" state="hidden" r:id="rId5"/>
    <sheet name="(5)" sheetId="18" state="hidden" r:id="rId6"/>
    <sheet name="(6)" sheetId="19" state="hidden" r:id="rId7"/>
    <sheet name="(7)" sheetId="20" state="hidden" r:id="rId8"/>
    <sheet name="(8)" sheetId="21" state="hidden" r:id="rId9"/>
    <sheet name="(9)" sheetId="22" state="hidden" r:id="rId10"/>
    <sheet name="Setup" sheetId="6" r:id="rId11"/>
  </sheets>
  <definedNames>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ShopperGroups">Setup!$B$3:$B$5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2" i="7" l="1"/>
  <c r="AH2" i="6" l="1"/>
  <c r="G5" i="6" l="1"/>
  <c r="C10" i="7" l="1"/>
  <c r="E6" i="7"/>
  <c r="D6" i="7"/>
  <c r="D4" i="7"/>
  <c r="D3" i="7"/>
  <c r="D2" i="7"/>
  <c r="M2" i="7" s="1"/>
  <c r="D17" i="6"/>
  <c r="E28" i="6"/>
  <c r="C21" i="6"/>
  <c r="K2" i="7"/>
  <c r="C28" i="6"/>
  <c r="D20" i="6"/>
  <c r="E17" i="6"/>
  <c r="D24" i="6"/>
  <c r="C20" i="6"/>
  <c r="D26" i="6"/>
  <c r="D28" i="6"/>
  <c r="E25" i="6"/>
  <c r="C14" i="6"/>
  <c r="E21" i="6"/>
  <c r="D25" i="6"/>
  <c r="E27" i="6"/>
  <c r="E26" i="6"/>
  <c r="C15" i="6"/>
  <c r="D22" i="6"/>
  <c r="D14" i="6"/>
  <c r="E24" i="6"/>
  <c r="C24" i="6"/>
  <c r="D15" i="6"/>
  <c r="D21" i="6"/>
  <c r="K3" i="7"/>
  <c r="C22" i="6"/>
  <c r="E22" i="6"/>
  <c r="E14" i="6"/>
  <c r="E20" i="6"/>
  <c r="C25" i="6"/>
  <c r="C19" i="6"/>
  <c r="E18" i="6"/>
  <c r="C14" i="7" l="1"/>
  <c r="C15" i="7"/>
  <c r="E19" i="6"/>
  <c r="D17" i="7"/>
  <c r="C17" i="6"/>
  <c r="D7" i="7"/>
  <c r="E10" i="7"/>
  <c r="E7" i="7"/>
  <c r="D8" i="7"/>
  <c r="E13" i="7"/>
  <c r="E18" i="7"/>
  <c r="D13" i="7"/>
  <c r="D14" i="7"/>
  <c r="E8" i="7"/>
  <c r="D27" i="6"/>
  <c r="D18" i="6"/>
  <c r="C18" i="6"/>
  <c r="D12" i="7"/>
  <c r="E14" i="7"/>
  <c r="D19" i="6"/>
  <c r="C26" i="6"/>
  <c r="D18" i="7"/>
  <c r="E15" i="6"/>
  <c r="D21" i="7"/>
  <c r="E19" i="7"/>
  <c r="D15" i="7"/>
  <c r="E17" i="7"/>
  <c r="E15" i="7"/>
  <c r="E21" i="7"/>
  <c r="C27" i="6"/>
  <c r="J8" i="7" l="1"/>
  <c r="K8" i="7" s="1"/>
  <c r="M8" i="7"/>
  <c r="M10" i="7"/>
  <c r="J10" i="7"/>
  <c r="K10" i="7" s="1"/>
  <c r="M17" i="7"/>
  <c r="J17" i="7"/>
  <c r="K17" i="7" s="1"/>
  <c r="J7" i="7"/>
  <c r="M7" i="7"/>
  <c r="M18" i="7"/>
  <c r="J18" i="7"/>
  <c r="D10" i="7"/>
  <c r="F13" i="7"/>
  <c r="H17" i="7"/>
  <c r="F14" i="7"/>
  <c r="E11" i="7"/>
  <c r="F15" i="7"/>
  <c r="H8" i="7"/>
  <c r="H18" i="7"/>
  <c r="F21" i="7"/>
  <c r="D19" i="7"/>
  <c r="D11" i="7"/>
  <c r="F7" i="7"/>
  <c r="E12" i="7"/>
  <c r="H7" i="7"/>
  <c r="F17" i="7"/>
  <c r="D20" i="7"/>
  <c r="E20" i="7"/>
  <c r="F8" i="7"/>
  <c r="F18" i="7"/>
  <c r="M11" i="7" l="1"/>
  <c r="J11" i="7"/>
  <c r="K11" i="7" s="1"/>
  <c r="N18" i="7"/>
  <c r="O18" i="7"/>
  <c r="N17" i="7"/>
  <c r="O17" i="7"/>
  <c r="N10" i="7"/>
  <c r="O10" i="7"/>
  <c r="O7" i="7"/>
  <c r="N7" i="7"/>
  <c r="O8" i="7"/>
  <c r="N8" i="7"/>
  <c r="K18" i="7"/>
  <c r="F10" i="7"/>
  <c r="H11" i="7"/>
  <c r="H10" i="7"/>
  <c r="F20" i="7"/>
  <c r="F12" i="7"/>
  <c r="F19" i="7"/>
  <c r="F11" i="7"/>
  <c r="K22" i="7" l="1"/>
  <c r="N11" i="7"/>
  <c r="O1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Ashish Philip</author>
    <author>Joe Davis</author>
  </authors>
  <commentList>
    <comment ref="D1" authorId="0" shapeId="0" xr:uid="{00000000-0006-0000-0000-000001000000}">
      <text>
        <r>
          <rPr>
            <sz val="9"/>
            <color rgb="FF000000"/>
            <rFont val="Tahoma"/>
            <family val="2"/>
          </rPr>
          <t>This product is pulled automatically from the Explorer reports you imported.</t>
        </r>
      </text>
    </comment>
    <comment ref="D2" authorId="0" shapeId="0" xr:uid="{00000000-0006-0000-0000-000002000000}">
      <text>
        <r>
          <rPr>
            <sz val="9"/>
            <color rgb="FF000000"/>
            <rFont val="Tahoma"/>
            <family val="2"/>
          </rPr>
          <t>This is automatically pulled from the Explorer reports you imported.</t>
        </r>
      </text>
    </comment>
    <comment ref="D3" authorId="0" shapeId="0" xr:uid="{00000000-0006-0000-0000-000003000000}">
      <text>
        <r>
          <rPr>
            <sz val="9"/>
            <color rgb="FF000000"/>
            <rFont val="Tahoma"/>
            <family val="2"/>
          </rPr>
          <t>If you chose a demographic filter (such as Teens) in Explorer, your selections will appear here</t>
        </r>
      </text>
    </comment>
    <comment ref="D4" authorId="0" shapeId="0" xr:uid="{00000000-0006-0000-0000-000004000000}">
      <text>
        <r>
          <rPr>
            <sz val="9"/>
            <color rgb="FF000000"/>
            <rFont val="Tahoma"/>
            <family val="2"/>
          </rPr>
          <t>This is automatically pulled from the Explorer reports you imported.</t>
        </r>
      </text>
    </comment>
    <comment ref="H6" authorId="1" shapeId="0" xr:uid="{00000000-0006-0000-0000-000005000000}">
      <text>
        <r>
          <rPr>
            <sz val="9"/>
            <color rgb="FF000000"/>
            <rFont val="Tahoma"/>
            <family val="2"/>
          </rPr>
          <t>The impact to retailer sales of changes in each metric - calculated only for metrics part of the formula for sales.</t>
        </r>
      </text>
    </comment>
    <comment ref="J6" authorId="1" shapeId="0" xr:uid="{00000000-0006-0000-0000-000006000000}">
      <text>
        <r>
          <rPr>
            <sz val="9"/>
            <color rgb="FF000000"/>
            <rFont val="Tahoma"/>
            <family val="2"/>
          </rPr>
          <t>Input forecasted future values for each metric below - or leave them as is.</t>
        </r>
      </text>
    </comment>
    <comment ref="A7" authorId="0" shapeId="0" xr:uid="{00000000-0006-0000-0000-000007000000}">
      <text>
        <r>
          <rPr>
            <b/>
            <sz val="9"/>
            <color rgb="FF000000"/>
            <rFont val="Tahoma"/>
            <family val="2"/>
          </rPr>
          <t>Statistics about the overall U.S. retail marketplace.</t>
        </r>
      </text>
    </comment>
    <comment ref="C7" authorId="1" shapeId="0" xr:uid="{00000000-0006-0000-0000-000008000000}">
      <text>
        <r>
          <rPr>
            <sz val="9"/>
            <color rgb="FF000000"/>
            <rFont val="Tahoma"/>
            <family val="2"/>
          </rPr>
          <t>The total number of shoppers in the U.S.</t>
        </r>
      </text>
    </comment>
    <comment ref="C8" authorId="1" shapeId="0" xr:uid="{00000000-0006-0000-0000-000009000000}">
      <text>
        <r>
          <rPr>
            <sz val="9"/>
            <color rgb="FF000000"/>
            <rFont val="Tahoma"/>
            <family val="2"/>
          </rPr>
          <t>The % of US Shoppers that are in the focus retailer's trade area.</t>
        </r>
      </text>
    </comment>
    <comment ref="A10" authorId="0" shapeId="0" xr:uid="{00000000-0006-0000-0000-00000A000000}">
      <text>
        <r>
          <rPr>
            <b/>
            <sz val="9"/>
            <color rgb="FF000000"/>
            <rFont val="Tahoma"/>
            <family val="2"/>
          </rPr>
          <t>Statistics about the focus retailer selected.</t>
        </r>
        <r>
          <rPr>
            <sz val="9"/>
            <color rgb="FF000000"/>
            <rFont val="Tahoma"/>
            <family val="2"/>
          </rPr>
          <t xml:space="preserve">
</t>
        </r>
      </text>
    </comment>
    <comment ref="C10" authorId="1" shapeId="0" xr:uid="{00000000-0006-0000-0000-00000B000000}">
      <text>
        <r>
          <rPr>
            <sz val="9"/>
            <color rgb="FF000000"/>
            <rFont val="Tahoma"/>
            <family val="2"/>
          </rPr>
          <t>The percent of shoppers in the retailer's trade area that actually shop the retailer - filtered to the selected buyer groups or demographic filters.</t>
        </r>
      </text>
    </comment>
    <comment ref="C11" authorId="1" shapeId="0" xr:uid="{00000000-0006-0000-0000-00000C000000}">
      <text>
        <r>
          <rPr>
            <sz val="9"/>
            <color rgb="FF000000"/>
            <rFont val="Tahoma"/>
            <family val="2"/>
          </rPr>
          <t>The number of trips per shopper made to the retailer over the course of the period selected.</t>
        </r>
      </text>
    </comment>
    <comment ref="C12" authorId="1" shapeId="0" xr:uid="{00000000-0006-0000-0000-00000D000000}">
      <text>
        <r>
          <rPr>
            <sz val="9"/>
            <color rgb="FF000000"/>
            <rFont val="Tahoma"/>
            <family val="2"/>
          </rPr>
          <t>The number of people who have shopped the retailer, filtered to a given frequency (shown above in 'Buyer Group') or demographic group (shown in the 'Filter' section above)</t>
        </r>
      </text>
    </comment>
    <comment ref="C13" authorId="1" shapeId="0" xr:uid="{00000000-0006-0000-0000-00000E000000}">
      <text>
        <r>
          <rPr>
            <sz val="9"/>
            <color rgb="FF000000"/>
            <rFont val="Tahoma"/>
            <family val="2"/>
          </rPr>
          <t>The total number of trips made to the retailer over the given period.</t>
        </r>
      </text>
    </comment>
    <comment ref="C14" authorId="1" shapeId="0" xr:uid="{00000000-0006-0000-0000-00000F000000}">
      <text>
        <r>
          <rPr>
            <sz val="9"/>
            <color rgb="FF000000"/>
            <rFont val="Tahoma"/>
            <family val="2"/>
          </rPr>
          <t>The retailer's share of trips made to any retail outlet.</t>
        </r>
      </text>
    </comment>
    <comment ref="C15" authorId="1" shapeId="0" xr:uid="{00000000-0006-0000-0000-000010000000}">
      <text>
        <r>
          <rPr>
            <sz val="9"/>
            <color rgb="FF000000"/>
            <rFont val="Tahoma"/>
            <family val="2"/>
          </rPr>
          <t>The retailer's share of trips made to the channel overall.  Example:  7-Eleven's share of trips made to any Convenience Store.</t>
        </r>
      </text>
    </comment>
    <comment ref="A17" authorId="0" shapeId="0" xr:uid="{00000000-0006-0000-0000-000011000000}">
      <text>
        <r>
          <rPr>
            <b/>
            <sz val="9"/>
            <color rgb="FF000000"/>
            <rFont val="Tahoma"/>
            <family val="2"/>
          </rPr>
          <t>Statistics about product purchasers that shop the retailer.</t>
        </r>
      </text>
    </comment>
    <comment ref="C17" authorId="1" shapeId="0" xr:uid="{00000000-0006-0000-0000-000012000000}">
      <text>
        <r>
          <rPr>
            <sz val="9"/>
            <color rgb="FF000000"/>
            <rFont val="Tahoma"/>
            <family val="2"/>
          </rPr>
          <t>The % of trips made to the retailer that included the product in the basket.  NOTE:  This differs from Trip Conversion in that it is not limited to a base of product buyers' trips, but instead is product trips divided by all trips made to the retailer.  So this figure will be much lower than Trip Conversion, which measures conversion among existing buyers of the product.</t>
        </r>
      </text>
    </comment>
    <comment ref="C18" authorId="1" shapeId="0" xr:uid="{00000000-0006-0000-0000-000013000000}">
      <text>
        <r>
          <rPr>
            <sz val="9"/>
            <color rgb="FF000000"/>
            <rFont val="Tahoma"/>
            <family val="2"/>
          </rPr>
          <t>The average total basket size per trip to the retailer when the product is in the basket.</t>
        </r>
      </text>
    </comment>
    <comment ref="C19" authorId="1" shapeId="0" xr:uid="{00000000-0006-0000-0000-000014000000}">
      <text>
        <r>
          <rPr>
            <sz val="9"/>
            <color rgb="FF000000"/>
            <rFont val="Tahoma"/>
            <family val="2"/>
          </rPr>
          <t>The number of trips per shopper where the product was purchased over the given time period.</t>
        </r>
      </text>
    </comment>
    <comment ref="C20" authorId="1" shapeId="0" xr:uid="{00000000-0006-0000-0000-000015000000}">
      <text>
        <r>
          <rPr>
            <sz val="9"/>
            <color rgb="FF000000"/>
            <rFont val="Tahoma"/>
            <family val="2"/>
          </rPr>
          <t>The percent of retailer shoppers (with the above filters) that are also Monthly+ product purchasers.</t>
        </r>
      </text>
    </comment>
    <comment ref="C21" authorId="1" shapeId="0" xr:uid="{00000000-0006-0000-0000-000016000000}">
      <text>
        <r>
          <rPr>
            <sz val="9"/>
            <color rgb="FF000000"/>
            <rFont val="Tahoma"/>
            <family val="2"/>
          </rPr>
          <t xml:space="preserve">
The average total basket size per trip to the retailer.</t>
        </r>
      </text>
    </comment>
  </commentList>
</comments>
</file>

<file path=xl/sharedStrings.xml><?xml version="1.0" encoding="utf-8"?>
<sst xmlns="http://schemas.openxmlformats.org/spreadsheetml/2006/main" count="1075" uniqueCount="652">
  <si>
    <t>Product:</t>
  </si>
  <si>
    <t>TOTAL NON-ALCOHOLIC RTD BEVERAGES</t>
  </si>
  <si>
    <t>Sample Size (Current Year)</t>
  </si>
  <si>
    <t>Column</t>
  </si>
  <si>
    <t>Buyer Group:</t>
  </si>
  <si>
    <t>Shoppers</t>
  </si>
  <si>
    <t>Filter:</t>
  </si>
  <si>
    <t>Product Trips</t>
  </si>
  <si>
    <t>Retailer:</t>
  </si>
  <si>
    <t>Change vs. YAGO</t>
  </si>
  <si>
    <t>Change Basis</t>
  </si>
  <si>
    <t>Impact to Sales</t>
  </si>
  <si>
    <t>Forecast</t>
  </si>
  <si>
    <t>Mid</t>
  </si>
  <si>
    <t>Low</t>
  </si>
  <si>
    <t>High</t>
  </si>
  <si>
    <t>MARKET
STATS</t>
  </si>
  <si>
    <t>Population (Shoppers)</t>
  </si>
  <si>
    <t>Percentage</t>
  </si>
  <si>
    <t>% of Shopper Population in Trade Area</t>
  </si>
  <si>
    <t>Pct. Points</t>
  </si>
  <si>
    <t>RETAILER
STATS</t>
  </si>
  <si>
    <t>Retailer Trips per Shopper, Any Item</t>
  </si>
  <si>
    <t>Trips</t>
  </si>
  <si>
    <t>Number of Retailer Shoppers</t>
  </si>
  <si>
    <t>-</t>
  </si>
  <si>
    <t>Number of Retailer Trips</t>
  </si>
  <si>
    <t>PRODUCT
STATS</t>
  </si>
  <si>
    <t>Trip Penetration (% of Retailer Trips with Product)</t>
  </si>
  <si>
    <t>Avg. Basket Size with Product</t>
  </si>
  <si>
    <t>Product Trips per Shopper</t>
  </si>
  <si>
    <t>% of Shoppers, Monthly+ Product Buyers *</t>
  </si>
  <si>
    <t>Avg. Basket Size, Any Item</t>
  </si>
  <si>
    <t>Net Impact</t>
  </si>
  <si>
    <t>Products List</t>
  </si>
  <si>
    <t>Corresponding Sheet</t>
  </si>
  <si>
    <t>Periods</t>
  </si>
  <si>
    <t>Retailer</t>
  </si>
  <si>
    <t>Advanced Filters</t>
  </si>
  <si>
    <t>Buyer Group</t>
  </si>
  <si>
    <t>Item Purchased Freq</t>
  </si>
  <si>
    <t>Convenience</t>
  </si>
  <si>
    <t>Channel</t>
  </si>
  <si>
    <t>Is product in dropdown Non-Bev?</t>
  </si>
  <si>
    <t>YAGO</t>
  </si>
  <si>
    <t>MAR 2017 12MMT</t>
  </si>
  <si>
    <t>7-ELEVEN</t>
  </si>
  <si>
    <t>NONE</t>
  </si>
  <si>
    <t>MONTHLY +</t>
  </si>
  <si>
    <t>7-Eleven</t>
  </si>
  <si>
    <t>Priority Retailers</t>
  </si>
  <si>
    <t>GASOLINE/DIESEL</t>
  </si>
  <si>
    <t>CURRENT</t>
  </si>
  <si>
    <t>MAR 2018 12MMT</t>
  </si>
  <si>
    <t>Casey`s General Store</t>
  </si>
  <si>
    <t>FOOD ITEMS</t>
  </si>
  <si>
    <t>Retailer Type</t>
  </si>
  <si>
    <t>Circle K</t>
  </si>
  <si>
    <t>BEVERAGE ITEMS</t>
  </si>
  <si>
    <t>Hess</t>
  </si>
  <si>
    <t>ICE</t>
  </si>
  <si>
    <t>Kangaroo Express</t>
  </si>
  <si>
    <t>BEVERAGE INGREDIENTS</t>
  </si>
  <si>
    <t>QuikTrip</t>
  </si>
  <si>
    <t>BEAUTY CARE ITEMS</t>
  </si>
  <si>
    <t>Racetrac</t>
  </si>
  <si>
    <t>HEALTH CARE ITEMS</t>
  </si>
  <si>
    <t>Sheetz</t>
  </si>
  <si>
    <t>PERSONAL CARE ITEMS</t>
  </si>
  <si>
    <t>Speedway</t>
  </si>
  <si>
    <t>PHARMACY ITEMS</t>
  </si>
  <si>
    <t>Stripes</t>
  </si>
  <si>
    <t>TOBACCO PRODUCTS</t>
  </si>
  <si>
    <t>Wawa</t>
  </si>
  <si>
    <t>LOTTERY TICKETS</t>
  </si>
  <si>
    <t>PY Sample</t>
  </si>
  <si>
    <t>CY Sample</t>
  </si>
  <si>
    <t>Significance</t>
  </si>
  <si>
    <t>Non Priority Retailers</t>
  </si>
  <si>
    <t>HOUSEHOLD CLEANING PRODUCTS</t>
  </si>
  <si>
    <t>A Plus Mini Market</t>
  </si>
  <si>
    <t>HOUSEHOLD PAPER GOODS</t>
  </si>
  <si>
    <t>Admiral Petroleum</t>
  </si>
  <si>
    <t>PET FOOD AND CARE ITEMS</t>
  </si>
  <si>
    <t>Allsup`s</t>
  </si>
  <si>
    <t>BABY FOOD AND CARE ITEMS</t>
  </si>
  <si>
    <t>Shopper Reach of Retailer (% of Trade Area)</t>
  </si>
  <si>
    <t>ampm</t>
  </si>
  <si>
    <t>OTHER REPLENISHED ITEMS</t>
  </si>
  <si>
    <t>Arco</t>
  </si>
  <si>
    <t>APPAREL</t>
  </si>
  <si>
    <t>BP</t>
  </si>
  <si>
    <t>HARDWARE</t>
  </si>
  <si>
    <t>Chevron Extra Mile</t>
  </si>
  <si>
    <t>JEWELRY/ACCESSORIES</t>
  </si>
  <si>
    <t>Share of Shopper's Trips to Any Retailer</t>
  </si>
  <si>
    <t>Citgo</t>
  </si>
  <si>
    <t>MOVIE/DVD RENTAL</t>
  </si>
  <si>
    <t>Share of Shopper's Trips to Channel</t>
  </si>
  <si>
    <t>Conoco</t>
  </si>
  <si>
    <t>HOME FURNISHINGS</t>
  </si>
  <si>
    <t>Convenient Food Mart</t>
  </si>
  <si>
    <t>SPORTING GOODS</t>
  </si>
  <si>
    <t>Corner Store</t>
  </si>
  <si>
    <t>GREETING CARDS/PARTY SUPPLIES</t>
  </si>
  <si>
    <t>Cumberland Farms</t>
  </si>
  <si>
    <t>TABLETOP ITEMS</t>
  </si>
  <si>
    <t>Dairy Mart Store</t>
  </si>
  <si>
    <t>ELECTRONICS</t>
  </si>
  <si>
    <t>% of Shoppers, Monthly+ Product Buyers</t>
  </si>
  <si>
    <t>Diamond Shamrock</t>
  </si>
  <si>
    <t>ENTERTAINMENT/MEDIA PRODUCTS</t>
  </si>
  <si>
    <t>Exxon</t>
  </si>
  <si>
    <t>SEASONAL ITEMS</t>
  </si>
  <si>
    <t>E-Z Mart</t>
  </si>
  <si>
    <t>APPLIANCES</t>
  </si>
  <si>
    <t>Flying J Travel Plaza</t>
  </si>
  <si>
    <t>BOOKS, MAGAZINES, NEWSPAPERS</t>
  </si>
  <si>
    <t>Gas America Mini Mart</t>
  </si>
  <si>
    <t>FLORAL</t>
  </si>
  <si>
    <t>GetGo</t>
  </si>
  <si>
    <t>SERVICES</t>
  </si>
  <si>
    <t>Giant Oil</t>
  </si>
  <si>
    <t>OFFICE/SCHOOL SUPPLIES</t>
  </si>
  <si>
    <t>Green Valley</t>
  </si>
  <si>
    <t>TOYS/GAMES</t>
  </si>
  <si>
    <t>Han-Dee Hugo`s</t>
  </si>
  <si>
    <t>GIFT CARDS/MONEY ORDERS</t>
  </si>
  <si>
    <t>Holiday Store</t>
  </si>
  <si>
    <t>NON REPLENIISHED ITEMS</t>
  </si>
  <si>
    <t>Hot Spot</t>
  </si>
  <si>
    <t>FRESH MEAT</t>
  </si>
  <si>
    <t>Huck`s Food &amp; Fuel</t>
  </si>
  <si>
    <t>SEAFOOD</t>
  </si>
  <si>
    <t>Kroger Fuel Center</t>
  </si>
  <si>
    <t>EGGS</t>
  </si>
  <si>
    <t>Kum &amp; Go Store</t>
  </si>
  <si>
    <t>MILK</t>
  </si>
  <si>
    <t>Kwik Shop</t>
  </si>
  <si>
    <t>OTHER DAIRY PRODUCTS</t>
  </si>
  <si>
    <t>Kwik Trip</t>
  </si>
  <si>
    <t>IN-STORE BAKERY</t>
  </si>
  <si>
    <t>Lil Cricket</t>
  </si>
  <si>
    <t>PACKAGED BREAD/BAGELS/ROLLS</t>
  </si>
  <si>
    <t>Loaf n` Jug</t>
  </si>
  <si>
    <t>FRESH PRODUCE</t>
  </si>
  <si>
    <t>Love`s Country Store</t>
  </si>
  <si>
    <t>DELI ITEMS</t>
  </si>
  <si>
    <t>Mapco Express</t>
  </si>
  <si>
    <t>PRE-PACKAGED PREPARED FOODS</t>
  </si>
  <si>
    <t>Marathon</t>
  </si>
  <si>
    <t>FOOD COUNTER/RESTAURANT/CAFÉ ITEMS</t>
  </si>
  <si>
    <t>Maverick Country Store</t>
  </si>
  <si>
    <t>SELF-SERVE READY-TO-EAT FOOD ITEMS</t>
  </si>
  <si>
    <t>Mobil</t>
  </si>
  <si>
    <t>FROZEN ENTREES</t>
  </si>
  <si>
    <t>Murphy USA</t>
  </si>
  <si>
    <t>FROZEN DESSERTS AND NOVELTIES</t>
  </si>
  <si>
    <t>Murphy Express</t>
  </si>
  <si>
    <t>FROZEN FRUITS AND VEGETABLES</t>
  </si>
  <si>
    <t>On the Run</t>
  </si>
  <si>
    <t>OTHER FROZEN</t>
  </si>
  <si>
    <t>Petro Express</t>
  </si>
  <si>
    <t>REFRIGERATED BAKED GOODS</t>
  </si>
  <si>
    <t>Phillips 66</t>
  </si>
  <si>
    <t>REFRIGERATED PACKAGED MEATS</t>
  </si>
  <si>
    <t>Pilot Travel Centers</t>
  </si>
  <si>
    <t>BAKING GOODS</t>
  </si>
  <si>
    <t>Plaid Pantry</t>
  </si>
  <si>
    <t>SHELF-STABLE/CANNED GOODS</t>
  </si>
  <si>
    <t>Quick Chek</t>
  </si>
  <si>
    <t>SIDE DISHES AND GRAINS</t>
  </si>
  <si>
    <t>Quik Stop</t>
  </si>
  <si>
    <t>CEREAL AND BREAKFAST FOODS</t>
  </si>
  <si>
    <t>Royal Farms</t>
  </si>
  <si>
    <t>PASTA SAUCE</t>
  </si>
  <si>
    <t>Rutter`s Farm Store</t>
  </si>
  <si>
    <t>SAUCES, SPICES, AND SEASONINGS</t>
  </si>
  <si>
    <t>Safeway Fuel Centers</t>
  </si>
  <si>
    <t>CONDIMENTS AND DRESSINGS</t>
  </si>
  <si>
    <t>Shell</t>
  </si>
  <si>
    <t>ETHNIC FOODS</t>
  </si>
  <si>
    <t>Speedee Mart</t>
  </si>
  <si>
    <t>CANDY, GUM, MINTS</t>
  </si>
  <si>
    <t>Spinx</t>
  </si>
  <si>
    <t>SALTY SNACKS</t>
  </si>
  <si>
    <t>Stewart`s Shops</t>
  </si>
  <si>
    <t>SWEET SNACKS</t>
  </si>
  <si>
    <t>Stop-N-Go</t>
  </si>
  <si>
    <t>READY TO SERVE</t>
  </si>
  <si>
    <t>Sunoco</t>
  </si>
  <si>
    <t>FRESH TO GO</t>
  </si>
  <si>
    <t>SuperAmerica</t>
  </si>
  <si>
    <t>READY TO CREATE</t>
  </si>
  <si>
    <t>Tetco</t>
  </si>
  <si>
    <t>SNACKING</t>
  </si>
  <si>
    <t>Texaco</t>
  </si>
  <si>
    <t>OTHER FOOD ITEMS</t>
  </si>
  <si>
    <t>Thornton Food Stop</t>
  </si>
  <si>
    <t>TEA BAGS, TEA LEAVES, OR POWDERED TEA MIX</t>
  </si>
  <si>
    <t>Tom Thumb convenience store</t>
  </si>
  <si>
    <t>COFFEE BEANS, GRINDS OR POWDERED/INSTANT COFFEE</t>
  </si>
  <si>
    <t>Tom`s Convenience Store</t>
  </si>
  <si>
    <t>POWDERED PROTEIN DRINKS OR SHAKES</t>
  </si>
  <si>
    <t>Trade Mart</t>
  </si>
  <si>
    <t>FROZEN CONCENTRATE (ORANGE JUICE, LEMONADE, ETC.)</t>
  </si>
  <si>
    <t>Travel Centers of America</t>
  </si>
  <si>
    <t>POWDERED SOFT DRINKS (CRYSTAL LIGHT, KOOL-AID, ETC.)</t>
  </si>
  <si>
    <t>Turkey Hill Minit Markets</t>
  </si>
  <si>
    <t>POWDERED HOT CHOCOLATE/COCOA (SWISS MISS, NESTLE, ETC.)</t>
  </si>
  <si>
    <t>Uni Mart</t>
  </si>
  <si>
    <t>OTHER BEVERAGE INGREDIENT</t>
  </si>
  <si>
    <t>United Dairy Farmers</t>
  </si>
  <si>
    <t>Valero</t>
  </si>
  <si>
    <t>Village Pantry</t>
  </si>
  <si>
    <t>Wesco Good Neighbor</t>
  </si>
  <si>
    <t>White Hen Pantry</t>
  </si>
  <si>
    <t>Wilco Food Mart</t>
  </si>
  <si>
    <t>Xtra Mart</t>
  </si>
  <si>
    <t>Military shoppette/mini mart</t>
  </si>
  <si>
    <t>Other convenience store or gas station food mart</t>
  </si>
  <si>
    <t>Dollar</t>
  </si>
  <si>
    <t>Dollar General</t>
  </si>
  <si>
    <t>Dollar Tree</t>
  </si>
  <si>
    <t>Family Dollar</t>
  </si>
  <si>
    <t>99 Cents Only Store</t>
  </si>
  <si>
    <t>Big Lots</t>
  </si>
  <si>
    <t>Fred`s Super Dollar Store</t>
  </si>
  <si>
    <t>Other dollar store</t>
  </si>
  <si>
    <t>AUSA Corporate</t>
  </si>
  <si>
    <t>Net</t>
  </si>
  <si>
    <t>Albertsons</t>
  </si>
  <si>
    <t>ALDI</t>
  </si>
  <si>
    <t>BI-LO</t>
  </si>
  <si>
    <t>Brookshire`s</t>
  </si>
  <si>
    <t>Dominick`s</t>
  </si>
  <si>
    <t>Food 4 Less</t>
  </si>
  <si>
    <t>Food Lion</t>
  </si>
  <si>
    <t>Fry`s</t>
  </si>
  <si>
    <t>Giant Eagle</t>
  </si>
  <si>
    <t>Giant Food-Carlisle</t>
  </si>
  <si>
    <t>Giant Food-Landover</t>
  </si>
  <si>
    <t>Hannaford</t>
  </si>
  <si>
    <t>Harris Teeter</t>
  </si>
  <si>
    <t>HEB</t>
  </si>
  <si>
    <t>Hy-Vee</t>
  </si>
  <si>
    <t>Ingles Market</t>
  </si>
  <si>
    <t>Jewel-Osco</t>
  </si>
  <si>
    <t>King Soopers</t>
  </si>
  <si>
    <t>Kroger</t>
  </si>
  <si>
    <t>Pathmark</t>
  </si>
  <si>
    <t>Publix</t>
  </si>
  <si>
    <t>Ralphs</t>
  </si>
  <si>
    <t>Safeway</t>
  </si>
  <si>
    <t>Save Mart Store</t>
  </si>
  <si>
    <t>Save-A-Lot</t>
  </si>
  <si>
    <t>ShopRite</t>
  </si>
  <si>
    <t>Smart &amp; Final</t>
  </si>
  <si>
    <t>Smith`s</t>
  </si>
  <si>
    <t>Stater Brothers</t>
  </si>
  <si>
    <t>Stop &amp; Shop</t>
  </si>
  <si>
    <t>Trader Joe`s Market</t>
  </si>
  <si>
    <t>Vons</t>
  </si>
  <si>
    <t>Walmart Neighborhood Market</t>
  </si>
  <si>
    <t>Wegmans</t>
  </si>
  <si>
    <t>Weis Market</t>
  </si>
  <si>
    <t>Whole Foods</t>
  </si>
  <si>
    <t>Winn Dixie</t>
  </si>
  <si>
    <t>99 Ranch Market</t>
  </si>
  <si>
    <t>A&amp;J Seabra Supermarket</t>
  </si>
  <si>
    <t>A&amp;P</t>
  </si>
  <si>
    <t>Acme</t>
  </si>
  <si>
    <t>Acme Fresh Market</t>
  </si>
  <si>
    <t>AJ`s Fine Foods</t>
  </si>
  <si>
    <t>Andronico`s Market</t>
  </si>
  <si>
    <t>Associated Food Store</t>
  </si>
  <si>
    <t>Balducci`s</t>
  </si>
  <si>
    <t>Bashas` Market</t>
  </si>
  <si>
    <t>Bel Air Market</t>
  </si>
  <si>
    <t>Bigg`s</t>
  </si>
  <si>
    <t>Big Y</t>
  </si>
  <si>
    <t>Bloom</t>
  </si>
  <si>
    <t>Bottom Dollar</t>
  </si>
  <si>
    <t>Bristol Farms</t>
  </si>
  <si>
    <t>Bruno`s</t>
  </si>
  <si>
    <t>Buehler`s</t>
  </si>
  <si>
    <t>Buy For Less Supermarket</t>
  </si>
  <si>
    <t>Byerly`s</t>
  </si>
  <si>
    <t>Cardenas</t>
  </si>
  <si>
    <t>Cash &amp; Carry</t>
  </si>
  <si>
    <t>Cash Wise Food Mart</t>
  </si>
  <si>
    <t>Central Market</t>
  </si>
  <si>
    <t>City Market</t>
  </si>
  <si>
    <t>Coborn`s</t>
  </si>
  <si>
    <t>Copps</t>
  </si>
  <si>
    <t>Cost Cutter</t>
  </si>
  <si>
    <t>County Market</t>
  </si>
  <si>
    <t>Crest Foods</t>
  </si>
  <si>
    <t>C-Town Super Market</t>
  </si>
  <si>
    <t>Cub Foods</t>
  </si>
  <si>
    <t>D&amp;W Fresh Market</t>
  </si>
  <si>
    <t>Dahl`s Foods</t>
  </si>
  <si>
    <t>Dan`s Foods</t>
  </si>
  <si>
    <t>Dave`s Supermarket</t>
  </si>
  <si>
    <t>Dean &amp; Deluca</t>
  </si>
  <si>
    <t>Dierbergs Market</t>
  </si>
  <si>
    <t>Dillons</t>
  </si>
  <si>
    <t>Dollar General Market</t>
  </si>
  <si>
    <t>Econofoods</t>
  </si>
  <si>
    <t>El Super</t>
  </si>
  <si>
    <t>Family Fare Supermarket</t>
  </si>
  <si>
    <t>Fareway Store</t>
  </si>
  <si>
    <t>Farm Fresh</t>
  </si>
  <si>
    <t>Fiesta Mart</t>
  </si>
  <si>
    <t>Food Basics</t>
  </si>
  <si>
    <t>Food City</t>
  </si>
  <si>
    <t>Food Emporium</t>
  </si>
  <si>
    <t>Food Giant</t>
  </si>
  <si>
    <t>Food Maxx</t>
  </si>
  <si>
    <t>Food Pavilion</t>
  </si>
  <si>
    <t>Food Source</t>
  </si>
  <si>
    <t>Food World</t>
  </si>
  <si>
    <t>Foodland</t>
  </si>
  <si>
    <t>Foods Co</t>
  </si>
  <si>
    <t>Foodtown</t>
  </si>
  <si>
    <t>Fresh &amp; Easy</t>
  </si>
  <si>
    <t>Fresh Market</t>
  </si>
  <si>
    <t>Gelson</t>
  </si>
  <si>
    <t>Genuardi`s</t>
  </si>
  <si>
    <t>GFS Marketplace</t>
  </si>
  <si>
    <t>Haggen Foods</t>
  </si>
  <si>
    <t>Handy Andy Supermarket</t>
  </si>
  <si>
    <t>Harding`s Market</t>
  </si>
  <si>
    <t>Harmons Market</t>
  </si>
  <si>
    <t>Harveys</t>
  </si>
  <si>
    <t>Heinen`s</t>
  </si>
  <si>
    <t>Hen House Supermarket</t>
  </si>
  <si>
    <t>Henry`s Market</t>
  </si>
  <si>
    <t>Hiller`s Market</t>
  </si>
  <si>
    <t>Homeland Stores</t>
  </si>
  <si>
    <t>IGA</t>
  </si>
  <si>
    <t>Jay C Food Stores</t>
  </si>
  <si>
    <t>Karns Quality Foods</t>
  </si>
  <si>
    <t>Key Food Store</t>
  </si>
  <si>
    <t>King Kullen</t>
  </si>
  <si>
    <t>Kings Super Market</t>
  </si>
  <si>
    <t>La Michoacana</t>
  </si>
  <si>
    <t>Lowes Food Store</t>
  </si>
  <si>
    <t>Lucky Supermarket</t>
  </si>
  <si>
    <t>Lunds</t>
  </si>
  <si>
    <t>Macey`s</t>
  </si>
  <si>
    <t>Market Basket</t>
  </si>
  <si>
    <t>Market Street</t>
  </si>
  <si>
    <t>Mars Supermarket</t>
  </si>
  <si>
    <t>Marsh Supermarket</t>
  </si>
  <si>
    <t>Martin`s Supermarket</t>
  </si>
  <si>
    <t>Minyard Food Store</t>
  </si>
  <si>
    <t>Mitsuwa</t>
  </si>
  <si>
    <t>Nell`s Shurfine Food Market</t>
  </si>
  <si>
    <t>Nob Hill Foods</t>
  </si>
  <si>
    <t>Northgate</t>
  </si>
  <si>
    <t>Nugget Market</t>
  </si>
  <si>
    <t>Omaha Steaks</t>
  </si>
  <si>
    <t>Pak `N` Save Market</t>
  </si>
  <si>
    <t>Pavilions</t>
  </si>
  <si>
    <t>Pay Less Supermarket</t>
  </si>
  <si>
    <t>Pick `n Save</t>
  </si>
  <si>
    <t>Piggly Wiggly</t>
  </si>
  <si>
    <t>Plumbs Valu-Rite</t>
  </si>
  <si>
    <t>Price Chopper</t>
  </si>
  <si>
    <t>PriceRite</t>
  </si>
  <si>
    <t>Quality Food Center</t>
  </si>
  <si>
    <t>Rainbow Foods</t>
  </si>
  <si>
    <t>Raley`s</t>
  </si>
  <si>
    <t>Randalls</t>
  </si>
  <si>
    <t>Reams Food Store</t>
  </si>
  <si>
    <t>Redner`s Market</t>
  </si>
  <si>
    <t>Remke Market</t>
  </si>
  <si>
    <t>Roche Bros</t>
  </si>
  <si>
    <t>Roth`s Fresh Market</t>
  </si>
  <si>
    <t>Rouses</t>
  </si>
  <si>
    <t>Schnucks Market</t>
  </si>
  <si>
    <t>Sedano`s Supermarket</t>
  </si>
  <si>
    <t>Sentry Foods</t>
  </si>
  <si>
    <t>Shaw`s</t>
  </si>
  <si>
    <t>Shop `n Save</t>
  </si>
  <si>
    <t>S-Mart Foods</t>
  </si>
  <si>
    <t>Sprouts</t>
  </si>
  <si>
    <t>Star Market</t>
  </si>
  <si>
    <t>Stauffers of Kissel Hill</t>
  </si>
  <si>
    <t>Strack &amp; Van Til Market</t>
  </si>
  <si>
    <t>Sunflower Farmers Market</t>
  </si>
  <si>
    <t>Super 1</t>
  </si>
  <si>
    <t>Super Fresh</t>
  </si>
  <si>
    <t>Super S Foods</t>
  </si>
  <si>
    <t>Superior Super Warehouse</t>
  </si>
  <si>
    <t>Sweetbay</t>
  </si>
  <si>
    <t>Times</t>
  </si>
  <si>
    <t>Tom Thumb supermarket</t>
  </si>
  <si>
    <t>Top Foods</t>
  </si>
  <si>
    <t>Tops</t>
  </si>
  <si>
    <t>Trucchi`s Supermarket</t>
  </si>
  <si>
    <t>Ultra Foods</t>
  </si>
  <si>
    <t>United Supermarket</t>
  </si>
  <si>
    <t>Village Market</t>
  </si>
  <si>
    <t>Waldbaum`s Super Market</t>
  </si>
  <si>
    <t>Winco Foods</t>
  </si>
  <si>
    <t>Woodman`s Food Market</t>
  </si>
  <si>
    <t>Bodega or tiendita</t>
  </si>
  <si>
    <t>Ethnic store</t>
  </si>
  <si>
    <t>Commissary/military commissary</t>
  </si>
  <si>
    <t>Local farmers market</t>
  </si>
  <si>
    <t>Natural/health or organic food store</t>
  </si>
  <si>
    <t>Other supermarket or grocery store</t>
  </si>
  <si>
    <t>MassMerc</t>
  </si>
  <si>
    <t>Target</t>
  </si>
  <si>
    <t>Walmart</t>
  </si>
  <si>
    <t>Kmart/Big Kmart</t>
  </si>
  <si>
    <t>Andersons</t>
  </si>
  <si>
    <t>Bi-Mart</t>
  </si>
  <si>
    <t>Ocean State Job Lot</t>
  </si>
  <si>
    <t>Pamida</t>
  </si>
  <si>
    <t>Rose`s Store</t>
  </si>
  <si>
    <t>ShopKo</t>
  </si>
  <si>
    <t>XPECT</t>
  </si>
  <si>
    <t>Other mass merchandise store without full-line grocery section</t>
  </si>
  <si>
    <t>Drug</t>
  </si>
  <si>
    <t>CVS</t>
  </si>
  <si>
    <t>Walgreens</t>
  </si>
  <si>
    <t>Rite Aid</t>
  </si>
  <si>
    <t>Aurora Pharmacy</t>
  </si>
  <si>
    <t>Bartell Drugs</t>
  </si>
  <si>
    <t>Discount Drug Mart</t>
  </si>
  <si>
    <t>Duane Reade</t>
  </si>
  <si>
    <t>Happy Harry Discount Drugs</t>
  </si>
  <si>
    <t>Kerr Drug</t>
  </si>
  <si>
    <t>Longs</t>
  </si>
  <si>
    <t>Marc`s Pharmacy</t>
  </si>
  <si>
    <t>Navarro Discount Pharmacy</t>
  </si>
  <si>
    <t>Osco</t>
  </si>
  <si>
    <t>Sav-On</t>
  </si>
  <si>
    <t>Other drug store</t>
  </si>
  <si>
    <t>Club</t>
  </si>
  <si>
    <t>Costco</t>
  </si>
  <si>
    <t>Sam`s Club</t>
  </si>
  <si>
    <t>BJ`s</t>
  </si>
  <si>
    <t>National Wholesale Liquidators</t>
  </si>
  <si>
    <t>Other warehouse club</t>
  </si>
  <si>
    <t>Supercenter</t>
  </si>
  <si>
    <t>Walmart Supercenter</t>
  </si>
  <si>
    <t>SuperTarget</t>
  </si>
  <si>
    <t>Meijer</t>
  </si>
  <si>
    <t>Fred Meyer</t>
  </si>
  <si>
    <t>Super Kmart</t>
  </si>
  <si>
    <t>Other mass merchandise super center with full-line grocery section</t>
  </si>
  <si>
    <t>Kroger Corporate</t>
  </si>
  <si>
    <t>Safeway Corporate</t>
  </si>
  <si>
    <t>Target Corporate</t>
  </si>
  <si>
    <t>Walmart Corporate</t>
  </si>
  <si>
    <t>Walmart Inc.</t>
  </si>
  <si>
    <t>Note: If sample size is between 30 and 99 (Grayed Out) &amp; if sample size is less than 30 (Low Sample).</t>
  </si>
  <si>
    <t>MARIANO'S</t>
  </si>
  <si>
    <t>LIDL</t>
  </si>
  <si>
    <t>Supermarket/Grocery</t>
  </si>
  <si>
    <t>Total Beverage Trips</t>
  </si>
  <si>
    <t>Alcohol</t>
  </si>
  <si>
    <t>Coffee or Cocoa</t>
  </si>
  <si>
    <t>Tea</t>
  </si>
  <si>
    <t>Milk/Dairy Alternative</t>
  </si>
  <si>
    <t>Protein Drinks/Yogurt Drinks/Meal Replacements/Smoothies</t>
  </si>
  <si>
    <t>Bulk Water</t>
  </si>
  <si>
    <t>Frozen Slushy</t>
  </si>
  <si>
    <t>Coffee</t>
  </si>
  <si>
    <t>Hot Chocolate/Cocoa</t>
  </si>
  <si>
    <t>Freshly Prepared Hot/Iced Coffee</t>
  </si>
  <si>
    <t>Freshly Prepared Hot/Iced Tea</t>
  </si>
  <si>
    <t>Plain or Flavored Milk</t>
  </si>
  <si>
    <t>Dairy Alternative</t>
  </si>
  <si>
    <t>Smoothies</t>
  </si>
  <si>
    <t>Meal Replacements</t>
  </si>
  <si>
    <t>Drinkable Yogurt</t>
  </si>
  <si>
    <t>RTD 100% Fruit Juice (NON-OJ)</t>
  </si>
  <si>
    <t>RTD Vegetable/Vegetable + Fruit Juice Blend</t>
  </si>
  <si>
    <t>Freshly Prepared Hot Coffee</t>
  </si>
  <si>
    <t>Freshly Prepared Iced Coffee</t>
  </si>
  <si>
    <t>Freshly Prepared Hot Tea</t>
  </si>
  <si>
    <t>Freshly Prepared Iced Tea</t>
  </si>
  <si>
    <t>Enhanced Milk</t>
  </si>
  <si>
    <t>Freshly Prepared Smoothies</t>
  </si>
  <si>
    <t>RTD 100% Grape Juice</t>
  </si>
  <si>
    <t>RTD 100% Apple Juice</t>
  </si>
  <si>
    <t>RTD 100% Grapefruit Juice</t>
  </si>
  <si>
    <t>RTD 100% Cranberry Juice</t>
  </si>
  <si>
    <t>RTD 100% Fruit Juice Blends</t>
  </si>
  <si>
    <t>RTD Other Flavor 100% Juice</t>
  </si>
  <si>
    <t>Beer</t>
  </si>
  <si>
    <t>Wine</t>
  </si>
  <si>
    <t>Liquor/Mixed Drinks</t>
  </si>
  <si>
    <t>Regular Citrus Flavor Group</t>
  </si>
  <si>
    <t>Regular Flavors Group</t>
  </si>
  <si>
    <t>Regular Ginger Ale Flavor Group</t>
  </si>
  <si>
    <t>Regular Lemon Lime Flavor Group</t>
  </si>
  <si>
    <t>Regular Root Beer Flavor Group</t>
  </si>
  <si>
    <t>TCCC Regular Non-Colas</t>
  </si>
  <si>
    <t>Store Brand SSD Regular</t>
  </si>
  <si>
    <t>Other Brand SSD Regular</t>
  </si>
  <si>
    <t>Diet Colas Flavor Group</t>
  </si>
  <si>
    <t>Diet Flavors Group</t>
  </si>
  <si>
    <t>Diet Lemon Lime Flavor Group</t>
  </si>
  <si>
    <t>Diet/Low Calorie Pepsi Group</t>
  </si>
  <si>
    <t>TCCC Diet Non-Colas</t>
  </si>
  <si>
    <t>Store Brand SSD Diet</t>
  </si>
  <si>
    <t>Other Brand SSD Diet</t>
  </si>
  <si>
    <t>Regular Colas Flavor Group</t>
  </si>
  <si>
    <t>Total Colas Flavor Group</t>
  </si>
  <si>
    <t>Total Lemon Lime Flavor Group</t>
  </si>
  <si>
    <t>Total Root Beer Flavor Group</t>
  </si>
  <si>
    <t>TCCC Sparkling Non Colas</t>
  </si>
  <si>
    <t>Total Citrus Flavor Group</t>
  </si>
  <si>
    <t>Total Flavors Group</t>
  </si>
  <si>
    <t>Total Ginger Ale Flavor Group</t>
  </si>
  <si>
    <t>SSD Store Brand Net</t>
  </si>
  <si>
    <t>Other Brand RTD Coffee</t>
  </si>
  <si>
    <t>TCCC RTD Coffee Net</t>
  </si>
  <si>
    <t>Other Brand RTD Tea</t>
  </si>
  <si>
    <t>TCCC RTD Tea Net</t>
  </si>
  <si>
    <t>Other Brand RTD Smoothies</t>
  </si>
  <si>
    <t>100% OJ without NHB</t>
  </si>
  <si>
    <t>Minute Maid Pure Squeezed</t>
  </si>
  <si>
    <t>Other Brand RTD 100% Orange Juice</t>
  </si>
  <si>
    <t>Total Citurs World 100% OJ</t>
  </si>
  <si>
    <t>Other Brand RTD 100% Fruit Juice (NON-OJ)</t>
  </si>
  <si>
    <t>Juicy Juice 100% Grape Juice</t>
  </si>
  <si>
    <t>Kedem 100% Fruit Juice</t>
  </si>
  <si>
    <t>Old Orchard 100% Grape Juice</t>
  </si>
  <si>
    <t>Other Brand RTD 100% Grape Juice</t>
  </si>
  <si>
    <t>Packaged 100% Grape Juice</t>
  </si>
  <si>
    <t>Store Brand RTD 100% Grape Juice</t>
  </si>
  <si>
    <t>Welch’s 100% Grape Juice</t>
  </si>
  <si>
    <t>Apple &amp; Eve 100% Apple Juice</t>
  </si>
  <si>
    <t>Hansen’s 100% Apple Juice</t>
  </si>
  <si>
    <t>Juicy Juice 100% Apple Juice</t>
  </si>
  <si>
    <t>Langers 100% Apple Juice</t>
  </si>
  <si>
    <t>Minute Maid 100% Apple Juice</t>
  </si>
  <si>
    <t>Mott’s 100% Apple Juice</t>
  </si>
  <si>
    <t>Old Orchard 100% Apple Juice</t>
  </si>
  <si>
    <t>Other Brand RTD 100% Apple Juice</t>
  </si>
  <si>
    <t>Packaged 100% Apple Juice</t>
  </si>
  <si>
    <t>Simply Apple</t>
  </si>
  <si>
    <t>Store Brand RTD 100% Apple Juice</t>
  </si>
  <si>
    <t>Tree Top 100% Apple Juice</t>
  </si>
  <si>
    <t>Tropicana 100% Apple Juice</t>
  </si>
  <si>
    <t>Florida’s Natural 100% Grapefruit Juice</t>
  </si>
  <si>
    <t>Indian River</t>
  </si>
  <si>
    <t>Ocean Spray 100% Grapefruit Juice</t>
  </si>
  <si>
    <t>Old Orchard 100% Grapefruit Juice</t>
  </si>
  <si>
    <t>Other Brand RTD 100% Grapefruit Juice</t>
  </si>
  <si>
    <t>Packaged 100% Grapefruit Juice</t>
  </si>
  <si>
    <t>Simply Grapefruit</t>
  </si>
  <si>
    <t>Store Brand RTD 100% Grapefruit Juice</t>
  </si>
  <si>
    <t>Tropicana Pure Premium 100% Grapefruit Juice</t>
  </si>
  <si>
    <t>Langers 100% Cranberry Juice</t>
  </si>
  <si>
    <t>Northland 100% Cranberry Juice</t>
  </si>
  <si>
    <t>Ocean Spray 100% Cranberry Juice</t>
  </si>
  <si>
    <t>Other Brand RTD 100% Cranberry Juice</t>
  </si>
  <si>
    <t>Packaged 100% Cranberry Juice</t>
  </si>
  <si>
    <t>Simply Cranberry</t>
  </si>
  <si>
    <t>Store Brand RTD 100% Cranberry Juice</t>
  </si>
  <si>
    <t>100% Fruit Juice Blends without NHB</t>
  </si>
  <si>
    <t>Apple &amp; Eve 100% Fruit Juice Blends</t>
  </si>
  <si>
    <t>Belly Washers 100% Fruit Juice Blends</t>
  </si>
  <si>
    <t>Bolthouse Farms 100% Fruit Juice Blends</t>
  </si>
  <si>
    <t>Capri Sun 100% Fruit Juice Blends</t>
  </si>
  <si>
    <t>Dole 100% Fruit Juice Blends</t>
  </si>
  <si>
    <t>Hansen's 100% Fruit Juice Blends</t>
  </si>
  <si>
    <t>Juicy Juice 100% Fruit Juice Blends</t>
  </si>
  <si>
    <t>Langers 100% Fruit Juice Blends</t>
  </si>
  <si>
    <t>Minute Maid 100% Fruit Juice Blends</t>
  </si>
  <si>
    <t>Naked Juice 100% Fruit Juice Blends</t>
  </si>
  <si>
    <t>Northland 100% Fruit Juice Blends</t>
  </si>
  <si>
    <t>Ocean Spray 100% Fruit Juice Blends</t>
  </si>
  <si>
    <t>Old Orchard 100% Fruit Juice Blends</t>
  </si>
  <si>
    <t>Other Brand RTD 100% Fruit Juice Blends</t>
  </si>
  <si>
    <t>Packaged 100% Fruit Juice Blends</t>
  </si>
  <si>
    <t>POM 100% Fruit Juice Blends</t>
  </si>
  <si>
    <t>Store Brand RTD 100% Fruit Juice Blends</t>
  </si>
  <si>
    <t>Tree Top 100% Fruit Juice Blends</t>
  </si>
  <si>
    <t>Trop50 100% Fruit Juice Blends</t>
  </si>
  <si>
    <t>Welch's 100% Fruit Juice Blends</t>
  </si>
  <si>
    <t>Apple &amp; Eve Vegetable/Juice</t>
  </si>
  <si>
    <t>Bolthouse Farms Vegetable Juice</t>
  </si>
  <si>
    <t>Campbell’s</t>
  </si>
  <si>
    <t>Capri Sun Super V</t>
  </si>
  <si>
    <t>Clamato</t>
  </si>
  <si>
    <t>Naked Vegetable Juice</t>
  </si>
  <si>
    <t>Odwalla Vegetable Juice</t>
  </si>
  <si>
    <t>Other Brand RTD Vegetable Juice</t>
  </si>
  <si>
    <t>Store Brand RTD Vegetable Juice</t>
  </si>
  <si>
    <t>Tropicana Farmstand</t>
  </si>
  <si>
    <t>V8</t>
  </si>
  <si>
    <t>V8 Splash Vegetable Juice</t>
  </si>
  <si>
    <t>V8 V-Fusion Vegetable Juice</t>
  </si>
  <si>
    <t>Vegetable Juice/ Vegetable + Juice Blend</t>
  </si>
  <si>
    <t>Apple &amp; Eve Other Flavor 100% Juice</t>
  </si>
  <si>
    <t>Dole Other Flavor 100% Juice</t>
  </si>
  <si>
    <t>Juicy Juice Other Flavor 100% Juice</t>
  </si>
  <si>
    <t>Langers Other Flavor 100% Juice</t>
  </si>
  <si>
    <t>Minute Maid Other Flavor 100% Juice</t>
  </si>
  <si>
    <t>Mott's/Mott's for Tots Other Flavor 100% Juice</t>
  </si>
  <si>
    <t>Naked Other Flavor 100% Juice</t>
  </si>
  <si>
    <t>Ocean Spray Other Flavor 100% Juice</t>
  </si>
  <si>
    <t>Odwalla Other Flavor 100% Juice</t>
  </si>
  <si>
    <t>Old Orchard Other Flavor 100% Juice</t>
  </si>
  <si>
    <t>Other Brand Other Flavor 100% Juice</t>
  </si>
  <si>
    <t>Other Flavor 100% Juice</t>
  </si>
  <si>
    <t>POM Other Flavor 100% Juice</t>
  </si>
  <si>
    <t>Store Brand RTD Other Flavor 100% Juice</t>
  </si>
  <si>
    <t>Sunsweet Other Flavor 100% Juice</t>
  </si>
  <si>
    <t>Tree Top Other Flavor 100% Juice</t>
  </si>
  <si>
    <t>Trop50 Other Flavor 100% Juice</t>
  </si>
  <si>
    <t>Tropicana Other Flavor 100% Juice</t>
  </si>
  <si>
    <t>V8 V-Fusion</t>
  </si>
  <si>
    <t>Welch's Other Flavor 100% Juice</t>
  </si>
  <si>
    <t>Other Brand Juice Drink</t>
  </si>
  <si>
    <t>Other Brand Unflavored Non-Sparkling Packaged Water</t>
  </si>
  <si>
    <t>TCCC WATER NET</t>
  </si>
  <si>
    <t>Other Brand Unflavored Sparkling Packaged Water</t>
  </si>
  <si>
    <t>Smartwater Sparkling Unflavored</t>
  </si>
  <si>
    <t>Other Brand Flavored Non-Sparkling Packaged Water</t>
  </si>
  <si>
    <t>Other Brand Flavored Sparkling Packaged Water</t>
  </si>
  <si>
    <t>Other Brand Sports Drink</t>
  </si>
  <si>
    <t>Other Brand Energy Drink/Shot</t>
  </si>
  <si>
    <t>Other Brand Liquid Flavor Enhancer</t>
  </si>
  <si>
    <t>Juice/Juice Drinks/Vege/Smoothies - Nets</t>
  </si>
  <si>
    <t>PBNA Juice Net</t>
  </si>
  <si>
    <t>PBNA Juice/Smoothies Net</t>
  </si>
  <si>
    <t>Simply Trademark Variety Juice &amp; Drinks</t>
  </si>
  <si>
    <t>TCCC Juice Net</t>
  </si>
  <si>
    <t>TCCC Juice/Smoothies Net</t>
  </si>
  <si>
    <t>Total NHB</t>
  </si>
  <si>
    <t>Total Store Brands</t>
  </si>
  <si>
    <t>Other Brand Protein Drinks</t>
  </si>
  <si>
    <t>Fairlife</t>
  </si>
  <si>
    <t>Horizon</t>
  </si>
  <si>
    <t>Lactaid</t>
  </si>
  <si>
    <t>Organic Valley</t>
  </si>
  <si>
    <t>Other Brand Enhanced Milk</t>
  </si>
  <si>
    <t>Stonyfield</t>
  </si>
  <si>
    <t>Store Brand Enhanced Milk</t>
  </si>
  <si>
    <t>YUP!</t>
  </si>
  <si>
    <t>RW Knudsen</t>
  </si>
  <si>
    <t>Zeigler’s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</si>
</sst>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0.0%"/>
    <numFmt numFmtId="165" formatCode="\+0.0%;[Red]\-0.0%;\-"/>
    <numFmt numFmtId="166" formatCode="&quot;$&quot;#,##0.00"/>
    <numFmt numFmtId="167" formatCode="\+#,##0.0;[Red]\-#,##0.0;\-"/>
    <numFmt numFmtId="168" formatCode="\+#,##0.0;[Red]\-#,##0.0_);\-"/>
    <numFmt numFmtId="169" formatCode="&quot;$&quot;#,##0"/>
    <numFmt numFmtId="170" formatCode="0.0"/>
    <numFmt numFmtId="171" formatCode="\+#,##0.0;\-#,##0.0_);\-"/>
    <numFmt numFmtId="172" formatCode="\+#,##0.0;\-#,##0.0;\-"/>
    <numFmt numFmtId="173" formatCode="\+0.0%;\-0.0%;\-"/>
  </numFmts>
  <fonts count="23">
    <font>
      <sz val="11"/>
      <color theme="1"/>
      <name val="Calibri"/>
      <family val="2"/>
      <scheme val="minor"/>
    </font>
    <font>
      <sz val="18"/>
      <color theme="1"/>
      <name val="Calibri"/>
      <family val="2"/>
      <scheme val="minor"/>
    </font>
    <font>
      <sz val="14"/>
      <color theme="1"/>
      <name val="Arial Unicode MS"/>
      <family val="2"/>
    </font>
    <font>
      <sz val="14"/>
      <color theme="1"/>
      <name val="Calibri"/>
      <family val="2"/>
      <scheme val="minor"/>
    </font>
    <font>
      <sz val="12"/>
      <color theme="1"/>
      <name val="Arial Unicode MS"/>
      <family val="2"/>
    </font>
    <font>
      <sz val="12"/>
      <color theme="1"/>
      <name val="Calibri"/>
      <family val="2"/>
      <scheme val="minor"/>
    </font>
    <font>
      <b/>
      <sz val="12"/>
      <color theme="1"/>
      <name val="Arial Unicode MS"/>
      <family val="2"/>
    </font>
    <font>
      <b/>
      <sz val="12"/>
      <color theme="1"/>
      <name val="Calibri"/>
      <family val="2"/>
      <scheme val="minor"/>
    </font>
    <font>
      <sz val="14"/>
      <color theme="0"/>
      <name val="Arial Unicode MS"/>
      <family val="2"/>
    </font>
    <font>
      <sz val="14"/>
      <color theme="0" tint="-0.249977111117893"/>
      <name val="Arial Unicode MS"/>
      <family val="2"/>
    </font>
    <font>
      <sz val="10"/>
      <color theme="0" tint="-0.14999847407452621"/>
      <name val="Calibri"/>
      <family val="2"/>
      <scheme val="minor"/>
    </font>
    <font>
      <sz val="11"/>
      <color rgb="FF1F497D"/>
      <name val="Calibri"/>
      <family val="2"/>
      <scheme val="minor"/>
    </font>
    <font>
      <sz val="12"/>
      <color rgb="FFFF0000"/>
      <name val="Arial Unicode MS"/>
      <family val="2"/>
    </font>
    <font>
      <sz val="14"/>
      <color theme="1" tint="0.34998626667073579"/>
      <name val="Arial Unicode MS"/>
      <family val="2"/>
    </font>
    <font>
      <b/>
      <sz val="14"/>
      <color theme="1"/>
      <name val="Arial Unicode MS"/>
      <family val="2"/>
    </font>
    <font>
      <sz val="9"/>
      <color rgb="FF000000"/>
      <name val="Tahoma"/>
      <family val="2"/>
    </font>
    <font>
      <b/>
      <sz val="9"/>
      <color rgb="FF000000"/>
      <name val="Tahoma"/>
      <family val="2"/>
    </font>
    <font>
      <b/>
      <sz val="10"/>
      <color theme="1"/>
      <name val="Arial Unicode MS"/>
      <family val="2"/>
    </font>
    <font>
      <sz val="10"/>
      <color theme="1"/>
      <name val="Arial Unicode MS"/>
      <family val="2"/>
    </font>
    <font>
      <sz val="10"/>
      <color theme="1" tint="0.34998626667073579"/>
      <name val="Arial Unicode MS"/>
      <family val="2"/>
    </font>
    <font>
      <sz val="11"/>
      <color rgb="FFD9D9D9"/>
      <name val="Calibri"/>
      <family val="2"/>
      <scheme val="minor"/>
    </font>
    <font>
      <sz val="8"/>
      <color rgb="FFD9D9D9"/>
      <name val="Calibri"/>
      <family val="2"/>
      <scheme val="minor"/>
    </font>
    <font>
      <sz val="8"/>
      <color rgb="FF00000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theme="0" tint="-0.34998626667073579"/>
        <bgColor indexed="64"/>
      </patternFill>
    </fill>
    <fill>
      <patternFill patternType="solid">
        <fgColor rgb="FFE61E2A"/>
        <bgColor indexed="64"/>
      </patternFill>
    </fill>
    <fill>
      <patternFill patternType="solid">
        <fgColor rgb="FF717171"/>
        <bgColor indexed="64"/>
      </patternFill>
    </fill>
    <fill>
      <patternFill patternType="solid">
        <fgColor rgb="FF333333"/>
        <bgColor indexed="64"/>
      </patternFill>
    </fill>
    <fill>
      <patternFill patternType="solid">
        <fgColor theme="1"/>
        <bgColor indexed="64"/>
      </patternFill>
    </fill>
    <fill>
      <patternFill patternType="solid">
        <fgColor theme="1" tint="0.34998626667073579"/>
        <bgColor indexed="64"/>
      </patternFill>
    </fill>
    <fill>
      <patternFill patternType="solid">
        <fgColor rgb="FF595959"/>
        <bgColor indexed="64"/>
      </patternFill>
    </fill>
  </fills>
  <borders count="13">
    <border>
      <left/>
      <right/>
      <top/>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right/>
      <top style="thin">
        <color theme="0"/>
      </top>
      <bottom/>
      <diagonal/>
    </border>
    <border>
      <left style="thin">
        <color theme="0"/>
      </left>
      <right style="thin">
        <color theme="0"/>
      </right>
      <top style="thin">
        <color theme="0"/>
      </top>
      <bottom/>
      <diagonal/>
    </border>
    <border>
      <left/>
      <right style="thin">
        <color theme="0"/>
      </right>
      <top style="thin">
        <color theme="0"/>
      </top>
      <bottom/>
      <diagonal/>
    </border>
    <border>
      <left style="thin">
        <color theme="0"/>
      </left>
      <right/>
      <top style="thin">
        <color theme="0"/>
      </top>
      <bottom/>
      <diagonal/>
    </border>
    <border>
      <left/>
      <right style="thin">
        <color theme="0"/>
      </right>
      <top/>
      <bottom/>
      <diagonal/>
    </border>
    <border>
      <left/>
      <right/>
      <top/>
      <bottom style="thin">
        <color theme="0"/>
      </bottom>
      <diagonal/>
    </border>
    <border>
      <left/>
      <right style="thin">
        <color theme="0"/>
      </right>
      <top/>
      <bottom style="thin">
        <color theme="0"/>
      </bottom>
      <diagonal/>
    </border>
  </borders>
  <cellStyleXfs count="2">
    <xf numFmtId="0" fontId="0" fillId="0" borderId="0"/>
    <xf numFmtId="0" fontId="8" fillId="4" borderId="0" applyFont="0" applyAlignment="0">
      <alignment horizontal="center" vertical="center" wrapText="1"/>
    </xf>
  </cellStyleXfs>
  <cellXfs count="97">
    <xf numFmtId="0" fontId="0" fillId="0" borderId="0" xfId="0"/>
    <xf numFmtId="0" fontId="0" fillId="0" borderId="0" xfId="0" applyFill="1" applyProtection="1"/>
    <xf numFmtId="0" fontId="2" fillId="0" borderId="0" xfId="0" applyFont="1" applyFill="1" applyAlignment="1" applyProtection="1">
      <alignment horizontal="right" vertical="center"/>
    </xf>
    <xf numFmtId="0" fontId="9" fillId="0" borderId="4" xfId="0" applyFont="1" applyFill="1" applyBorder="1" applyAlignment="1" applyProtection="1">
      <alignment horizontal="left" vertical="center"/>
    </xf>
    <xf numFmtId="38" fontId="9" fillId="0" borderId="4" xfId="0" applyNumberFormat="1" applyFont="1" applyFill="1" applyBorder="1" applyAlignment="1" applyProtection="1">
      <alignment horizontal="center" vertical="center"/>
    </xf>
    <xf numFmtId="0" fontId="0" fillId="4" borderId="2" xfId="0" applyFill="1" applyBorder="1" applyProtection="1"/>
    <xf numFmtId="0" fontId="1" fillId="4" borderId="2" xfId="0" applyFont="1" applyFill="1" applyBorder="1" applyProtection="1"/>
    <xf numFmtId="0" fontId="0" fillId="9" borderId="2" xfId="0" applyFill="1" applyBorder="1" applyProtection="1"/>
    <xf numFmtId="0" fontId="0" fillId="9" borderId="2" xfId="0" applyFill="1" applyBorder="1" applyAlignment="1" applyProtection="1">
      <alignment horizontal="center" vertical="center"/>
    </xf>
    <xf numFmtId="0" fontId="3" fillId="0" borderId="0" xfId="0" applyFont="1" applyFill="1" applyAlignment="1" applyProtection="1">
      <alignment wrapText="1"/>
    </xf>
    <xf numFmtId="0" fontId="2" fillId="0" borderId="0" xfId="0" applyFont="1" applyFill="1" applyAlignment="1" applyProtection="1">
      <alignment wrapText="1"/>
    </xf>
    <xf numFmtId="0" fontId="8" fillId="10" borderId="0" xfId="0" applyFont="1" applyFill="1" applyAlignment="1" applyProtection="1">
      <alignment horizontal="center" vertical="center" wrapText="1"/>
    </xf>
    <xf numFmtId="0" fontId="3" fillId="0" borderId="0" xfId="0" applyFont="1" applyFill="1" applyAlignment="1" applyProtection="1">
      <alignment vertical="center" wrapText="1"/>
    </xf>
    <xf numFmtId="0" fontId="14" fillId="2" borderId="5" xfId="0" applyFont="1" applyFill="1" applyBorder="1" applyProtection="1"/>
    <xf numFmtId="38" fontId="6" fillId="2" borderId="5" xfId="0" applyNumberFormat="1" applyFont="1" applyFill="1" applyBorder="1" applyAlignment="1" applyProtection="1">
      <alignment horizontal="center" vertical="center"/>
    </xf>
    <xf numFmtId="164" fontId="6" fillId="2" borderId="5" xfId="0" applyNumberFormat="1" applyFont="1" applyFill="1" applyBorder="1" applyAlignment="1" applyProtection="1">
      <alignment horizontal="center" vertical="center"/>
    </xf>
    <xf numFmtId="165" fontId="6" fillId="2" borderId="5" xfId="0" applyNumberFormat="1" applyFont="1" applyFill="1" applyBorder="1" applyAlignment="1" applyProtection="1">
      <alignment horizontal="center" vertical="center"/>
    </xf>
    <xf numFmtId="173" fontId="6" fillId="2" borderId="5" xfId="0" applyNumberFormat="1" applyFont="1" applyFill="1" applyBorder="1" applyAlignment="1" applyProtection="1">
      <alignment horizontal="center" vertical="center"/>
    </xf>
    <xf numFmtId="0" fontId="7" fillId="0" borderId="0" xfId="0" applyFont="1" applyFill="1" applyAlignment="1" applyProtection="1">
      <alignment vertical="center"/>
    </xf>
    <xf numFmtId="165" fontId="4" fillId="2" borderId="5" xfId="0" applyNumberFormat="1" applyFont="1" applyFill="1" applyBorder="1" applyAlignment="1" applyProtection="1">
      <alignment horizontal="center" vertical="center"/>
    </xf>
    <xf numFmtId="38" fontId="0" fillId="0" borderId="0" xfId="0" applyNumberFormat="1" applyFill="1" applyProtection="1"/>
    <xf numFmtId="170" fontId="6" fillId="2" borderId="5" xfId="0" applyNumberFormat="1" applyFont="1" applyFill="1" applyBorder="1" applyAlignment="1" applyProtection="1">
      <alignment horizontal="center" vertical="center"/>
    </xf>
    <xf numFmtId="164" fontId="0" fillId="0" borderId="0" xfId="0" applyNumberFormat="1" applyFill="1" applyProtection="1"/>
    <xf numFmtId="0" fontId="3" fillId="0" borderId="0" xfId="0" applyFont="1" applyFill="1" applyProtection="1"/>
    <xf numFmtId="0" fontId="2" fillId="0" borderId="0" xfId="0" applyFont="1" applyFill="1" applyProtection="1"/>
    <xf numFmtId="0" fontId="4" fillId="0" borderId="0" xfId="0" applyFont="1" applyFill="1" applyAlignment="1" applyProtection="1">
      <alignment horizontal="center" vertical="center"/>
    </xf>
    <xf numFmtId="0" fontId="5" fillId="0" borderId="0" xfId="0" applyFont="1" applyFill="1" applyAlignment="1" applyProtection="1">
      <alignment vertical="center"/>
    </xf>
    <xf numFmtId="0" fontId="14" fillId="2" borderId="5" xfId="0" applyFont="1" applyFill="1" applyBorder="1" applyAlignment="1" applyProtection="1">
      <alignment horizontal="left" vertical="center"/>
    </xf>
    <xf numFmtId="37" fontId="6" fillId="2" borderId="5" xfId="0" applyNumberFormat="1" applyFont="1" applyFill="1" applyBorder="1" applyAlignment="1" applyProtection="1">
      <alignment horizontal="center" vertical="center"/>
    </xf>
    <xf numFmtId="0" fontId="6" fillId="2" borderId="5" xfId="0" applyFont="1" applyFill="1" applyBorder="1" applyAlignment="1" applyProtection="1">
      <alignment horizontal="center" vertical="center"/>
    </xf>
    <xf numFmtId="0" fontId="13" fillId="2" borderId="5" xfId="0" applyFont="1" applyFill="1" applyBorder="1" applyAlignment="1" applyProtection="1">
      <alignment horizontal="left" vertical="center" indent="2"/>
    </xf>
    <xf numFmtId="37" fontId="4" fillId="2" borderId="5" xfId="0" applyNumberFormat="1" applyFont="1" applyFill="1" applyBorder="1" applyAlignment="1" applyProtection="1">
      <alignment horizontal="center" vertical="center"/>
    </xf>
    <xf numFmtId="164" fontId="4" fillId="2" borderId="5" xfId="0" applyNumberFormat="1" applyFont="1" applyFill="1" applyBorder="1" applyAlignment="1" applyProtection="1">
      <alignment horizontal="center" vertical="center"/>
    </xf>
    <xf numFmtId="0" fontId="4" fillId="5" borderId="5" xfId="0" applyFont="1" applyFill="1" applyBorder="1" applyAlignment="1" applyProtection="1">
      <alignment horizontal="center" vertical="center"/>
    </xf>
    <xf numFmtId="38" fontId="4" fillId="5" borderId="5" xfId="0" applyNumberFormat="1" applyFont="1" applyFill="1" applyBorder="1" applyAlignment="1" applyProtection="1">
      <alignment horizontal="center" vertical="center"/>
    </xf>
    <xf numFmtId="0" fontId="13" fillId="2" borderId="5" xfId="0" applyFont="1" applyFill="1" applyBorder="1" applyAlignment="1" applyProtection="1">
      <alignment horizontal="left" indent="2"/>
    </xf>
    <xf numFmtId="170" fontId="4" fillId="2" borderId="5" xfId="0" applyNumberFormat="1" applyFont="1" applyFill="1" applyBorder="1" applyAlignment="1" applyProtection="1">
      <alignment horizontal="center" vertical="center"/>
    </xf>
    <xf numFmtId="38" fontId="4" fillId="2" borderId="5" xfId="0" applyNumberFormat="1" applyFont="1" applyFill="1" applyBorder="1" applyAlignment="1" applyProtection="1">
      <alignment horizontal="center" vertical="center"/>
    </xf>
    <xf numFmtId="164" fontId="4" fillId="5" borderId="5" xfId="0" applyNumberFormat="1" applyFont="1" applyFill="1" applyBorder="1" applyAlignment="1" applyProtection="1">
      <alignment horizontal="center" vertical="center"/>
    </xf>
    <xf numFmtId="0" fontId="4" fillId="0" borderId="0" xfId="0" applyFont="1" applyFill="1" applyAlignment="1" applyProtection="1">
      <alignment vertical="center"/>
    </xf>
    <xf numFmtId="0" fontId="14" fillId="2" borderId="7" xfId="0" applyFont="1" applyFill="1" applyBorder="1" applyProtection="1"/>
    <xf numFmtId="166" fontId="6" fillId="2" borderId="5" xfId="0" applyNumberFormat="1" applyFont="1" applyFill="1" applyBorder="1" applyAlignment="1" applyProtection="1">
      <alignment horizontal="center" vertical="center"/>
    </xf>
    <xf numFmtId="165" fontId="6" fillId="2" borderId="7" xfId="0" applyNumberFormat="1" applyFont="1" applyFill="1" applyBorder="1" applyAlignment="1" applyProtection="1">
      <alignment horizontal="center" vertical="center"/>
    </xf>
    <xf numFmtId="166" fontId="0" fillId="0" borderId="0" xfId="0" applyNumberFormat="1" applyFill="1" applyProtection="1"/>
    <xf numFmtId="1" fontId="4" fillId="2" borderId="5" xfId="0" applyNumberFormat="1" applyFont="1" applyFill="1" applyBorder="1" applyAlignment="1" applyProtection="1">
      <alignment horizontal="center" vertical="center"/>
    </xf>
    <xf numFmtId="0" fontId="4" fillId="2" borderId="5" xfId="0" applyFont="1" applyFill="1" applyBorder="1" applyAlignment="1" applyProtection="1">
      <alignment horizontal="center" vertical="center"/>
    </xf>
    <xf numFmtId="166" fontId="4" fillId="2" borderId="5" xfId="0" applyNumberFormat="1" applyFont="1" applyFill="1" applyBorder="1" applyAlignment="1" applyProtection="1">
      <alignment horizontal="center" vertical="center"/>
    </xf>
    <xf numFmtId="166" fontId="4" fillId="5" borderId="5" xfId="0" applyNumberFormat="1" applyFont="1" applyFill="1" applyBorder="1" applyAlignment="1" applyProtection="1">
      <alignment horizontal="center" vertical="center"/>
    </xf>
    <xf numFmtId="0" fontId="0" fillId="10" borderId="6" xfId="0" applyFill="1" applyBorder="1" applyProtection="1"/>
    <xf numFmtId="0" fontId="10" fillId="10" borderId="6" xfId="0" applyFont="1" applyFill="1" applyBorder="1" applyAlignment="1" applyProtection="1">
      <alignment vertical="center"/>
    </xf>
    <xf numFmtId="169" fontId="0" fillId="10" borderId="8" xfId="0" applyNumberFormat="1" applyFill="1" applyBorder="1" applyProtection="1"/>
    <xf numFmtId="0" fontId="2" fillId="0" borderId="9" xfId="0" applyFont="1" applyFill="1" applyBorder="1" applyAlignment="1" applyProtection="1">
      <alignment horizontal="center" vertical="center" wrapText="1"/>
    </xf>
    <xf numFmtId="165" fontId="6" fillId="0" borderId="8" xfId="0" applyNumberFormat="1" applyFont="1" applyFill="1" applyBorder="1" applyAlignment="1" applyProtection="1">
      <alignment horizontal="center" vertical="center"/>
    </xf>
    <xf numFmtId="169" fontId="0" fillId="0" borderId="0" xfId="0" applyNumberFormat="1" applyFill="1" applyProtection="1"/>
    <xf numFmtId="0" fontId="1" fillId="0" borderId="0" xfId="0" applyFont="1" applyFill="1" applyProtection="1"/>
    <xf numFmtId="0" fontId="0" fillId="0" borderId="0" xfId="0" applyFill="1" applyAlignment="1" applyProtection="1">
      <alignment horizontal="center" vertical="center"/>
    </xf>
    <xf numFmtId="173" fontId="0" fillId="0" borderId="0" xfId="0" applyNumberFormat="1" applyFill="1" applyProtection="1"/>
    <xf numFmtId="165" fontId="0" fillId="0" borderId="0" xfId="0" applyNumberFormat="1" applyFill="1" applyProtection="1"/>
    <xf numFmtId="2" fontId="0" fillId="0" borderId="0" xfId="0" applyNumberFormat="1" applyFill="1" applyProtection="1"/>
    <xf numFmtId="171" fontId="0" fillId="0" borderId="0" xfId="0" applyNumberFormat="1" applyFill="1" applyProtection="1"/>
    <xf numFmtId="172" fontId="0" fillId="0" borderId="0" xfId="0" applyNumberFormat="1" applyFill="1" applyProtection="1"/>
    <xf numFmtId="171" fontId="6" fillId="2" borderId="5" xfId="0" applyNumberFormat="1" applyFont="1" applyFill="1" applyBorder="1" applyAlignment="1" applyProtection="1">
      <alignment horizontal="center" vertical="center"/>
    </xf>
    <xf numFmtId="166" fontId="6" fillId="2" borderId="7" xfId="0" applyNumberFormat="1" applyFont="1" applyFill="1" applyBorder="1" applyAlignment="1" applyProtection="1">
      <alignment horizontal="center" vertical="center"/>
    </xf>
    <xf numFmtId="173" fontId="6" fillId="2" borderId="7" xfId="0" applyNumberFormat="1" applyFont="1" applyFill="1" applyBorder="1" applyAlignment="1" applyProtection="1">
      <alignment horizontal="center" vertical="center"/>
    </xf>
    <xf numFmtId="172" fontId="4" fillId="2" borderId="5" xfId="0" applyNumberFormat="1" applyFont="1" applyFill="1" applyBorder="1" applyAlignment="1" applyProtection="1">
      <alignment horizontal="center" vertical="center"/>
    </xf>
    <xf numFmtId="168" fontId="4" fillId="2" borderId="5" xfId="0" applyNumberFormat="1" applyFont="1" applyFill="1" applyBorder="1" applyAlignment="1" applyProtection="1">
      <alignment horizontal="center" vertical="center"/>
    </xf>
    <xf numFmtId="173" fontId="4" fillId="2" borderId="5" xfId="0" applyNumberFormat="1" applyFont="1" applyFill="1" applyBorder="1" applyAlignment="1" applyProtection="1">
      <alignment horizontal="center" vertical="center"/>
    </xf>
    <xf numFmtId="171" fontId="4" fillId="2" borderId="5" xfId="0" applyNumberFormat="1" applyFont="1" applyFill="1" applyBorder="1" applyAlignment="1" applyProtection="1">
      <alignment horizontal="center" vertical="center"/>
    </xf>
    <xf numFmtId="168" fontId="0" fillId="0" borderId="0" xfId="0" applyNumberFormat="1" applyFill="1" applyProtection="1"/>
    <xf numFmtId="167" fontId="0" fillId="0" borderId="0" xfId="0" applyNumberFormat="1" applyFill="1" applyProtection="1"/>
    <xf numFmtId="168" fontId="6" fillId="2" borderId="5" xfId="0" applyNumberFormat="1" applyFont="1" applyFill="1" applyBorder="1" applyAlignment="1" applyProtection="1">
      <alignment horizontal="center" vertical="center"/>
    </xf>
    <xf numFmtId="167" fontId="4" fillId="2" borderId="5" xfId="0" applyNumberFormat="1" applyFont="1" applyFill="1" applyBorder="1" applyAlignment="1" applyProtection="1">
      <alignment horizontal="center" vertical="center"/>
    </xf>
    <xf numFmtId="165" fontId="12" fillId="2" borderId="5" xfId="0" applyNumberFormat="1" applyFont="1" applyFill="1" applyBorder="1" applyAlignment="1" applyProtection="1">
      <alignment horizontal="center" vertical="center"/>
    </xf>
    <xf numFmtId="0" fontId="0" fillId="0" borderId="0" xfId="0" applyFill="1" applyAlignment="1" applyProtection="1">
      <alignment horizontal="center"/>
    </xf>
    <xf numFmtId="0" fontId="11" fillId="0" borderId="0" xfId="0" applyFont="1" applyFill="1" applyProtection="1"/>
    <xf numFmtId="0" fontId="0" fillId="0" borderId="0" xfId="0" applyFill="1" applyAlignment="1" applyProtection="1">
      <alignment horizontal="right"/>
    </xf>
    <xf numFmtId="0" fontId="22" fillId="0" borderId="0" xfId="0" applyFont="1" applyFill="1" applyAlignment="1" applyProtection="1">
      <alignment vertical="center" wrapText="1"/>
    </xf>
    <xf numFmtId="0" fontId="17" fillId="2" borderId="5" xfId="0" applyFont="1" applyFill="1" applyBorder="1" applyProtection="1"/>
    <xf numFmtId="0" fontId="18" fillId="0" borderId="0" xfId="0" applyFont="1" applyFill="1" applyProtection="1"/>
    <xf numFmtId="0" fontId="17" fillId="2" borderId="5" xfId="0" applyFont="1" applyFill="1" applyBorder="1" applyAlignment="1" applyProtection="1">
      <alignment horizontal="left" vertical="center"/>
    </xf>
    <xf numFmtId="0" fontId="19" fillId="2" borderId="5" xfId="0" applyFont="1" applyFill="1" applyBorder="1" applyAlignment="1" applyProtection="1">
      <alignment horizontal="left" vertical="center" indent="2"/>
    </xf>
    <xf numFmtId="0" fontId="19" fillId="2" borderId="5" xfId="0" applyFont="1" applyFill="1" applyBorder="1" applyAlignment="1" applyProtection="1">
      <alignment horizontal="left" indent="2"/>
    </xf>
    <xf numFmtId="0" fontId="17" fillId="2" borderId="7" xfId="0" applyFont="1" applyFill="1" applyBorder="1" applyProtection="1"/>
    <xf numFmtId="0" fontId="20" fillId="11" borderId="0" xfId="0" applyFont="1" applyFill="1" applyAlignment="1" applyProtection="1">
      <alignment horizontal="left" vertical="center" wrapText="1"/>
    </xf>
    <xf numFmtId="49" fontId="14" fillId="7" borderId="0" xfId="0" applyNumberFormat="1" applyFont="1" applyFill="1" applyAlignment="1" applyProtection="1">
      <alignment horizontal="center" vertical="center" wrapText="1"/>
    </xf>
    <xf numFmtId="49" fontId="14" fillId="7" borderId="10" xfId="0" applyNumberFormat="1" applyFont="1" applyFill="1" applyBorder="1" applyAlignment="1" applyProtection="1">
      <alignment horizontal="center" vertical="center" wrapText="1"/>
    </xf>
    <xf numFmtId="0" fontId="14" fillId="8" borderId="0" xfId="0" applyFont="1" applyFill="1" applyAlignment="1" applyProtection="1">
      <alignment horizontal="center" vertical="center" wrapText="1"/>
    </xf>
    <xf numFmtId="0" fontId="14" fillId="8" borderId="10" xfId="0" applyFont="1" applyFill="1" applyBorder="1" applyAlignment="1" applyProtection="1">
      <alignment horizontal="center" vertical="center" wrapText="1"/>
    </xf>
    <xf numFmtId="0" fontId="14" fillId="8" borderId="11" xfId="0" applyFont="1" applyFill="1" applyBorder="1" applyAlignment="1" applyProtection="1">
      <alignment horizontal="center" vertical="center" wrapText="1"/>
    </xf>
    <xf numFmtId="0" fontId="14" fillId="8" borderId="12" xfId="0" applyFont="1" applyFill="1" applyBorder="1" applyAlignment="1" applyProtection="1">
      <alignment horizontal="center" vertical="center" wrapText="1"/>
    </xf>
    <xf numFmtId="0" fontId="14" fillId="6" borderId="0" xfId="0" applyFont="1" applyFill="1" applyAlignment="1" applyProtection="1">
      <alignment horizontal="center" vertical="center" wrapText="1"/>
    </xf>
    <xf numFmtId="0" fontId="8" fillId="3" borderId="4" xfId="0" applyFont="1" applyFill="1" applyBorder="1" applyAlignment="1" applyProtection="1">
      <alignment horizontal="center" vertical="center"/>
    </xf>
    <xf numFmtId="0" fontId="2" fillId="2" borderId="1" xfId="0" applyFont="1" applyFill="1" applyBorder="1" applyAlignment="1" applyProtection="1">
      <alignment horizontal="left" vertical="center" indent="2"/>
    </xf>
    <xf numFmtId="0" fontId="2" fillId="2" borderId="2" xfId="0" applyFont="1" applyFill="1" applyBorder="1" applyAlignment="1" applyProtection="1">
      <alignment horizontal="left" vertical="center" indent="2"/>
    </xf>
    <xf numFmtId="0" fontId="2" fillId="2" borderId="3" xfId="0" applyFont="1" applyFill="1" applyBorder="1" applyAlignment="1" applyProtection="1">
      <alignment horizontal="left" vertical="center" indent="2"/>
    </xf>
    <xf numFmtId="0" fontId="21" fillId="11" borderId="0" xfId="0" applyFont="1" applyFill="1" applyAlignment="1" applyProtection="1">
      <alignment horizontal="left" vertical="center" wrapText="1" indent="1"/>
    </xf>
    <xf numFmtId="0" fontId="20" fillId="11" borderId="0" xfId="0" applyFont="1" applyFill="1" applyAlignment="1" applyProtection="1">
      <alignment horizontal="left" vertical="center" wrapText="1" indent="1"/>
    </xf>
  </cellXfs>
  <cellStyles count="2">
    <cellStyle name="Normal" xfId="0" builtinId="0"/>
    <cellStyle name="Style 1" xfId="1" xr:uid="{00000000-0005-0000-0000-000001000000}"/>
  </cellStyles>
  <dxfs count="60">
    <dxf>
      <fill>
        <patternFill>
          <bgColor rgb="FFA2A2A2"/>
        </patternFill>
      </fill>
    </dxf>
    <dxf>
      <fill>
        <patternFill>
          <bgColor rgb="FFA2A2A2"/>
        </patternFill>
      </fill>
    </dxf>
    <dxf>
      <fill>
        <patternFill>
          <bgColor rgb="FFA2A2A2"/>
        </patternFill>
      </fill>
    </dxf>
    <dxf>
      <font>
        <color rgb="FFFF0000"/>
      </font>
    </dxf>
    <dxf>
      <font>
        <color rgb="FF00B050"/>
      </font>
    </dxf>
    <dxf>
      <fill>
        <patternFill>
          <bgColor rgb="FFA2A2A2"/>
        </patternFill>
      </fill>
    </dxf>
    <dxf>
      <font>
        <color rgb="FFFF0000"/>
      </font>
    </dxf>
    <dxf>
      <font>
        <color rgb="FF00B050"/>
      </font>
    </dxf>
    <dxf>
      <fill>
        <patternFill>
          <bgColor rgb="FFA2A2A2"/>
        </patternFill>
      </fill>
    </dxf>
    <dxf>
      <fill>
        <patternFill>
          <bgColor rgb="FFA2A2A2"/>
        </patternFill>
      </fill>
    </dxf>
    <dxf>
      <font>
        <color rgb="FF00B050"/>
      </font>
    </dxf>
    <dxf>
      <font>
        <color rgb="FFFF0000"/>
      </font>
    </dxf>
    <dxf>
      <fill>
        <patternFill>
          <bgColor rgb="FFA2A2A2"/>
        </patternFill>
      </fill>
    </dxf>
    <dxf>
      <fill>
        <patternFill>
          <bgColor rgb="FFA2A2A2"/>
        </patternFill>
      </fill>
    </dxf>
    <dxf>
      <fill>
        <patternFill>
          <bgColor rgb="FFA2A2A2"/>
        </patternFill>
      </fill>
    </dxf>
    <dxf>
      <fill>
        <patternFill>
          <bgColor rgb="FFA2A2A2"/>
        </patternFill>
      </fill>
    </dxf>
    <dxf>
      <fill>
        <patternFill>
          <bgColor rgb="FFA2A2A2"/>
        </patternFill>
      </fill>
    </dxf>
    <dxf>
      <fill>
        <patternFill>
          <bgColor rgb="FFA2A2A2"/>
        </patternFill>
      </fill>
    </dxf>
    <dxf>
      <fill>
        <patternFill>
          <bgColor theme="2" tint="-0.24994659260841701"/>
        </patternFill>
      </fill>
    </dxf>
    <dxf>
      <fill>
        <patternFill>
          <bgColor theme="2" tint="-0.24994659260841701"/>
        </patternFill>
      </fill>
    </dxf>
    <dxf>
      <fill>
        <patternFill>
          <bgColor theme="2" tint="-0.24994659260841701"/>
        </patternFill>
      </fill>
    </dxf>
    <dxf>
      <font>
        <color rgb="FF00B050"/>
      </font>
    </dxf>
    <dxf>
      <font>
        <color rgb="FFFF0000"/>
      </font>
    </dxf>
    <dxf>
      <fill>
        <patternFill>
          <bgColor theme="2" tint="-0.24994659260841701"/>
        </patternFill>
      </fill>
    </dxf>
    <dxf>
      <font>
        <color rgb="FF00B050"/>
      </font>
    </dxf>
    <dxf>
      <font>
        <color rgb="FFFF0000"/>
      </font>
    </dxf>
    <dxf>
      <fill>
        <patternFill>
          <bgColor theme="2" tint="-0.24994659260841701"/>
        </patternFill>
      </fill>
    </dxf>
    <dxf>
      <fill>
        <patternFill>
          <bgColor theme="2" tint="-0.24994659260841701"/>
        </patternFill>
      </fill>
    </dxf>
    <dxf>
      <font>
        <color rgb="FFFF0000"/>
      </font>
    </dxf>
    <dxf>
      <font>
        <color rgb="FF00B050"/>
      </font>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ont>
        <color theme="1"/>
      </font>
    </dxf>
    <dxf>
      <font>
        <color rgb="FF0000FF"/>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rgb="FF0000FF"/>
      </font>
    </dxf>
    <dxf>
      <font>
        <color theme="1"/>
      </font>
    </dxf>
    <dxf>
      <font>
        <color rgb="FF0000FF"/>
      </font>
    </dxf>
    <dxf>
      <font>
        <color theme="1"/>
      </font>
    </dxf>
    <dxf>
      <font>
        <b/>
        <i/>
        <color rgb="FFFF0000"/>
      </font>
      <fill>
        <patternFill patternType="none">
          <bgColor rgb="FF000000"/>
        </patternFill>
      </fill>
    </dxf>
    <dxf>
      <font>
        <color rgb="FF0000FF"/>
      </font>
    </dxf>
    <dxf>
      <font>
        <color rgb="FF0000FF"/>
      </font>
    </dxf>
    <dxf>
      <font>
        <color rgb="FF0000FF"/>
      </font>
    </dxf>
    <dxf>
      <font>
        <b/>
        <i/>
        <color rgb="FFFF0000"/>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9"/>
      <tableStyleElement type="headerRow" dxfId="58"/>
    </tableStyle>
  </tableStyles>
  <colors>
    <mruColors>
      <color rgb="FFA2A2A2"/>
      <color rgb="FF00B050"/>
      <color rgb="FFFF0000"/>
      <color rgb="FF0000FF"/>
      <color rgb="FFD9D9D9"/>
      <color rgb="FF595959"/>
      <color rgb="FFDA17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462643</xdr:colOff>
      <xdr:row>0</xdr:row>
      <xdr:rowOff>95250</xdr:rowOff>
    </xdr:from>
    <xdr:to>
      <xdr:col>2</xdr:col>
      <xdr:colOff>3475264</xdr:colOff>
      <xdr:row>3</xdr:row>
      <xdr:rowOff>187779</xdr:rowOff>
    </xdr:to>
    <xdr:pic>
      <xdr:nvPicPr>
        <xdr:cNvPr id="3" name="Picture 2">
          <a:extLst>
            <a:ext uri="{FF2B5EF4-FFF2-40B4-BE49-F238E27FC236}">
              <a16:creationId xmlns:a16="http://schemas.microsoft.com/office/drawing/2014/main" id="{498442C5-69EA-D348-93CD-613700B42022}"/>
            </a:ext>
          </a:extLst>
        </xdr:cNvPr>
        <xdr:cNvPicPr>
          <a:picLocks noChangeAspect="1"/>
        </xdr:cNvPicPr>
      </xdr:nvPicPr>
      <xdr:blipFill>
        <a:blip xmlns:r="http://schemas.openxmlformats.org/officeDocument/2006/relationships" r:embed="rId1"/>
        <a:stretch>
          <a:fillRect/>
        </a:stretch>
      </xdr:blipFill>
      <xdr:spPr>
        <a:xfrm>
          <a:off x="462643" y="95250"/>
          <a:ext cx="4114800" cy="990600"/>
        </a:xfrm>
        <a:prstGeom prst="rect">
          <a:avLst/>
        </a:prstGeom>
      </xdr:spPr>
    </xdr:pic>
    <xdr:clientData/>
  </xdr:twoCellAnchor>
</xdr:wsDr>
</file>

<file path=xl/theme/theme1.xml><?xml version="1.0" encoding="utf-8"?>
<a:theme xmlns:a="http://schemas.openxmlformats.org/drawingml/2006/main" name="Office Theme">
  <a:themeElements>
    <a:clrScheme name="Coke Core Colors">
      <a:dk1>
        <a:srgbClr val="000000"/>
      </a:dk1>
      <a:lt1>
        <a:sysClr val="window" lastClr="FFFFFF"/>
      </a:lt1>
      <a:dk2>
        <a:srgbClr val="C00000"/>
      </a:dk2>
      <a:lt2>
        <a:srgbClr val="D8D8D8"/>
      </a:lt2>
      <a:accent1>
        <a:srgbClr val="E61E2A"/>
      </a:accent1>
      <a:accent2>
        <a:srgbClr val="FF9933"/>
      </a:accent2>
      <a:accent3>
        <a:srgbClr val="FFC000"/>
      </a:accent3>
      <a:accent4>
        <a:srgbClr val="54AA5C"/>
      </a:accent4>
      <a:accent5>
        <a:srgbClr val="4A95C8"/>
      </a:accent5>
      <a:accent6>
        <a:srgbClr val="C0000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tabColor rgb="FFFFC000"/>
  </sheetPr>
  <dimension ref="A1:O26"/>
  <sheetViews>
    <sheetView showGridLines="0" tabSelected="1" zoomScale="70" zoomScaleNormal="70" workbookViewId="0">
      <selection activeCell="B22" sqref="B22"/>
    </sheetView>
  </sheetViews>
  <sheetFormatPr defaultColWidth="0" defaultRowHeight="23.25" customHeight="1" zeroHeight="1"/>
  <cols>
    <col min="1" max="1" width="9.140625" style="1" customWidth="1"/>
    <col min="2" max="2" width="7.28515625" style="54" customWidth="1"/>
    <col min="3" max="3" width="71" style="1" customWidth="1"/>
    <col min="4" max="4" width="23.7109375" style="1" customWidth="1"/>
    <col min="5" max="5" width="23.28515625" style="1" customWidth="1"/>
    <col min="6" max="6" width="18.42578125" style="1" customWidth="1"/>
    <col min="7" max="7" width="17" style="1" customWidth="1"/>
    <col min="8" max="8" width="16.140625" style="1" customWidth="1"/>
    <col min="9" max="9" width="4.42578125" style="1" customWidth="1"/>
    <col min="10" max="10" width="21.7109375" style="55" customWidth="1"/>
    <col min="11" max="11" width="16.140625" style="1" customWidth="1"/>
    <col min="12" max="12" width="5.7109375" style="1" customWidth="1"/>
    <col min="13" max="13" width="9.140625" style="1" hidden="1" customWidth="1"/>
    <col min="14" max="15" width="10" style="1" hidden="1" customWidth="1"/>
    <col min="16" max="16" width="9.140625" style="1" hidden="1" customWidth="1"/>
    <col min="17" max="16384" width="9.140625" style="1" hidden="1"/>
  </cols>
  <sheetData>
    <row r="1" spans="1:15" customFormat="1" ht="24" customHeight="1" thickBot="1">
      <c r="A1" s="1"/>
      <c r="B1" s="1"/>
      <c r="C1" s="2" t="s">
        <v>0</v>
      </c>
      <c r="D1" s="92" t="s">
        <v>1</v>
      </c>
      <c r="E1" s="93"/>
      <c r="F1" s="93"/>
      <c r="G1" s="93"/>
      <c r="H1" s="94"/>
      <c r="J1" s="91" t="s">
        <v>2</v>
      </c>
      <c r="K1" s="91"/>
      <c r="M1" s="1" t="s">
        <v>3</v>
      </c>
    </row>
    <row r="2" spans="1:15" customFormat="1" ht="24" customHeight="1" thickBot="1">
      <c r="A2" s="1"/>
      <c r="B2" s="1"/>
      <c r="C2" s="2" t="s">
        <v>4</v>
      </c>
      <c r="D2" s="92" t="str">
        <f>Setup!K2</f>
        <v>MONTHLY +</v>
      </c>
      <c r="E2" s="93"/>
      <c r="F2" s="93"/>
      <c r="G2" s="93"/>
      <c r="H2" s="94"/>
      <c r="J2" s="3" t="s">
        <v>5</v>
      </c>
      <c r="K2" s="4" t="str">
        <f ca="1">IFERROR(IF(Setup!G5="Non Priority Retailers","NA",INDIRECT("'("&amp;VLOOKUP(D1,Setup!$B$2:$C$10,2,0)&amp;")'!G1")),"")</f>
        <v/>
      </c>
      <c r="M2" s="1" t="e">
        <f>VLOOKUP($D$2,Setup!$B$3:$C$5,2,FALSE)</f>
        <v>#N/A</v>
      </c>
    </row>
    <row r="3" spans="1:15" customFormat="1" ht="24" customHeight="1" thickBot="1">
      <c r="A3" s="1"/>
      <c r="B3" s="1"/>
      <c r="C3" s="2" t="s">
        <v>6</v>
      </c>
      <c r="D3" s="92" t="str">
        <f>Setup!I2</f>
        <v>NONE</v>
      </c>
      <c r="E3" s="93"/>
      <c r="F3" s="93"/>
      <c r="G3" s="93"/>
      <c r="H3" s="94"/>
      <c r="J3" s="3" t="s">
        <v>7</v>
      </c>
      <c r="K3" s="4" t="str">
        <f ca="1">IFERROR(INDIRECT("'("&amp;VLOOKUP(D1,Setup!$B$2:$C$10,2,0)&amp;")'!G2"),"")</f>
        <v/>
      </c>
    </row>
    <row r="4" spans="1:15" customFormat="1" ht="24" customHeight="1" thickBot="1">
      <c r="A4" s="1"/>
      <c r="B4" s="1"/>
      <c r="C4" s="2" t="s">
        <v>8</v>
      </c>
      <c r="D4" s="92" t="str">
        <f>Setup!G2</f>
        <v>7-ELEVEN</v>
      </c>
      <c r="E4" s="93"/>
      <c r="F4" s="93"/>
      <c r="G4" s="93"/>
      <c r="H4" s="94"/>
      <c r="J4" s="1"/>
    </row>
    <row r="5" spans="1:15" customFormat="1" ht="12.75" customHeight="1" thickBot="1">
      <c r="A5" s="5"/>
      <c r="B5" s="6"/>
      <c r="C5" s="5"/>
      <c r="D5" s="7"/>
      <c r="E5" s="7"/>
      <c r="F5" s="7"/>
      <c r="G5" s="7"/>
      <c r="H5" s="7"/>
      <c r="I5" s="7"/>
      <c r="J5" s="8"/>
      <c r="K5" s="7"/>
    </row>
    <row r="6" spans="1:15" s="9" customFormat="1" ht="40.5" customHeight="1">
      <c r="B6" s="10"/>
      <c r="C6" s="10"/>
      <c r="D6" s="11" t="str">
        <f>Setup!E2</f>
        <v>MAR 2017 12MMT</v>
      </c>
      <c r="E6" s="11" t="str">
        <f>Setup!E3</f>
        <v>MAR 2018 12MMT</v>
      </c>
      <c r="F6" s="11" t="s">
        <v>9</v>
      </c>
      <c r="G6" s="11" t="s">
        <v>10</v>
      </c>
      <c r="H6" s="11" t="s">
        <v>11</v>
      </c>
      <c r="I6" s="12"/>
      <c r="J6" s="11" t="s">
        <v>12</v>
      </c>
      <c r="K6" s="11" t="s">
        <v>11</v>
      </c>
      <c r="M6" s="9" t="s">
        <v>13</v>
      </c>
      <c r="N6" s="9" t="s">
        <v>14</v>
      </c>
      <c r="O6" s="9" t="s">
        <v>15</v>
      </c>
    </row>
    <row r="7" spans="1:15" customFormat="1" ht="20.25" customHeight="1">
      <c r="A7" s="90" t="s">
        <v>16</v>
      </c>
      <c r="B7" s="90"/>
      <c r="C7" s="13" t="s">
        <v>17</v>
      </c>
      <c r="D7" s="14" t="str">
        <f ca="1">IFERROR(IF(Setup!C14&lt;30,"(LOW SAMPLE)",INDIRECT("'("&amp;VLOOKUP($D$1,Setup!$B$2:$C$10,2,0)&amp;")'!A1")),"")</f>
        <v/>
      </c>
      <c r="E7" s="14" t="str">
        <f ca="1">IFERROR(IF(Setup!D14&lt;30,"(LOW SAMPLE)",INDIRECT("'("&amp;VLOOKUP($D$1,Setup!$B$2:$C$10,2,0)&amp;")'!B1")),"")</f>
        <v/>
      </c>
      <c r="F7" s="15" t="str">
        <f ca="1">IFERROR(IF(OR(D7="(LOW SAMPLE)",E7="(LOW SAMPLE)"),"-",INDIRECT("'("&amp;VLOOKUP($D$1,Setup!$B$2:$C$10,2,0)&amp;")'!C1")),"")</f>
        <v/>
      </c>
      <c r="G7" s="16" t="s">
        <v>18</v>
      </c>
      <c r="H7" s="17" t="str">
        <f ca="1">IFERROR(IF(OR(D7="(LOW SAMPLE)",E7="(LOW SAMPLE)"),"-",INDIRECT("'("&amp;VLOOKUP($D$1,Setup!$B$2:$C$10,2,0)&amp;")'!D1")),"")</f>
        <v/>
      </c>
      <c r="I7" s="18"/>
      <c r="J7" s="14" t="str">
        <f ca="1">IFERROR(E7*(1+K7),"")</f>
        <v/>
      </c>
      <c r="K7" s="19">
        <v>8.0000000000000002E-3</v>
      </c>
      <c r="M7" s="20" t="str">
        <f ca="1">E7</f>
        <v/>
      </c>
      <c r="N7" s="1" t="e">
        <f ca="1">M7*0.99999</f>
        <v>#VALUE!</v>
      </c>
      <c r="O7" s="1" t="e">
        <f ca="1">M7*1.00001</f>
        <v>#VALUE!</v>
      </c>
    </row>
    <row r="8" spans="1:15" customFormat="1" ht="20.25" customHeight="1">
      <c r="A8" s="90"/>
      <c r="B8" s="90"/>
      <c r="C8" s="13" t="s">
        <v>19</v>
      </c>
      <c r="D8" s="15" t="str">
        <f ca="1">IFERROR(IF(Setup!G5&lt;&gt;"Priority Retailers","NA",IF(Setup!C15&lt;30,"(LOW SAMPLE)",INDIRECT("'("&amp;VLOOKUP($D$1,Setup!$B$2:$C$10,2,0)&amp;")'!A2"))),"")</f>
        <v/>
      </c>
      <c r="E8" s="15" t="str">
        <f ca="1">IFERROR(IF(Setup!G5&lt;&gt;"Priority Retailers","NA",IF(Setup!D15&lt;30,"(LOW SAMPLE)",INDIRECT("'("&amp;VLOOKUP($D$1,Setup!$B$2:$C$10,2,0)&amp;")'!B2"))),"")</f>
        <v/>
      </c>
      <c r="F8" s="21" t="str">
        <f ca="1">IFERROR(IF(Setup!G5="Non Priority Retailers","-",IF(OR(D8="(LOW SAMPLE)",E8="(LOW SAMPLE)"),"-",INDIRECT("'("&amp;VLOOKUP($D$1,Setup!$B$2:$C$10,2,0)&amp;")'!C2"))),"")</f>
        <v/>
      </c>
      <c r="G8" s="14" t="s">
        <v>20</v>
      </c>
      <c r="H8" s="17" t="str">
        <f ca="1">IFERROR(IF(Setup!G5="Non Priority Retailers","-",IF(OR(D8="(LOW SAMPLE)",E8="(LOW SAMPLE)"),"-",INDIRECT("'("&amp;VLOOKUP($D$1,Setup!$B$2:$C$10,2,0)&amp;")'!D2"))),"")</f>
        <v/>
      </c>
      <c r="I8" s="18"/>
      <c r="J8" s="15" t="str">
        <f ca="1">IFERROR(E8,"")</f>
        <v/>
      </c>
      <c r="K8" s="19" t="str">
        <f ca="1">IFERROR((J8/E8)-1,"")</f>
        <v/>
      </c>
      <c r="M8" s="22" t="str">
        <f ca="1">E8</f>
        <v/>
      </c>
      <c r="N8" s="1" t="e">
        <f ca="1">M8*0.99999</f>
        <v>#VALUE!</v>
      </c>
      <c r="O8" s="1" t="e">
        <f ca="1">M8*1.00001</f>
        <v>#VALUE!</v>
      </c>
    </row>
    <row r="9" spans="1:15" customFormat="1" ht="20.25" customHeight="1">
      <c r="A9" s="23"/>
      <c r="B9" s="24"/>
      <c r="C9" s="24"/>
      <c r="D9" s="25"/>
      <c r="E9" s="25"/>
      <c r="F9" s="25"/>
      <c r="G9" s="25"/>
      <c r="H9" s="25"/>
      <c r="I9" s="26"/>
      <c r="J9" s="25"/>
      <c r="K9" s="25"/>
    </row>
    <row r="10" spans="1:15" customFormat="1" ht="22.5" customHeight="1">
      <c r="A10" s="84" t="s">
        <v>21</v>
      </c>
      <c r="B10" s="85"/>
      <c r="C10" s="27" t="str">
        <f>IF(Setup!G5="Channel",Report!D2&amp;" Shoppers (% of Total Population)","Shopper Reach of Retailer (% of Trade Area)")</f>
        <v>Shopper Reach of Retailer (% of Trade Area)</v>
      </c>
      <c r="D10" s="15" t="str">
        <f ca="1">IFERROR(IF(Setup!G5="Non Priority Retailers","NA",IF(Setup!C17&lt;30,"(LOW SAMPLE)",INDIRECT("'("&amp;VLOOKUP($D$1,Setup!$B$2:$C$10,2,0)&amp;")'!A4"))),"")</f>
        <v/>
      </c>
      <c r="E10" s="15" t="str">
        <f ca="1">IFERROR(IF(Setup!G5="Non Priority Retailers","NA",IF(Setup!D17&lt;30,"(LOW SAMPLE)",INDIRECT("'("&amp;VLOOKUP($D$1,Setup!$B$2:$C$10,2,0)&amp;")'!B4"))),"")</f>
        <v/>
      </c>
      <c r="F10" s="21" t="str">
        <f ca="1">IFERROR(IF(Setup!G5="Non Priority Retailers","-",IF(OR(D10="(LOW SAMPLE)",E10="(LOW SAMPLE)"),"-",INDIRECT("'("&amp;VLOOKUP($D$1,Setup!$B$2:$C$10,2,0)&amp;")'!C4"))),"")</f>
        <v/>
      </c>
      <c r="G10" s="14" t="s">
        <v>20</v>
      </c>
      <c r="H10" s="17" t="str">
        <f ca="1">IFERROR(IF(Setup!G5="Non Priority Retailers","-",IF(OR(D10="(LOW SAMPLE)",E10="(LOW SAMPLE)"),"-",INDIRECT("'("&amp;VLOOKUP($D$1,Setup!$B$2:$C$10,2,0)&amp;")'!D4"))),"")</f>
        <v/>
      </c>
      <c r="I10" s="18"/>
      <c r="J10" s="15" t="str">
        <f ca="1">IFERROR(E10,"")</f>
        <v/>
      </c>
      <c r="K10" s="19" t="str">
        <f ca="1">IFERROR((J10/E10)-1,"")</f>
        <v/>
      </c>
      <c r="M10" s="22" t="str">
        <f ca="1">E10</f>
        <v/>
      </c>
      <c r="N10" s="1" t="e">
        <f ca="1">M10*0.99999</f>
        <v>#VALUE!</v>
      </c>
      <c r="O10" s="1" t="e">
        <f ca="1">M10*1.00001</f>
        <v>#VALUE!</v>
      </c>
    </row>
    <row r="11" spans="1:15" customFormat="1" ht="20.25" customHeight="1">
      <c r="A11" s="84"/>
      <c r="B11" s="85"/>
      <c r="C11" s="13" t="s">
        <v>22</v>
      </c>
      <c r="D11" s="28" t="str">
        <f ca="1">IFERROR(IF(Setup!G5="Non Priority Retailers","NA",IF(Setup!C18&lt;30,"(LOW SAMPLE)",INDIRECT("'("&amp;VLOOKUP($D$1,Setup!$B$2:$C$10,2,0)&amp;")'!A5"))),"")</f>
        <v/>
      </c>
      <c r="E11" s="28" t="str">
        <f ca="1">IFERROR(IF(Setup!G5="Non Priority Retailers","NA",IF(Setup!D18&lt;30,"(LOW SAMPLE)",INDIRECT("'("&amp;VLOOKUP($D$1,Setup!$B$2:$C$10,2,0)&amp;")'!B5"))),"")</f>
        <v/>
      </c>
      <c r="F11" s="21" t="str">
        <f ca="1">IFERROR(IF(Setup!G5="Non Priority Retailers","-",IF(OR(D11="(LOW SAMPLE)",E11="(LOW SAMPLE)"),"-",INDIRECT("'("&amp;VLOOKUP($D$1,Setup!$B$2:$C$10,2,0)&amp;")'!C5"))),"")</f>
        <v/>
      </c>
      <c r="G11" s="29" t="s">
        <v>23</v>
      </c>
      <c r="H11" s="17" t="str">
        <f ca="1">IFERROR(IF(Setup!G5="Non Priority Retailers","-",IF(OR(D11="(LOW SAMPLE)",E11="(LOW SAMPLE)"),"-",INDIRECT("'("&amp;VLOOKUP($D$1,Setup!$B$2:$C$10,2,0)&amp;")'!D5"))),"")</f>
        <v/>
      </c>
      <c r="I11" s="18"/>
      <c r="J11" s="14" t="str">
        <f ca="1">IFERROR(E11,"")</f>
        <v/>
      </c>
      <c r="K11" s="19" t="str">
        <f ca="1">IFERROR((J11/E11)-1,"")</f>
        <v/>
      </c>
      <c r="M11" s="20" t="str">
        <f ca="1">E11</f>
        <v/>
      </c>
      <c r="N11" s="1" t="e">
        <f ca="1">M11*0.99999</f>
        <v>#VALUE!</v>
      </c>
      <c r="O11" s="1" t="e">
        <f ca="1">M11*1.00001</f>
        <v>#VALUE!</v>
      </c>
    </row>
    <row r="12" spans="1:15" customFormat="1" ht="20.25" customHeight="1">
      <c r="A12" s="84"/>
      <c r="B12" s="85"/>
      <c r="C12" s="30" t="s">
        <v>24</v>
      </c>
      <c r="D12" s="31" t="str">
        <f ca="1">IFERROR(IF(Setup!G5="Non Priority Retailers","NA",IF(Setup!C19&lt;30,"(LOW SAMPLE)",INDIRECT("'("&amp;VLOOKUP($D$1,Setup!$B$2:$C$10,2,0)&amp;")'!A6"))),"")</f>
        <v/>
      </c>
      <c r="E12" s="31" t="str">
        <f ca="1">IFERROR(IF(Setup!G5="Non Priority Retailers","NA",IF(Setup!D19&lt;30,"(LOW SAMPLE)",INDIRECT("'("&amp;VLOOKUP($D$1,Setup!$B$2:$C$10,2,0)&amp;")'!B6"))),"")</f>
        <v/>
      </c>
      <c r="F12" s="32" t="str">
        <f ca="1">IFERROR(IF(Setup!G5="Non Priority Retailers","-",IF(OR(D12="(LOW SAMPLE)",E12="(LOW SAMPLE)"),"-",INDIRECT("'("&amp;VLOOKUP($D$1,Setup!$B$2:$C$10,2,0)&amp;")'!C6"))),"")</f>
        <v/>
      </c>
      <c r="G12" s="19" t="s">
        <v>18</v>
      </c>
      <c r="H12" s="33" t="s">
        <v>25</v>
      </c>
      <c r="I12" s="26"/>
      <c r="J12" s="34"/>
      <c r="K12" s="33"/>
    </row>
    <row r="13" spans="1:15" customFormat="1" ht="20.25" customHeight="1">
      <c r="A13" s="84"/>
      <c r="B13" s="85"/>
      <c r="C13" s="35" t="s">
        <v>26</v>
      </c>
      <c r="D13" s="31" t="str">
        <f ca="1">IFERROR(IF(Setup!C20&lt;30,"(LOW SAMPLE)",INDIRECT("'("&amp;VLOOKUP($D$1,Setup!$B$2:$C$10,2,0)&amp;")'!A7")),"")</f>
        <v/>
      </c>
      <c r="E13" s="31" t="str">
        <f ca="1">IFERROR(IF(Setup!D20&lt;30,"(LOW SAMPLE)",INDIRECT("'("&amp;VLOOKUP($D$1,Setup!$B$2:$C$10,2,0)&amp;")'!B7")),"")</f>
        <v/>
      </c>
      <c r="F13" s="32" t="str">
        <f ca="1">IFERROR(IF(OR(D13="(LOW SAMPLE)",E13="(LOW SAMPLE)"),"-",INDIRECT("'("&amp;VLOOKUP($D$1,Setup!$B$2:$C$10,2,0)&amp;")'!C7")),"")</f>
        <v/>
      </c>
      <c r="G13" s="19" t="s">
        <v>18</v>
      </c>
      <c r="H13" s="33" t="s">
        <v>25</v>
      </c>
      <c r="I13" s="26"/>
      <c r="J13" s="34"/>
      <c r="K13" s="33"/>
    </row>
    <row r="14" spans="1:15" customFormat="1" ht="20.25" customHeight="1">
      <c r="A14" s="84"/>
      <c r="B14" s="85"/>
      <c r="C14" s="35" t="str">
        <f>IF(Setup!G5="Non Priority Retailers","Share of Trips to Any Retailer","Share of Shopper's Trips to Any Retailer")</f>
        <v>Share of Shopper's Trips to Any Retailer</v>
      </c>
      <c r="D14" s="32" t="str">
        <f ca="1">IFERROR(IF(Setup!C21&lt;30,"(LOW SAMPLE)",INDIRECT("'("&amp;VLOOKUP($D$1,Setup!$B$2:$C$10,2,0)&amp;")'!A8")),"")</f>
        <v/>
      </c>
      <c r="E14" s="32" t="str">
        <f ca="1">IFERROR(IF(Setup!D21&lt;30,"(LOW SAMPLE)",INDIRECT("'("&amp;VLOOKUP($D$1,Setup!$B$2:$C$10,2,0)&amp;")'!B8")),"")</f>
        <v/>
      </c>
      <c r="F14" s="36" t="str">
        <f ca="1">IFERROR(IF(OR(D14="(LOW SAMPLE)",E14="(LOW SAMPLE)"),"-",INDIRECT("'("&amp;VLOOKUP($D$1,Setup!$B$2:$C$10,2,0)&amp;")'!C8")),"")</f>
        <v/>
      </c>
      <c r="G14" s="37" t="s">
        <v>20</v>
      </c>
      <c r="H14" s="33" t="s">
        <v>25</v>
      </c>
      <c r="I14" s="26"/>
      <c r="J14" s="38"/>
      <c r="K14" s="33"/>
    </row>
    <row r="15" spans="1:15" customFormat="1" ht="20.25" customHeight="1">
      <c r="A15" s="84"/>
      <c r="B15" s="85"/>
      <c r="C15" s="35" t="str">
        <f>IF(Setup!G5="Non Priority Retailers","Share of Trips to Channel","Share of Shopper's Trips to Channel")</f>
        <v>Share of Shopper's Trips to Channel</v>
      </c>
      <c r="D15" s="32" t="str">
        <f ca="1">IFERROR(IF(Setup!C22&lt;30,"(LOW SAMPLE)",INDIRECT("'("&amp;VLOOKUP($D$1,Setup!$B$2:$C$10,2,0)&amp;")'!A9")),"")</f>
        <v/>
      </c>
      <c r="E15" s="32" t="str">
        <f ca="1">IFERROR(IF(Setup!D22&lt;30,"(LOW SAMPLE)",INDIRECT("'("&amp;VLOOKUP($D$1,Setup!$B$2:$C$10,2,0)&amp;")'!B9")),"")</f>
        <v/>
      </c>
      <c r="F15" s="36" t="str">
        <f ca="1">IFERROR(IF(OR(D15="(LOW SAMPLE)",E15="(LOW SAMPLE)"),"-",INDIRECT("'("&amp;VLOOKUP($D$1,Setup!$B$2:$C$10,2,0)&amp;")'!C9")),"")</f>
        <v/>
      </c>
      <c r="G15" s="37" t="s">
        <v>20</v>
      </c>
      <c r="H15" s="33" t="s">
        <v>25</v>
      </c>
      <c r="I15" s="26"/>
      <c r="J15" s="38"/>
      <c r="K15" s="33"/>
    </row>
    <row r="16" spans="1:15" customFormat="1" ht="20.25" customHeight="1">
      <c r="A16" s="23"/>
      <c r="B16" s="24"/>
      <c r="C16" s="24"/>
      <c r="D16" s="39"/>
      <c r="E16" s="39"/>
      <c r="F16" s="39"/>
      <c r="G16" s="39"/>
      <c r="H16" s="25"/>
      <c r="I16" s="26"/>
      <c r="J16" s="39"/>
      <c r="K16" s="25"/>
    </row>
    <row r="17" spans="1:15" customFormat="1" ht="20.25" customHeight="1">
      <c r="A17" s="86" t="s">
        <v>27</v>
      </c>
      <c r="B17" s="87"/>
      <c r="C17" s="13" t="s">
        <v>28</v>
      </c>
      <c r="D17" s="15" t="str">
        <f ca="1">IFERROR(IF(Setup!C24&lt;30,"(LOW SAMPLE)",INDIRECT("'("&amp;VLOOKUP($D$1,Setup!$B$2:$C$10,2,0)&amp;")'!A11")),"")</f>
        <v/>
      </c>
      <c r="E17" s="15" t="str">
        <f ca="1">IFERROR(IF(Setup!D24&lt;30,"(LOW SAMPLE)",INDIRECT("'("&amp;VLOOKUP($D$1,Setup!$B$2:$C$10,2,0)&amp;")'!B11")),"")</f>
        <v/>
      </c>
      <c r="F17" s="21" t="str">
        <f ca="1">IFERROR(IF(OR(D17="(LOW SAMPLE)",E17="(LOW SAMPLE)"),"-",INDIRECT("'("&amp;VLOOKUP($D$1,Setup!$B$2:$C$10,2,0)&amp;")'!C11")),"")</f>
        <v/>
      </c>
      <c r="G17" s="14" t="s">
        <v>20</v>
      </c>
      <c r="H17" s="17" t="str">
        <f ca="1">IFERROR(IF(OR(D17="(LOW SAMPLE)",E17="(LOW SAMPLE)"),"-",INDIRECT("'("&amp;VLOOKUP($D$1,Setup!$B$2:$C$10,2,0)&amp;")'!D11")),"")</f>
        <v/>
      </c>
      <c r="I17" s="26"/>
      <c r="J17" s="15" t="str">
        <f ca="1">IFERROR(E17,"")</f>
        <v/>
      </c>
      <c r="K17" s="19" t="str">
        <f ca="1">IFERROR((J17/E17)-1,"")</f>
        <v/>
      </c>
      <c r="M17" s="22" t="str">
        <f ca="1">E17</f>
        <v/>
      </c>
      <c r="N17" s="1" t="e">
        <f ca="1">M17*0.99999</f>
        <v>#VALUE!</v>
      </c>
      <c r="O17" s="1" t="e">
        <f ca="1">M17*1.00001</f>
        <v>#VALUE!</v>
      </c>
    </row>
    <row r="18" spans="1:15" customFormat="1" ht="20.25" customHeight="1">
      <c r="A18" s="86"/>
      <c r="B18" s="87"/>
      <c r="C18" s="40" t="s">
        <v>29</v>
      </c>
      <c r="D18" s="41" t="str">
        <f ca="1">IFERROR(IF(Setup!C25&lt;30,"(LOW SAMPLE)",INDIRECT("'("&amp;VLOOKUP($D$1,Setup!$B$2:$C$10,2,0)&amp;")'!A12")),"")</f>
        <v/>
      </c>
      <c r="E18" s="41" t="str">
        <f ca="1">IFERROR(IF(Setup!D25&lt;30,"(LOW SAMPLE)",INDIRECT("'("&amp;VLOOKUP($D$1,Setup!$B$2:$C$10,2,0)&amp;")'!B12")),"")</f>
        <v/>
      </c>
      <c r="F18" s="15" t="str">
        <f ca="1">IFERROR(IF(OR(D18="(LOW SAMPLE)",E18="(LOW SAMPLE)"),"-",INDIRECT("'("&amp;VLOOKUP($D$1,Setup!$B$2:$C$10,2,0)&amp;")'!C12")),"")</f>
        <v/>
      </c>
      <c r="G18" s="42" t="s">
        <v>18</v>
      </c>
      <c r="H18" s="17" t="str">
        <f ca="1">IFERROR(IF(OR(D18="(LOW SAMPLE)",E18="(LOW SAMPLE)"),"-",INDIRECT("'("&amp;VLOOKUP($D$1,Setup!$B$2:$C$10,2,0)&amp;")'!D12")),"")</f>
        <v/>
      </c>
      <c r="I18" s="26"/>
      <c r="J18" s="41" t="str">
        <f ca="1">IFERROR(E18,"")</f>
        <v/>
      </c>
      <c r="K18" s="19" t="str">
        <f ca="1">IFERROR((J18/E18)-1,"")</f>
        <v/>
      </c>
      <c r="M18" s="43" t="str">
        <f ca="1">E18</f>
        <v/>
      </c>
      <c r="N18" s="1" t="e">
        <f ca="1">M18*0.99999</f>
        <v>#VALUE!</v>
      </c>
      <c r="O18" s="1" t="e">
        <f ca="1">M18*1.00001</f>
        <v>#VALUE!</v>
      </c>
    </row>
    <row r="19" spans="1:15" customFormat="1" ht="20.25" customHeight="1">
      <c r="A19" s="86"/>
      <c r="B19" s="87"/>
      <c r="C19" s="35" t="s">
        <v>30</v>
      </c>
      <c r="D19" s="44" t="str">
        <f ca="1">IFERROR(IF(Setup!G5="Non Priority Retailers","NA",IF(Setup!C26&lt;30,"(LOW SAMPLE)",INDIRECT("'("&amp;VLOOKUP($D$1,Setup!$B$2:$C$10,2,0)&amp;")'!A13"))),"")</f>
        <v/>
      </c>
      <c r="E19" s="44" t="str">
        <f ca="1">IFERROR(IF(Setup!G5="Non Priority Retailers","NA",IF(Setup!D26&lt;30,"(LOW SAMPLE)",INDIRECT("'("&amp;VLOOKUP($D$1,Setup!$B$2:$C$10,2,0)&amp;")'!B13"))),"")</f>
        <v/>
      </c>
      <c r="F19" s="36" t="str">
        <f ca="1">IFERROR(IF(Setup!G5="Non Priority Retailers","-",IF(OR(D19="(LOW SAMPLE)",E19="(LOW SAMPLE)"),"-",INDIRECT("'("&amp;VLOOKUP($D$1,Setup!$B$2:$C$10,2,0)&amp;")'!C13"))),"")</f>
        <v/>
      </c>
      <c r="G19" s="45" t="s">
        <v>23</v>
      </c>
      <c r="H19" s="33" t="s">
        <v>25</v>
      </c>
      <c r="I19" s="26"/>
      <c r="J19" s="34"/>
      <c r="K19" s="33"/>
    </row>
    <row r="20" spans="1:15" customFormat="1" ht="20.25" customHeight="1">
      <c r="A20" s="86"/>
      <c r="B20" s="87"/>
      <c r="C20" s="35" t="s">
        <v>31</v>
      </c>
      <c r="D20" s="15" t="str">
        <f ca="1">IFERROR(IF(Setup!AH2=1,"NA",IF(Setup!G5="Non Priority Retailers","NA",IF(Setup!C27&lt;30,"(LOW SAMPLE)",INDIRECT("'("&amp;VLOOKUP($D$1,Setup!$B$2:$C$10,2,0)&amp;")'!A14")))),"")</f>
        <v/>
      </c>
      <c r="E20" s="15" t="str">
        <f ca="1">IFERROR(IF(Setup!AH2=1,"NA",IF(Setup!G5="Non Priority Retailers","NA",IF(Setup!D27&lt;30,"(LOW SAMPLE)",INDIRECT("'("&amp;VLOOKUP($D$1,Setup!$B$2:$C$10,2,0)&amp;")'!B14")))),"")</f>
        <v/>
      </c>
      <c r="F20" s="36" t="str">
        <f ca="1">IFERROR(IF(Setup!G5="Non Priority Retailers","-",IF(OR(D20="(LOW SAMPLE)",E20="(LOW SAMPLE)"),"-",INDIRECT("'("&amp;VLOOKUP($D$1,Setup!$B$2:$C$10,2,0)&amp;")'!C14"))),"")</f>
        <v/>
      </c>
      <c r="G20" s="37" t="s">
        <v>20</v>
      </c>
      <c r="H20" s="33" t="s">
        <v>25</v>
      </c>
      <c r="I20" s="26"/>
      <c r="J20" s="38"/>
      <c r="K20" s="33"/>
    </row>
    <row r="21" spans="1:15" customFormat="1" ht="20.25" customHeight="1">
      <c r="A21" s="88"/>
      <c r="B21" s="89"/>
      <c r="C21" s="35" t="s">
        <v>32</v>
      </c>
      <c r="D21" s="46" t="str">
        <f ca="1">IFERROR(IF(Setup!C28&lt;30,"(LOW SAMPLE)",INDIRECT("'("&amp;VLOOKUP($D$1,Setup!$B$2:$C$10,2,0)&amp;")'!A15")),"")</f>
        <v/>
      </c>
      <c r="E21" s="46" t="str">
        <f ca="1">IFERROR(IF(Setup!D28&lt;30,"(LOW SAMPLE)",INDIRECT("'("&amp;VLOOKUP($D$1,Setup!$B$2:$C$10,2,0)&amp;")'!B15")),"")</f>
        <v/>
      </c>
      <c r="F21" s="32" t="str">
        <f ca="1">IFERROR(IF(OR(D21="(LOW SAMPLE)",E21="(LOW SAMPLE)"),"-",INDIRECT("'("&amp;VLOOKUP($D$1,Setup!$B$2:$C$10,2,0)&amp;")'!C15")),"")</f>
        <v/>
      </c>
      <c r="G21" s="19" t="s">
        <v>18</v>
      </c>
      <c r="H21" s="33" t="s">
        <v>25</v>
      </c>
      <c r="I21" s="26"/>
      <c r="J21" s="47"/>
      <c r="K21" s="33"/>
    </row>
    <row r="22" spans="1:15" customFormat="1" ht="20.25" customHeight="1">
      <c r="A22" s="48"/>
      <c r="B22" s="49" t="str">
        <f>"Source:  Coca-Cola iSHOP Shopper Metrics, "&amp;Setup!E3&amp;" vs. YAGO, "&amp;D2&amp;", "&amp;IF(Setup!I2="None","All Demographics",Setup!I2)&amp;", "&amp;D4&amp;" Visits"</f>
        <v>Source:  Coca-Cola iSHOP Shopper Metrics, MAR 2018 12MMT vs. YAGO, MONTHLY +, All Demographics, 7-ELEVEN Visits</v>
      </c>
      <c r="C22" s="48"/>
      <c r="D22" s="48"/>
      <c r="E22" s="48"/>
      <c r="F22" s="48"/>
      <c r="G22" s="48"/>
      <c r="H22" s="50"/>
      <c r="J22" s="51" t="s">
        <v>33</v>
      </c>
      <c r="K22" s="52" t="str">
        <f ca="1">IFERROR((J18*J17*J11*J10*J8*J7/(E18*E17*E11*E10*E8*E7))-1,"")</f>
        <v/>
      </c>
    </row>
    <row r="23" spans="1:15" customFormat="1" ht="6.75" customHeight="1">
      <c r="B23" s="1"/>
      <c r="C23" s="1"/>
      <c r="H23" s="53"/>
      <c r="J23" s="1"/>
    </row>
    <row r="24" spans="1:15" customFormat="1" ht="33.75" customHeight="1">
      <c r="A24" s="48"/>
      <c r="B24" s="83"/>
      <c r="C24" s="83"/>
      <c r="D24" s="83"/>
      <c r="E24" s="83"/>
      <c r="F24" s="83"/>
      <c r="G24" s="83"/>
      <c r="H24" s="83"/>
      <c r="J24" s="95" t="s">
        <v>460</v>
      </c>
      <c r="K24" s="96"/>
    </row>
    <row r="25" spans="1:15"/>
    <row r="26" spans="1:15"/>
  </sheetData>
  <mergeCells count="10">
    <mergeCell ref="B24:H24"/>
    <mergeCell ref="A10:B15"/>
    <mergeCell ref="A17:B21"/>
    <mergeCell ref="A7:B8"/>
    <mergeCell ref="J1:K1"/>
    <mergeCell ref="D2:H2"/>
    <mergeCell ref="D1:H1"/>
    <mergeCell ref="D3:H3"/>
    <mergeCell ref="D4:H4"/>
    <mergeCell ref="J24:K24"/>
  </mergeCells>
  <conditionalFormatting sqref="K18:K21">
    <cfRule type="dataBar" priority="1">
      <dataBar>
        <cfvo type="min"/>
        <cfvo type="max"/>
        <color rgb="FFFFB628"/>
      </dataBar>
    </cfRule>
  </conditionalFormatting>
  <conditionalFormatting sqref="K7:K16">
    <cfRule type="dataBar" priority="2">
      <dataBar>
        <cfvo type="min"/>
        <cfvo type="max"/>
        <color rgb="FFFFB628"/>
      </dataBar>
    </cfRule>
  </conditionalFormatting>
  <conditionalFormatting sqref="K2">
    <cfRule type="expression" dxfId="57" priority="3">
      <formula>AND($K$2&lt;100,$K$2&lt;&gt;"NA")</formula>
    </cfRule>
  </conditionalFormatting>
  <conditionalFormatting sqref="D14">
    <cfRule type="expression" dxfId="56" priority="4">
      <formula>D14&lt;&gt;"(LOW SAMPLE)"</formula>
    </cfRule>
  </conditionalFormatting>
  <conditionalFormatting sqref="D17">
    <cfRule type="expression" dxfId="55" priority="5">
      <formula>D17&lt;&gt;"(LOW SAMPLE)"</formula>
    </cfRule>
  </conditionalFormatting>
  <conditionalFormatting sqref="D15">
    <cfRule type="expression" dxfId="54" priority="6">
      <formula>D15&lt;&gt;"(LOW SAMPLE)"</formula>
    </cfRule>
  </conditionalFormatting>
  <conditionalFormatting sqref="K3">
    <cfRule type="cellIs" dxfId="53" priority="7" operator="lessThan">
      <formula>100</formula>
    </cfRule>
  </conditionalFormatting>
  <pageMargins left="0.7" right="0.7" top="0.75" bottom="0.75" header="0.3" footer="0.3"/>
  <pageSetup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30" id="{B365BA42-E1F4-4965-BEC7-6830159BC4DF}">
            <xm:f>AND(D10="NA",Setup!C17="NA")</xm:f>
            <x14:dxf>
              <font>
                <color theme="1"/>
              </font>
            </x14:dxf>
          </x14:cfRule>
          <x14:cfRule type="expression" priority="31" id="{238E2796-93C2-4BCC-8287-4F7C15B1EC59}">
            <xm:f>AND(D10&lt;&gt;"(LOW SAMPLE)",Setup!C17&lt;&gt;"NA")</xm:f>
            <x14:dxf>
              <font>
                <color rgb="FF0000FF"/>
              </font>
            </x14:dxf>
          </x14:cfRule>
          <xm:sqref>D10</xm:sqref>
        </x14:conditionalFormatting>
        <x14:conditionalFormatting xmlns:xm="http://schemas.microsoft.com/office/excel/2006/main">
          <x14:cfRule type="expression" priority="27" id="{FFE93F5A-CF76-4D4C-B7A6-D44F034DEE13}">
            <xm:f>OR(D20="NA",Setup!C27="NA")</xm:f>
            <x14:dxf>
              <font>
                <color theme="1"/>
              </font>
            </x14:dxf>
          </x14:cfRule>
          <x14:cfRule type="expression" priority="28" id="{6989CD2F-834F-4386-875C-107961355A65}">
            <xm:f>AND(D20&lt;&gt;"(LOW SAMPLE)",Setup!C27&lt;&gt;"NA")</xm:f>
            <x14:dxf>
              <font>
                <color rgb="FF0000FF"/>
              </font>
            </x14:dxf>
          </x14:cfRule>
          <xm:sqref>D20</xm:sqref>
        </x14:conditionalFormatting>
        <x14:conditionalFormatting xmlns:xm="http://schemas.microsoft.com/office/excel/2006/main">
          <x14:cfRule type="expression" priority="25" id="{2E060F14-BA4E-4F23-99BB-BA8621AB8BA6}">
            <xm:f>AND(D11="NA",Setup!C18="NA")</xm:f>
            <x14:dxf>
              <font>
                <color theme="1"/>
              </font>
            </x14:dxf>
          </x14:cfRule>
          <xm:sqref>D11</xm:sqref>
        </x14:conditionalFormatting>
        <x14:conditionalFormatting xmlns:xm="http://schemas.microsoft.com/office/excel/2006/main">
          <x14:cfRule type="expression" priority="23" id="{F4682DA4-260E-4310-8E4F-687EF478F68E}">
            <xm:f>AND(D12="NA",Setup!C19="NA")</xm:f>
            <x14:dxf>
              <font>
                <color theme="1"/>
              </font>
            </x14:dxf>
          </x14:cfRule>
          <xm:sqref>D12</xm:sqref>
        </x14:conditionalFormatting>
        <x14:conditionalFormatting xmlns:xm="http://schemas.microsoft.com/office/excel/2006/main">
          <x14:cfRule type="expression" priority="21" id="{1B32965F-363D-4845-984B-3EC0B4BC3587}">
            <xm:f>AND(D19="NA",Setup!C26="NA")</xm:f>
            <x14:dxf>
              <font>
                <color theme="1"/>
              </font>
            </x14:dxf>
          </x14:cfRule>
          <xm:sqref>D19</xm:sqref>
        </x14:conditionalFormatting>
        <x14:conditionalFormatting xmlns:xm="http://schemas.microsoft.com/office/excel/2006/main">
          <x14:cfRule type="expression" priority="16" id="{58EB18E1-77F5-4A3B-AFD4-DDA2F67691CC}">
            <xm:f>AND(E8="NA",Setup!D15="NA")</xm:f>
            <x14:dxf>
              <font>
                <color theme="1"/>
              </font>
            </x14:dxf>
          </x14:cfRule>
          <xm:sqref>E8</xm:sqref>
        </x14:conditionalFormatting>
        <x14:conditionalFormatting xmlns:xm="http://schemas.microsoft.com/office/excel/2006/main">
          <x14:cfRule type="expression" priority="12" id="{A8FF2069-6AB9-47FE-98FC-9A80FB104493}">
            <xm:f>AND(E10="NA",Setup!D17="NA")</xm:f>
            <x14:dxf>
              <font>
                <color theme="1"/>
              </font>
            </x14:dxf>
          </x14:cfRule>
          <xm:sqref>E10</xm:sqref>
        </x14:conditionalFormatting>
        <x14:conditionalFormatting xmlns:xm="http://schemas.microsoft.com/office/excel/2006/main">
          <x14:cfRule type="expression" priority="32" id="{28547204-D7BB-452E-8892-F11354C8C6D6}">
            <xm:f>OR(E20="NA",Setup!D27&lt;&gt;"NA")</xm:f>
            <x14:dxf>
              <font>
                <color theme="1"/>
              </font>
            </x14:dxf>
          </x14:cfRule>
          <xm:sqref>E20</xm:sqref>
        </x14:conditionalFormatting>
        <x14:conditionalFormatting xmlns:xm="http://schemas.microsoft.com/office/excel/2006/main">
          <x14:cfRule type="expression" priority="33" id="{B5841FF0-B833-4594-8610-02FBA1492116}">
            <xm:f>AND(E11="NA",Setup!D18="NA")</xm:f>
            <x14:dxf>
              <font>
                <color theme="1"/>
              </font>
            </x14:dxf>
          </x14:cfRule>
          <xm:sqref>E11</xm:sqref>
        </x14:conditionalFormatting>
        <x14:conditionalFormatting xmlns:xm="http://schemas.microsoft.com/office/excel/2006/main">
          <x14:cfRule type="expression" priority="34" id="{6814769C-567D-46F5-9181-C100A543E404}">
            <xm:f>AND(E12="NA",Setup!D19="NA")</xm:f>
            <x14:dxf>
              <font>
                <color theme="1"/>
              </font>
            </x14:dxf>
          </x14:cfRule>
          <xm:sqref>E12</xm:sqref>
        </x14:conditionalFormatting>
        <x14:conditionalFormatting xmlns:xm="http://schemas.microsoft.com/office/excel/2006/main">
          <x14:cfRule type="expression" priority="35" id="{18A039CE-6751-42D8-B080-44B4D762C0BE}">
            <xm:f>AND(E19="NA",Setup!D26="NA")</xm:f>
            <x14:dxf>
              <font>
                <color theme="1"/>
              </font>
            </x14:dxf>
          </x14:cfRule>
          <xm:sqref>E19</xm:sqref>
        </x14:conditionalFormatting>
        <x14:conditionalFormatting xmlns:xm="http://schemas.microsoft.com/office/excel/2006/main">
          <x14:cfRule type="expression" priority="38" id="{00000000-000E-0000-0000-000025000000}">
            <xm:f>AND(D8&lt;&gt;"(LOW SAMPLE)",Setup!C15&lt;&gt;"NA")</xm:f>
            <x14:dxf>
              <font>
                <color rgb="FF0000FF"/>
              </font>
            </x14:dxf>
          </x14:cfRule>
          <xm:sqref>D8</xm:sqref>
        </x14:conditionalFormatting>
        <x14:conditionalFormatting xmlns:xm="http://schemas.microsoft.com/office/excel/2006/main">
          <x14:cfRule type="expression" priority="39" id="{00000000-000E-0000-0000-000020000000}">
            <xm:f>AND(D8="NA",Setup!C15="NA")</xm:f>
            <x14:dxf>
              <font>
                <color theme="1"/>
              </font>
            </x14:dxf>
          </x14:cfRule>
          <xm:sqref>D8</xm:sqref>
        </x14:conditionalFormatting>
        <x14:conditionalFormatting xmlns:xm="http://schemas.microsoft.com/office/excel/2006/main">
          <x14:cfRule type="iconSet" priority="144" id="{7536DE17-C862-4ED6-B391-DEC9DD01AE4B}">
            <x14:iconSet iconSet="3Triangles">
              <x14:cfvo type="percent">
                <xm:f>0</xm:f>
              </x14:cfvo>
              <x14:cfvo type="percent">
                <xm:f>33</xm:f>
              </x14:cfvo>
              <x14:cfvo type="percent">
                <xm:f>67</xm:f>
              </x14:cfvo>
            </x14:iconSet>
          </x14:cfRule>
          <xm:sqref>J7 N7:O7</xm:sqref>
        </x14:conditionalFormatting>
        <x14:conditionalFormatting xmlns:xm="http://schemas.microsoft.com/office/excel/2006/main">
          <x14:cfRule type="iconSet" priority="143" id="{A20DB05F-12B4-4A58-BE4B-F748826658EA}">
            <x14:iconSet iconSet="3Triangles">
              <x14:cfvo type="percent">
                <xm:f>0</xm:f>
              </x14:cfvo>
              <x14:cfvo type="percent">
                <xm:f>33</xm:f>
              </x14:cfvo>
              <x14:cfvo type="percent">
                <xm:f>67</xm:f>
              </x14:cfvo>
            </x14:iconSet>
          </x14:cfRule>
          <xm:sqref>J8 N8:O8</xm:sqref>
        </x14:conditionalFormatting>
        <x14:conditionalFormatting xmlns:xm="http://schemas.microsoft.com/office/excel/2006/main">
          <x14:cfRule type="iconSet" priority="142" id="{34357B36-676E-4A50-86AF-1C3AA8B41017}">
            <x14:iconSet iconSet="3Triangles">
              <x14:cfvo type="percent">
                <xm:f>0</xm:f>
              </x14:cfvo>
              <x14:cfvo type="percent">
                <xm:f>33</xm:f>
              </x14:cfvo>
              <x14:cfvo type="percent">
                <xm:f>67</xm:f>
              </x14:cfvo>
            </x14:iconSet>
          </x14:cfRule>
          <xm:sqref>J10 N10:O10</xm:sqref>
        </x14:conditionalFormatting>
        <x14:conditionalFormatting xmlns:xm="http://schemas.microsoft.com/office/excel/2006/main">
          <x14:cfRule type="iconSet" priority="145" id="{4FE0A2F5-2D51-42B9-835B-460BCA710145}">
            <x14:iconSet iconSet="3Triangles">
              <x14:cfvo type="percent">
                <xm:f>0</xm:f>
              </x14:cfvo>
              <x14:cfvo type="percent">
                <xm:f>33</xm:f>
              </x14:cfvo>
              <x14:cfvo type="percent">
                <xm:f>67</xm:f>
              </x14:cfvo>
            </x14:iconSet>
          </x14:cfRule>
          <xm:sqref>J11 N11:O11</xm:sqref>
        </x14:conditionalFormatting>
        <x14:conditionalFormatting xmlns:xm="http://schemas.microsoft.com/office/excel/2006/main">
          <x14:cfRule type="iconSet" priority="146" id="{0CB01C20-96E5-4A0F-BBF1-8924E3CEBFFC}">
            <x14:iconSet iconSet="3Triangles">
              <x14:cfvo type="percent">
                <xm:f>0</xm:f>
              </x14:cfvo>
              <x14:cfvo type="percent">
                <xm:f>33</xm:f>
              </x14:cfvo>
              <x14:cfvo type="percent">
                <xm:f>67</xm:f>
              </x14:cfvo>
            </x14:iconSet>
          </x14:cfRule>
          <xm:sqref>J17 N17:O17</xm:sqref>
        </x14:conditionalFormatting>
        <x14:conditionalFormatting xmlns:xm="http://schemas.microsoft.com/office/excel/2006/main">
          <x14:cfRule type="iconSet" priority="147" id="{2D53CFB8-1F19-464B-9342-4F5B0E30DEBC}">
            <x14:iconSet iconSet="3Triangles">
              <x14:cfvo type="percent">
                <xm:f>0</xm:f>
              </x14:cfvo>
              <x14:cfvo type="percent">
                <xm:f>33</xm:f>
              </x14:cfvo>
              <x14:cfvo type="percent">
                <xm:f>67</xm:f>
              </x14:cfvo>
            </x14:iconSet>
          </x14:cfRule>
          <xm:sqref>J18 N18:O18</xm:sqref>
        </x14:conditionalFormatting>
        <x14:conditionalFormatting xmlns:xm="http://schemas.microsoft.com/office/excel/2006/main">
          <x14:cfRule type="expression" priority="138" id="{2B1A56E8-E627-4631-B8D4-537E3F3932D1}">
            <xm:f>AND(Setup!C14&gt;=50,Setup!C14&lt;100)</xm:f>
            <x14:dxf>
              <fill>
                <patternFill>
                  <bgColor theme="2" tint="-0.24994659260841701"/>
                </patternFill>
              </fill>
            </x14:dxf>
          </x14:cfRule>
          <xm:sqref>D7</xm:sqref>
        </x14:conditionalFormatting>
        <x14:conditionalFormatting xmlns:xm="http://schemas.microsoft.com/office/excel/2006/main">
          <x14:cfRule type="expression" priority="129" id="{98E84580-42CF-430C-A729-F3DDC4A5808A}">
            <xm:f>AND(Setup!C20&gt;=50,Setup!C20&lt;100)</xm:f>
            <x14:dxf>
              <fill>
                <patternFill>
                  <bgColor theme="2" tint="-0.24994659260841701"/>
                </patternFill>
              </fill>
            </x14:dxf>
          </x14:cfRule>
          <xm:sqref>D13</xm:sqref>
        </x14:conditionalFormatting>
        <x14:conditionalFormatting xmlns:xm="http://schemas.microsoft.com/office/excel/2006/main">
          <x14:cfRule type="expression" priority="107" id="{A878A195-767B-4DCE-804C-A6B36891FF9A}">
            <xm:f>AND(Setup!C21&gt;=50,Setup!C21&lt;100)</xm:f>
            <x14:dxf>
              <fill>
                <patternFill>
                  <bgColor theme="2" tint="-0.24994659260841701"/>
                </patternFill>
              </fill>
            </x14:dxf>
          </x14:cfRule>
          <xm:sqref>D14</xm:sqref>
        </x14:conditionalFormatting>
        <x14:conditionalFormatting xmlns:xm="http://schemas.microsoft.com/office/excel/2006/main">
          <x14:cfRule type="expression" priority="103" id="{C5EA4120-5C8A-4A67-8272-A546E95D6C78}">
            <xm:f>AND(Setup!C25&gt;=50,Setup!C25&lt;100)</xm:f>
            <x14:dxf>
              <fill>
                <patternFill>
                  <bgColor theme="2" tint="-0.24994659260841701"/>
                </patternFill>
              </fill>
            </x14:dxf>
          </x14:cfRule>
          <xm:sqref>D18</xm:sqref>
        </x14:conditionalFormatting>
        <x14:conditionalFormatting xmlns:xm="http://schemas.microsoft.com/office/excel/2006/main">
          <x14:cfRule type="expression" priority="101" id="{2A9077A3-3AB1-468A-A0F5-3B741E46C371}">
            <xm:f>AND(Setup!C28&gt;=50,Setup!C28&lt;100)</xm:f>
            <x14:dxf>
              <fill>
                <patternFill>
                  <bgColor theme="2" tint="-0.24994659260841701"/>
                </patternFill>
              </fill>
            </x14:dxf>
          </x14:cfRule>
          <xm:sqref>D21</xm:sqref>
        </x14:conditionalFormatting>
        <x14:conditionalFormatting xmlns:xm="http://schemas.microsoft.com/office/excel/2006/main">
          <x14:cfRule type="expression" priority="100" id="{376F832A-F271-4AC9-A68D-FE878D51CFF6}">
            <xm:f>AND(Setup!D14&gt;=50,Setup!D14&lt;100)</xm:f>
            <x14:dxf>
              <fill>
                <patternFill>
                  <bgColor theme="2" tint="-0.24994659260841701"/>
                </patternFill>
              </fill>
            </x14:dxf>
          </x14:cfRule>
          <xm:sqref>E7</xm:sqref>
        </x14:conditionalFormatting>
        <x14:conditionalFormatting xmlns:xm="http://schemas.microsoft.com/office/excel/2006/main">
          <x14:cfRule type="expression" priority="94" id="{507C11AB-FF15-4E36-877A-F3D47D31C092}">
            <xm:f>AND(Setup!D20&gt;=50,Setup!D20&lt;100)</xm:f>
            <x14:dxf>
              <fill>
                <patternFill>
                  <bgColor theme="2" tint="-0.24994659260841701"/>
                </patternFill>
              </fill>
            </x14:dxf>
          </x14:cfRule>
          <xm:sqref>E13</xm:sqref>
        </x14:conditionalFormatting>
        <x14:conditionalFormatting xmlns:xm="http://schemas.microsoft.com/office/excel/2006/main">
          <x14:cfRule type="expression" priority="92" id="{F71E6CA1-521F-4056-99D7-D7E768CA5502}">
            <xm:f>AND(Setup!D21&gt;=50,Setup!D21&lt;100)</xm:f>
            <x14:dxf>
              <fill>
                <patternFill>
                  <bgColor theme="2" tint="-0.24994659260841701"/>
                </patternFill>
              </fill>
            </x14:dxf>
          </x14:cfRule>
          <x14:cfRule type="expression" priority="83" id="{90DF6CE0-B38B-4ECA-8383-7CEEDBB1AEBF}">
            <xm:f>AND(Setup!E21&gt;=1.96,E14&lt;&gt;"(LOW SAMPLE)")</xm:f>
            <x14:dxf>
              <font>
                <color rgb="FF00B050"/>
              </font>
            </x14:dxf>
          </x14:cfRule>
          <x14:cfRule type="expression" priority="82" id="{70B8E095-5760-4312-B60A-47226AED9C13}">
            <xm:f>AND(Setup!E21&lt;=-1.96,E14&lt;&gt;"(LOW SAMPLE)")</xm:f>
            <x14:dxf>
              <font>
                <color rgb="FFFF0000"/>
              </font>
            </x14:dxf>
          </x14:cfRule>
          <xm:sqref>E14</xm:sqref>
        </x14:conditionalFormatting>
        <x14:conditionalFormatting xmlns:xm="http://schemas.microsoft.com/office/excel/2006/main">
          <x14:cfRule type="expression" priority="90" id="{4228F692-8FA1-45E9-9E73-E3CE9814DFF1}">
            <xm:f>AND(Setup!D25&gt;=50,Setup!D25&lt;100)</xm:f>
            <x14:dxf>
              <fill>
                <patternFill>
                  <bgColor theme="2" tint="-0.24994659260841701"/>
                </patternFill>
              </fill>
            </x14:dxf>
          </x14:cfRule>
          <xm:sqref>E18</xm:sqref>
        </x14:conditionalFormatting>
        <x14:conditionalFormatting xmlns:xm="http://schemas.microsoft.com/office/excel/2006/main">
          <x14:cfRule type="expression" priority="88" id="{BD78D5B8-F3BE-4B65-9629-6243BCAEDF60}">
            <xm:f>AND(Setup!D28&gt;=50,Setup!D28&lt;100)</xm:f>
            <x14:dxf>
              <fill>
                <patternFill>
                  <bgColor theme="2" tint="-0.24994659260841701"/>
                </patternFill>
              </fill>
            </x14:dxf>
          </x14:cfRule>
          <xm:sqref>E21</xm:sqref>
        </x14:conditionalFormatting>
        <x14:conditionalFormatting xmlns:xm="http://schemas.microsoft.com/office/excel/2006/main">
          <x14:cfRule type="expression" priority="65" id="{5659C787-1D30-431F-8C1F-8150DF2CDFEA}">
            <xm:f>AND(Setup!E22&lt;=-1.96,E15&lt;&gt;"(LOW SAMPLE)")</xm:f>
            <x14:dxf>
              <font>
                <color rgb="FFFF0000"/>
              </font>
            </x14:dxf>
          </x14:cfRule>
          <x14:cfRule type="expression" priority="66" id="{4834FBE8-32ED-4F43-ABFE-8FD0576A56BF}">
            <xm:f>AND(Setup!E22&gt;=1.96,E15&lt;&gt;"(LOW SAMPLE)")</xm:f>
            <x14:dxf>
              <font>
                <color rgb="FF00B050"/>
              </font>
            </x14:dxf>
          </x14:cfRule>
          <x14:cfRule type="expression" priority="67" id="{77602D74-5C3E-4791-93BF-B0E13108E878}">
            <xm:f>AND(Setup!D22&gt;=50,Setup!D22&lt;100)</xm:f>
            <x14:dxf>
              <fill>
                <patternFill>
                  <bgColor theme="2" tint="-0.24994659260841701"/>
                </patternFill>
              </fill>
            </x14:dxf>
          </x14:cfRule>
          <xm:sqref>E15</xm:sqref>
        </x14:conditionalFormatting>
        <x14:conditionalFormatting xmlns:xm="http://schemas.microsoft.com/office/excel/2006/main">
          <x14:cfRule type="expression" priority="62" id="{4CFE5F4C-EDC8-4E2C-BD00-9ED8A61550A9}">
            <xm:f>AND(Setup!E24&lt;=-1.96,E17&lt;&gt;"(LOW SAMPLE)")</xm:f>
            <x14:dxf>
              <font>
                <color rgb="FFFF0000"/>
              </font>
            </x14:dxf>
          </x14:cfRule>
          <x14:cfRule type="expression" priority="63" id="{851858FC-E0FC-427B-B9F0-8FDEC6AF9117}">
            <xm:f>AND(Setup!E24&gt;=1.96,E17&lt;&gt;"(LOW SAMPLE)")</xm:f>
            <x14:dxf>
              <font>
                <color rgb="FF00B050"/>
              </font>
            </x14:dxf>
          </x14:cfRule>
          <x14:cfRule type="expression" priority="64" id="{D65F9B13-CFF1-4F79-BE1A-93100CFFE94F}">
            <xm:f>AND(Setup!D24&gt;=50,Setup!D24&lt;100)</xm:f>
            <x14:dxf>
              <fill>
                <patternFill>
                  <bgColor theme="2" tint="-0.24994659260841701"/>
                </patternFill>
              </fill>
            </x14:dxf>
          </x14:cfRule>
          <xm:sqref>E17</xm:sqref>
        </x14:conditionalFormatting>
        <x14:conditionalFormatting xmlns:xm="http://schemas.microsoft.com/office/excel/2006/main">
          <x14:cfRule type="expression" priority="53" id="{25FFAEAB-368F-4946-8C37-CB73D9C96DEC}">
            <xm:f>AND(Setup!C24&gt;=50,Setup!C24&lt;100)</xm:f>
            <x14:dxf>
              <fill>
                <patternFill>
                  <bgColor theme="2" tint="-0.24994659260841701"/>
                </patternFill>
              </fill>
            </x14:dxf>
          </x14:cfRule>
          <xm:sqref>D17</xm:sqref>
        </x14:conditionalFormatting>
        <x14:conditionalFormatting xmlns:xm="http://schemas.microsoft.com/office/excel/2006/main">
          <x14:cfRule type="expression" priority="50" id="{31C45CA2-A818-43E4-B2C4-1A51673F1D94}">
            <xm:f>AND(Setup!C22&gt;=50,Setup!C22&lt;100)</xm:f>
            <x14:dxf>
              <fill>
                <patternFill>
                  <bgColor theme="2" tint="-0.24994659260841701"/>
                </patternFill>
              </fill>
            </x14:dxf>
          </x14:cfRule>
          <xm:sqref>D15</xm:sqref>
        </x14:conditionalFormatting>
        <x14:conditionalFormatting xmlns:xm="http://schemas.microsoft.com/office/excel/2006/main">
          <x14:cfRule type="expression" priority="148" id="{94FACAC7-9C61-46E1-A9C6-B3A267980A14}">
            <xm:f>AND(Setup!C15&gt;=50,Setup!C15&lt;100,Setup!C15&lt;&gt;"NA")</xm:f>
            <x14:dxf>
              <fill>
                <patternFill>
                  <bgColor rgb="FFA2A2A2"/>
                </patternFill>
              </fill>
            </x14:dxf>
          </x14:cfRule>
          <xm:sqref>D8</xm:sqref>
        </x14:conditionalFormatting>
        <x14:conditionalFormatting xmlns:xm="http://schemas.microsoft.com/office/excel/2006/main">
          <x14:cfRule type="expression" priority="149" id="{2FFEAA48-B0F8-47EE-BE5E-5A41A98296C3}">
            <xm:f>AND(Setup!C17&gt;=50,Setup!C17&lt;100,Setup!C17&lt;&gt;"NA")</xm:f>
            <x14:dxf>
              <fill>
                <patternFill>
                  <bgColor rgb="FFA2A2A2"/>
                </patternFill>
              </fill>
            </x14:dxf>
          </x14:cfRule>
          <xm:sqref>D10</xm:sqref>
        </x14:conditionalFormatting>
        <x14:conditionalFormatting xmlns:xm="http://schemas.microsoft.com/office/excel/2006/main">
          <x14:cfRule type="expression" priority="29" id="{D2473495-2ECF-4A37-A05E-BAE901B12D84}">
            <xm:f>AND(Setup!C27&gt;=50,Setup!C27&lt;100,Setup!C27&lt;&gt;"NA")</xm:f>
            <x14:dxf>
              <fill>
                <patternFill>
                  <bgColor rgb="FFA2A2A2"/>
                </patternFill>
              </fill>
            </x14:dxf>
          </x14:cfRule>
          <xm:sqref>D20</xm:sqref>
        </x14:conditionalFormatting>
        <x14:conditionalFormatting xmlns:xm="http://schemas.microsoft.com/office/excel/2006/main">
          <x14:cfRule type="expression" priority="26" id="{BFAAA4A8-A0A4-4225-BC2F-E945BAE24DDD}">
            <xm:f>AND(Setup!C18&gt;=50,Setup!C18&lt;100,Setup!C18&lt;&gt;"NA")</xm:f>
            <x14:dxf>
              <fill>
                <patternFill>
                  <bgColor rgb="FFA2A2A2"/>
                </patternFill>
              </fill>
            </x14:dxf>
          </x14:cfRule>
          <xm:sqref>D11</xm:sqref>
        </x14:conditionalFormatting>
        <x14:conditionalFormatting xmlns:xm="http://schemas.microsoft.com/office/excel/2006/main">
          <x14:cfRule type="expression" priority="24" id="{7D1953E8-F395-4AC8-BD2C-9D4C27C39F18}">
            <xm:f>AND(Setup!C19&gt;=50,Setup!C19&lt;100,Setup!C19&lt;&gt;"NA")</xm:f>
            <x14:dxf>
              <fill>
                <patternFill>
                  <bgColor rgb="FFA2A2A2"/>
                </patternFill>
              </fill>
            </x14:dxf>
          </x14:cfRule>
          <xm:sqref>D12</xm:sqref>
        </x14:conditionalFormatting>
        <x14:conditionalFormatting xmlns:xm="http://schemas.microsoft.com/office/excel/2006/main">
          <x14:cfRule type="expression" priority="22" id="{562E1AE6-32BB-437D-B32D-A13D02135006}">
            <xm:f>AND(Setup!C26&gt;=50,Setup!C26&lt;100,Setup!C26&lt;&gt;"NA")</xm:f>
            <x14:dxf>
              <fill>
                <patternFill>
                  <bgColor rgb="FFA2A2A2"/>
                </patternFill>
              </fill>
            </x14:dxf>
          </x14:cfRule>
          <xm:sqref>D19</xm:sqref>
        </x14:conditionalFormatting>
        <x14:conditionalFormatting xmlns:xm="http://schemas.microsoft.com/office/excel/2006/main">
          <x14:cfRule type="expression" priority="19" id="{5588A521-C098-4345-8D61-CF99039ADD5B}">
            <xm:f>AND(E8&lt;&gt;"(LOW SAMPLE)",Setup!E15&lt;=-1.96,Setup!D15&lt;&gt;"NA")</xm:f>
            <x14:dxf>
              <font>
                <color rgb="FFFF0000"/>
              </font>
            </x14:dxf>
          </x14:cfRule>
          <x14:cfRule type="expression" priority="18" id="{5BB0D286-ABB0-4EA6-9492-EB7BA45E2BC2}">
            <xm:f>AND(E8&lt;&gt;"(LOW SAMPLE)",Setup!E15&gt;=1.96,Setup!D15&lt;&gt;"NA")</xm:f>
            <x14:dxf>
              <font>
                <color rgb="FF00B050"/>
              </font>
            </x14:dxf>
          </x14:cfRule>
          <x14:cfRule type="expression" priority="17" id="{832EEDEA-593A-4964-9836-3C1A97748329}">
            <xm:f>AND(Setup!D15&gt;=50,Setup!D15&lt;100,,Setup!D15&lt;&gt;"NA")</xm:f>
            <x14:dxf>
              <fill>
                <patternFill>
                  <bgColor rgb="FFA2A2A2"/>
                </patternFill>
              </fill>
            </x14:dxf>
          </x14:cfRule>
          <xm:sqref>E8</xm:sqref>
        </x14:conditionalFormatting>
        <x14:conditionalFormatting xmlns:xm="http://schemas.microsoft.com/office/excel/2006/main">
          <x14:cfRule type="expression" priority="13" id="{1FFF3703-5922-4610-BCFA-ABF0009145D0}">
            <xm:f>AND(Setup!D17&gt;=50,Setup!D17&lt;100,Setup!D17&lt;&gt;"NA")</xm:f>
            <x14:dxf>
              <fill>
                <patternFill>
                  <bgColor rgb="FFA2A2A2"/>
                </patternFill>
              </fill>
            </x14:dxf>
          </x14:cfRule>
          <x14:cfRule type="expression" priority="14" id="{A6E3AB33-C9CA-4EFD-8842-865B7DAE4E1E}">
            <xm:f>AND(E10&lt;&gt;"(LOW SAMPLE)",Setup!E17&gt;=1.96,Setup!D17&lt;&gt;"NA")</xm:f>
            <x14:dxf>
              <font>
                <color rgb="FF00B050"/>
              </font>
            </x14:dxf>
          </x14:cfRule>
          <x14:cfRule type="expression" priority="15" id="{1C5B63FF-6D63-4D9F-B526-AC5D5F9F5D1F}">
            <xm:f>AND(E10&lt;&gt;"(LOW SAMPLE)",Setup!E17&lt;=-1.96,Setup!D17&lt;&gt;"NA")</xm:f>
            <x14:dxf>
              <font>
                <color rgb="FFFF0000"/>
              </font>
            </x14:dxf>
          </x14:cfRule>
          <xm:sqref>E10</xm:sqref>
        </x14:conditionalFormatting>
        <x14:conditionalFormatting xmlns:xm="http://schemas.microsoft.com/office/excel/2006/main">
          <x14:cfRule type="expression" priority="150" id="{7CD071F0-D481-4590-8E37-968F05744F68}">
            <xm:f>AND(Setup!D27&gt;=50,Setup!D27&lt;100,Setup!D27&lt;&gt;"NA")</xm:f>
            <x14:dxf>
              <fill>
                <patternFill>
                  <bgColor rgb="FFA2A2A2"/>
                </patternFill>
              </fill>
            </x14:dxf>
          </x14:cfRule>
          <x14:cfRule type="expression" priority="10" id="{724B9338-FE11-45CA-A1CC-E6AFBDAAF694}">
            <xm:f>AND(E20&lt;&gt;"(LOW SAMPLE)",Setup!E27&gt;=1.96,Setup!D27&lt;&gt;"NA")</xm:f>
            <x14:dxf>
              <font>
                <color rgb="FF00B050"/>
              </font>
            </x14:dxf>
          </x14:cfRule>
          <x14:cfRule type="expression" priority="11" id="{A6E54E06-2A1F-46A9-9D78-B1C1B632C875}">
            <xm:f>AND(E20&lt;&gt;"(LOW SAMPLE)",Setup!E27&lt;=-1.96,Setup!D27&lt;&gt;"NA")</xm:f>
            <x14:dxf>
              <font>
                <color rgb="FFFF0000"/>
              </font>
            </x14:dxf>
          </x14:cfRule>
          <xm:sqref>E20</xm:sqref>
        </x14:conditionalFormatting>
        <x14:conditionalFormatting xmlns:xm="http://schemas.microsoft.com/office/excel/2006/main">
          <x14:cfRule type="expression" priority="151" id="{47964A5D-3A15-4459-BCCD-FA3C076FB055}">
            <xm:f>AND(Setup!D18&gt;=50,Setup!D18&lt;100,Setup!D18&lt;&gt;"NA")</xm:f>
            <x14:dxf>
              <fill>
                <patternFill>
                  <bgColor rgb="FFA2A2A2"/>
                </patternFill>
              </fill>
            </x14:dxf>
          </x14:cfRule>
          <xm:sqref>E11</xm:sqref>
        </x14:conditionalFormatting>
        <x14:conditionalFormatting xmlns:xm="http://schemas.microsoft.com/office/excel/2006/main">
          <x14:cfRule type="expression" priority="152" id="{2802ACE1-7C49-44E1-828B-702AF77B1042}">
            <xm:f>AND(Setup!D19&gt;=50,Setup!D19&lt;100,Setup!D19&lt;&gt;"NA")</xm:f>
            <x14:dxf>
              <fill>
                <patternFill>
                  <bgColor rgb="FFA2A2A2"/>
                </patternFill>
              </fill>
            </x14:dxf>
          </x14:cfRule>
          <xm:sqref>E12</xm:sqref>
        </x14:conditionalFormatting>
        <x14:conditionalFormatting xmlns:xm="http://schemas.microsoft.com/office/excel/2006/main">
          <x14:cfRule type="expression" priority="153" id="{1C607D49-BDFE-4E1F-A019-91496F8987B9}">
            <xm:f>AND(Setup!D26&gt;=50,Setup!D26&lt;100,Setup!D26&lt;&gt;"NA")</xm:f>
            <x14:dxf>
              <fill>
                <patternFill>
                  <bgColor rgb="FFA2A2A2"/>
                </patternFill>
              </fill>
            </x14:dxf>
          </x14:cfRule>
          <xm:sqref>E19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Setup!$B$2:$B$10</xm:f>
          </x14:formula1>
          <xm:sqref>D1:H1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6"/>
  <sheetViews>
    <sheetView workbookViewId="0">
      <selection activeCell="E16" sqref="E16 E16"/>
    </sheetView>
  </sheetViews>
  <sheetFormatPr defaultRowHeight="15"/>
  <sheetData>
    <row r="1" spans="1:12">
      <c r="A1" s="20">
        <v>239633464</v>
      </c>
      <c r="B1" s="20">
        <v>241346391.5</v>
      </c>
      <c r="C1" s="57">
        <v>7.0000000000000001E-3</v>
      </c>
      <c r="D1" s="57">
        <v>7.0000000000000001E-3</v>
      </c>
      <c r="E1" s="20"/>
      <c r="F1" s="57"/>
      <c r="G1" s="20">
        <v>4614</v>
      </c>
      <c r="H1" s="1">
        <v>39451</v>
      </c>
      <c r="I1" s="1">
        <v>39792</v>
      </c>
      <c r="J1" s="1"/>
      <c r="K1" s="1">
        <v>39451</v>
      </c>
      <c r="L1" s="1">
        <v>39792</v>
      </c>
    </row>
    <row r="2" spans="1:12">
      <c r="A2" s="22">
        <v>0.47099999999999997</v>
      </c>
      <c r="B2" s="22">
        <v>0.46800000000000003</v>
      </c>
      <c r="C2" s="68">
        <v>-0.3</v>
      </c>
      <c r="D2" s="57">
        <v>-7.0000000000000001E-3</v>
      </c>
      <c r="E2" s="22"/>
      <c r="F2" s="57"/>
      <c r="G2" s="20">
        <v>54</v>
      </c>
      <c r="H2" s="1">
        <v>18322</v>
      </c>
      <c r="I2" s="1">
        <v>18520</v>
      </c>
      <c r="J2" s="1">
        <v>-0.59622003512331301</v>
      </c>
      <c r="K2" s="1">
        <v>18322</v>
      </c>
      <c r="L2" s="1">
        <v>18520</v>
      </c>
    </row>
    <row r="4" spans="1:12">
      <c r="A4" s="22">
        <v>0.25600000000000001</v>
      </c>
      <c r="B4" s="22">
        <v>0.25600000000000001</v>
      </c>
      <c r="C4" s="68">
        <v>0</v>
      </c>
      <c r="D4" s="57">
        <v>-1E-3</v>
      </c>
      <c r="E4" s="22"/>
      <c r="F4" s="57"/>
      <c r="H4" s="1">
        <v>4650</v>
      </c>
      <c r="I4" s="1">
        <v>4614</v>
      </c>
      <c r="J4" s="1">
        <v>-2.76759276170064E-2</v>
      </c>
      <c r="K4" s="1">
        <v>4650</v>
      </c>
      <c r="L4" s="1">
        <v>4614</v>
      </c>
    </row>
    <row r="5" spans="1:12">
      <c r="A5" s="20">
        <v>68.099999999999994</v>
      </c>
      <c r="B5" s="20">
        <v>63.5</v>
      </c>
      <c r="C5" s="69">
        <v>-4.5999999999999996</v>
      </c>
      <c r="D5" s="57">
        <v>-6.8000000000000005E-2</v>
      </c>
      <c r="E5" s="20"/>
      <c r="F5" s="57"/>
      <c r="H5" s="1">
        <v>1724</v>
      </c>
      <c r="I5" s="1">
        <v>1591</v>
      </c>
      <c r="J5" s="1"/>
      <c r="K5" s="1">
        <v>1289</v>
      </c>
      <c r="L5" s="1">
        <v>1205</v>
      </c>
    </row>
    <row r="6" spans="1:12">
      <c r="A6" s="20">
        <v>28935842</v>
      </c>
      <c r="B6" s="20">
        <v>28922516.399999999</v>
      </c>
      <c r="C6" s="57">
        <v>0</v>
      </c>
      <c r="D6" s="1" t="s">
        <v>25</v>
      </c>
      <c r="E6" s="20"/>
      <c r="H6" s="1">
        <v>4650</v>
      </c>
      <c r="I6" s="1">
        <v>4614</v>
      </c>
      <c r="J6" s="1"/>
      <c r="K6" s="1">
        <v>4650</v>
      </c>
      <c r="L6" s="1">
        <v>4614</v>
      </c>
    </row>
    <row r="7" spans="1:12">
      <c r="A7" s="20">
        <v>1971524384.8</v>
      </c>
      <c r="B7" s="20">
        <v>1837196763.2</v>
      </c>
      <c r="C7" s="57">
        <v>-6.8000000000000005E-2</v>
      </c>
      <c r="D7" s="1" t="s">
        <v>25</v>
      </c>
      <c r="E7" s="20"/>
      <c r="H7" s="1">
        <v>1724</v>
      </c>
      <c r="I7" s="1">
        <v>1591</v>
      </c>
      <c r="J7" s="1"/>
      <c r="K7" s="1">
        <v>1289</v>
      </c>
      <c r="L7" s="1">
        <v>1205</v>
      </c>
    </row>
    <row r="8" spans="1:12">
      <c r="A8" s="22">
        <v>0.13900000000000001</v>
      </c>
      <c r="B8" s="22">
        <v>0.13100000000000001</v>
      </c>
      <c r="C8" s="69">
        <v>-0.8</v>
      </c>
      <c r="D8" s="1" t="s">
        <v>25</v>
      </c>
      <c r="E8" s="22"/>
      <c r="H8" s="1">
        <v>12522</v>
      </c>
      <c r="I8" s="1">
        <v>12255</v>
      </c>
      <c r="J8" s="1">
        <v>-1.81688304822886</v>
      </c>
      <c r="K8" s="1">
        <v>4098</v>
      </c>
      <c r="L8" s="1">
        <v>4058</v>
      </c>
    </row>
    <row r="9" spans="1:12">
      <c r="A9" s="22">
        <v>0.47699999999999998</v>
      </c>
      <c r="B9" s="22">
        <v>0.45</v>
      </c>
      <c r="C9" s="1">
        <v>-2.7</v>
      </c>
      <c r="D9" s="1" t="s">
        <v>25</v>
      </c>
      <c r="E9" s="22"/>
      <c r="H9" s="1">
        <v>3642</v>
      </c>
      <c r="I9" s="1">
        <v>3550</v>
      </c>
      <c r="J9" s="1">
        <v>-2.2740688098608199</v>
      </c>
      <c r="K9" s="1">
        <v>2477</v>
      </c>
      <c r="L9" s="1">
        <v>2410</v>
      </c>
    </row>
    <row r="11" spans="1:12" ht="17.25" customHeight="1">
      <c r="A11" s="15">
        <v>4.7E-2</v>
      </c>
      <c r="B11" s="15">
        <v>3.5999999999999997E-2</v>
      </c>
      <c r="C11" s="70">
        <v>-1.1000000000000001</v>
      </c>
      <c r="D11" s="57">
        <v>-0.23499999999999999</v>
      </c>
      <c r="E11" s="22"/>
      <c r="F11" s="57"/>
      <c r="H11" s="1">
        <v>78</v>
      </c>
      <c r="I11" s="1">
        <v>54</v>
      </c>
      <c r="J11" s="1">
        <v>-0.31003023667088198</v>
      </c>
      <c r="K11" s="1">
        <v>69</v>
      </c>
      <c r="L11" s="1">
        <v>48</v>
      </c>
    </row>
    <row r="12" spans="1:12" ht="17.25" customHeight="1">
      <c r="A12" s="62">
        <v>7.5</v>
      </c>
      <c r="B12" s="62">
        <v>7.6</v>
      </c>
      <c r="C12" s="42">
        <v>0.01</v>
      </c>
      <c r="D12" s="57">
        <v>0.01</v>
      </c>
      <c r="E12" s="43"/>
      <c r="F12" s="57"/>
      <c r="H12" s="1">
        <v>78</v>
      </c>
      <c r="I12" s="1">
        <v>54</v>
      </c>
      <c r="J12" s="1"/>
      <c r="K12" s="1">
        <v>69</v>
      </c>
      <c r="L12" s="1">
        <v>48</v>
      </c>
    </row>
    <row r="13" spans="1:12" ht="17.25" customHeight="1">
      <c r="A13" s="37">
        <v>3.2</v>
      </c>
      <c r="B13" s="37">
        <v>2.2999999999999998</v>
      </c>
      <c r="C13" s="71">
        <v>-0.9</v>
      </c>
      <c r="D13" s="1" t="s">
        <v>25</v>
      </c>
      <c r="E13" s="20"/>
      <c r="H13" s="1">
        <v>78</v>
      </c>
      <c r="I13" s="1">
        <v>54</v>
      </c>
      <c r="J13" s="1"/>
      <c r="K13" s="1">
        <v>69</v>
      </c>
      <c r="L13" s="1">
        <v>48</v>
      </c>
    </row>
    <row r="14" spans="1:12" ht="17.25" customHeight="1">
      <c r="A14" s="32">
        <v>0.29499999999999998</v>
      </c>
      <c r="B14" s="32">
        <v>0.30199999999999999</v>
      </c>
      <c r="C14" s="65">
        <v>0.7</v>
      </c>
      <c r="D14" s="1" t="s">
        <v>25</v>
      </c>
      <c r="E14" s="22"/>
      <c r="H14" s="1">
        <v>1375</v>
      </c>
      <c r="I14" s="1">
        <v>1375</v>
      </c>
      <c r="J14" s="1">
        <v>0.45007600312575202</v>
      </c>
      <c r="K14" s="1">
        <v>1375</v>
      </c>
      <c r="L14" s="1">
        <v>1375</v>
      </c>
    </row>
    <row r="15" spans="1:12" ht="17.25" customHeight="1">
      <c r="A15" s="46">
        <v>8.9</v>
      </c>
      <c r="B15" s="46">
        <v>7.8</v>
      </c>
      <c r="C15" s="72">
        <v>-0.125</v>
      </c>
      <c r="D15" s="1" t="s">
        <v>25</v>
      </c>
      <c r="E15" s="43"/>
      <c r="H15" s="1">
        <v>1724</v>
      </c>
      <c r="I15" s="1">
        <v>1591</v>
      </c>
      <c r="J15" s="1"/>
      <c r="K15" s="1">
        <v>1289</v>
      </c>
      <c r="L15" s="1">
        <v>1205</v>
      </c>
    </row>
    <row r="16" spans="1:12">
      <c r="E16" s="1"/>
      <c r="F16" s="5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AH329"/>
  <sheetViews>
    <sheetView topLeftCell="V1" workbookViewId="0">
      <selection activeCell="Z9" sqref="Z9"/>
    </sheetView>
  </sheetViews>
  <sheetFormatPr defaultRowHeight="15"/>
  <cols>
    <col min="1" max="1" width="9.140625" style="1" customWidth="1"/>
    <col min="2" max="2" width="69" style="1" bestFit="1" customWidth="1"/>
    <col min="3" max="3" width="38.5703125" style="1" customWidth="1"/>
    <col min="4" max="10" width="9.140625" style="1" customWidth="1"/>
    <col min="11" max="11" width="18.85546875" style="1" bestFit="1" customWidth="1"/>
    <col min="12" max="25" width="9.140625" style="1" customWidth="1"/>
    <col min="26" max="26" width="62" style="1" bestFit="1" customWidth="1"/>
    <col min="27" max="30" width="9.140625" style="1" customWidth="1"/>
    <col min="31" max="31" width="23.7109375" style="1" bestFit="1" customWidth="1"/>
  </cols>
  <sheetData>
    <row r="1" spans="2:34">
      <c r="B1" s="73" t="s">
        <v>34</v>
      </c>
      <c r="C1" s="73" t="s">
        <v>35</v>
      </c>
      <c r="E1" s="73" t="s">
        <v>36</v>
      </c>
      <c r="G1" s="73" t="s">
        <v>37</v>
      </c>
      <c r="I1" s="1" t="s">
        <v>38</v>
      </c>
      <c r="K1" s="1" t="s">
        <v>39</v>
      </c>
      <c r="M1" s="1" t="s">
        <v>40</v>
      </c>
      <c r="Z1" s="1" t="s">
        <v>41</v>
      </c>
      <c r="AA1" s="1" t="s">
        <v>42</v>
      </c>
      <c r="AH1" s="1" t="s">
        <v>43</v>
      </c>
    </row>
    <row r="2" spans="2:34">
      <c r="B2" s="74"/>
      <c r="C2" s="75">
        <v>1</v>
      </c>
      <c r="D2" s="1" t="s">
        <v>44</v>
      </c>
      <c r="E2" s="1" t="s">
        <v>45</v>
      </c>
      <c r="G2" s="1" t="s">
        <v>46</v>
      </c>
      <c r="I2" s="1" t="s">
        <v>47</v>
      </c>
      <c r="K2" s="1" t="s">
        <v>48</v>
      </c>
      <c r="Z2" s="1" t="s">
        <v>49</v>
      </c>
      <c r="AA2" s="1" t="s">
        <v>50</v>
      </c>
      <c r="AE2" s="76" t="s">
        <v>51</v>
      </c>
      <c r="AH2" s="1">
        <f>COUNTIF($AE$2:$AE$269,Report!$D$1)</f>
        <v>0</v>
      </c>
    </row>
    <row r="3" spans="2:34">
      <c r="B3" s="74"/>
      <c r="C3" s="75">
        <v>2</v>
      </c>
      <c r="D3" s="1" t="s">
        <v>52</v>
      </c>
      <c r="E3" s="1" t="s">
        <v>53</v>
      </c>
      <c r="Z3" s="1" t="s">
        <v>54</v>
      </c>
      <c r="AA3" s="1" t="s">
        <v>50</v>
      </c>
      <c r="AE3" s="76" t="s">
        <v>55</v>
      </c>
    </row>
    <row r="4" spans="2:34">
      <c r="B4" s="74"/>
      <c r="C4" s="75">
        <v>3</v>
      </c>
      <c r="G4" s="1" t="s">
        <v>56</v>
      </c>
      <c r="Z4" s="1" t="s">
        <v>57</v>
      </c>
      <c r="AA4" s="1" t="s">
        <v>50</v>
      </c>
      <c r="AE4" s="76" t="s">
        <v>58</v>
      </c>
    </row>
    <row r="5" spans="2:34">
      <c r="B5" s="74"/>
      <c r="C5" s="75">
        <v>4</v>
      </c>
      <c r="G5" s="1" t="str">
        <f>VLOOKUP(G2,$Z$1:$AA$329,2,0)</f>
        <v>Priority Retailers</v>
      </c>
      <c r="Z5" s="1" t="s">
        <v>59</v>
      </c>
      <c r="AA5" s="1" t="s">
        <v>50</v>
      </c>
      <c r="AE5" s="76" t="s">
        <v>60</v>
      </c>
    </row>
    <row r="6" spans="2:34">
      <c r="B6" s="74"/>
      <c r="C6" s="75">
        <v>5</v>
      </c>
      <c r="Z6" s="1" t="s">
        <v>61</v>
      </c>
      <c r="AA6" s="1" t="s">
        <v>50</v>
      </c>
      <c r="AE6" s="76" t="s">
        <v>62</v>
      </c>
    </row>
    <row r="7" spans="2:34">
      <c r="B7" s="74"/>
      <c r="C7" s="75">
        <v>6</v>
      </c>
      <c r="Z7" s="1" t="s">
        <v>63</v>
      </c>
      <c r="AA7" s="1" t="s">
        <v>50</v>
      </c>
      <c r="AE7" s="76" t="s">
        <v>64</v>
      </c>
    </row>
    <row r="8" spans="2:34">
      <c r="B8" s="74"/>
      <c r="C8" s="75">
        <v>7</v>
      </c>
      <c r="Z8" s="1" t="s">
        <v>65</v>
      </c>
      <c r="AA8" s="1" t="s">
        <v>50</v>
      </c>
      <c r="AE8" s="76" t="s">
        <v>66</v>
      </c>
    </row>
    <row r="9" spans="2:34">
      <c r="B9" s="74"/>
      <c r="C9" s="75">
        <v>8</v>
      </c>
      <c r="Z9" s="1" t="s">
        <v>67</v>
      </c>
      <c r="AA9" s="1" t="s">
        <v>50</v>
      </c>
      <c r="AE9" s="76" t="s">
        <v>68</v>
      </c>
    </row>
    <row r="10" spans="2:34">
      <c r="B10" s="74"/>
      <c r="C10" s="75">
        <v>9</v>
      </c>
      <c r="Z10" s="1" t="s">
        <v>69</v>
      </c>
      <c r="AA10" s="1" t="s">
        <v>50</v>
      </c>
      <c r="AE10" s="76" t="s">
        <v>70</v>
      </c>
    </row>
    <row r="11" spans="2:34">
      <c r="Z11" s="1" t="s">
        <v>71</v>
      </c>
      <c r="AA11" s="1" t="s">
        <v>50</v>
      </c>
      <c r="AE11" s="76" t="s">
        <v>72</v>
      </c>
    </row>
    <row r="12" spans="2:34">
      <c r="Z12" s="1" t="s">
        <v>73</v>
      </c>
      <c r="AA12" s="1" t="s">
        <v>50</v>
      </c>
      <c r="AE12" s="76" t="s">
        <v>74</v>
      </c>
    </row>
    <row r="13" spans="2:34">
      <c r="C13" s="1" t="s">
        <v>75</v>
      </c>
      <c r="D13" s="1" t="s">
        <v>76</v>
      </c>
      <c r="E13" s="1" t="s">
        <v>77</v>
      </c>
      <c r="Z13" s="1">
        <v>76</v>
      </c>
      <c r="AA13" s="1" t="s">
        <v>78</v>
      </c>
      <c r="AE13" s="76" t="s">
        <v>79</v>
      </c>
    </row>
    <row r="14" spans="2:34" ht="15.75" customHeight="1">
      <c r="B14" s="77" t="s">
        <v>17</v>
      </c>
      <c r="C14" s="1" t="str">
        <f ca="1">IFERROR(INDIRECT("'("&amp;VLOOKUP(Report!$D$1,Setup!$B$2:$C$10,2,0)&amp;")'!H1"),"")</f>
        <v/>
      </c>
      <c r="D14" s="1" t="str">
        <f ca="1">IFERROR(INDIRECT("'("&amp;VLOOKUP(Report!$D$1,Setup!$B$2:$C$10,2,0)&amp;")'!I1"),"")</f>
        <v/>
      </c>
      <c r="E14" s="1" t="str">
        <f ca="1">IFERROR(INDIRECT("'("&amp;VLOOKUP(Report!$D$1,Setup!$B$2:$C$10,2,0)&amp;")'!J1"),"")</f>
        <v/>
      </c>
      <c r="M14"/>
      <c r="N14"/>
      <c r="O14"/>
      <c r="P14"/>
      <c r="Q14"/>
      <c r="R14"/>
      <c r="S14"/>
      <c r="T14"/>
      <c r="U14"/>
      <c r="V14"/>
      <c r="W14"/>
      <c r="X14"/>
      <c r="Y14"/>
      <c r="Z14" s="1" t="s">
        <v>80</v>
      </c>
      <c r="AA14" s="1" t="s">
        <v>78</v>
      </c>
      <c r="AB14"/>
      <c r="AC14"/>
      <c r="AD14"/>
      <c r="AE14" s="76" t="s">
        <v>81</v>
      </c>
    </row>
    <row r="15" spans="2:34" ht="15.75" customHeight="1">
      <c r="B15" s="77" t="s">
        <v>19</v>
      </c>
      <c r="C15" s="1" t="str">
        <f ca="1">IF(G5&lt;&gt;"Priority Retailers","NA",IFERROR(INDIRECT("'("&amp;VLOOKUP(Report!$D$1,Setup!$B$2:$C$10,2,0)&amp;")'!H2"),""))</f>
        <v/>
      </c>
      <c r="D15" s="1" t="str">
        <f ca="1">IF(G5&lt;&gt;"Priority Retailers","NA",IFERROR(INDIRECT("'("&amp;VLOOKUP(Report!$D$1,Setup!$B$2:$C$10,2,0)&amp;")'!I2"),""))</f>
        <v/>
      </c>
      <c r="E15" s="1" t="str">
        <f ca="1">IF(G5="Non Priority Retailers","NA",IFERROR(INDIRECT("'("&amp;VLOOKUP(Report!$D$1,Setup!$B$2:$C$10,2,0)&amp;")'!J2"),""))</f>
        <v/>
      </c>
      <c r="M15"/>
      <c r="N15"/>
      <c r="O15"/>
      <c r="P15"/>
      <c r="Q15"/>
      <c r="R15"/>
      <c r="S15"/>
      <c r="T15"/>
      <c r="U15"/>
      <c r="V15"/>
      <c r="W15"/>
      <c r="X15"/>
      <c r="Y15"/>
      <c r="Z15" s="1" t="s">
        <v>82</v>
      </c>
      <c r="AA15" s="1" t="s">
        <v>78</v>
      </c>
      <c r="AB15"/>
      <c r="AC15"/>
      <c r="AD15"/>
      <c r="AE15" s="76" t="s">
        <v>83</v>
      </c>
    </row>
    <row r="16" spans="2:34" ht="15.75" customHeight="1">
      <c r="B16" s="78"/>
      <c r="M16"/>
      <c r="N16"/>
      <c r="O16"/>
      <c r="P16"/>
      <c r="Q16"/>
      <c r="R16"/>
      <c r="S16"/>
      <c r="T16"/>
      <c r="U16"/>
      <c r="V16"/>
      <c r="W16"/>
      <c r="X16"/>
      <c r="Y16"/>
      <c r="Z16" s="1" t="s">
        <v>84</v>
      </c>
      <c r="AA16" s="1" t="s">
        <v>78</v>
      </c>
      <c r="AB16"/>
      <c r="AC16"/>
      <c r="AD16"/>
      <c r="AE16" s="76" t="s">
        <v>85</v>
      </c>
    </row>
    <row r="17" spans="2:31">
      <c r="B17" s="79" t="s">
        <v>86</v>
      </c>
      <c r="C17" s="1" t="str">
        <f ca="1">IF(G5="Non Priority Retailers","NA",IFERROR(INDIRECT("'("&amp;VLOOKUP(Report!$D$1,Setup!$B$2:$C$10,2,0)&amp;")'!H4"),""))</f>
        <v/>
      </c>
      <c r="D17" s="1" t="str">
        <f ca="1">IF(G5="Non Priority Retailers","NA",IFERROR(INDIRECT("'("&amp;VLOOKUP(Report!$D$1,Setup!$B$2:$C$10,2,0)&amp;")'!I4"),""))</f>
        <v/>
      </c>
      <c r="E17" s="1" t="str">
        <f ca="1">IF(G5="Non Priority Retailers","NA",IFERROR(INDIRECT("'("&amp;VLOOKUP(Report!$D$1,Setup!$B$2:$C$10,2,0)&amp;")'!J4"),""))</f>
        <v/>
      </c>
      <c r="Z17" s="1" t="s">
        <v>87</v>
      </c>
      <c r="AA17" s="1" t="s">
        <v>78</v>
      </c>
      <c r="AE17" s="76" t="s">
        <v>88</v>
      </c>
    </row>
    <row r="18" spans="2:31" ht="15.75" customHeight="1">
      <c r="B18" s="77" t="s">
        <v>22</v>
      </c>
      <c r="C18" s="1" t="str">
        <f ca="1">IF(G5="Non Priority Retailers","NA",IFERROR(INDIRECT("'("&amp;VLOOKUP(Report!$D$1,Setup!$B$2:$C$10,2,0)&amp;")'!H5"),""))</f>
        <v/>
      </c>
      <c r="D18" s="1" t="str">
        <f ca="1">IF(G5="Non Priority Retailers","NA",IFERROR(INDIRECT("'("&amp;VLOOKUP(Report!$D$1,Setup!$B$2:$C$10,2,0)&amp;")'!I5"),""))</f>
        <v/>
      </c>
      <c r="E18" s="1" t="str">
        <f ca="1">IF(G5="Non Priority Retailers","NA",IFERROR(INDIRECT("'("&amp;VLOOKUP(Report!$D$1,Setup!$B$2:$C$10,2,0)&amp;")'!J5"),""))</f>
        <v/>
      </c>
      <c r="M18"/>
      <c r="N18"/>
      <c r="O18"/>
      <c r="P18"/>
      <c r="Q18"/>
      <c r="R18"/>
      <c r="S18"/>
      <c r="T18"/>
      <c r="U18"/>
      <c r="V18"/>
      <c r="W18"/>
      <c r="X18"/>
      <c r="Y18"/>
      <c r="Z18" s="1" t="s">
        <v>89</v>
      </c>
      <c r="AA18" s="1" t="s">
        <v>78</v>
      </c>
      <c r="AB18"/>
      <c r="AC18"/>
      <c r="AD18"/>
      <c r="AE18" s="76" t="s">
        <v>90</v>
      </c>
    </row>
    <row r="19" spans="2:31">
      <c r="B19" s="80" t="s">
        <v>24</v>
      </c>
      <c r="C19" s="1" t="str">
        <f ca="1">IF(G5="Non Priority Retailers","NA",IFERROR(INDIRECT("'("&amp;VLOOKUP(Report!$D$1,Setup!$B$2:$C$10,2,0)&amp;")'!H6"),""))</f>
        <v/>
      </c>
      <c r="D19" s="1" t="str">
        <f ca="1">IF(G5="Non Priority Retailers","NA",IFERROR(INDIRECT("'("&amp;VLOOKUP(Report!$D$1,Setup!$B$2:$C$10,2,0)&amp;")'!I6"),""))</f>
        <v/>
      </c>
      <c r="E19" s="1" t="str">
        <f ca="1">IF(G5="Non Priority Retailers","NA",IFERROR(INDIRECT("'("&amp;VLOOKUP(Report!$D$1,Setup!$B$2:$C$10,2,0)&amp;")'!J6"),""))</f>
        <v/>
      </c>
      <c r="Z19" s="1" t="s">
        <v>91</v>
      </c>
      <c r="AA19" s="1" t="s">
        <v>78</v>
      </c>
      <c r="AE19" s="76" t="s">
        <v>92</v>
      </c>
    </row>
    <row r="20" spans="2:31" ht="15.75" customHeight="1">
      <c r="B20" s="81" t="s">
        <v>26</v>
      </c>
      <c r="C20" s="1" t="str">
        <f ca="1">IFERROR(INDIRECT("'("&amp;VLOOKUP(Report!$D$1,Setup!$B$2:$C$10,2,0)&amp;")'!H7"),"")</f>
        <v/>
      </c>
      <c r="D20" s="1" t="str">
        <f ca="1">IFERROR(INDIRECT("'("&amp;VLOOKUP(Report!$D$1,Setup!$B$2:$C$10,2,0)&amp;")'!I7"),"")</f>
        <v/>
      </c>
      <c r="E20" s="1" t="str">
        <f ca="1">IFERROR(INDIRECT("'("&amp;VLOOKUP(Report!$D$1,Setup!$B$2:$C$10,2,0)&amp;")'!J7"),"")</f>
        <v/>
      </c>
      <c r="M20"/>
      <c r="N20"/>
      <c r="O20"/>
      <c r="P20"/>
      <c r="Q20"/>
      <c r="R20"/>
      <c r="S20"/>
      <c r="T20"/>
      <c r="U20"/>
      <c r="V20"/>
      <c r="W20"/>
      <c r="X20"/>
      <c r="Y20"/>
      <c r="Z20" s="1" t="s">
        <v>93</v>
      </c>
      <c r="AA20" s="1" t="s">
        <v>78</v>
      </c>
      <c r="AB20"/>
      <c r="AC20"/>
      <c r="AD20"/>
      <c r="AE20" s="76" t="s">
        <v>94</v>
      </c>
    </row>
    <row r="21" spans="2:31" ht="15.75" customHeight="1">
      <c r="B21" s="81" t="s">
        <v>95</v>
      </c>
      <c r="C21" s="1" t="str">
        <f ca="1">IFERROR(INDIRECT("'("&amp;VLOOKUP(Report!$D$1,Setup!$B$2:$C$10,2,0)&amp;")'!H8"),"")</f>
        <v/>
      </c>
      <c r="D21" s="1" t="str">
        <f ca="1">IFERROR(INDIRECT("'("&amp;VLOOKUP(Report!$D$1,Setup!$B$2:$C$10,2,0)&amp;")'!I8"),"")</f>
        <v/>
      </c>
      <c r="E21" s="1" t="str">
        <f ca="1">IFERROR(INDIRECT("'("&amp;VLOOKUP(Report!$D$1,Setup!$B$2:$C$10,2,0)&amp;")'!J8"),"")</f>
        <v/>
      </c>
      <c r="M21"/>
      <c r="N21"/>
      <c r="O21"/>
      <c r="P21"/>
      <c r="Q21"/>
      <c r="R21"/>
      <c r="S21"/>
      <c r="T21"/>
      <c r="U21"/>
      <c r="V21"/>
      <c r="W21"/>
      <c r="X21"/>
      <c r="Y21"/>
      <c r="Z21" s="1" t="s">
        <v>96</v>
      </c>
      <c r="AA21" s="1" t="s">
        <v>78</v>
      </c>
      <c r="AB21"/>
      <c r="AC21"/>
      <c r="AD21"/>
      <c r="AE21" s="76" t="s">
        <v>97</v>
      </c>
    </row>
    <row r="22" spans="2:31" ht="15.75" customHeight="1">
      <c r="B22" s="81" t="s">
        <v>98</v>
      </c>
      <c r="C22" s="1" t="str">
        <f ca="1">IFERROR(INDIRECT("'("&amp;VLOOKUP(Report!$D$1,Setup!$B$2:$C$10,2,0)&amp;")'!H9"),"")</f>
        <v/>
      </c>
      <c r="D22" s="1" t="str">
        <f ca="1">IFERROR(INDIRECT("'("&amp;VLOOKUP(Report!$D$1,Setup!$B$2:$C$10,2,0)&amp;")'!I9"),"")</f>
        <v/>
      </c>
      <c r="E22" s="1" t="str">
        <f ca="1">IFERROR(INDIRECT("'("&amp;VLOOKUP(Report!$D$1,Setup!$B$2:$C$10,2,0)&amp;")'!J9"),"")</f>
        <v/>
      </c>
      <c r="M22"/>
      <c r="N22"/>
      <c r="O22"/>
      <c r="P22"/>
      <c r="Q22"/>
      <c r="R22"/>
      <c r="S22"/>
      <c r="T22"/>
      <c r="U22"/>
      <c r="V22"/>
      <c r="W22"/>
      <c r="X22"/>
      <c r="Y22"/>
      <c r="Z22" s="1" t="s">
        <v>99</v>
      </c>
      <c r="AA22" s="1" t="s">
        <v>78</v>
      </c>
      <c r="AB22"/>
      <c r="AC22"/>
      <c r="AD22"/>
      <c r="AE22" s="76" t="s">
        <v>100</v>
      </c>
    </row>
    <row r="23" spans="2:31" ht="15.75" customHeight="1">
      <c r="B23" s="78"/>
      <c r="M23"/>
      <c r="N23"/>
      <c r="O23"/>
      <c r="P23"/>
      <c r="Q23"/>
      <c r="R23"/>
      <c r="S23"/>
      <c r="T23"/>
      <c r="U23"/>
      <c r="V23"/>
      <c r="W23"/>
      <c r="X23"/>
      <c r="Y23"/>
      <c r="Z23" s="1" t="s">
        <v>101</v>
      </c>
      <c r="AA23" s="1" t="s">
        <v>78</v>
      </c>
      <c r="AB23"/>
      <c r="AC23"/>
      <c r="AD23"/>
      <c r="AE23" s="76" t="s">
        <v>102</v>
      </c>
    </row>
    <row r="24" spans="2:31" ht="15.75" customHeight="1">
      <c r="B24" s="77" t="s">
        <v>28</v>
      </c>
      <c r="C24" s="1" t="str">
        <f ca="1">IFERROR(INDIRECT("'("&amp;VLOOKUP(Report!$D$1,Setup!$B$2:$C$10,2,0)&amp;")'!H11"),"")</f>
        <v/>
      </c>
      <c r="D24" s="1" t="str">
        <f ca="1">IFERROR(INDIRECT("'("&amp;VLOOKUP(Report!$D$1,Setup!$B$2:$C$10,2,0)&amp;")'!I11"),"")</f>
        <v/>
      </c>
      <c r="E24" s="1" t="str">
        <f ca="1">IFERROR(INDIRECT("'("&amp;VLOOKUP(Report!$D$1,Setup!$B$2:$C$10,2,0)&amp;")'!J11"),"")</f>
        <v/>
      </c>
      <c r="M24"/>
      <c r="N24"/>
      <c r="O24"/>
      <c r="P24"/>
      <c r="Q24"/>
      <c r="R24"/>
      <c r="S24"/>
      <c r="T24"/>
      <c r="U24"/>
      <c r="V24"/>
      <c r="W24"/>
      <c r="X24"/>
      <c r="Y24"/>
      <c r="Z24" s="1" t="s">
        <v>103</v>
      </c>
      <c r="AA24" s="1" t="s">
        <v>78</v>
      </c>
      <c r="AB24"/>
      <c r="AC24"/>
      <c r="AD24"/>
      <c r="AE24" s="76" t="s">
        <v>104</v>
      </c>
    </row>
    <row r="25" spans="2:31" ht="15.75" customHeight="1">
      <c r="B25" s="82" t="s">
        <v>29</v>
      </c>
      <c r="C25" s="1" t="str">
        <f ca="1">IFERROR(INDIRECT("'("&amp;VLOOKUP(Report!$D$1,Setup!$B$2:$C$10,2,0)&amp;")'!H12"),"")</f>
        <v/>
      </c>
      <c r="D25" s="1" t="str">
        <f ca="1">IFERROR(INDIRECT("'("&amp;VLOOKUP(Report!$D$1,Setup!$B$2:$C$10,2,0)&amp;")'!I12"),"")</f>
        <v/>
      </c>
      <c r="E25" s="1" t="str">
        <f ca="1">IFERROR(INDIRECT("'("&amp;VLOOKUP(Report!$D$1,Setup!$B$2:$C$10,2,0)&amp;")'!J12"),"")</f>
        <v/>
      </c>
      <c r="M25"/>
      <c r="N25"/>
      <c r="O25"/>
      <c r="P25"/>
      <c r="Q25"/>
      <c r="R25"/>
      <c r="S25"/>
      <c r="T25"/>
      <c r="U25"/>
      <c r="V25"/>
      <c r="W25"/>
      <c r="X25"/>
      <c r="Y25"/>
      <c r="Z25" s="1" t="s">
        <v>105</v>
      </c>
      <c r="AA25" s="1" t="s">
        <v>78</v>
      </c>
      <c r="AB25"/>
      <c r="AC25"/>
      <c r="AD25"/>
      <c r="AE25" s="76" t="s">
        <v>106</v>
      </c>
    </row>
    <row r="26" spans="2:31" ht="15.75" customHeight="1">
      <c r="B26" s="81" t="s">
        <v>30</v>
      </c>
      <c r="C26" s="1" t="str">
        <f ca="1">IF(G5="Non Priority Retailers","NA",IFERROR(INDIRECT("'("&amp;VLOOKUP(Report!$D$1,Setup!$B$2:$C$10,2,0)&amp;")'!H13"),""))</f>
        <v/>
      </c>
      <c r="D26" s="1" t="str">
        <f ca="1">IF(G5="Non Priority Retailers","NA",IFERROR(INDIRECT("'("&amp;VLOOKUP(Report!$D$1,Setup!$B$2:$C$10,2,0)&amp;")'!I13"),""))</f>
        <v/>
      </c>
      <c r="E26" s="1" t="str">
        <f ca="1">IF(G5="Non Priority Retailers","NA",IFERROR(INDIRECT("'("&amp;VLOOKUP(Report!$D$1,Setup!$B$2:$C$10,2,0)&amp;")'!J13"),""))</f>
        <v/>
      </c>
      <c r="M26"/>
      <c r="N26"/>
      <c r="O26"/>
      <c r="P26"/>
      <c r="Q26"/>
      <c r="R26"/>
      <c r="S26"/>
      <c r="T26"/>
      <c r="U26"/>
      <c r="V26"/>
      <c r="W26"/>
      <c r="X26"/>
      <c r="Y26"/>
      <c r="Z26" s="1" t="s">
        <v>107</v>
      </c>
      <c r="AA26" s="1" t="s">
        <v>78</v>
      </c>
      <c r="AB26"/>
      <c r="AC26"/>
      <c r="AD26"/>
      <c r="AE26" s="76" t="s">
        <v>108</v>
      </c>
    </row>
    <row r="27" spans="2:31" ht="15.75" customHeight="1">
      <c r="B27" s="81" t="s">
        <v>109</v>
      </c>
      <c r="C27" s="1" t="str">
        <f ca="1">IF(G5="Non Priority Retailers","NA",IFERROR(INDIRECT("'("&amp;VLOOKUP(Report!$D$1,Setup!$B$2:$C$10,2,0)&amp;")'!H14"),""))</f>
        <v/>
      </c>
      <c r="D27" s="1" t="str">
        <f ca="1">IF(G5="Non Priority Retailers","NA",IFERROR(INDIRECT("'("&amp;VLOOKUP(Report!$D$1,Setup!$B$2:$C$10,2,0)&amp;")'!I14"),""))</f>
        <v/>
      </c>
      <c r="E27" s="1" t="str">
        <f ca="1">IF(G5="Non Priority Retailers","NA",IFERROR(INDIRECT("'("&amp;VLOOKUP(Report!$D$1,Setup!$B$2:$C$10,2,0)&amp;")'!J14"),""))</f>
        <v/>
      </c>
      <c r="M27"/>
      <c r="N27"/>
      <c r="O27"/>
      <c r="P27"/>
      <c r="Q27"/>
      <c r="R27"/>
      <c r="S27"/>
      <c r="T27"/>
      <c r="U27"/>
      <c r="V27"/>
      <c r="W27"/>
      <c r="X27"/>
      <c r="Y27"/>
      <c r="Z27" s="1" t="s">
        <v>110</v>
      </c>
      <c r="AA27" s="1" t="s">
        <v>78</v>
      </c>
      <c r="AB27"/>
      <c r="AC27"/>
      <c r="AD27"/>
      <c r="AE27" s="76" t="s">
        <v>111</v>
      </c>
    </row>
    <row r="28" spans="2:31" ht="15.75" customHeight="1">
      <c r="B28" s="81" t="s">
        <v>32</v>
      </c>
      <c r="C28" s="1" t="str">
        <f ca="1">IFERROR(INDIRECT("'("&amp;VLOOKUP(Report!$D$1,Setup!$B$2:$C$10,2,0)&amp;")'!H15"),"")</f>
        <v/>
      </c>
      <c r="D28" s="1" t="str">
        <f ca="1">IFERROR(INDIRECT("'("&amp;VLOOKUP(Report!$D$1,Setup!$B$2:$C$10,2,0)&amp;")'!I15"),"")</f>
        <v/>
      </c>
      <c r="E28" s="1" t="str">
        <f ca="1">IFERROR(INDIRECT("'("&amp;VLOOKUP(Report!$D$1,Setup!$B$2:$C$10,2,0)&amp;")'!J15"),"")</f>
        <v/>
      </c>
      <c r="M28"/>
      <c r="N28"/>
      <c r="O28"/>
      <c r="P28"/>
      <c r="Q28"/>
      <c r="R28"/>
      <c r="S28"/>
      <c r="T28"/>
      <c r="U28"/>
      <c r="V28"/>
      <c r="W28"/>
      <c r="X28"/>
      <c r="Y28"/>
      <c r="Z28" s="1" t="s">
        <v>112</v>
      </c>
      <c r="AA28" s="1" t="s">
        <v>78</v>
      </c>
      <c r="AB28"/>
      <c r="AC28"/>
      <c r="AD28"/>
      <c r="AE28" s="76" t="s">
        <v>113</v>
      </c>
    </row>
    <row r="29" spans="2:31">
      <c r="Z29" s="1" t="s">
        <v>114</v>
      </c>
      <c r="AA29" s="1" t="s">
        <v>78</v>
      </c>
      <c r="AE29" s="76" t="s">
        <v>115</v>
      </c>
    </row>
    <row r="30" spans="2:31">
      <c r="Z30" s="1" t="s">
        <v>116</v>
      </c>
      <c r="AA30" s="1" t="s">
        <v>78</v>
      </c>
      <c r="AE30" s="76" t="s">
        <v>117</v>
      </c>
    </row>
    <row r="31" spans="2:31">
      <c r="Z31" s="1" t="s">
        <v>118</v>
      </c>
      <c r="AA31" s="1" t="s">
        <v>78</v>
      </c>
      <c r="AE31" s="76" t="s">
        <v>119</v>
      </c>
    </row>
    <row r="32" spans="2:31">
      <c r="Z32" s="1" t="s">
        <v>120</v>
      </c>
      <c r="AA32" s="1" t="s">
        <v>78</v>
      </c>
      <c r="AE32" s="76" t="s">
        <v>121</v>
      </c>
    </row>
    <row r="33" spans="1:31">
      <c r="Z33" s="1" t="s">
        <v>122</v>
      </c>
      <c r="AA33" s="1" t="s">
        <v>78</v>
      </c>
      <c r="AE33" s="76" t="s">
        <v>123</v>
      </c>
    </row>
    <row r="34" spans="1:31">
      <c r="Z34" s="1" t="s">
        <v>124</v>
      </c>
      <c r="AA34" s="1" t="s">
        <v>78</v>
      </c>
      <c r="AE34" s="76" t="s">
        <v>125</v>
      </c>
    </row>
    <row r="35" spans="1:31">
      <c r="Z35" s="1" t="s">
        <v>126</v>
      </c>
      <c r="AA35" s="1" t="s">
        <v>78</v>
      </c>
      <c r="AE35" s="76" t="s">
        <v>127</v>
      </c>
    </row>
    <row r="36" spans="1:31">
      <c r="Z36" s="1" t="s">
        <v>128</v>
      </c>
      <c r="AA36" s="1" t="s">
        <v>78</v>
      </c>
      <c r="AE36" s="76" t="s">
        <v>129</v>
      </c>
    </row>
    <row r="37" spans="1:31">
      <c r="Z37" s="1" t="s">
        <v>130</v>
      </c>
      <c r="AA37" s="1" t="s">
        <v>78</v>
      </c>
      <c r="AE37" s="76" t="s">
        <v>131</v>
      </c>
    </row>
    <row r="38" spans="1:31">
      <c r="Z38" s="1" t="s">
        <v>132</v>
      </c>
      <c r="AA38" s="1" t="s">
        <v>78</v>
      </c>
      <c r="AE38" s="76" t="s">
        <v>133</v>
      </c>
    </row>
    <row r="39" spans="1:31">
      <c r="Z39" s="1" t="s">
        <v>134</v>
      </c>
      <c r="AA39" s="1" t="s">
        <v>78</v>
      </c>
      <c r="AE39" s="76" t="s">
        <v>135</v>
      </c>
    </row>
    <row r="40" spans="1:31">
      <c r="Z40" s="1" t="s">
        <v>136</v>
      </c>
      <c r="AA40" s="1" t="s">
        <v>78</v>
      </c>
      <c r="AE40" s="76" t="s">
        <v>137</v>
      </c>
    </row>
    <row r="41" spans="1:31">
      <c r="Z41" s="1" t="s">
        <v>138</v>
      </c>
      <c r="AA41" s="1" t="s">
        <v>78</v>
      </c>
      <c r="AE41" s="76" t="s">
        <v>139</v>
      </c>
    </row>
    <row r="42" spans="1:31">
      <c r="Z42" s="1" t="s">
        <v>140</v>
      </c>
      <c r="AA42" s="1" t="s">
        <v>78</v>
      </c>
      <c r="AE42" s="76" t="s">
        <v>141</v>
      </c>
    </row>
    <row r="43" spans="1:31">
      <c r="Z43" s="1" t="s">
        <v>142</v>
      </c>
      <c r="AA43" s="1" t="s">
        <v>78</v>
      </c>
      <c r="AE43" s="76" t="s">
        <v>143</v>
      </c>
    </row>
    <row r="44" spans="1:31">
      <c r="Z44" s="1" t="s">
        <v>144</v>
      </c>
      <c r="AA44" s="1" t="s">
        <v>78</v>
      </c>
      <c r="AE44" s="76" t="s">
        <v>145</v>
      </c>
    </row>
    <row r="45" spans="1:31">
      <c r="Z45" s="1" t="s">
        <v>146</v>
      </c>
      <c r="AA45" s="1" t="s">
        <v>78</v>
      </c>
      <c r="AE45" s="76" t="s">
        <v>147</v>
      </c>
    </row>
    <row r="46" spans="1:31">
      <c r="Z46" s="1" t="s">
        <v>148</v>
      </c>
      <c r="AA46" s="1" t="s">
        <v>78</v>
      </c>
      <c r="AE46" s="76" t="s">
        <v>149</v>
      </c>
    </row>
    <row r="47" spans="1:31" ht="33.75" customHeight="1">
      <c r="A47"/>
      <c r="B47"/>
      <c r="C47"/>
      <c r="D47"/>
      <c r="E47"/>
      <c r="F47"/>
      <c r="G47"/>
      <c r="H47"/>
      <c r="I47"/>
      <c r="J47"/>
      <c r="K47"/>
      <c r="L47"/>
      <c r="M47"/>
      <c r="N47"/>
      <c r="O47"/>
      <c r="P47"/>
      <c r="Q47"/>
      <c r="R47"/>
      <c r="S47"/>
      <c r="T47"/>
      <c r="U47"/>
      <c r="V47"/>
      <c r="W47"/>
      <c r="X47"/>
      <c r="Y47"/>
      <c r="Z47" s="1" t="s">
        <v>150</v>
      </c>
      <c r="AA47" s="1" t="s">
        <v>78</v>
      </c>
      <c r="AB47"/>
      <c r="AC47"/>
      <c r="AD47"/>
      <c r="AE47" s="76" t="s">
        <v>151</v>
      </c>
    </row>
    <row r="48" spans="1:31" ht="22.5" customHeight="1">
      <c r="A48"/>
      <c r="B48"/>
      <c r="C48"/>
      <c r="D48"/>
      <c r="E48"/>
      <c r="F48"/>
      <c r="G48"/>
      <c r="H48"/>
      <c r="I48"/>
      <c r="J48"/>
      <c r="K48"/>
      <c r="L48"/>
      <c r="M48"/>
      <c r="N48"/>
      <c r="O48"/>
      <c r="P48"/>
      <c r="Q48"/>
      <c r="R48"/>
      <c r="S48"/>
      <c r="T48"/>
      <c r="U48"/>
      <c r="V48"/>
      <c r="W48"/>
      <c r="X48"/>
      <c r="Y48"/>
      <c r="Z48" s="1" t="s">
        <v>152</v>
      </c>
      <c r="AA48" s="1" t="s">
        <v>78</v>
      </c>
      <c r="AB48"/>
      <c r="AC48"/>
      <c r="AD48"/>
      <c r="AE48" s="76" t="s">
        <v>153</v>
      </c>
    </row>
    <row r="49" spans="26:31">
      <c r="Z49" s="1" t="s">
        <v>154</v>
      </c>
      <c r="AA49" s="1" t="s">
        <v>78</v>
      </c>
      <c r="AE49" s="76" t="s">
        <v>155</v>
      </c>
    </row>
    <row r="50" spans="26:31">
      <c r="Z50" s="1" t="s">
        <v>156</v>
      </c>
      <c r="AA50" s="1" t="s">
        <v>78</v>
      </c>
      <c r="AE50" s="76" t="s">
        <v>157</v>
      </c>
    </row>
    <row r="51" spans="26:31">
      <c r="Z51" s="1" t="s">
        <v>158</v>
      </c>
      <c r="AA51" s="1" t="s">
        <v>78</v>
      </c>
      <c r="AE51" s="76" t="s">
        <v>159</v>
      </c>
    </row>
    <row r="52" spans="26:31">
      <c r="Z52" s="1" t="s">
        <v>160</v>
      </c>
      <c r="AA52" s="1" t="s">
        <v>78</v>
      </c>
      <c r="AE52" s="76" t="s">
        <v>161</v>
      </c>
    </row>
    <row r="53" spans="26:31">
      <c r="Z53" s="1" t="s">
        <v>162</v>
      </c>
      <c r="AA53" s="1" t="s">
        <v>78</v>
      </c>
      <c r="AE53" s="76" t="s">
        <v>163</v>
      </c>
    </row>
    <row r="54" spans="26:31">
      <c r="Z54" s="1" t="s">
        <v>164</v>
      </c>
      <c r="AA54" s="1" t="s">
        <v>78</v>
      </c>
      <c r="AE54" s="76" t="s">
        <v>165</v>
      </c>
    </row>
    <row r="55" spans="26:31">
      <c r="Z55" s="1" t="s">
        <v>166</v>
      </c>
      <c r="AA55" s="1" t="s">
        <v>78</v>
      </c>
      <c r="AE55" s="76" t="s">
        <v>167</v>
      </c>
    </row>
    <row r="56" spans="26:31">
      <c r="Z56" s="1" t="s">
        <v>168</v>
      </c>
      <c r="AA56" s="1" t="s">
        <v>78</v>
      </c>
      <c r="AE56" s="76" t="s">
        <v>169</v>
      </c>
    </row>
    <row r="57" spans="26:31">
      <c r="Z57" s="1" t="s">
        <v>170</v>
      </c>
      <c r="AA57" s="1" t="s">
        <v>78</v>
      </c>
      <c r="AE57" s="76" t="s">
        <v>171</v>
      </c>
    </row>
    <row r="58" spans="26:31">
      <c r="Z58" s="1" t="s">
        <v>172</v>
      </c>
      <c r="AA58" s="1" t="s">
        <v>78</v>
      </c>
      <c r="AE58" s="76" t="s">
        <v>173</v>
      </c>
    </row>
    <row r="59" spans="26:31">
      <c r="Z59" s="1" t="s">
        <v>174</v>
      </c>
      <c r="AA59" s="1" t="s">
        <v>78</v>
      </c>
      <c r="AE59" s="76" t="s">
        <v>175</v>
      </c>
    </row>
    <row r="60" spans="26:31">
      <c r="Z60" s="1" t="s">
        <v>176</v>
      </c>
      <c r="AA60" s="1" t="s">
        <v>78</v>
      </c>
      <c r="AE60" s="76" t="s">
        <v>177</v>
      </c>
    </row>
    <row r="61" spans="26:31">
      <c r="Z61" s="1" t="s">
        <v>178</v>
      </c>
      <c r="AA61" s="1" t="s">
        <v>78</v>
      </c>
      <c r="AE61" s="76" t="s">
        <v>179</v>
      </c>
    </row>
    <row r="62" spans="26:31">
      <c r="Z62" s="1" t="s">
        <v>180</v>
      </c>
      <c r="AA62" s="1" t="s">
        <v>78</v>
      </c>
      <c r="AE62" s="76" t="s">
        <v>181</v>
      </c>
    </row>
    <row r="63" spans="26:31">
      <c r="Z63" s="1" t="s">
        <v>182</v>
      </c>
      <c r="AA63" s="1" t="s">
        <v>78</v>
      </c>
      <c r="AE63" s="76" t="s">
        <v>183</v>
      </c>
    </row>
    <row r="64" spans="26:31">
      <c r="Z64" s="1" t="s">
        <v>184</v>
      </c>
      <c r="AA64" s="1" t="s">
        <v>78</v>
      </c>
      <c r="AE64" s="76" t="s">
        <v>185</v>
      </c>
    </row>
    <row r="65" spans="1:31">
      <c r="Z65" s="1" t="s">
        <v>186</v>
      </c>
      <c r="AA65" s="1" t="s">
        <v>78</v>
      </c>
      <c r="AE65" s="76" t="s">
        <v>187</v>
      </c>
    </row>
    <row r="66" spans="1:31">
      <c r="Z66" s="1" t="s">
        <v>188</v>
      </c>
      <c r="AA66" s="1" t="s">
        <v>78</v>
      </c>
      <c r="AE66" s="76" t="s">
        <v>189</v>
      </c>
    </row>
    <row r="67" spans="1:31">
      <c r="Z67" s="1" t="s">
        <v>190</v>
      </c>
      <c r="AA67" s="1" t="s">
        <v>78</v>
      </c>
      <c r="AE67" s="76" t="s">
        <v>191</v>
      </c>
    </row>
    <row r="68" spans="1:31">
      <c r="Z68" s="1" t="s">
        <v>192</v>
      </c>
      <c r="AA68" s="1" t="s">
        <v>78</v>
      </c>
      <c r="AE68" s="76" t="s">
        <v>193</v>
      </c>
    </row>
    <row r="69" spans="1:31">
      <c r="Z69" s="1" t="s">
        <v>194</v>
      </c>
      <c r="AA69" s="1" t="s">
        <v>78</v>
      </c>
      <c r="AE69" s="76" t="s">
        <v>195</v>
      </c>
    </row>
    <row r="70" spans="1:31">
      <c r="Z70" s="1" t="s">
        <v>196</v>
      </c>
      <c r="AA70" s="1" t="s">
        <v>78</v>
      </c>
      <c r="AE70" s="76" t="s">
        <v>197</v>
      </c>
    </row>
    <row r="71" spans="1:31" ht="22.5" customHeight="1">
      <c r="A71"/>
      <c r="B71"/>
      <c r="C71"/>
      <c r="D71"/>
      <c r="E71"/>
      <c r="F71"/>
      <c r="G71"/>
      <c r="H71"/>
      <c r="I71"/>
      <c r="J71"/>
      <c r="K71"/>
      <c r="L71"/>
      <c r="M71"/>
      <c r="N71"/>
      <c r="O71"/>
      <c r="P71"/>
      <c r="Q71"/>
      <c r="R71"/>
      <c r="S71"/>
      <c r="T71"/>
      <c r="U71"/>
      <c r="V71"/>
      <c r="W71"/>
      <c r="X71"/>
      <c r="Y71"/>
      <c r="Z71" s="1" t="s">
        <v>198</v>
      </c>
      <c r="AA71" s="1" t="s">
        <v>78</v>
      </c>
      <c r="AB71"/>
      <c r="AC71"/>
      <c r="AD71"/>
      <c r="AE71" s="76" t="s">
        <v>199</v>
      </c>
    </row>
    <row r="72" spans="1:31" ht="22.5" customHeight="1">
      <c r="A72"/>
      <c r="B72"/>
      <c r="C72"/>
      <c r="D72"/>
      <c r="E72"/>
      <c r="F72"/>
      <c r="G72"/>
      <c r="H72"/>
      <c r="I72"/>
      <c r="J72"/>
      <c r="K72"/>
      <c r="L72"/>
      <c r="M72"/>
      <c r="N72"/>
      <c r="O72"/>
      <c r="P72"/>
      <c r="Q72"/>
      <c r="R72"/>
      <c r="S72"/>
      <c r="T72"/>
      <c r="U72"/>
      <c r="V72"/>
      <c r="W72"/>
      <c r="X72"/>
      <c r="Y72"/>
      <c r="Z72" s="1" t="s">
        <v>200</v>
      </c>
      <c r="AA72" s="1" t="s">
        <v>78</v>
      </c>
      <c r="AB72"/>
      <c r="AC72"/>
      <c r="AD72"/>
      <c r="AE72" s="76" t="s">
        <v>201</v>
      </c>
    </row>
    <row r="73" spans="1:31" ht="22.5" customHeight="1">
      <c r="A73"/>
      <c r="B73"/>
      <c r="C73"/>
      <c r="D73"/>
      <c r="E73"/>
      <c r="F73"/>
      <c r="G73"/>
      <c r="H73"/>
      <c r="I73"/>
      <c r="J73"/>
      <c r="K73"/>
      <c r="L73"/>
      <c r="M73"/>
      <c r="N73"/>
      <c r="O73"/>
      <c r="P73"/>
      <c r="Q73"/>
      <c r="R73"/>
      <c r="S73"/>
      <c r="T73"/>
      <c r="U73"/>
      <c r="V73"/>
      <c r="W73"/>
      <c r="X73"/>
      <c r="Y73"/>
      <c r="Z73" s="1" t="s">
        <v>202</v>
      </c>
      <c r="AA73" s="1" t="s">
        <v>78</v>
      </c>
      <c r="AB73"/>
      <c r="AC73"/>
      <c r="AD73"/>
      <c r="AE73" s="76" t="s">
        <v>203</v>
      </c>
    </row>
    <row r="74" spans="1:31" ht="22.5" customHeight="1">
      <c r="A74"/>
      <c r="B74"/>
      <c r="C74"/>
      <c r="D74"/>
      <c r="E74"/>
      <c r="F74"/>
      <c r="G74"/>
      <c r="H74"/>
      <c r="I74"/>
      <c r="J74"/>
      <c r="K74"/>
      <c r="L74"/>
      <c r="M74"/>
      <c r="N74"/>
      <c r="O74"/>
      <c r="P74"/>
      <c r="Q74"/>
      <c r="R74"/>
      <c r="S74"/>
      <c r="T74"/>
      <c r="U74"/>
      <c r="V74"/>
      <c r="W74"/>
      <c r="X74"/>
      <c r="Y74"/>
      <c r="Z74" s="1" t="s">
        <v>204</v>
      </c>
      <c r="AA74" s="1" t="s">
        <v>78</v>
      </c>
      <c r="AB74"/>
      <c r="AC74"/>
      <c r="AD74"/>
      <c r="AE74" s="76" t="s">
        <v>205</v>
      </c>
    </row>
    <row r="75" spans="1:31" ht="22.5" customHeight="1">
      <c r="A75"/>
      <c r="B75"/>
      <c r="C75"/>
      <c r="D75"/>
      <c r="E75"/>
      <c r="F75"/>
      <c r="G75"/>
      <c r="H75"/>
      <c r="I75"/>
      <c r="J75"/>
      <c r="K75"/>
      <c r="L75"/>
      <c r="M75"/>
      <c r="N75"/>
      <c r="O75"/>
      <c r="P75"/>
      <c r="Q75"/>
      <c r="R75"/>
      <c r="S75"/>
      <c r="T75"/>
      <c r="U75"/>
      <c r="V75"/>
      <c r="W75"/>
      <c r="X75"/>
      <c r="Y75"/>
      <c r="Z75" s="1" t="s">
        <v>206</v>
      </c>
      <c r="AA75" s="1" t="s">
        <v>78</v>
      </c>
      <c r="AB75"/>
      <c r="AC75"/>
      <c r="AD75"/>
      <c r="AE75" s="76" t="s">
        <v>207</v>
      </c>
    </row>
    <row r="76" spans="1:31" ht="33.75" customHeight="1">
      <c r="A76"/>
      <c r="B76"/>
      <c r="C76"/>
      <c r="D76"/>
      <c r="E76"/>
      <c r="F76"/>
      <c r="G76"/>
      <c r="H76"/>
      <c r="I76"/>
      <c r="J76"/>
      <c r="K76"/>
      <c r="L76"/>
      <c r="M76"/>
      <c r="N76"/>
      <c r="O76"/>
      <c r="P76"/>
      <c r="Q76"/>
      <c r="R76"/>
      <c r="S76"/>
      <c r="T76"/>
      <c r="U76"/>
      <c r="V76"/>
      <c r="W76"/>
      <c r="X76"/>
      <c r="Y76"/>
      <c r="Z76" s="1" t="s">
        <v>208</v>
      </c>
      <c r="AA76" s="1" t="s">
        <v>78</v>
      </c>
      <c r="AB76"/>
      <c r="AC76"/>
      <c r="AD76"/>
      <c r="AE76" s="76" t="s">
        <v>209</v>
      </c>
    </row>
    <row r="77" spans="1:31">
      <c r="Z77" s="1" t="s">
        <v>210</v>
      </c>
      <c r="AA77" s="1" t="s">
        <v>78</v>
      </c>
      <c r="AE77" s="76" t="s">
        <v>211</v>
      </c>
    </row>
    <row r="78" spans="1:31">
      <c r="Z78" s="1" t="s">
        <v>212</v>
      </c>
      <c r="AA78" s="1" t="s">
        <v>78</v>
      </c>
      <c r="AE78" s="76" t="s">
        <v>464</v>
      </c>
    </row>
    <row r="79" spans="1:31">
      <c r="Z79" s="1" t="s">
        <v>213</v>
      </c>
      <c r="AA79" s="1" t="s">
        <v>78</v>
      </c>
      <c r="AE79" s="76" t="s">
        <v>465</v>
      </c>
    </row>
    <row r="80" spans="1:31">
      <c r="Z80" s="1" t="s">
        <v>214</v>
      </c>
      <c r="AA80" s="1" t="s">
        <v>78</v>
      </c>
      <c r="AE80" s="76" t="s">
        <v>466</v>
      </c>
    </row>
    <row r="81" spans="26:31">
      <c r="Z81" s="1" t="s">
        <v>215</v>
      </c>
      <c r="AA81" s="1" t="s">
        <v>78</v>
      </c>
      <c r="AE81" s="76" t="s">
        <v>467</v>
      </c>
    </row>
    <row r="82" spans="26:31">
      <c r="Z82" s="1" t="s">
        <v>216</v>
      </c>
      <c r="AA82" s="1" t="s">
        <v>78</v>
      </c>
      <c r="AE82" s="76" t="s">
        <v>468</v>
      </c>
    </row>
    <row r="83" spans="26:31" ht="33.75">
      <c r="Z83" s="1" t="s">
        <v>217</v>
      </c>
      <c r="AA83" s="1" t="s">
        <v>78</v>
      </c>
      <c r="AE83" s="76" t="s">
        <v>469</v>
      </c>
    </row>
    <row r="84" spans="26:31">
      <c r="Z84" s="1" t="s">
        <v>218</v>
      </c>
      <c r="AA84" s="1" t="s">
        <v>78</v>
      </c>
      <c r="AE84" s="76" t="s">
        <v>470</v>
      </c>
    </row>
    <row r="85" spans="26:31">
      <c r="Z85" s="1" t="s">
        <v>219</v>
      </c>
      <c r="AA85" s="1" t="s">
        <v>78</v>
      </c>
      <c r="AE85" s="76" t="s">
        <v>471</v>
      </c>
    </row>
    <row r="86" spans="26:31">
      <c r="Z86" s="1" t="s">
        <v>220</v>
      </c>
      <c r="AA86" s="1" t="s">
        <v>78</v>
      </c>
      <c r="AE86" s="76" t="s">
        <v>472</v>
      </c>
    </row>
    <row r="87" spans="26:31">
      <c r="Z87" s="1" t="s">
        <v>221</v>
      </c>
      <c r="AA87" s="1" t="s">
        <v>42</v>
      </c>
      <c r="AE87" s="76" t="s">
        <v>473</v>
      </c>
    </row>
    <row r="88" spans="26:31">
      <c r="Z88" s="1" t="s">
        <v>222</v>
      </c>
      <c r="AA88" s="1" t="s">
        <v>50</v>
      </c>
      <c r="AE88" s="76" t="s">
        <v>474</v>
      </c>
    </row>
    <row r="89" spans="26:31">
      <c r="Z89" s="1" t="s">
        <v>223</v>
      </c>
      <c r="AA89" s="1" t="s">
        <v>50</v>
      </c>
      <c r="AE89" s="76" t="s">
        <v>475</v>
      </c>
    </row>
    <row r="90" spans="26:31">
      <c r="Z90" s="1" t="s">
        <v>224</v>
      </c>
      <c r="AA90" s="1" t="s">
        <v>50</v>
      </c>
      <c r="AE90" s="76" t="s">
        <v>476</v>
      </c>
    </row>
    <row r="91" spans="26:31">
      <c r="Z91" s="1" t="s">
        <v>225</v>
      </c>
      <c r="AA91" s="1" t="s">
        <v>50</v>
      </c>
      <c r="AE91" s="76" t="s">
        <v>477</v>
      </c>
    </row>
    <row r="92" spans="26:31">
      <c r="Z92" s="1" t="s">
        <v>226</v>
      </c>
      <c r="AA92" s="1" t="s">
        <v>78</v>
      </c>
      <c r="AE92" s="76" t="s">
        <v>478</v>
      </c>
    </row>
    <row r="93" spans="26:31">
      <c r="Z93" s="1" t="s">
        <v>227</v>
      </c>
      <c r="AA93" s="1" t="s">
        <v>78</v>
      </c>
      <c r="AE93" s="76" t="s">
        <v>479</v>
      </c>
    </row>
    <row r="94" spans="26:31">
      <c r="Z94" s="1" t="s">
        <v>228</v>
      </c>
      <c r="AA94" s="1" t="s">
        <v>78</v>
      </c>
      <c r="AE94" s="76" t="s">
        <v>480</v>
      </c>
    </row>
    <row r="95" spans="26:31">
      <c r="Z95" s="1" t="s">
        <v>463</v>
      </c>
      <c r="AA95" s="1" t="s">
        <v>42</v>
      </c>
      <c r="AE95" s="76" t="s">
        <v>481</v>
      </c>
    </row>
    <row r="96" spans="26:31" ht="22.5">
      <c r="Z96" s="1" t="s">
        <v>229</v>
      </c>
      <c r="AA96" s="1" t="s">
        <v>230</v>
      </c>
      <c r="AE96" s="76" t="s">
        <v>482</v>
      </c>
    </row>
    <row r="97" spans="26:31">
      <c r="Z97" s="1" t="s">
        <v>231</v>
      </c>
      <c r="AA97" s="1" t="s">
        <v>50</v>
      </c>
      <c r="AE97" s="76" t="s">
        <v>483</v>
      </c>
    </row>
    <row r="98" spans="26:31">
      <c r="Z98" s="1" t="s">
        <v>232</v>
      </c>
      <c r="AA98" s="1" t="s">
        <v>50</v>
      </c>
      <c r="AE98" s="76" t="s">
        <v>484</v>
      </c>
    </row>
    <row r="99" spans="26:31">
      <c r="Z99" s="1" t="s">
        <v>233</v>
      </c>
      <c r="AA99" s="1" t="s">
        <v>50</v>
      </c>
      <c r="AE99" s="76" t="s">
        <v>485</v>
      </c>
    </row>
    <row r="100" spans="26:31">
      <c r="Z100" s="1" t="s">
        <v>234</v>
      </c>
      <c r="AA100" s="1" t="s">
        <v>50</v>
      </c>
      <c r="AE100" s="76" t="s">
        <v>486</v>
      </c>
    </row>
    <row r="101" spans="26:31">
      <c r="Z101" s="1" t="s">
        <v>235</v>
      </c>
      <c r="AA101" s="1" t="s">
        <v>50</v>
      </c>
      <c r="AE101" s="76" t="s">
        <v>487</v>
      </c>
    </row>
    <row r="102" spans="26:31">
      <c r="Z102" s="1" t="s">
        <v>236</v>
      </c>
      <c r="AA102" s="1" t="s">
        <v>50</v>
      </c>
      <c r="AE102" s="76" t="s">
        <v>488</v>
      </c>
    </row>
    <row r="103" spans="26:31">
      <c r="Z103" s="1" t="s">
        <v>237</v>
      </c>
      <c r="AA103" s="1" t="s">
        <v>50</v>
      </c>
      <c r="AE103" s="76" t="s">
        <v>489</v>
      </c>
    </row>
    <row r="104" spans="26:31">
      <c r="Z104" s="1" t="s">
        <v>238</v>
      </c>
      <c r="AA104" s="1" t="s">
        <v>50</v>
      </c>
      <c r="AE104" s="76" t="s">
        <v>490</v>
      </c>
    </row>
    <row r="105" spans="26:31">
      <c r="Z105" s="1" t="s">
        <v>239</v>
      </c>
      <c r="AA105" s="1" t="s">
        <v>50</v>
      </c>
      <c r="AE105" s="76" t="s">
        <v>491</v>
      </c>
    </row>
    <row r="106" spans="26:31">
      <c r="Z106" s="1" t="s">
        <v>240</v>
      </c>
      <c r="AA106" s="1" t="s">
        <v>50</v>
      </c>
      <c r="AE106" s="76" t="s">
        <v>492</v>
      </c>
    </row>
    <row r="107" spans="26:31">
      <c r="Z107" s="1" t="s">
        <v>241</v>
      </c>
      <c r="AA107" s="1" t="s">
        <v>50</v>
      </c>
      <c r="AE107" s="76" t="s">
        <v>493</v>
      </c>
    </row>
    <row r="108" spans="26:31">
      <c r="Z108" s="1" t="s">
        <v>242</v>
      </c>
      <c r="AA108" s="1" t="s">
        <v>50</v>
      </c>
      <c r="AE108" s="76" t="s">
        <v>494</v>
      </c>
    </row>
    <row r="109" spans="26:31">
      <c r="Z109" s="1" t="s">
        <v>243</v>
      </c>
      <c r="AA109" s="1" t="s">
        <v>50</v>
      </c>
      <c r="AE109" s="76" t="s">
        <v>495</v>
      </c>
    </row>
    <row r="110" spans="26:31">
      <c r="Z110" s="1" t="s">
        <v>244</v>
      </c>
      <c r="AA110" s="1" t="s">
        <v>50</v>
      </c>
      <c r="AE110" s="76" t="s">
        <v>496</v>
      </c>
    </row>
    <row r="111" spans="26:31">
      <c r="Z111" s="1" t="s">
        <v>245</v>
      </c>
      <c r="AA111" s="1" t="s">
        <v>50</v>
      </c>
      <c r="AE111" s="76" t="s">
        <v>497</v>
      </c>
    </row>
    <row r="112" spans="26:31">
      <c r="Z112" s="1" t="s">
        <v>246</v>
      </c>
      <c r="AA112" s="1" t="s">
        <v>50</v>
      </c>
      <c r="AE112" s="76" t="s">
        <v>498</v>
      </c>
    </row>
    <row r="113" spans="26:31">
      <c r="Z113" s="1" t="s">
        <v>247</v>
      </c>
      <c r="AA113" s="1" t="s">
        <v>50</v>
      </c>
      <c r="AE113" s="76" t="s">
        <v>499</v>
      </c>
    </row>
    <row r="114" spans="26:31">
      <c r="Z114" s="1" t="s">
        <v>248</v>
      </c>
      <c r="AA114" s="1" t="s">
        <v>50</v>
      </c>
      <c r="AE114" s="76" t="s">
        <v>500</v>
      </c>
    </row>
    <row r="115" spans="26:31" ht="22.5">
      <c r="Z115" s="1" t="s">
        <v>249</v>
      </c>
      <c r="AA115" s="1" t="s">
        <v>50</v>
      </c>
      <c r="AE115" s="76" t="s">
        <v>501</v>
      </c>
    </row>
    <row r="116" spans="26:31">
      <c r="Z116" s="1" t="s">
        <v>250</v>
      </c>
      <c r="AA116" s="1" t="s">
        <v>50</v>
      </c>
      <c r="AE116" s="76" t="s">
        <v>502</v>
      </c>
    </row>
    <row r="117" spans="26:31">
      <c r="Z117" s="1" t="s">
        <v>251</v>
      </c>
      <c r="AA117" s="1" t="s">
        <v>50</v>
      </c>
      <c r="AE117" s="76" t="s">
        <v>503</v>
      </c>
    </row>
    <row r="118" spans="26:31">
      <c r="Z118" s="1" t="s">
        <v>252</v>
      </c>
      <c r="AA118" s="1" t="s">
        <v>50</v>
      </c>
      <c r="AE118" s="76" t="s">
        <v>504</v>
      </c>
    </row>
    <row r="119" spans="26:31">
      <c r="Z119" s="1" t="s">
        <v>253</v>
      </c>
      <c r="AA119" s="1" t="s">
        <v>50</v>
      </c>
      <c r="AE119" s="76" t="s">
        <v>505</v>
      </c>
    </row>
    <row r="120" spans="26:31">
      <c r="Z120" s="1" t="s">
        <v>254</v>
      </c>
      <c r="AA120" s="1" t="s">
        <v>50</v>
      </c>
      <c r="AE120" s="76" t="s">
        <v>506</v>
      </c>
    </row>
    <row r="121" spans="26:31">
      <c r="Z121" s="1" t="s">
        <v>255</v>
      </c>
      <c r="AA121" s="1" t="s">
        <v>50</v>
      </c>
      <c r="AE121" s="76" t="s">
        <v>507</v>
      </c>
    </row>
    <row r="122" spans="26:31">
      <c r="Z122" s="1" t="s">
        <v>256</v>
      </c>
      <c r="AA122" s="1" t="s">
        <v>50</v>
      </c>
      <c r="AE122" s="76" t="s">
        <v>508</v>
      </c>
    </row>
    <row r="123" spans="26:31">
      <c r="Z123" s="1" t="s">
        <v>257</v>
      </c>
      <c r="AA123" s="1" t="s">
        <v>50</v>
      </c>
      <c r="AE123" s="76" t="s">
        <v>509</v>
      </c>
    </row>
    <row r="124" spans="26:31">
      <c r="Z124" s="1" t="s">
        <v>258</v>
      </c>
      <c r="AA124" s="1" t="s">
        <v>50</v>
      </c>
      <c r="AE124" s="76" t="s">
        <v>510</v>
      </c>
    </row>
    <row r="125" spans="26:31">
      <c r="Z125" s="1" t="s">
        <v>259</v>
      </c>
      <c r="AA125" s="1" t="s">
        <v>50</v>
      </c>
      <c r="AE125" s="76" t="s">
        <v>511</v>
      </c>
    </row>
    <row r="126" spans="26:31">
      <c r="Z126" s="1" t="s">
        <v>260</v>
      </c>
      <c r="AA126" s="1" t="s">
        <v>50</v>
      </c>
      <c r="AE126" s="76" t="s">
        <v>512</v>
      </c>
    </row>
    <row r="127" spans="26:31">
      <c r="Z127" s="1" t="s">
        <v>261</v>
      </c>
      <c r="AA127" s="1" t="s">
        <v>50</v>
      </c>
      <c r="AE127" s="76" t="s">
        <v>513</v>
      </c>
    </row>
    <row r="128" spans="26:31">
      <c r="Z128" s="1" t="s">
        <v>262</v>
      </c>
      <c r="AA128" s="1" t="s">
        <v>50</v>
      </c>
      <c r="AE128" s="76" t="s">
        <v>514</v>
      </c>
    </row>
    <row r="129" spans="26:31">
      <c r="Z129" s="1" t="s">
        <v>263</v>
      </c>
      <c r="AA129" s="1" t="s">
        <v>50</v>
      </c>
      <c r="AE129" s="76" t="s">
        <v>515</v>
      </c>
    </row>
    <row r="130" spans="26:31">
      <c r="Z130" s="1" t="s">
        <v>264</v>
      </c>
      <c r="AA130" s="1" t="s">
        <v>50</v>
      </c>
      <c r="AE130" s="76" t="s">
        <v>516</v>
      </c>
    </row>
    <row r="131" spans="26:31">
      <c r="Z131" s="1" t="s">
        <v>265</v>
      </c>
      <c r="AA131" s="1" t="s">
        <v>50</v>
      </c>
      <c r="AE131" s="76" t="s">
        <v>517</v>
      </c>
    </row>
    <row r="132" spans="26:31">
      <c r="Z132" s="1" t="s">
        <v>266</v>
      </c>
      <c r="AA132" s="1" t="s">
        <v>50</v>
      </c>
      <c r="AE132" s="76" t="s">
        <v>518</v>
      </c>
    </row>
    <row r="133" spans="26:31">
      <c r="Z133" s="1" t="s">
        <v>267</v>
      </c>
      <c r="AA133" s="1" t="s">
        <v>50</v>
      </c>
      <c r="AE133" s="76" t="s">
        <v>519</v>
      </c>
    </row>
    <row r="134" spans="26:31">
      <c r="Z134" s="1" t="s">
        <v>268</v>
      </c>
      <c r="AA134" s="1" t="s">
        <v>78</v>
      </c>
      <c r="AE134" s="76" t="s">
        <v>520</v>
      </c>
    </row>
    <row r="135" spans="26:31">
      <c r="Z135" s="1" t="s">
        <v>269</v>
      </c>
      <c r="AA135" s="1" t="s">
        <v>78</v>
      </c>
      <c r="AE135" s="76" t="s">
        <v>521</v>
      </c>
    </row>
    <row r="136" spans="26:31">
      <c r="Z136" s="1" t="s">
        <v>270</v>
      </c>
      <c r="AA136" s="1" t="s">
        <v>78</v>
      </c>
      <c r="AE136" s="76" t="s">
        <v>522</v>
      </c>
    </row>
    <row r="137" spans="26:31">
      <c r="Z137" s="1" t="s">
        <v>271</v>
      </c>
      <c r="AA137" s="1" t="s">
        <v>78</v>
      </c>
      <c r="AE137" s="76" t="s">
        <v>523</v>
      </c>
    </row>
    <row r="138" spans="26:31">
      <c r="Z138" s="1" t="s">
        <v>272</v>
      </c>
      <c r="AA138" s="1" t="s">
        <v>78</v>
      </c>
      <c r="AE138" s="76" t="s">
        <v>524</v>
      </c>
    </row>
    <row r="139" spans="26:31">
      <c r="Z139" s="1" t="s">
        <v>273</v>
      </c>
      <c r="AA139" s="1" t="s">
        <v>78</v>
      </c>
      <c r="AE139" s="76" t="s">
        <v>525</v>
      </c>
    </row>
    <row r="140" spans="26:31">
      <c r="Z140" s="1" t="s">
        <v>274</v>
      </c>
      <c r="AA140" s="1" t="s">
        <v>78</v>
      </c>
      <c r="AE140" s="76" t="s">
        <v>526</v>
      </c>
    </row>
    <row r="141" spans="26:31">
      <c r="Z141" s="1" t="s">
        <v>275</v>
      </c>
      <c r="AA141" s="1" t="s">
        <v>78</v>
      </c>
      <c r="AE141" s="76" t="s">
        <v>527</v>
      </c>
    </row>
    <row r="142" spans="26:31">
      <c r="Z142" s="1" t="s">
        <v>276</v>
      </c>
      <c r="AA142" s="1" t="s">
        <v>78</v>
      </c>
      <c r="AE142" s="76" t="s">
        <v>528</v>
      </c>
    </row>
    <row r="143" spans="26:31" ht="22.5">
      <c r="Z143" s="1" t="s">
        <v>277</v>
      </c>
      <c r="AA143" s="1" t="s">
        <v>78</v>
      </c>
      <c r="AE143" s="76" t="s">
        <v>529</v>
      </c>
    </row>
    <row r="144" spans="26:31">
      <c r="Z144" s="1" t="s">
        <v>278</v>
      </c>
      <c r="AA144" s="1" t="s">
        <v>78</v>
      </c>
      <c r="AE144" s="76" t="s">
        <v>530</v>
      </c>
    </row>
    <row r="145" spans="26:31" ht="22.5">
      <c r="Z145" s="1" t="s">
        <v>279</v>
      </c>
      <c r="AA145" s="1" t="s">
        <v>78</v>
      </c>
      <c r="AE145" s="76" t="s">
        <v>531</v>
      </c>
    </row>
    <row r="146" spans="26:31">
      <c r="Z146" s="1" t="s">
        <v>280</v>
      </c>
      <c r="AA146" s="1" t="s">
        <v>78</v>
      </c>
      <c r="AE146" s="76" t="s">
        <v>532</v>
      </c>
    </row>
    <row r="147" spans="26:31">
      <c r="Z147" s="1" t="s">
        <v>281</v>
      </c>
      <c r="AA147" s="1" t="s">
        <v>78</v>
      </c>
      <c r="AE147" s="76" t="s">
        <v>533</v>
      </c>
    </row>
    <row r="148" spans="26:31">
      <c r="Z148" s="1" t="s">
        <v>282</v>
      </c>
      <c r="AA148" s="1" t="s">
        <v>78</v>
      </c>
      <c r="AE148" s="76" t="s">
        <v>534</v>
      </c>
    </row>
    <row r="149" spans="26:31" ht="22.5">
      <c r="Z149" s="1" t="s">
        <v>283</v>
      </c>
      <c r="AA149" s="1" t="s">
        <v>78</v>
      </c>
      <c r="AE149" s="76" t="s">
        <v>535</v>
      </c>
    </row>
    <row r="150" spans="26:31">
      <c r="Z150" s="1" t="s">
        <v>284</v>
      </c>
      <c r="AA150" s="1" t="s">
        <v>78</v>
      </c>
      <c r="AE150" s="76" t="s">
        <v>536</v>
      </c>
    </row>
    <row r="151" spans="26:31" ht="22.5">
      <c r="Z151" s="1" t="s">
        <v>285</v>
      </c>
      <c r="AA151" s="1" t="s">
        <v>78</v>
      </c>
      <c r="AE151" s="76" t="s">
        <v>537</v>
      </c>
    </row>
    <row r="152" spans="26:31">
      <c r="Z152" s="1" t="s">
        <v>286</v>
      </c>
      <c r="AA152" s="1" t="s">
        <v>78</v>
      </c>
      <c r="AE152" s="76" t="s">
        <v>538</v>
      </c>
    </row>
    <row r="153" spans="26:31">
      <c r="Z153" s="1" t="s">
        <v>287</v>
      </c>
      <c r="AA153" s="1" t="s">
        <v>78</v>
      </c>
      <c r="AE153" s="76" t="s">
        <v>539</v>
      </c>
    </row>
    <row r="154" spans="26:31">
      <c r="Z154" s="1" t="s">
        <v>288</v>
      </c>
      <c r="AA154" s="1" t="s">
        <v>78</v>
      </c>
      <c r="AE154" s="76" t="s">
        <v>540</v>
      </c>
    </row>
    <row r="155" spans="26:31">
      <c r="Z155" s="1" t="s">
        <v>289</v>
      </c>
      <c r="AA155" s="1" t="s">
        <v>78</v>
      </c>
      <c r="AE155" s="76" t="s">
        <v>541</v>
      </c>
    </row>
    <row r="156" spans="26:31">
      <c r="Z156" s="1" t="s">
        <v>290</v>
      </c>
      <c r="AA156" s="1" t="s">
        <v>78</v>
      </c>
      <c r="AE156" s="76" t="s">
        <v>542</v>
      </c>
    </row>
    <row r="157" spans="26:31">
      <c r="Z157" s="1" t="s">
        <v>291</v>
      </c>
      <c r="AA157" s="1" t="s">
        <v>78</v>
      </c>
      <c r="AE157" s="76" t="s">
        <v>543</v>
      </c>
    </row>
    <row r="158" spans="26:31">
      <c r="Z158" s="1" t="s">
        <v>292</v>
      </c>
      <c r="AA158" s="1" t="s">
        <v>78</v>
      </c>
      <c r="AE158" s="76" t="s">
        <v>544</v>
      </c>
    </row>
    <row r="159" spans="26:31">
      <c r="Z159" s="1" t="s">
        <v>293</v>
      </c>
      <c r="AA159" s="1" t="s">
        <v>78</v>
      </c>
      <c r="AE159" s="76" t="s">
        <v>545</v>
      </c>
    </row>
    <row r="160" spans="26:31" ht="22.5">
      <c r="Z160" s="1" t="s">
        <v>294</v>
      </c>
      <c r="AA160" s="1" t="s">
        <v>78</v>
      </c>
      <c r="AE160" s="76" t="s">
        <v>546</v>
      </c>
    </row>
    <row r="161" spans="26:31">
      <c r="Z161" s="1" t="s">
        <v>295</v>
      </c>
      <c r="AA161" s="1" t="s">
        <v>78</v>
      </c>
      <c r="AE161" s="76" t="s">
        <v>547</v>
      </c>
    </row>
    <row r="162" spans="26:31">
      <c r="Z162" s="1" t="s">
        <v>296</v>
      </c>
      <c r="AA162" s="1" t="s">
        <v>78</v>
      </c>
      <c r="AE162" s="76" t="s">
        <v>548</v>
      </c>
    </row>
    <row r="163" spans="26:31" ht="22.5">
      <c r="Z163" s="1" t="s">
        <v>297</v>
      </c>
      <c r="AA163" s="1" t="s">
        <v>78</v>
      </c>
      <c r="AE163" s="76" t="s">
        <v>549</v>
      </c>
    </row>
    <row r="164" spans="26:31">
      <c r="Z164" s="1" t="s">
        <v>298</v>
      </c>
      <c r="AA164" s="1" t="s">
        <v>78</v>
      </c>
      <c r="AE164" s="76" t="s">
        <v>550</v>
      </c>
    </row>
    <row r="165" spans="26:31">
      <c r="Z165" s="1" t="s">
        <v>299</v>
      </c>
      <c r="AA165" s="1" t="s">
        <v>78</v>
      </c>
      <c r="AE165" s="76" t="s">
        <v>551</v>
      </c>
    </row>
    <row r="166" spans="26:31" ht="22.5">
      <c r="Z166" s="1" t="s">
        <v>300</v>
      </c>
      <c r="AA166" s="1" t="s">
        <v>78</v>
      </c>
      <c r="AE166" s="76" t="s">
        <v>552</v>
      </c>
    </row>
    <row r="167" spans="26:31">
      <c r="Z167" s="1" t="s">
        <v>301</v>
      </c>
      <c r="AA167" s="1" t="s">
        <v>78</v>
      </c>
      <c r="AE167" s="76" t="s">
        <v>553</v>
      </c>
    </row>
    <row r="168" spans="26:31" ht="22.5">
      <c r="Z168" s="1" t="s">
        <v>302</v>
      </c>
      <c r="AA168" s="1" t="s">
        <v>78</v>
      </c>
      <c r="AE168" s="76" t="s">
        <v>554</v>
      </c>
    </row>
    <row r="169" spans="26:31" ht="22.5">
      <c r="Z169" s="1" t="s">
        <v>303</v>
      </c>
      <c r="AA169" s="1" t="s">
        <v>78</v>
      </c>
      <c r="AE169" s="76" t="s">
        <v>555</v>
      </c>
    </row>
    <row r="170" spans="26:31" ht="22.5">
      <c r="Z170" s="1" t="s">
        <v>304</v>
      </c>
      <c r="AA170" s="1" t="s">
        <v>78</v>
      </c>
      <c r="AE170" s="76" t="s">
        <v>556</v>
      </c>
    </row>
    <row r="171" spans="26:31">
      <c r="Z171" s="1" t="s">
        <v>305</v>
      </c>
      <c r="AA171" s="1" t="s">
        <v>78</v>
      </c>
      <c r="AE171" s="76" t="s">
        <v>557</v>
      </c>
    </row>
    <row r="172" spans="26:31">
      <c r="Z172" s="1" t="s">
        <v>306</v>
      </c>
      <c r="AA172" s="1" t="s">
        <v>78</v>
      </c>
      <c r="AE172" s="76" t="s">
        <v>558</v>
      </c>
    </row>
    <row r="173" spans="26:31" ht="22.5">
      <c r="Z173" s="1" t="s">
        <v>307</v>
      </c>
      <c r="AA173" s="1" t="s">
        <v>78</v>
      </c>
      <c r="AE173" s="76" t="s">
        <v>559</v>
      </c>
    </row>
    <row r="174" spans="26:31" ht="22.5">
      <c r="Z174" s="1" t="s">
        <v>308</v>
      </c>
      <c r="AA174" s="1" t="s">
        <v>78</v>
      </c>
      <c r="AE174" s="76" t="s">
        <v>560</v>
      </c>
    </row>
    <row r="175" spans="26:31">
      <c r="Z175" s="1" t="s">
        <v>309</v>
      </c>
      <c r="AA175" s="1" t="s">
        <v>78</v>
      </c>
      <c r="AE175" s="76" t="s">
        <v>561</v>
      </c>
    </row>
    <row r="176" spans="26:31">
      <c r="Z176" s="1" t="s">
        <v>310</v>
      </c>
      <c r="AA176" s="1" t="s">
        <v>78</v>
      </c>
      <c r="AE176" s="76" t="s">
        <v>562</v>
      </c>
    </row>
    <row r="177" spans="26:31" ht="22.5">
      <c r="Z177" s="1" t="s">
        <v>311</v>
      </c>
      <c r="AA177" s="1" t="s">
        <v>78</v>
      </c>
      <c r="AE177" s="76" t="s">
        <v>563</v>
      </c>
    </row>
    <row r="178" spans="26:31" ht="22.5">
      <c r="Z178" s="1" t="s">
        <v>312</v>
      </c>
      <c r="AA178" s="1" t="s">
        <v>78</v>
      </c>
      <c r="AE178" s="76" t="s">
        <v>564</v>
      </c>
    </row>
    <row r="179" spans="26:31">
      <c r="Z179" s="1" t="s">
        <v>313</v>
      </c>
      <c r="AA179" s="1" t="s">
        <v>78</v>
      </c>
      <c r="AE179" s="76" t="s">
        <v>565</v>
      </c>
    </row>
    <row r="180" spans="26:31">
      <c r="Z180" s="1" t="s">
        <v>314</v>
      </c>
      <c r="AA180" s="1" t="s">
        <v>78</v>
      </c>
      <c r="AE180" s="76" t="s">
        <v>566</v>
      </c>
    </row>
    <row r="181" spans="26:31" ht="22.5">
      <c r="Z181" s="1" t="s">
        <v>315</v>
      </c>
      <c r="AA181" s="1" t="s">
        <v>78</v>
      </c>
      <c r="AE181" s="76" t="s">
        <v>567</v>
      </c>
    </row>
    <row r="182" spans="26:31" ht="22.5">
      <c r="Z182" s="1" t="s">
        <v>316</v>
      </c>
      <c r="AA182" s="1" t="s">
        <v>78</v>
      </c>
      <c r="AE182" s="76" t="s">
        <v>568</v>
      </c>
    </row>
    <row r="183" spans="26:31" ht="22.5">
      <c r="Z183" s="1" t="s">
        <v>317</v>
      </c>
      <c r="AA183" s="1" t="s">
        <v>78</v>
      </c>
      <c r="AE183" s="76" t="s">
        <v>569</v>
      </c>
    </row>
    <row r="184" spans="26:31" ht="22.5">
      <c r="Z184" s="1" t="s">
        <v>318</v>
      </c>
      <c r="AA184" s="1" t="s">
        <v>78</v>
      </c>
      <c r="AE184" s="76" t="s">
        <v>570</v>
      </c>
    </row>
    <row r="185" spans="26:31" ht="22.5">
      <c r="Z185" s="1" t="s">
        <v>319</v>
      </c>
      <c r="AA185" s="1" t="s">
        <v>78</v>
      </c>
      <c r="AE185" s="76" t="s">
        <v>571</v>
      </c>
    </row>
    <row r="186" spans="26:31">
      <c r="Z186" s="1" t="s">
        <v>320</v>
      </c>
      <c r="AA186" s="1" t="s">
        <v>78</v>
      </c>
      <c r="AE186" s="76" t="s">
        <v>572</v>
      </c>
    </row>
    <row r="187" spans="26:31">
      <c r="Z187" s="1" t="s">
        <v>321</v>
      </c>
      <c r="AA187" s="1" t="s">
        <v>78</v>
      </c>
      <c r="AE187" s="76" t="s">
        <v>573</v>
      </c>
    </row>
    <row r="188" spans="26:31">
      <c r="Z188" s="1" t="s">
        <v>322</v>
      </c>
      <c r="AA188" s="1" t="s">
        <v>78</v>
      </c>
      <c r="AE188" s="76" t="s">
        <v>574</v>
      </c>
    </row>
    <row r="189" spans="26:31" ht="22.5">
      <c r="Z189" s="1" t="s">
        <v>323</v>
      </c>
      <c r="AA189" s="1" t="s">
        <v>78</v>
      </c>
      <c r="AE189" s="76" t="s">
        <v>575</v>
      </c>
    </row>
    <row r="190" spans="26:31">
      <c r="Z190" s="1" t="s">
        <v>324</v>
      </c>
      <c r="AA190" s="1" t="s">
        <v>78</v>
      </c>
      <c r="AE190" s="76" t="s">
        <v>576</v>
      </c>
    </row>
    <row r="191" spans="26:31" ht="22.5">
      <c r="Z191" s="1" t="s">
        <v>325</v>
      </c>
      <c r="AA191" s="1" t="s">
        <v>78</v>
      </c>
      <c r="AE191" s="76" t="s">
        <v>577</v>
      </c>
    </row>
    <row r="192" spans="26:31" ht="22.5">
      <c r="Z192" s="1" t="s">
        <v>326</v>
      </c>
      <c r="AA192" s="1" t="s">
        <v>78</v>
      </c>
      <c r="AE192" s="76" t="s">
        <v>578</v>
      </c>
    </row>
    <row r="193" spans="26:31" ht="22.5">
      <c r="Z193" s="1" t="s">
        <v>327</v>
      </c>
      <c r="AA193" s="1" t="s">
        <v>78</v>
      </c>
      <c r="AE193" s="76" t="s">
        <v>579</v>
      </c>
    </row>
    <row r="194" spans="26:31" ht="22.5">
      <c r="Z194" s="1" t="s">
        <v>328</v>
      </c>
      <c r="AA194" s="1" t="s">
        <v>78</v>
      </c>
      <c r="AE194" s="76" t="s">
        <v>580</v>
      </c>
    </row>
    <row r="195" spans="26:31" ht="22.5">
      <c r="Z195" s="1" t="s">
        <v>329</v>
      </c>
      <c r="AA195" s="1" t="s">
        <v>78</v>
      </c>
      <c r="AE195" s="76" t="s">
        <v>581</v>
      </c>
    </row>
    <row r="196" spans="26:31" ht="22.5">
      <c r="Z196" s="1" t="s">
        <v>330</v>
      </c>
      <c r="AA196" s="1" t="s">
        <v>78</v>
      </c>
      <c r="AE196" s="76" t="s">
        <v>582</v>
      </c>
    </row>
    <row r="197" spans="26:31" ht="22.5">
      <c r="Z197" s="1" t="s">
        <v>331</v>
      </c>
      <c r="AA197" s="1" t="s">
        <v>78</v>
      </c>
      <c r="AE197" s="76" t="s">
        <v>583</v>
      </c>
    </row>
    <row r="198" spans="26:31">
      <c r="Z198" s="1" t="s">
        <v>332</v>
      </c>
      <c r="AA198" s="1" t="s">
        <v>78</v>
      </c>
      <c r="AE198" s="76" t="s">
        <v>584</v>
      </c>
    </row>
    <row r="199" spans="26:31" ht="22.5">
      <c r="Z199" s="1" t="s">
        <v>333</v>
      </c>
      <c r="AA199" s="1" t="s">
        <v>78</v>
      </c>
      <c r="AE199" s="76" t="s">
        <v>585</v>
      </c>
    </row>
    <row r="200" spans="26:31">
      <c r="Z200" s="1" t="s">
        <v>334</v>
      </c>
      <c r="AA200" s="1" t="s">
        <v>78</v>
      </c>
      <c r="AE200" s="76" t="s">
        <v>586</v>
      </c>
    </row>
    <row r="201" spans="26:31">
      <c r="Z201" s="1" t="s">
        <v>335</v>
      </c>
      <c r="AA201" s="1" t="s">
        <v>78</v>
      </c>
      <c r="AE201" s="76" t="s">
        <v>587</v>
      </c>
    </row>
    <row r="202" spans="26:31">
      <c r="Z202" s="1" t="s">
        <v>336</v>
      </c>
      <c r="AA202" s="1" t="s">
        <v>78</v>
      </c>
      <c r="AE202" s="76" t="s">
        <v>588</v>
      </c>
    </row>
    <row r="203" spans="26:31">
      <c r="Z203" s="1" t="s">
        <v>337</v>
      </c>
      <c r="AA203" s="1" t="s">
        <v>78</v>
      </c>
      <c r="AE203" s="76" t="s">
        <v>589</v>
      </c>
    </row>
    <row r="204" spans="26:31">
      <c r="Z204" s="1" t="s">
        <v>338</v>
      </c>
      <c r="AA204" s="1" t="s">
        <v>78</v>
      </c>
      <c r="AE204" s="76" t="s">
        <v>590</v>
      </c>
    </row>
    <row r="205" spans="26:31">
      <c r="Z205" s="1" t="s">
        <v>339</v>
      </c>
      <c r="AA205" s="1" t="s">
        <v>78</v>
      </c>
      <c r="AE205" s="76" t="s">
        <v>591</v>
      </c>
    </row>
    <row r="206" spans="26:31">
      <c r="Z206" s="1" t="s">
        <v>340</v>
      </c>
      <c r="AA206" s="1" t="s">
        <v>78</v>
      </c>
      <c r="AE206" s="76" t="s">
        <v>592</v>
      </c>
    </row>
    <row r="207" spans="26:31">
      <c r="Z207" s="1" t="s">
        <v>341</v>
      </c>
      <c r="AA207" s="1" t="s">
        <v>78</v>
      </c>
      <c r="AE207" s="76" t="s">
        <v>593</v>
      </c>
    </row>
    <row r="208" spans="26:31">
      <c r="Z208" s="1" t="s">
        <v>342</v>
      </c>
      <c r="AA208" s="1" t="s">
        <v>78</v>
      </c>
      <c r="AE208" s="76" t="s">
        <v>594</v>
      </c>
    </row>
    <row r="209" spans="26:31">
      <c r="Z209" s="1" t="s">
        <v>343</v>
      </c>
      <c r="AA209" s="1" t="s">
        <v>78</v>
      </c>
      <c r="AE209" s="76" t="s">
        <v>595</v>
      </c>
    </row>
    <row r="210" spans="26:31">
      <c r="Z210" s="1" t="s">
        <v>344</v>
      </c>
      <c r="AA210" s="1" t="s">
        <v>78</v>
      </c>
      <c r="AE210" s="76" t="s">
        <v>596</v>
      </c>
    </row>
    <row r="211" spans="26:31">
      <c r="Z211" s="1" t="s">
        <v>345</v>
      </c>
      <c r="AA211" s="1" t="s">
        <v>78</v>
      </c>
      <c r="AE211" s="76" t="s">
        <v>597</v>
      </c>
    </row>
    <row r="212" spans="26:31">
      <c r="Z212" s="1" t="s">
        <v>346</v>
      </c>
      <c r="AA212" s="1" t="s">
        <v>78</v>
      </c>
      <c r="AE212" s="76" t="s">
        <v>598</v>
      </c>
    </row>
    <row r="213" spans="26:31">
      <c r="Z213" s="1" t="s">
        <v>347</v>
      </c>
      <c r="AA213" s="1" t="s">
        <v>78</v>
      </c>
      <c r="AE213" s="76" t="s">
        <v>599</v>
      </c>
    </row>
    <row r="214" spans="26:31">
      <c r="Z214" s="1" t="s">
        <v>348</v>
      </c>
      <c r="AA214" s="1" t="s">
        <v>78</v>
      </c>
      <c r="AE214" s="76" t="s">
        <v>600</v>
      </c>
    </row>
    <row r="215" spans="26:31">
      <c r="Z215" s="1" t="s">
        <v>349</v>
      </c>
      <c r="AA215" s="1" t="s">
        <v>78</v>
      </c>
      <c r="AE215" s="76" t="s">
        <v>601</v>
      </c>
    </row>
    <row r="216" spans="26:31" ht="22.5">
      <c r="Z216" s="1" t="s">
        <v>350</v>
      </c>
      <c r="AA216" s="1" t="s">
        <v>78</v>
      </c>
      <c r="AE216" s="76" t="s">
        <v>602</v>
      </c>
    </row>
    <row r="217" spans="26:31" ht="22.5">
      <c r="Z217" s="1" t="s">
        <v>351</v>
      </c>
      <c r="AA217" s="1" t="s">
        <v>78</v>
      </c>
      <c r="AE217" s="76" t="s">
        <v>603</v>
      </c>
    </row>
    <row r="218" spans="26:31">
      <c r="Z218" s="1" t="s">
        <v>352</v>
      </c>
      <c r="AA218" s="1" t="s">
        <v>78</v>
      </c>
      <c r="AE218" s="76" t="s">
        <v>604</v>
      </c>
    </row>
    <row r="219" spans="26:31" ht="22.5">
      <c r="Z219" s="1" t="s">
        <v>353</v>
      </c>
      <c r="AA219" s="1" t="s">
        <v>78</v>
      </c>
      <c r="AE219" s="76" t="s">
        <v>605</v>
      </c>
    </row>
    <row r="220" spans="26:31">
      <c r="Z220" s="1" t="s">
        <v>354</v>
      </c>
      <c r="AA220" s="1" t="s">
        <v>78</v>
      </c>
      <c r="AE220" s="76" t="s">
        <v>606</v>
      </c>
    </row>
    <row r="221" spans="26:31" ht="22.5">
      <c r="Z221" s="1" t="s">
        <v>355</v>
      </c>
      <c r="AA221" s="1" t="s">
        <v>78</v>
      </c>
      <c r="AE221" s="76" t="s">
        <v>607</v>
      </c>
    </row>
    <row r="222" spans="26:31" ht="22.5">
      <c r="Z222" s="1" t="s">
        <v>356</v>
      </c>
      <c r="AA222" s="1" t="s">
        <v>78</v>
      </c>
      <c r="AE222" s="76" t="s">
        <v>608</v>
      </c>
    </row>
    <row r="223" spans="26:31">
      <c r="Z223" s="1" t="s">
        <v>357</v>
      </c>
      <c r="AA223" s="1" t="s">
        <v>78</v>
      </c>
      <c r="AE223" s="76" t="s">
        <v>609</v>
      </c>
    </row>
    <row r="224" spans="26:31" ht="22.5">
      <c r="Z224" s="1" t="s">
        <v>358</v>
      </c>
      <c r="AA224" s="1" t="s">
        <v>78</v>
      </c>
      <c r="AE224" s="76" t="s">
        <v>610</v>
      </c>
    </row>
    <row r="225" spans="26:31">
      <c r="Z225" s="1" t="s">
        <v>359</v>
      </c>
      <c r="AA225" s="1" t="s">
        <v>78</v>
      </c>
      <c r="AE225" s="76" t="s">
        <v>611</v>
      </c>
    </row>
    <row r="226" spans="26:31" ht="22.5">
      <c r="Z226" s="1" t="s">
        <v>360</v>
      </c>
      <c r="AA226" s="1" t="s">
        <v>78</v>
      </c>
      <c r="AE226" s="76" t="s">
        <v>612</v>
      </c>
    </row>
    <row r="227" spans="26:31" ht="22.5">
      <c r="Z227" s="1" t="s">
        <v>361</v>
      </c>
      <c r="AA227" s="1" t="s">
        <v>78</v>
      </c>
      <c r="AE227" s="76" t="s">
        <v>613</v>
      </c>
    </row>
    <row r="228" spans="26:31">
      <c r="Z228" s="1" t="s">
        <v>362</v>
      </c>
      <c r="AA228" s="1" t="s">
        <v>78</v>
      </c>
      <c r="AE228" s="76" t="s">
        <v>614</v>
      </c>
    </row>
    <row r="229" spans="26:31">
      <c r="Z229" s="1" t="s">
        <v>363</v>
      </c>
      <c r="AA229" s="1" t="s">
        <v>78</v>
      </c>
      <c r="AE229" s="76" t="s">
        <v>615</v>
      </c>
    </row>
    <row r="230" spans="26:31" ht="22.5">
      <c r="Z230" s="1" t="s">
        <v>364</v>
      </c>
      <c r="AA230" s="1" t="s">
        <v>78</v>
      </c>
      <c r="AE230" s="76" t="s">
        <v>616</v>
      </c>
    </row>
    <row r="231" spans="26:31" ht="22.5">
      <c r="Z231" s="1" t="s">
        <v>365</v>
      </c>
      <c r="AA231" s="1" t="s">
        <v>78</v>
      </c>
      <c r="AE231" s="76" t="s">
        <v>617</v>
      </c>
    </row>
    <row r="232" spans="26:31">
      <c r="Z232" s="1" t="s">
        <v>366</v>
      </c>
      <c r="AA232" s="1" t="s">
        <v>78</v>
      </c>
      <c r="AE232" s="76" t="s">
        <v>618</v>
      </c>
    </row>
    <row r="233" spans="26:31">
      <c r="Z233" s="1" t="s">
        <v>367</v>
      </c>
      <c r="AA233" s="1" t="s">
        <v>78</v>
      </c>
      <c r="AE233" s="76" t="s">
        <v>619</v>
      </c>
    </row>
    <row r="234" spans="26:31" ht="22.5">
      <c r="Z234" s="1" t="s">
        <v>368</v>
      </c>
      <c r="AA234" s="1" t="s">
        <v>78</v>
      </c>
      <c r="AE234" s="76" t="s">
        <v>620</v>
      </c>
    </row>
    <row r="235" spans="26:31">
      <c r="Z235" s="1" t="s">
        <v>369</v>
      </c>
      <c r="AA235" s="1" t="s">
        <v>78</v>
      </c>
      <c r="AE235" s="76" t="s">
        <v>621</v>
      </c>
    </row>
    <row r="236" spans="26:31">
      <c r="Z236" s="1" t="s">
        <v>370</v>
      </c>
      <c r="AA236" s="1" t="s">
        <v>78</v>
      </c>
      <c r="AE236" s="76" t="s">
        <v>622</v>
      </c>
    </row>
    <row r="237" spans="26:31">
      <c r="Z237" s="1" t="s">
        <v>371</v>
      </c>
      <c r="AA237" s="1" t="s">
        <v>78</v>
      </c>
      <c r="AE237" s="76" t="s">
        <v>623</v>
      </c>
    </row>
    <row r="238" spans="26:31" ht="22.5">
      <c r="Z238" s="1" t="s">
        <v>372</v>
      </c>
      <c r="AA238" s="1" t="s">
        <v>78</v>
      </c>
      <c r="AE238" s="76" t="s">
        <v>624</v>
      </c>
    </row>
    <row r="239" spans="26:31">
      <c r="Z239" s="1" t="s">
        <v>373</v>
      </c>
      <c r="AA239" s="1" t="s">
        <v>78</v>
      </c>
      <c r="AE239" s="76" t="s">
        <v>625</v>
      </c>
    </row>
    <row r="240" spans="26:31" ht="22.5">
      <c r="Z240" s="1" t="s">
        <v>374</v>
      </c>
      <c r="AA240" s="1" t="s">
        <v>78</v>
      </c>
      <c r="AE240" s="76" t="s">
        <v>626</v>
      </c>
    </row>
    <row r="241" spans="26:31">
      <c r="Z241" s="1" t="s">
        <v>375</v>
      </c>
      <c r="AA241" s="1" t="s">
        <v>78</v>
      </c>
      <c r="AE241" s="76" t="s">
        <v>627</v>
      </c>
    </row>
    <row r="242" spans="26:31" ht="22.5">
      <c r="Z242" s="1" t="s">
        <v>376</v>
      </c>
      <c r="AA242" s="1" t="s">
        <v>78</v>
      </c>
      <c r="AE242" s="76" t="s">
        <v>628</v>
      </c>
    </row>
    <row r="243" spans="26:31" ht="22.5">
      <c r="Z243" s="1" t="s">
        <v>377</v>
      </c>
      <c r="AA243" s="1" t="s">
        <v>78</v>
      </c>
      <c r="AE243" s="76" t="s">
        <v>629</v>
      </c>
    </row>
    <row r="244" spans="26:31">
      <c r="Z244" s="1" t="s">
        <v>378</v>
      </c>
      <c r="AA244" s="1" t="s">
        <v>78</v>
      </c>
      <c r="AE244" s="76" t="s">
        <v>630</v>
      </c>
    </row>
    <row r="245" spans="26:31">
      <c r="Z245" s="1" t="s">
        <v>379</v>
      </c>
      <c r="AA245" s="1" t="s">
        <v>78</v>
      </c>
      <c r="AE245" s="76" t="s">
        <v>631</v>
      </c>
    </row>
    <row r="246" spans="26:31" ht="22.5">
      <c r="Z246" s="1" t="s">
        <v>380</v>
      </c>
      <c r="AA246" s="1" t="s">
        <v>78</v>
      </c>
      <c r="AE246" s="76" t="s">
        <v>632</v>
      </c>
    </row>
    <row r="247" spans="26:31" ht="22.5">
      <c r="Z247" s="1" t="s">
        <v>381</v>
      </c>
      <c r="AA247" s="1" t="s">
        <v>78</v>
      </c>
      <c r="AE247" s="76" t="s">
        <v>633</v>
      </c>
    </row>
    <row r="248" spans="26:31">
      <c r="Z248" s="1" t="s">
        <v>382</v>
      </c>
      <c r="AA248" s="1" t="s">
        <v>78</v>
      </c>
      <c r="AE248" s="76" t="s">
        <v>634</v>
      </c>
    </row>
    <row r="249" spans="26:31">
      <c r="Z249" s="1" t="s">
        <v>383</v>
      </c>
      <c r="AA249" s="1" t="s">
        <v>78</v>
      </c>
      <c r="AE249" s="76" t="s">
        <v>635</v>
      </c>
    </row>
    <row r="250" spans="26:31" ht="22.5">
      <c r="Z250" s="1" t="s">
        <v>384</v>
      </c>
      <c r="AA250" s="1" t="s">
        <v>78</v>
      </c>
      <c r="AE250" s="76" t="s">
        <v>636</v>
      </c>
    </row>
    <row r="251" spans="26:31">
      <c r="Z251" s="1" t="s">
        <v>385</v>
      </c>
      <c r="AA251" s="1" t="s">
        <v>78</v>
      </c>
      <c r="AE251" s="76" t="s">
        <v>637</v>
      </c>
    </row>
    <row r="252" spans="26:31">
      <c r="Z252" s="1" t="s">
        <v>5</v>
      </c>
      <c r="AA252" s="1" t="s">
        <v>78</v>
      </c>
      <c r="AE252" s="76" t="s">
        <v>638</v>
      </c>
    </row>
    <row r="253" spans="26:31">
      <c r="Z253" s="1" t="s">
        <v>386</v>
      </c>
      <c r="AA253" s="1" t="s">
        <v>78</v>
      </c>
      <c r="AE253" s="76" t="s">
        <v>639</v>
      </c>
    </row>
    <row r="254" spans="26:31">
      <c r="Z254" s="1" t="s">
        <v>387</v>
      </c>
      <c r="AA254" s="1" t="s">
        <v>78</v>
      </c>
      <c r="AE254" s="76" t="s">
        <v>640</v>
      </c>
    </row>
    <row r="255" spans="26:31">
      <c r="Z255" s="1" t="s">
        <v>388</v>
      </c>
      <c r="AA255" s="1" t="s">
        <v>78</v>
      </c>
      <c r="AE255" s="76" t="s">
        <v>641</v>
      </c>
    </row>
    <row r="256" spans="26:31">
      <c r="Z256" s="1" t="s">
        <v>389</v>
      </c>
      <c r="AA256" s="1" t="s">
        <v>78</v>
      </c>
      <c r="AE256" s="76" t="s">
        <v>642</v>
      </c>
    </row>
    <row r="257" spans="26:31">
      <c r="Z257" s="1" t="s">
        <v>390</v>
      </c>
      <c r="AA257" s="1" t="s">
        <v>78</v>
      </c>
      <c r="AE257" s="76" t="s">
        <v>643</v>
      </c>
    </row>
    <row r="258" spans="26:31">
      <c r="Z258" s="1" t="s">
        <v>391</v>
      </c>
      <c r="AA258" s="1" t="s">
        <v>78</v>
      </c>
      <c r="AE258" s="76" t="s">
        <v>644</v>
      </c>
    </row>
    <row r="259" spans="26:31">
      <c r="Z259" s="1" t="s">
        <v>392</v>
      </c>
      <c r="AA259" s="1" t="s">
        <v>78</v>
      </c>
      <c r="AE259" s="76" t="s">
        <v>645</v>
      </c>
    </row>
    <row r="260" spans="26:31">
      <c r="Z260" s="1" t="s">
        <v>393</v>
      </c>
      <c r="AA260" s="1" t="s">
        <v>78</v>
      </c>
      <c r="AE260" s="76" t="s">
        <v>646</v>
      </c>
    </row>
    <row r="261" spans="26:31">
      <c r="Z261" s="1" t="s">
        <v>394</v>
      </c>
      <c r="AA261" s="1" t="s">
        <v>78</v>
      </c>
      <c r="AE261" s="76" t="s">
        <v>647</v>
      </c>
    </row>
    <row r="262" spans="26:31">
      <c r="Z262" s="1" t="s">
        <v>395</v>
      </c>
      <c r="AA262" s="1" t="s">
        <v>78</v>
      </c>
      <c r="AE262" s="76" t="s">
        <v>648</v>
      </c>
    </row>
    <row r="263" spans="26:31">
      <c r="Z263" s="1" t="s">
        <v>396</v>
      </c>
      <c r="AA263" s="1" t="s">
        <v>78</v>
      </c>
      <c r="AE263" s="76" t="s">
        <v>649</v>
      </c>
    </row>
    <row r="264" spans="26:31">
      <c r="Z264" s="1" t="s">
        <v>397</v>
      </c>
      <c r="AA264" s="1" t="s">
        <v>78</v>
      </c>
      <c r="AE264" s="76" t="s">
        <v>650</v>
      </c>
    </row>
    <row r="265" spans="26:31">
      <c r="Z265" s="1" t="s">
        <v>398</v>
      </c>
      <c r="AA265" s="1" t="s">
        <v>78</v>
      </c>
      <c r="AE265" s="76" t="s">
        <v>650</v>
      </c>
    </row>
    <row r="266" spans="26:31">
      <c r="Z266" s="1" t="s">
        <v>399</v>
      </c>
      <c r="AA266" s="1" t="s">
        <v>78</v>
      </c>
      <c r="AE266" s="76" t="s">
        <v>651</v>
      </c>
    </row>
    <row r="267" spans="26:31">
      <c r="Z267" s="1" t="s">
        <v>400</v>
      </c>
      <c r="AA267" s="1" t="s">
        <v>78</v>
      </c>
      <c r="AE267" s="76" t="s">
        <v>650</v>
      </c>
    </row>
    <row r="268" spans="26:31">
      <c r="Z268" s="1" t="s">
        <v>401</v>
      </c>
      <c r="AA268" s="1" t="s">
        <v>78</v>
      </c>
      <c r="AE268" s="76" t="s">
        <v>651</v>
      </c>
    </row>
    <row r="269" spans="26:31">
      <c r="Z269" s="1" t="s">
        <v>402</v>
      </c>
      <c r="AA269" s="1" t="s">
        <v>78</v>
      </c>
      <c r="AE269" s="76" t="s">
        <v>650</v>
      </c>
    </row>
    <row r="270" spans="26:31">
      <c r="Z270" s="1" t="s">
        <v>403</v>
      </c>
      <c r="AA270" s="1" t="s">
        <v>78</v>
      </c>
    </row>
    <row r="271" spans="26:31">
      <c r="Z271" s="1" t="s">
        <v>404</v>
      </c>
      <c r="AA271" s="1" t="s">
        <v>78</v>
      </c>
    </row>
    <row r="272" spans="26:31">
      <c r="Z272" s="1" t="s">
        <v>405</v>
      </c>
      <c r="AA272" s="1" t="s">
        <v>78</v>
      </c>
    </row>
    <row r="273" spans="26:27">
      <c r="Z273" s="1" t="s">
        <v>406</v>
      </c>
      <c r="AA273" s="1" t="s">
        <v>78</v>
      </c>
    </row>
    <row r="274" spans="26:27">
      <c r="Z274" s="1" t="s">
        <v>407</v>
      </c>
      <c r="AA274" s="1" t="s">
        <v>78</v>
      </c>
    </row>
    <row r="275" spans="26:27">
      <c r="Z275" s="1" t="s">
        <v>408</v>
      </c>
      <c r="AA275" s="1" t="s">
        <v>78</v>
      </c>
    </row>
    <row r="276" spans="26:27">
      <c r="Z276" s="1" t="s">
        <v>409</v>
      </c>
      <c r="AA276" s="1" t="s">
        <v>78</v>
      </c>
    </row>
    <row r="277" spans="26:27">
      <c r="Z277" s="1" t="s">
        <v>410</v>
      </c>
      <c r="AA277" s="1" t="s">
        <v>78</v>
      </c>
    </row>
    <row r="278" spans="26:27">
      <c r="Z278" s="1" t="s">
        <v>411</v>
      </c>
      <c r="AA278" s="1" t="s">
        <v>78</v>
      </c>
    </row>
    <row r="279" spans="26:27">
      <c r="Z279" s="1" t="s">
        <v>412</v>
      </c>
      <c r="AA279" s="1" t="s">
        <v>78</v>
      </c>
    </row>
    <row r="280" spans="26:27">
      <c r="Z280" s="1" t="s">
        <v>413</v>
      </c>
      <c r="AA280" s="1" t="s">
        <v>78</v>
      </c>
    </row>
    <row r="281" spans="26:27">
      <c r="Z281" s="1" t="s">
        <v>414</v>
      </c>
      <c r="AA281" s="1" t="s">
        <v>42</v>
      </c>
    </row>
    <row r="282" spans="26:27">
      <c r="Z282" s="1" t="s">
        <v>415</v>
      </c>
      <c r="AA282" s="1" t="s">
        <v>50</v>
      </c>
    </row>
    <row r="283" spans="26:27">
      <c r="Z283" s="1" t="s">
        <v>416</v>
      </c>
      <c r="AA283" s="1" t="s">
        <v>50</v>
      </c>
    </row>
    <row r="284" spans="26:27">
      <c r="Z284" s="1" t="s">
        <v>417</v>
      </c>
      <c r="AA284" s="1" t="s">
        <v>50</v>
      </c>
    </row>
    <row r="285" spans="26:27">
      <c r="Z285" s="1" t="s">
        <v>418</v>
      </c>
      <c r="AA285" s="1" t="s">
        <v>78</v>
      </c>
    </row>
    <row r="286" spans="26:27">
      <c r="Z286" s="1" t="s">
        <v>419</v>
      </c>
      <c r="AA286" s="1" t="s">
        <v>78</v>
      </c>
    </row>
    <row r="287" spans="26:27">
      <c r="Z287" s="1" t="s">
        <v>420</v>
      </c>
      <c r="AA287" s="1" t="s">
        <v>78</v>
      </c>
    </row>
    <row r="288" spans="26:27">
      <c r="Z288" s="1" t="s">
        <v>421</v>
      </c>
      <c r="AA288" s="1" t="s">
        <v>78</v>
      </c>
    </row>
    <row r="289" spans="26:27">
      <c r="Z289" s="1" t="s">
        <v>422</v>
      </c>
      <c r="AA289" s="1" t="s">
        <v>78</v>
      </c>
    </row>
    <row r="290" spans="26:27">
      <c r="Z290" s="1" t="s">
        <v>423</v>
      </c>
      <c r="AA290" s="1" t="s">
        <v>78</v>
      </c>
    </row>
    <row r="291" spans="26:27">
      <c r="Z291" s="1" t="s">
        <v>424</v>
      </c>
      <c r="AA291" s="1" t="s">
        <v>78</v>
      </c>
    </row>
    <row r="292" spans="26:27">
      <c r="Z292" s="1" t="s">
        <v>425</v>
      </c>
      <c r="AA292" s="1" t="s">
        <v>78</v>
      </c>
    </row>
    <row r="293" spans="26:27">
      <c r="Z293" s="1" t="s">
        <v>426</v>
      </c>
      <c r="AA293" s="1" t="s">
        <v>42</v>
      </c>
    </row>
    <row r="294" spans="26:27">
      <c r="Z294" s="1" t="s">
        <v>427</v>
      </c>
      <c r="AA294" s="1" t="s">
        <v>50</v>
      </c>
    </row>
    <row r="295" spans="26:27">
      <c r="Z295" s="1" t="s">
        <v>428</v>
      </c>
      <c r="AA295" s="1" t="s">
        <v>50</v>
      </c>
    </row>
    <row r="296" spans="26:27">
      <c r="Z296" s="1" t="s">
        <v>429</v>
      </c>
      <c r="AA296" s="1" t="s">
        <v>50</v>
      </c>
    </row>
    <row r="297" spans="26:27">
      <c r="Z297" s="1" t="s">
        <v>430</v>
      </c>
      <c r="AA297" s="1" t="s">
        <v>78</v>
      </c>
    </row>
    <row r="298" spans="26:27">
      <c r="Z298" s="1" t="s">
        <v>431</v>
      </c>
      <c r="AA298" s="1" t="s">
        <v>78</v>
      </c>
    </row>
    <row r="299" spans="26:27">
      <c r="Z299" s="1" t="s">
        <v>432</v>
      </c>
      <c r="AA299" s="1" t="s">
        <v>78</v>
      </c>
    </row>
    <row r="300" spans="26:27">
      <c r="Z300" s="1" t="s">
        <v>433</v>
      </c>
      <c r="AA300" s="1" t="s">
        <v>78</v>
      </c>
    </row>
    <row r="301" spans="26:27">
      <c r="Z301" s="1" t="s">
        <v>434</v>
      </c>
      <c r="AA301" s="1" t="s">
        <v>78</v>
      </c>
    </row>
    <row r="302" spans="26:27">
      <c r="Z302" s="1" t="s">
        <v>435</v>
      </c>
      <c r="AA302" s="1" t="s">
        <v>78</v>
      </c>
    </row>
    <row r="303" spans="26:27">
      <c r="Z303" s="1" t="s">
        <v>436</v>
      </c>
      <c r="AA303" s="1" t="s">
        <v>78</v>
      </c>
    </row>
    <row r="304" spans="26:27">
      <c r="Z304" s="1" t="s">
        <v>437</v>
      </c>
      <c r="AA304" s="1" t="s">
        <v>78</v>
      </c>
    </row>
    <row r="305" spans="26:27">
      <c r="Z305" s="1" t="s">
        <v>438</v>
      </c>
      <c r="AA305" s="1" t="s">
        <v>78</v>
      </c>
    </row>
    <row r="306" spans="26:27">
      <c r="Z306" s="1" t="s">
        <v>439</v>
      </c>
      <c r="AA306" s="1" t="s">
        <v>78</v>
      </c>
    </row>
    <row r="307" spans="26:27">
      <c r="Z307" s="1" t="s">
        <v>440</v>
      </c>
      <c r="AA307" s="1" t="s">
        <v>78</v>
      </c>
    </row>
    <row r="308" spans="26:27">
      <c r="Z308" s="1" t="s">
        <v>441</v>
      </c>
      <c r="AA308" s="1" t="s">
        <v>78</v>
      </c>
    </row>
    <row r="309" spans="26:27">
      <c r="Z309" s="1" t="s">
        <v>442</v>
      </c>
      <c r="AA309" s="1" t="s">
        <v>42</v>
      </c>
    </row>
    <row r="310" spans="26:27">
      <c r="Z310" s="1" t="s">
        <v>443</v>
      </c>
      <c r="AA310" s="1" t="s">
        <v>50</v>
      </c>
    </row>
    <row r="311" spans="26:27">
      <c r="Z311" s="1" t="s">
        <v>444</v>
      </c>
      <c r="AA311" s="1" t="s">
        <v>50</v>
      </c>
    </row>
    <row r="312" spans="26:27">
      <c r="Z312" s="1" t="s">
        <v>445</v>
      </c>
      <c r="AA312" s="1" t="s">
        <v>50</v>
      </c>
    </row>
    <row r="313" spans="26:27">
      <c r="Z313" s="1" t="s">
        <v>446</v>
      </c>
      <c r="AA313" s="1" t="s">
        <v>78</v>
      </c>
    </row>
    <row r="314" spans="26:27">
      <c r="Z314" s="1" t="s">
        <v>447</v>
      </c>
      <c r="AA314" s="1" t="s">
        <v>78</v>
      </c>
    </row>
    <row r="315" spans="26:27">
      <c r="Z315" s="1" t="s">
        <v>448</v>
      </c>
      <c r="AA315" s="1" t="s">
        <v>42</v>
      </c>
    </row>
    <row r="316" spans="26:27">
      <c r="Z316" s="1" t="s">
        <v>449</v>
      </c>
      <c r="AA316" s="1" t="s">
        <v>50</v>
      </c>
    </row>
    <row r="317" spans="26:27">
      <c r="Z317" s="1" t="s">
        <v>450</v>
      </c>
      <c r="AA317" s="1" t="s">
        <v>50</v>
      </c>
    </row>
    <row r="318" spans="26:27">
      <c r="Z318" s="1" t="s">
        <v>451</v>
      </c>
      <c r="AA318" s="1" t="s">
        <v>50</v>
      </c>
    </row>
    <row r="319" spans="26:27">
      <c r="Z319" s="1" t="s">
        <v>452</v>
      </c>
      <c r="AA319" s="1" t="s">
        <v>50</v>
      </c>
    </row>
    <row r="320" spans="26:27">
      <c r="Z320" s="1" t="s">
        <v>453</v>
      </c>
      <c r="AA320" s="1" t="s">
        <v>78</v>
      </c>
    </row>
    <row r="321" spans="26:27">
      <c r="Z321" s="1" t="s">
        <v>454</v>
      </c>
      <c r="AA321" s="1" t="s">
        <v>78</v>
      </c>
    </row>
    <row r="322" spans="26:27">
      <c r="Z322" s="1" t="s">
        <v>229</v>
      </c>
      <c r="AA322" s="1" t="s">
        <v>230</v>
      </c>
    </row>
    <row r="323" spans="26:27">
      <c r="Z323" s="1" t="s">
        <v>455</v>
      </c>
      <c r="AA323" s="1" t="s">
        <v>230</v>
      </c>
    </row>
    <row r="324" spans="26:27">
      <c r="Z324" s="1" t="s">
        <v>456</v>
      </c>
      <c r="AA324" s="1" t="s">
        <v>230</v>
      </c>
    </row>
    <row r="325" spans="26:27">
      <c r="Z325" s="1" t="s">
        <v>457</v>
      </c>
      <c r="AA325" s="1" t="s">
        <v>230</v>
      </c>
    </row>
    <row r="326" spans="26:27">
      <c r="Z326" s="1" t="s">
        <v>458</v>
      </c>
      <c r="AA326" s="1" t="s">
        <v>230</v>
      </c>
    </row>
    <row r="327" spans="26:27">
      <c r="Z327" s="1" t="s">
        <v>459</v>
      </c>
      <c r="AA327" s="1" t="s">
        <v>230</v>
      </c>
    </row>
    <row r="328" spans="26:27">
      <c r="Z328" s="1" t="s">
        <v>461</v>
      </c>
      <c r="AA328" s="1" t="s">
        <v>78</v>
      </c>
    </row>
    <row r="329" spans="26:27">
      <c r="Z329" s="1" t="s">
        <v>462</v>
      </c>
      <c r="AA329" s="1" t="s">
        <v>50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6"/>
  <sheetViews>
    <sheetView workbookViewId="0">
      <selection activeCell="E16" sqref="E16 E16"/>
    </sheetView>
  </sheetViews>
  <sheetFormatPr defaultRowHeight="15"/>
  <cols>
    <col min="1" max="2" width="13.5703125" style="1" bestFit="1" customWidth="1"/>
    <col min="3" max="4" width="9.140625" style="1" customWidth="1"/>
    <col min="5" max="5" width="11.85546875" style="1" bestFit="1" customWidth="1"/>
    <col min="6" max="7" width="9.140625" style="1" customWidth="1"/>
    <col min="8" max="9" width="15.7109375" style="1" bestFit="1" customWidth="1"/>
  </cols>
  <sheetData>
    <row r="1" spans="1:12">
      <c r="A1" s="20">
        <v>239633464</v>
      </c>
      <c r="B1" s="20">
        <v>241346391.5</v>
      </c>
      <c r="C1" s="56">
        <v>7.0000000000000001E-3</v>
      </c>
      <c r="D1" s="56">
        <v>7.0000000000000001E-3</v>
      </c>
      <c r="E1" s="20"/>
      <c r="F1" s="57"/>
      <c r="G1" s="20">
        <v>4614</v>
      </c>
      <c r="H1" s="58">
        <v>39451</v>
      </c>
      <c r="I1" s="58">
        <v>39792</v>
      </c>
      <c r="J1" s="58"/>
      <c r="K1" s="1">
        <v>39451</v>
      </c>
      <c r="L1" s="1">
        <v>39792</v>
      </c>
    </row>
    <row r="2" spans="1:12">
      <c r="A2" s="22">
        <v>0.47099999999999997</v>
      </c>
      <c r="B2" s="22">
        <v>0.46800000000000003</v>
      </c>
      <c r="C2" s="59">
        <v>-0.3</v>
      </c>
      <c r="D2" s="56">
        <v>-7.0000000000000001E-3</v>
      </c>
      <c r="E2" s="22"/>
      <c r="F2" s="57"/>
      <c r="G2" s="20">
        <v>1010</v>
      </c>
      <c r="H2" s="58">
        <v>18322</v>
      </c>
      <c r="I2" s="58">
        <v>18520</v>
      </c>
      <c r="J2" s="58">
        <v>-0.59622003512331301</v>
      </c>
      <c r="K2" s="1">
        <v>18322</v>
      </c>
      <c r="L2" s="1">
        <v>18520</v>
      </c>
    </row>
    <row r="3" spans="1:12">
      <c r="H3" s="58"/>
      <c r="I3" s="58"/>
      <c r="J3" s="58"/>
    </row>
    <row r="4" spans="1:12">
      <c r="A4" s="22">
        <v>0.25600000000000001</v>
      </c>
      <c r="B4" s="22">
        <v>0.25600000000000001</v>
      </c>
      <c r="C4" s="59">
        <v>0</v>
      </c>
      <c r="D4" s="56">
        <v>-1E-3</v>
      </c>
      <c r="E4" s="22"/>
      <c r="F4" s="57"/>
      <c r="H4" s="58">
        <v>4650</v>
      </c>
      <c r="I4" s="58">
        <v>4614</v>
      </c>
      <c r="J4" s="58">
        <v>-2.76759276170064E-2</v>
      </c>
      <c r="K4" s="1">
        <v>4650</v>
      </c>
      <c r="L4" s="1">
        <v>4614</v>
      </c>
    </row>
    <row r="5" spans="1:12">
      <c r="A5" s="20">
        <v>68.099999999999994</v>
      </c>
      <c r="B5" s="20">
        <v>63.5</v>
      </c>
      <c r="C5" s="60">
        <v>-4.5999999999999996</v>
      </c>
      <c r="D5" s="56">
        <v>-6.8000000000000005E-2</v>
      </c>
      <c r="E5" s="20"/>
      <c r="F5" s="57"/>
      <c r="H5" s="58">
        <v>1724</v>
      </c>
      <c r="I5" s="58">
        <v>1591</v>
      </c>
      <c r="J5" s="58"/>
      <c r="K5" s="1">
        <v>1289</v>
      </c>
      <c r="L5" s="1">
        <v>1205</v>
      </c>
    </row>
    <row r="6" spans="1:12">
      <c r="A6" s="20">
        <v>28935842</v>
      </c>
      <c r="B6" s="20">
        <v>28922516.399999999</v>
      </c>
      <c r="C6" s="56">
        <v>0</v>
      </c>
      <c r="D6" s="1" t="s">
        <v>25</v>
      </c>
      <c r="E6" s="20"/>
      <c r="H6" s="58">
        <v>4650</v>
      </c>
      <c r="I6" s="58">
        <v>4614</v>
      </c>
      <c r="J6" s="58"/>
      <c r="K6" s="1">
        <v>4650</v>
      </c>
      <c r="L6" s="1">
        <v>4614</v>
      </c>
    </row>
    <row r="7" spans="1:12">
      <c r="A7" s="20">
        <v>1971524384.8</v>
      </c>
      <c r="B7" s="20">
        <v>1837196763.2</v>
      </c>
      <c r="C7" s="56">
        <v>-6.8000000000000005E-2</v>
      </c>
      <c r="D7" s="1" t="s">
        <v>25</v>
      </c>
      <c r="E7" s="20"/>
      <c r="H7" s="58">
        <v>1724</v>
      </c>
      <c r="I7" s="58">
        <v>1591</v>
      </c>
      <c r="J7" s="58"/>
      <c r="K7" s="1">
        <v>1289</v>
      </c>
      <c r="L7" s="1">
        <v>1205</v>
      </c>
    </row>
    <row r="8" spans="1:12">
      <c r="A8" s="22">
        <v>0.13900000000000001</v>
      </c>
      <c r="B8" s="22">
        <v>0.13100000000000001</v>
      </c>
      <c r="C8" s="60">
        <v>-0.8</v>
      </c>
      <c r="D8" s="1" t="s">
        <v>25</v>
      </c>
      <c r="E8" s="22"/>
      <c r="H8" s="58">
        <v>12522</v>
      </c>
      <c r="I8" s="58">
        <v>12255</v>
      </c>
      <c r="J8" s="58">
        <v>-1.81688304822886</v>
      </c>
      <c r="K8" s="1">
        <v>4098</v>
      </c>
      <c r="L8" s="1">
        <v>4058</v>
      </c>
    </row>
    <row r="9" spans="1:12">
      <c r="A9" s="22">
        <v>0.47699999999999998</v>
      </c>
      <c r="B9" s="22">
        <v>0.45</v>
      </c>
      <c r="C9" s="1">
        <v>-2.7</v>
      </c>
      <c r="D9" s="1" t="s">
        <v>25</v>
      </c>
      <c r="E9" s="22"/>
      <c r="H9" s="58">
        <v>3642</v>
      </c>
      <c r="I9" s="58">
        <v>3550</v>
      </c>
      <c r="J9" s="58">
        <v>-2.2740688098608199</v>
      </c>
      <c r="K9" s="1">
        <v>2477</v>
      </c>
      <c r="L9" s="1">
        <v>2410</v>
      </c>
    </row>
    <row r="10" spans="1:12">
      <c r="H10" s="58"/>
      <c r="I10" s="58"/>
      <c r="J10" s="58"/>
    </row>
    <row r="11" spans="1:12" ht="17.25" customHeight="1">
      <c r="A11" s="15">
        <v>0.67</v>
      </c>
      <c r="B11" s="15">
        <v>0.625</v>
      </c>
      <c r="C11" s="61">
        <v>-4.5</v>
      </c>
      <c r="D11" s="56">
        <v>-6.7000000000000004E-2</v>
      </c>
      <c r="E11" s="22"/>
      <c r="F11" s="57"/>
      <c r="G11"/>
      <c r="H11" s="58">
        <v>1151</v>
      </c>
      <c r="I11" s="58">
        <v>1010</v>
      </c>
      <c r="J11" s="58">
        <v>-2.1927239516590298</v>
      </c>
      <c r="K11" s="1">
        <v>907</v>
      </c>
      <c r="L11" s="1">
        <v>812</v>
      </c>
    </row>
    <row r="12" spans="1:12" ht="17.25" customHeight="1">
      <c r="A12" s="62">
        <v>7.9</v>
      </c>
      <c r="B12" s="62">
        <v>6.9</v>
      </c>
      <c r="C12" s="63">
        <v>-0.12</v>
      </c>
      <c r="D12" s="56">
        <v>-0.12</v>
      </c>
      <c r="E12" s="43"/>
      <c r="F12" s="57"/>
      <c r="G12"/>
      <c r="H12" s="58">
        <v>1151</v>
      </c>
      <c r="I12" s="58">
        <v>1010</v>
      </c>
      <c r="J12" s="58"/>
      <c r="K12" s="1">
        <v>907</v>
      </c>
      <c r="L12" s="1">
        <v>812</v>
      </c>
    </row>
    <row r="13" spans="1:12" ht="17.25" customHeight="1">
      <c r="A13" s="37">
        <v>45.6</v>
      </c>
      <c r="B13" s="37">
        <v>39.700000000000003</v>
      </c>
      <c r="C13" s="64">
        <v>-5.9</v>
      </c>
      <c r="D13" s="1" t="s">
        <v>25</v>
      </c>
      <c r="E13" s="20"/>
      <c r="F13"/>
      <c r="G13"/>
      <c r="H13" s="58">
        <v>1151</v>
      </c>
      <c r="I13" s="58">
        <v>1010</v>
      </c>
      <c r="J13" s="58"/>
      <c r="K13" s="1">
        <v>907</v>
      </c>
      <c r="L13" s="1">
        <v>812</v>
      </c>
    </row>
    <row r="14" spans="1:12" ht="17.25" customHeight="1">
      <c r="A14" s="32">
        <v>0.96699999999999997</v>
      </c>
      <c r="B14" s="32">
        <v>0.96299999999999997</v>
      </c>
      <c r="C14" s="65">
        <v>-0.4</v>
      </c>
      <c r="D14" s="1" t="s">
        <v>25</v>
      </c>
      <c r="E14" s="22"/>
      <c r="F14"/>
      <c r="G14"/>
      <c r="H14" s="58">
        <v>4495</v>
      </c>
      <c r="I14" s="58">
        <v>4446</v>
      </c>
      <c r="J14" s="58">
        <v>-1.10838271551622</v>
      </c>
      <c r="K14" s="1">
        <v>4495</v>
      </c>
      <c r="L14" s="1">
        <v>4446</v>
      </c>
    </row>
    <row r="15" spans="1:12" ht="17.25" customHeight="1">
      <c r="A15" s="46">
        <v>8.9</v>
      </c>
      <c r="B15" s="46">
        <v>7.8</v>
      </c>
      <c r="C15" s="66">
        <v>-0.125</v>
      </c>
      <c r="D15" s="1" t="s">
        <v>25</v>
      </c>
      <c r="E15" s="43"/>
      <c r="F15"/>
      <c r="G15"/>
      <c r="H15" s="58">
        <v>1724</v>
      </c>
      <c r="I15" s="58">
        <v>1591</v>
      </c>
      <c r="J15" s="58"/>
      <c r="K15" s="1">
        <v>1289</v>
      </c>
      <c r="L15" s="1">
        <v>1205</v>
      </c>
    </row>
    <row r="16" spans="1:12">
      <c r="F16" s="5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6"/>
  <sheetViews>
    <sheetView workbookViewId="0">
      <selection activeCell="E16" sqref="E16 E16"/>
    </sheetView>
  </sheetViews>
  <sheetFormatPr defaultRowHeight="15"/>
  <sheetData>
    <row r="1" spans="1:12">
      <c r="A1" s="20">
        <v>239633464</v>
      </c>
      <c r="B1" s="20">
        <v>241346391.5</v>
      </c>
      <c r="C1" s="56">
        <v>7.0000000000000001E-3</v>
      </c>
      <c r="D1" s="56">
        <v>7.0000000000000001E-3</v>
      </c>
      <c r="E1" s="20"/>
      <c r="F1" s="57"/>
      <c r="G1" s="20">
        <v>4614</v>
      </c>
      <c r="H1" s="1">
        <v>39451</v>
      </c>
      <c r="I1" s="1">
        <v>39792</v>
      </c>
      <c r="J1" s="1"/>
      <c r="K1" s="1">
        <v>39451</v>
      </c>
      <c r="L1" s="1">
        <v>39792</v>
      </c>
    </row>
    <row r="2" spans="1:12">
      <c r="A2" s="22">
        <v>0.47099999999999997</v>
      </c>
      <c r="B2" s="22">
        <v>0.46800000000000003</v>
      </c>
      <c r="C2" s="59">
        <v>-0.3</v>
      </c>
      <c r="D2" s="56">
        <v>-7.0000000000000001E-3</v>
      </c>
      <c r="E2" s="22"/>
      <c r="F2" s="57"/>
      <c r="G2" s="20">
        <v>341</v>
      </c>
      <c r="H2" s="1">
        <v>18322</v>
      </c>
      <c r="I2" s="1">
        <v>18520</v>
      </c>
      <c r="J2" s="1">
        <v>-0.59622003512331301</v>
      </c>
      <c r="K2" s="1">
        <v>18322</v>
      </c>
      <c r="L2" s="1">
        <v>18520</v>
      </c>
    </row>
    <row r="4" spans="1:12">
      <c r="A4" s="22">
        <v>0.25600000000000001</v>
      </c>
      <c r="B4" s="22">
        <v>0.25600000000000001</v>
      </c>
      <c r="C4" s="59">
        <v>0</v>
      </c>
      <c r="D4" s="56">
        <v>-1E-3</v>
      </c>
      <c r="E4" s="22"/>
      <c r="F4" s="57"/>
      <c r="H4" s="1">
        <v>4650</v>
      </c>
      <c r="I4" s="1">
        <v>4614</v>
      </c>
      <c r="J4" s="1">
        <v>-2.76759276170064E-2</v>
      </c>
      <c r="K4" s="1">
        <v>4650</v>
      </c>
      <c r="L4" s="1">
        <v>4614</v>
      </c>
    </row>
    <row r="5" spans="1:12">
      <c r="A5" s="20">
        <v>68.099999999999994</v>
      </c>
      <c r="B5" s="20">
        <v>63.5</v>
      </c>
      <c r="C5" s="60">
        <v>-4.5999999999999996</v>
      </c>
      <c r="D5" s="56">
        <v>-6.8000000000000005E-2</v>
      </c>
      <c r="E5" s="20"/>
      <c r="F5" s="57"/>
      <c r="H5" s="1">
        <v>1724</v>
      </c>
      <c r="I5" s="1">
        <v>1591</v>
      </c>
      <c r="J5" s="1"/>
      <c r="K5" s="1">
        <v>1289</v>
      </c>
      <c r="L5" s="1">
        <v>1205</v>
      </c>
    </row>
    <row r="6" spans="1:12">
      <c r="A6" s="20">
        <v>28935842</v>
      </c>
      <c r="B6" s="20">
        <v>28922516.399999999</v>
      </c>
      <c r="C6" s="56">
        <v>0</v>
      </c>
      <c r="D6" s="1" t="s">
        <v>25</v>
      </c>
      <c r="E6" s="20"/>
      <c r="H6" s="1">
        <v>4650</v>
      </c>
      <c r="I6" s="1">
        <v>4614</v>
      </c>
      <c r="J6" s="1"/>
      <c r="K6" s="1">
        <v>4650</v>
      </c>
      <c r="L6" s="1">
        <v>4614</v>
      </c>
    </row>
    <row r="7" spans="1:12">
      <c r="A7" s="20">
        <v>1971524384.8</v>
      </c>
      <c r="B7" s="20">
        <v>1837196763.2</v>
      </c>
      <c r="C7" s="56">
        <v>-6.8000000000000005E-2</v>
      </c>
      <c r="D7" s="1" t="s">
        <v>25</v>
      </c>
      <c r="E7" s="20"/>
      <c r="H7" s="1">
        <v>1724</v>
      </c>
      <c r="I7" s="1">
        <v>1591</v>
      </c>
      <c r="J7" s="1"/>
      <c r="K7" s="1">
        <v>1289</v>
      </c>
      <c r="L7" s="1">
        <v>1205</v>
      </c>
    </row>
    <row r="8" spans="1:12">
      <c r="A8" s="22">
        <v>0.13900000000000001</v>
      </c>
      <c r="B8" s="22">
        <v>0.13100000000000001</v>
      </c>
      <c r="C8" s="60">
        <v>-0.8</v>
      </c>
      <c r="D8" s="1" t="s">
        <v>25</v>
      </c>
      <c r="E8" s="22"/>
      <c r="H8" s="1">
        <v>12522</v>
      </c>
      <c r="I8" s="1">
        <v>12255</v>
      </c>
      <c r="J8" s="1">
        <v>-1.81688304822886</v>
      </c>
      <c r="K8" s="1">
        <v>4098</v>
      </c>
      <c r="L8" s="1">
        <v>4058</v>
      </c>
    </row>
    <row r="9" spans="1:12">
      <c r="A9" s="22">
        <v>0.47699999999999998</v>
      </c>
      <c r="B9" s="22">
        <v>0.45</v>
      </c>
      <c r="C9" s="1">
        <v>-2.7</v>
      </c>
      <c r="D9" s="1" t="s">
        <v>25</v>
      </c>
      <c r="E9" s="22"/>
      <c r="H9" s="1">
        <v>3642</v>
      </c>
      <c r="I9" s="1">
        <v>3550</v>
      </c>
      <c r="J9" s="1">
        <v>-2.2740688098608199</v>
      </c>
      <c r="K9" s="1">
        <v>2477</v>
      </c>
      <c r="L9" s="1">
        <v>2410</v>
      </c>
    </row>
    <row r="11" spans="1:12" ht="17.25" customHeight="1">
      <c r="A11" s="15">
        <v>0.217</v>
      </c>
      <c r="B11" s="15">
        <v>0.20799999999999999</v>
      </c>
      <c r="C11" s="61">
        <v>-0.9</v>
      </c>
      <c r="D11" s="56">
        <v>-4.2999999999999997E-2</v>
      </c>
      <c r="E11" s="22"/>
      <c r="F11" s="57"/>
      <c r="H11" s="1">
        <v>369</v>
      </c>
      <c r="I11" s="1">
        <v>341</v>
      </c>
      <c r="J11" s="1">
        <v>-0.30370894156736999</v>
      </c>
      <c r="K11" s="1">
        <v>295</v>
      </c>
      <c r="L11" s="1">
        <v>281</v>
      </c>
    </row>
    <row r="12" spans="1:12" ht="17.25" customHeight="1">
      <c r="A12" s="62">
        <v>6.9</v>
      </c>
      <c r="B12" s="62">
        <v>7</v>
      </c>
      <c r="C12" s="63">
        <v>2.5000000000000001E-2</v>
      </c>
      <c r="D12" s="56">
        <v>2.5000000000000001E-2</v>
      </c>
      <c r="E12" s="43"/>
      <c r="F12" s="57"/>
      <c r="H12" s="1">
        <v>369</v>
      </c>
      <c r="I12" s="1">
        <v>341</v>
      </c>
      <c r="J12" s="1"/>
      <c r="K12" s="1">
        <v>295</v>
      </c>
      <c r="L12" s="1">
        <v>281</v>
      </c>
    </row>
    <row r="13" spans="1:12" ht="17.25" customHeight="1">
      <c r="A13" s="37">
        <v>14.8</v>
      </c>
      <c r="B13" s="37">
        <v>13.2</v>
      </c>
      <c r="C13" s="64">
        <v>-1.6</v>
      </c>
      <c r="D13" s="1" t="s">
        <v>25</v>
      </c>
      <c r="E13" s="20"/>
      <c r="H13" s="1">
        <v>369</v>
      </c>
      <c r="I13" s="1">
        <v>341</v>
      </c>
      <c r="J13" s="1"/>
      <c r="K13" s="1">
        <v>295</v>
      </c>
      <c r="L13" s="1">
        <v>281</v>
      </c>
    </row>
    <row r="14" spans="1:12" ht="17.25" customHeight="1">
      <c r="A14" s="32">
        <v>0.59099999999999997</v>
      </c>
      <c r="B14" s="32">
        <v>0.57799999999999996</v>
      </c>
      <c r="C14" s="67">
        <v>-1.3</v>
      </c>
      <c r="D14" s="1" t="s">
        <v>25</v>
      </c>
      <c r="E14" s="22"/>
      <c r="H14" s="1">
        <v>2774</v>
      </c>
      <c r="I14" s="1">
        <v>2685</v>
      </c>
      <c r="J14" s="1">
        <v>-0.91392928732581002</v>
      </c>
      <c r="K14" s="1">
        <v>2774</v>
      </c>
      <c r="L14" s="1">
        <v>2685</v>
      </c>
    </row>
    <row r="15" spans="1:12" ht="17.25" customHeight="1">
      <c r="A15" s="46">
        <v>8.9</v>
      </c>
      <c r="B15" s="46">
        <v>7.8</v>
      </c>
      <c r="C15" s="66">
        <v>-0.125</v>
      </c>
      <c r="D15" s="1" t="s">
        <v>25</v>
      </c>
      <c r="E15" s="43"/>
      <c r="H15" s="1">
        <v>1724</v>
      </c>
      <c r="I15" s="1">
        <v>1591</v>
      </c>
      <c r="J15" s="1"/>
      <c r="K15" s="1">
        <v>1289</v>
      </c>
      <c r="L15" s="1">
        <v>1205</v>
      </c>
    </row>
    <row r="16" spans="1:12">
      <c r="E16" s="1"/>
      <c r="F16" s="5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6"/>
  <sheetViews>
    <sheetView workbookViewId="0">
      <selection activeCell="E16" sqref="E16 E16"/>
    </sheetView>
  </sheetViews>
  <sheetFormatPr defaultRowHeight="15"/>
  <cols>
    <col min="1" max="2" width="11.7109375" style="1" bestFit="1" customWidth="1"/>
    <col min="3" max="3" width="9.140625" style="1" customWidth="1"/>
  </cols>
  <sheetData>
    <row r="1" spans="1:12">
      <c r="A1" s="20">
        <v>239633464</v>
      </c>
      <c r="B1" s="20">
        <v>241346391.5</v>
      </c>
      <c r="C1" s="56">
        <v>7.0000000000000001E-3</v>
      </c>
      <c r="D1" s="56">
        <v>7.0000000000000001E-3</v>
      </c>
      <c r="E1" s="20"/>
      <c r="F1" s="57"/>
      <c r="G1" s="20">
        <v>4614</v>
      </c>
      <c r="H1" s="1">
        <v>39451</v>
      </c>
      <c r="I1" s="1">
        <v>39792</v>
      </c>
      <c r="J1" s="1"/>
      <c r="K1" s="1">
        <v>39451</v>
      </c>
      <c r="L1" s="1">
        <v>39792</v>
      </c>
    </row>
    <row r="2" spans="1:12">
      <c r="A2" s="22">
        <v>0.47099999999999997</v>
      </c>
      <c r="B2" s="22">
        <v>0.46800000000000003</v>
      </c>
      <c r="C2" s="59">
        <v>-0.3</v>
      </c>
      <c r="D2" s="56">
        <v>-7.0000000000000001E-3</v>
      </c>
      <c r="E2" s="22"/>
      <c r="F2" s="57"/>
      <c r="G2" s="20">
        <v>72</v>
      </c>
      <c r="H2" s="1">
        <v>18322</v>
      </c>
      <c r="I2" s="1">
        <v>18520</v>
      </c>
      <c r="J2" s="1">
        <v>-0.59622003512331301</v>
      </c>
      <c r="K2" s="1">
        <v>18322</v>
      </c>
      <c r="L2" s="1">
        <v>18520</v>
      </c>
    </row>
    <row r="4" spans="1:12">
      <c r="A4" s="22">
        <v>0.25600000000000001</v>
      </c>
      <c r="B4" s="22">
        <v>0.25600000000000001</v>
      </c>
      <c r="C4" s="59">
        <v>0</v>
      </c>
      <c r="D4" s="56">
        <v>-1E-3</v>
      </c>
      <c r="E4" s="22"/>
      <c r="F4" s="57"/>
      <c r="H4" s="1">
        <v>4650</v>
      </c>
      <c r="I4" s="1">
        <v>4614</v>
      </c>
      <c r="J4" s="1">
        <v>-2.76759276170064E-2</v>
      </c>
      <c r="K4" s="1">
        <v>4650</v>
      </c>
      <c r="L4" s="1">
        <v>4614</v>
      </c>
    </row>
    <row r="5" spans="1:12">
      <c r="A5" s="20">
        <v>68.099999999999994</v>
      </c>
      <c r="B5" s="20">
        <v>63.5</v>
      </c>
      <c r="C5" s="60">
        <v>-4.5999999999999996</v>
      </c>
      <c r="D5" s="56">
        <v>-6.8000000000000005E-2</v>
      </c>
      <c r="E5" s="20"/>
      <c r="F5" s="57"/>
      <c r="H5" s="1">
        <v>1724</v>
      </c>
      <c r="I5" s="1">
        <v>1591</v>
      </c>
      <c r="J5" s="1"/>
      <c r="K5" s="1">
        <v>1289</v>
      </c>
      <c r="L5" s="1">
        <v>1205</v>
      </c>
    </row>
    <row r="6" spans="1:12">
      <c r="A6" s="20">
        <v>28935842</v>
      </c>
      <c r="B6" s="20">
        <v>28922516.399999999</v>
      </c>
      <c r="C6" s="56">
        <v>0</v>
      </c>
      <c r="D6" s="1" t="s">
        <v>25</v>
      </c>
      <c r="E6" s="20"/>
      <c r="H6" s="1">
        <v>4650</v>
      </c>
      <c r="I6" s="1">
        <v>4614</v>
      </c>
      <c r="J6" s="1"/>
      <c r="K6" s="1">
        <v>4650</v>
      </c>
      <c r="L6" s="1">
        <v>4614</v>
      </c>
    </row>
    <row r="7" spans="1:12">
      <c r="A7" s="20">
        <v>1971524384.8</v>
      </c>
      <c r="B7" s="20">
        <v>1837196763.2</v>
      </c>
      <c r="C7" s="56">
        <v>-6.8000000000000005E-2</v>
      </c>
      <c r="D7" s="1" t="s">
        <v>25</v>
      </c>
      <c r="E7" s="20"/>
      <c r="H7" s="1">
        <v>1724</v>
      </c>
      <c r="I7" s="1">
        <v>1591</v>
      </c>
      <c r="J7" s="1"/>
      <c r="K7" s="1">
        <v>1289</v>
      </c>
      <c r="L7" s="1">
        <v>1205</v>
      </c>
    </row>
    <row r="8" spans="1:12">
      <c r="A8" s="22">
        <v>0.13900000000000001</v>
      </c>
      <c r="B8" s="22">
        <v>0.13100000000000001</v>
      </c>
      <c r="C8" s="60">
        <v>-0.8</v>
      </c>
      <c r="D8" s="1" t="s">
        <v>25</v>
      </c>
      <c r="E8" s="22"/>
      <c r="H8" s="1">
        <v>12522</v>
      </c>
      <c r="I8" s="1">
        <v>12255</v>
      </c>
      <c r="J8" s="1">
        <v>-1.81688304822886</v>
      </c>
      <c r="K8" s="1">
        <v>4098</v>
      </c>
      <c r="L8" s="1">
        <v>4058</v>
      </c>
    </row>
    <row r="9" spans="1:12">
      <c r="A9" s="22">
        <v>0.47699999999999998</v>
      </c>
      <c r="B9" s="22">
        <v>0.45</v>
      </c>
      <c r="C9" s="1">
        <v>-2.7</v>
      </c>
      <c r="D9" s="1" t="s">
        <v>25</v>
      </c>
      <c r="E9" s="22"/>
      <c r="H9" s="1">
        <v>3642</v>
      </c>
      <c r="I9" s="1">
        <v>3550</v>
      </c>
      <c r="J9" s="1">
        <v>-2.2740688098608199</v>
      </c>
      <c r="K9" s="1">
        <v>2477</v>
      </c>
      <c r="L9" s="1">
        <v>2410</v>
      </c>
    </row>
    <row r="11" spans="1:12" ht="17.25" customHeight="1">
      <c r="A11" s="15">
        <v>4.5999999999999999E-2</v>
      </c>
      <c r="B11" s="15">
        <v>4.2000000000000003E-2</v>
      </c>
      <c r="C11" s="61">
        <v>-0.4</v>
      </c>
      <c r="D11" s="56">
        <v>-7.0999999999999994E-2</v>
      </c>
      <c r="E11" s="22"/>
      <c r="F11" s="57"/>
      <c r="H11" s="1">
        <v>80</v>
      </c>
      <c r="I11" s="1">
        <v>72</v>
      </c>
      <c r="J11" s="1">
        <v>-9.7307154975397103E-2</v>
      </c>
      <c r="K11" s="1">
        <v>67</v>
      </c>
      <c r="L11" s="1">
        <v>66</v>
      </c>
    </row>
    <row r="12" spans="1:12" ht="17.25" customHeight="1">
      <c r="A12" s="62">
        <v>11.3</v>
      </c>
      <c r="B12" s="62">
        <v>6.9</v>
      </c>
      <c r="C12" s="63">
        <v>-0.39300000000000002</v>
      </c>
      <c r="D12" s="56">
        <v>-0.39300000000000002</v>
      </c>
      <c r="E12" s="43"/>
      <c r="F12" s="57"/>
      <c r="H12" s="1">
        <v>80</v>
      </c>
      <c r="I12" s="1">
        <v>72</v>
      </c>
      <c r="J12" s="1"/>
      <c r="K12" s="1">
        <v>67</v>
      </c>
      <c r="L12" s="1">
        <v>66</v>
      </c>
    </row>
    <row r="13" spans="1:12" ht="17.25" customHeight="1">
      <c r="A13" s="37">
        <v>3.1</v>
      </c>
      <c r="B13" s="37">
        <v>2.7</v>
      </c>
      <c r="C13" s="64">
        <v>-0.4</v>
      </c>
      <c r="D13" s="1" t="s">
        <v>25</v>
      </c>
      <c r="E13" s="20"/>
      <c r="H13" s="1">
        <v>80</v>
      </c>
      <c r="I13" s="1">
        <v>72</v>
      </c>
      <c r="J13" s="1"/>
      <c r="K13" s="1">
        <v>67</v>
      </c>
      <c r="L13" s="1">
        <v>66</v>
      </c>
    </row>
    <row r="14" spans="1:12" ht="17.25" customHeight="1">
      <c r="A14" s="32">
        <v>0.64100000000000001</v>
      </c>
      <c r="B14" s="32">
        <v>0.65</v>
      </c>
      <c r="C14" s="67">
        <v>0.9</v>
      </c>
      <c r="D14" s="1" t="s">
        <v>25</v>
      </c>
      <c r="E14" s="22"/>
      <c r="H14" s="1">
        <v>2988</v>
      </c>
      <c r="I14" s="1">
        <v>3015</v>
      </c>
      <c r="J14" s="1">
        <v>0.73285756344255504</v>
      </c>
      <c r="K14" s="1">
        <v>2988</v>
      </c>
      <c r="L14" s="1">
        <v>3015</v>
      </c>
    </row>
    <row r="15" spans="1:12" ht="17.25" customHeight="1">
      <c r="A15" s="46">
        <v>8.9</v>
      </c>
      <c r="B15" s="46">
        <v>7.8</v>
      </c>
      <c r="C15" s="66">
        <v>-0.125</v>
      </c>
      <c r="D15" s="1" t="s">
        <v>25</v>
      </c>
      <c r="E15" s="43"/>
      <c r="H15" s="1">
        <v>1724</v>
      </c>
      <c r="I15" s="1">
        <v>1591</v>
      </c>
      <c r="J15" s="1"/>
      <c r="K15" s="1">
        <v>1289</v>
      </c>
      <c r="L15" s="1">
        <v>1205</v>
      </c>
    </row>
    <row r="16" spans="1:12">
      <c r="E16" s="1"/>
      <c r="F16" s="5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6"/>
  <sheetViews>
    <sheetView workbookViewId="0">
      <selection activeCell="E16" sqref="E16 E16"/>
    </sheetView>
  </sheetViews>
  <sheetFormatPr defaultRowHeight="15"/>
  <sheetData>
    <row r="1" spans="1:12">
      <c r="A1" s="1">
        <v>239633464</v>
      </c>
      <c r="B1" s="1">
        <v>241346391.5</v>
      </c>
      <c r="C1" s="1">
        <v>7.0000000000000001E-3</v>
      </c>
      <c r="D1" s="1">
        <v>7.0000000000000001E-3</v>
      </c>
      <c r="G1" s="1">
        <v>4614</v>
      </c>
      <c r="H1" s="1">
        <v>39451</v>
      </c>
      <c r="I1" s="1">
        <v>39792</v>
      </c>
      <c r="J1" s="1"/>
      <c r="K1" s="1">
        <v>39451</v>
      </c>
      <c r="L1" s="1">
        <v>39792</v>
      </c>
    </row>
    <row r="2" spans="1:12">
      <c r="A2" s="1">
        <v>0.47099999999999997</v>
      </c>
      <c r="B2" s="1">
        <v>0.46800000000000003</v>
      </c>
      <c r="C2" s="1">
        <v>-0.3</v>
      </c>
      <c r="D2" s="1">
        <v>-7.0000000000000001E-3</v>
      </c>
      <c r="G2" s="1">
        <v>50</v>
      </c>
      <c r="H2" s="1">
        <v>18322</v>
      </c>
      <c r="I2" s="1">
        <v>18520</v>
      </c>
      <c r="J2" s="1">
        <v>-0.59622003512331301</v>
      </c>
      <c r="K2" s="1">
        <v>18322</v>
      </c>
      <c r="L2" s="1">
        <v>18520</v>
      </c>
    </row>
    <row r="4" spans="1:12">
      <c r="A4" s="1">
        <v>0.25600000000000001</v>
      </c>
      <c r="B4" s="1">
        <v>0.25600000000000001</v>
      </c>
      <c r="C4" s="1">
        <v>0</v>
      </c>
      <c r="D4" s="1">
        <v>-1E-3</v>
      </c>
      <c r="H4" s="1">
        <v>4650</v>
      </c>
      <c r="I4" s="1">
        <v>4614</v>
      </c>
      <c r="J4" s="1">
        <v>-2.76759276170064E-2</v>
      </c>
      <c r="K4" s="1">
        <v>4650</v>
      </c>
      <c r="L4" s="1">
        <v>4614</v>
      </c>
    </row>
    <row r="5" spans="1:12">
      <c r="A5" s="1">
        <v>68.099999999999994</v>
      </c>
      <c r="B5" s="1">
        <v>63.5</v>
      </c>
      <c r="C5" s="1">
        <v>-4.5999999999999996</v>
      </c>
      <c r="D5" s="1">
        <v>-6.8000000000000005E-2</v>
      </c>
      <c r="H5" s="1">
        <v>1724</v>
      </c>
      <c r="I5" s="1">
        <v>1591</v>
      </c>
      <c r="J5" s="1"/>
      <c r="K5" s="1">
        <v>1289</v>
      </c>
      <c r="L5" s="1">
        <v>1205</v>
      </c>
    </row>
    <row r="6" spans="1:12">
      <c r="A6" s="1">
        <v>28935842</v>
      </c>
      <c r="B6" s="1">
        <v>28922516.399999999</v>
      </c>
      <c r="C6" s="1">
        <v>0</v>
      </c>
      <c r="D6" s="1" t="s">
        <v>25</v>
      </c>
      <c r="H6" s="1">
        <v>4650</v>
      </c>
      <c r="I6" s="1">
        <v>4614</v>
      </c>
      <c r="J6" s="1"/>
      <c r="K6" s="1">
        <v>4650</v>
      </c>
      <c r="L6" s="1">
        <v>4614</v>
      </c>
    </row>
    <row r="7" spans="1:12">
      <c r="A7" s="1">
        <v>1971524384.8</v>
      </c>
      <c r="B7" s="1">
        <v>1837196763.2</v>
      </c>
      <c r="C7" s="1">
        <v>-6.8000000000000005E-2</v>
      </c>
      <c r="D7" s="1" t="s">
        <v>25</v>
      </c>
      <c r="H7" s="1">
        <v>1724</v>
      </c>
      <c r="I7" s="1">
        <v>1591</v>
      </c>
      <c r="J7" s="1"/>
      <c r="K7" s="1">
        <v>1289</v>
      </c>
      <c r="L7" s="1">
        <v>1205</v>
      </c>
    </row>
    <row r="8" spans="1:12">
      <c r="A8" s="1">
        <v>0.13900000000000001</v>
      </c>
      <c r="B8" s="1">
        <v>0.13100000000000001</v>
      </c>
      <c r="C8" s="1">
        <v>-0.8</v>
      </c>
      <c r="D8" s="1" t="s">
        <v>25</v>
      </c>
      <c r="H8" s="1">
        <v>12522</v>
      </c>
      <c r="I8" s="1">
        <v>12255</v>
      </c>
      <c r="J8" s="1">
        <v>-1.81688304822886</v>
      </c>
      <c r="K8" s="1">
        <v>4098</v>
      </c>
      <c r="L8" s="1">
        <v>4058</v>
      </c>
    </row>
    <row r="9" spans="1:12">
      <c r="A9" s="1">
        <v>0.47699999999999998</v>
      </c>
      <c r="B9" s="1">
        <v>0.45</v>
      </c>
      <c r="C9" s="1">
        <v>-2.7</v>
      </c>
      <c r="D9" s="1" t="s">
        <v>25</v>
      </c>
      <c r="H9" s="1">
        <v>3642</v>
      </c>
      <c r="I9" s="1">
        <v>3550</v>
      </c>
      <c r="J9" s="1">
        <v>-2.2740688098608199</v>
      </c>
      <c r="K9" s="1">
        <v>2477</v>
      </c>
      <c r="L9" s="1">
        <v>2410</v>
      </c>
    </row>
    <row r="11" spans="1:12">
      <c r="A11" s="1">
        <v>4.4999999999999998E-2</v>
      </c>
      <c r="B11" s="1">
        <v>3.2000000000000001E-2</v>
      </c>
      <c r="C11" s="1">
        <v>-1.3</v>
      </c>
      <c r="D11" s="1">
        <v>-0.29099999999999998</v>
      </c>
      <c r="H11" s="1">
        <v>78</v>
      </c>
      <c r="I11" s="1">
        <v>50</v>
      </c>
      <c r="J11" s="1">
        <v>-0.36954770142027299</v>
      </c>
      <c r="K11" s="1">
        <v>74</v>
      </c>
      <c r="L11" s="1">
        <v>42</v>
      </c>
    </row>
    <row r="12" spans="1:12">
      <c r="A12" s="1">
        <v>8.6</v>
      </c>
      <c r="B12" s="1">
        <v>9.6</v>
      </c>
      <c r="C12" s="1">
        <v>0.12</v>
      </c>
      <c r="D12" s="1">
        <v>0.12</v>
      </c>
      <c r="H12" s="1">
        <v>78</v>
      </c>
      <c r="I12" s="1">
        <v>50</v>
      </c>
      <c r="J12" s="1"/>
      <c r="K12" s="1">
        <v>74</v>
      </c>
      <c r="L12" s="1">
        <v>42</v>
      </c>
    </row>
    <row r="13" spans="1:12">
      <c r="A13" s="1">
        <v>3.1</v>
      </c>
      <c r="B13" s="1">
        <v>2</v>
      </c>
      <c r="C13" s="1">
        <v>-1.1000000000000001</v>
      </c>
      <c r="D13" s="1" t="s">
        <v>25</v>
      </c>
      <c r="H13" s="1">
        <v>78</v>
      </c>
      <c r="I13" s="1">
        <v>50</v>
      </c>
      <c r="J13" s="1"/>
      <c r="K13" s="1">
        <v>74</v>
      </c>
      <c r="L13" s="1">
        <v>42</v>
      </c>
    </row>
    <row r="14" spans="1:12">
      <c r="A14" s="1">
        <v>0.30599999999999999</v>
      </c>
      <c r="B14" s="1">
        <v>0.307</v>
      </c>
      <c r="C14" s="1">
        <v>0.1</v>
      </c>
      <c r="D14" s="1" t="s">
        <v>25</v>
      </c>
      <c r="H14" s="1">
        <v>1420</v>
      </c>
      <c r="I14" s="1">
        <v>1399</v>
      </c>
      <c r="J14" s="1">
        <v>7.98700981643303E-2</v>
      </c>
      <c r="K14" s="1">
        <v>1420</v>
      </c>
      <c r="L14" s="1">
        <v>1399</v>
      </c>
    </row>
    <row r="15" spans="1:12">
      <c r="A15" s="1">
        <v>8.9</v>
      </c>
      <c r="B15" s="1">
        <v>7.8</v>
      </c>
      <c r="C15" s="1">
        <v>-0.125</v>
      </c>
      <c r="D15" s="1" t="s">
        <v>25</v>
      </c>
      <c r="H15" s="1">
        <v>1724</v>
      </c>
      <c r="I15" s="1">
        <v>1591</v>
      </c>
      <c r="J15" s="1"/>
      <c r="K15" s="1">
        <v>1289</v>
      </c>
      <c r="L15" s="1">
        <v>1205</v>
      </c>
    </row>
    <row r="16" spans="1:12">
      <c r="E16"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8"/>
  <sheetViews>
    <sheetView workbookViewId="0">
      <selection activeCell="E16" sqref="E16 E16"/>
    </sheetView>
  </sheetViews>
  <sheetFormatPr defaultRowHeight="15"/>
  <sheetData>
    <row r="1" spans="1:12">
      <c r="A1" s="1">
        <v>239633464</v>
      </c>
      <c r="B1" s="1">
        <v>241346391.5</v>
      </c>
      <c r="C1" s="1">
        <v>7.0000000000000001E-3</v>
      </c>
      <c r="D1" s="1">
        <v>7.0000000000000001E-3</v>
      </c>
      <c r="G1" s="1">
        <v>4614</v>
      </c>
      <c r="H1" s="1">
        <v>39451</v>
      </c>
      <c r="I1" s="1">
        <v>39792</v>
      </c>
      <c r="J1" s="1"/>
      <c r="K1" s="1">
        <v>39451</v>
      </c>
      <c r="L1" s="1">
        <v>39792</v>
      </c>
    </row>
    <row r="2" spans="1:12">
      <c r="A2" s="1">
        <v>0.47099999999999997</v>
      </c>
      <c r="B2" s="1">
        <v>0.46800000000000003</v>
      </c>
      <c r="C2" s="1">
        <v>-0.3</v>
      </c>
      <c r="D2" s="1">
        <v>-7.0000000000000001E-3</v>
      </c>
      <c r="G2" s="1">
        <v>92</v>
      </c>
      <c r="H2" s="1">
        <v>18322</v>
      </c>
      <c r="I2" s="1">
        <v>18520</v>
      </c>
      <c r="J2" s="1">
        <v>-0.59622003512331301</v>
      </c>
      <c r="K2" s="1">
        <v>18322</v>
      </c>
      <c r="L2" s="1">
        <v>18520</v>
      </c>
    </row>
    <row r="4" spans="1:12">
      <c r="A4" s="1">
        <v>0.25600000000000001</v>
      </c>
      <c r="B4" s="1">
        <v>0.25600000000000001</v>
      </c>
      <c r="C4" s="1">
        <v>0</v>
      </c>
      <c r="D4" s="1">
        <v>-1E-3</v>
      </c>
      <c r="H4" s="1">
        <v>4650</v>
      </c>
      <c r="I4" s="1">
        <v>4614</v>
      </c>
      <c r="J4" s="1">
        <v>-2.76759276170064E-2</v>
      </c>
      <c r="K4" s="1">
        <v>4650</v>
      </c>
      <c r="L4" s="1">
        <v>4614</v>
      </c>
    </row>
    <row r="5" spans="1:12">
      <c r="A5" s="1">
        <v>68.099999999999994</v>
      </c>
      <c r="B5" s="1">
        <v>63.5</v>
      </c>
      <c r="C5" s="1">
        <v>-4.5999999999999996</v>
      </c>
      <c r="D5" s="1">
        <v>-6.8000000000000005E-2</v>
      </c>
      <c r="H5" s="1">
        <v>1724</v>
      </c>
      <c r="I5" s="1">
        <v>1591</v>
      </c>
      <c r="J5" s="1"/>
      <c r="K5" s="1">
        <v>1289</v>
      </c>
      <c r="L5" s="1">
        <v>1205</v>
      </c>
    </row>
    <row r="6" spans="1:12">
      <c r="A6" s="1">
        <v>28935842</v>
      </c>
      <c r="B6" s="1">
        <v>28922516.399999999</v>
      </c>
      <c r="C6" s="1">
        <v>0</v>
      </c>
      <c r="D6" s="1" t="s">
        <v>25</v>
      </c>
      <c r="H6" s="1">
        <v>4650</v>
      </c>
      <c r="I6" s="1">
        <v>4614</v>
      </c>
      <c r="J6" s="1"/>
      <c r="K6" s="1">
        <v>4650</v>
      </c>
      <c r="L6" s="1">
        <v>4614</v>
      </c>
    </row>
    <row r="7" spans="1:12">
      <c r="A7" s="1">
        <v>1971524384.8</v>
      </c>
      <c r="B7" s="1">
        <v>1837196763.2</v>
      </c>
      <c r="C7" s="1">
        <v>-6.8000000000000005E-2</v>
      </c>
      <c r="D7" s="1" t="s">
        <v>25</v>
      </c>
      <c r="H7" s="1">
        <v>1724</v>
      </c>
      <c r="I7" s="1">
        <v>1591</v>
      </c>
      <c r="J7" s="1"/>
      <c r="K7" s="1">
        <v>1289</v>
      </c>
      <c r="L7" s="1">
        <v>1205</v>
      </c>
    </row>
    <row r="8" spans="1:12">
      <c r="A8" s="1">
        <v>0.13900000000000001</v>
      </c>
      <c r="B8" s="1">
        <v>0.13100000000000001</v>
      </c>
      <c r="C8" s="1">
        <v>-0.8</v>
      </c>
      <c r="D8" s="1" t="s">
        <v>25</v>
      </c>
      <c r="H8" s="1">
        <v>12522</v>
      </c>
      <c r="I8" s="1">
        <v>12255</v>
      </c>
      <c r="J8" s="1">
        <v>-1.81688304822886</v>
      </c>
      <c r="K8" s="1">
        <v>4098</v>
      </c>
      <c r="L8" s="1">
        <v>4058</v>
      </c>
    </row>
    <row r="9" spans="1:12">
      <c r="A9" s="1">
        <v>0.47699999999999998</v>
      </c>
      <c r="B9" s="1">
        <v>0.45</v>
      </c>
      <c r="C9" s="1">
        <v>-2.7</v>
      </c>
      <c r="D9" s="1" t="s">
        <v>25</v>
      </c>
      <c r="H9" s="1">
        <v>3642</v>
      </c>
      <c r="I9" s="1">
        <v>3550</v>
      </c>
      <c r="J9" s="1">
        <v>-2.2740688098608199</v>
      </c>
      <c r="K9" s="1">
        <v>2477</v>
      </c>
      <c r="L9" s="1">
        <v>2410</v>
      </c>
    </row>
    <row r="11" spans="1:12">
      <c r="A11" s="1">
        <v>5.2999999999999999E-2</v>
      </c>
      <c r="B11" s="1">
        <v>5.7000000000000002E-2</v>
      </c>
      <c r="C11" s="1">
        <v>0.4</v>
      </c>
      <c r="D11" s="1">
        <v>8.6999999999999994E-2</v>
      </c>
      <c r="H11" s="1">
        <v>93</v>
      </c>
      <c r="I11" s="1">
        <v>92</v>
      </c>
      <c r="J11" s="1">
        <v>0.13631786969544599</v>
      </c>
      <c r="K11" s="1">
        <v>88</v>
      </c>
      <c r="L11" s="1">
        <v>78</v>
      </c>
    </row>
    <row r="12" spans="1:12">
      <c r="A12" s="1">
        <v>12.8</v>
      </c>
      <c r="B12" s="1">
        <v>7.2</v>
      </c>
      <c r="C12" s="1">
        <v>-0.44</v>
      </c>
      <c r="D12" s="1">
        <v>-0.44</v>
      </c>
      <c r="H12" s="1">
        <v>93</v>
      </c>
      <c r="I12" s="1">
        <v>92</v>
      </c>
      <c r="J12" s="1"/>
      <c r="K12" s="1">
        <v>88</v>
      </c>
      <c r="L12" s="1">
        <v>78</v>
      </c>
    </row>
    <row r="13" spans="1:12">
      <c r="A13" s="1">
        <v>3.6</v>
      </c>
      <c r="B13" s="1">
        <v>3.6</v>
      </c>
      <c r="C13" s="1">
        <v>0</v>
      </c>
      <c r="D13" s="1" t="s">
        <v>25</v>
      </c>
      <c r="H13" s="1">
        <v>93</v>
      </c>
      <c r="I13" s="1">
        <v>92</v>
      </c>
      <c r="J13" s="1"/>
      <c r="K13" s="1">
        <v>88</v>
      </c>
      <c r="L13" s="1">
        <v>78</v>
      </c>
    </row>
    <row r="14" spans="1:12">
      <c r="A14" s="1">
        <v>0.184</v>
      </c>
      <c r="B14" s="1">
        <v>0.18</v>
      </c>
      <c r="C14" s="1">
        <v>-0.4</v>
      </c>
      <c r="D14" s="1" t="s">
        <v>25</v>
      </c>
      <c r="H14" s="1">
        <v>850</v>
      </c>
      <c r="I14" s="1">
        <v>826</v>
      </c>
      <c r="J14" s="1">
        <v>-0.18743966665992201</v>
      </c>
      <c r="K14" s="1">
        <v>850</v>
      </c>
      <c r="L14" s="1">
        <v>826</v>
      </c>
    </row>
    <row r="15" spans="1:12">
      <c r="A15" s="1">
        <v>8.9</v>
      </c>
      <c r="B15" s="1">
        <v>7.8</v>
      </c>
      <c r="C15" s="1">
        <v>-0.125</v>
      </c>
      <c r="D15" s="1" t="s">
        <v>25</v>
      </c>
      <c r="H15" s="1">
        <v>1724</v>
      </c>
      <c r="I15" s="1">
        <v>1591</v>
      </c>
      <c r="J15" s="1"/>
      <c r="K15" s="1">
        <v>1289</v>
      </c>
      <c r="L15" s="1">
        <v>1205</v>
      </c>
    </row>
    <row r="16" spans="1:12">
      <c r="A16" s="1">
        <v>0.51300000000000001</v>
      </c>
      <c r="B16" s="1">
        <v>0.50700000000000001</v>
      </c>
      <c r="C16" s="1">
        <v>-1.2</v>
      </c>
      <c r="D16" s="1" t="s">
        <v>25</v>
      </c>
      <c r="E16" s="1"/>
      <c r="H16" s="1">
        <v>617</v>
      </c>
      <c r="I16" s="1">
        <v>573</v>
      </c>
      <c r="J16" s="1"/>
    </row>
    <row r="17" spans="1:10">
      <c r="A17" s="1">
        <v>0.51300000000000001</v>
      </c>
      <c r="B17" s="1">
        <v>0.50700000000000001</v>
      </c>
      <c r="C17" s="1">
        <v>-1.2</v>
      </c>
      <c r="D17" s="1" t="s">
        <v>25</v>
      </c>
      <c r="H17" s="1">
        <v>617</v>
      </c>
      <c r="I17" s="1">
        <v>573</v>
      </c>
      <c r="J17" s="1">
        <v>-15239.366927497</v>
      </c>
    </row>
    <row r="18" spans="1:10">
      <c r="A18" s="1">
        <v>13.8</v>
      </c>
      <c r="B18" s="1">
        <v>14.1</v>
      </c>
      <c r="C18" s="1">
        <v>2.1999999999999999E-2</v>
      </c>
      <c r="D18" s="1" t="s">
        <v>25</v>
      </c>
      <c r="H18" s="1">
        <v>366</v>
      </c>
      <c r="I18" s="1">
        <v>306</v>
      </c>
      <c r="J18"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6"/>
  <sheetViews>
    <sheetView workbookViewId="0">
      <selection activeCell="E16" sqref="E16 E16"/>
    </sheetView>
  </sheetViews>
  <sheetFormatPr defaultRowHeight="15"/>
  <sheetData>
    <row r="1" spans="1:12">
      <c r="A1" s="20">
        <v>239633464</v>
      </c>
      <c r="B1" s="20">
        <v>241346391.5</v>
      </c>
      <c r="C1" s="57">
        <v>7.0000000000000001E-3</v>
      </c>
      <c r="D1" s="57">
        <v>7.0000000000000001E-3</v>
      </c>
      <c r="E1" s="20"/>
      <c r="F1" s="57"/>
      <c r="G1" s="20">
        <v>4614</v>
      </c>
      <c r="H1" s="1">
        <v>39451</v>
      </c>
      <c r="I1" s="1">
        <v>39792</v>
      </c>
      <c r="J1" s="1"/>
      <c r="K1" s="1">
        <v>39451</v>
      </c>
      <c r="L1" s="1">
        <v>39792</v>
      </c>
    </row>
    <row r="2" spans="1:12">
      <c r="A2" s="22">
        <v>0.47099999999999997</v>
      </c>
      <c r="B2" s="22">
        <v>0.46800000000000003</v>
      </c>
      <c r="C2" s="68">
        <v>-0.3</v>
      </c>
      <c r="D2" s="57">
        <v>-7.0000000000000001E-3</v>
      </c>
      <c r="E2" s="22"/>
      <c r="F2" s="57"/>
      <c r="G2" s="20">
        <v>31</v>
      </c>
      <c r="H2" s="1">
        <v>18322</v>
      </c>
      <c r="I2" s="1">
        <v>18520</v>
      </c>
      <c r="J2" s="1">
        <v>-0.59622003512331301</v>
      </c>
      <c r="K2" s="1">
        <v>18322</v>
      </c>
      <c r="L2" s="1">
        <v>18520</v>
      </c>
    </row>
    <row r="4" spans="1:12">
      <c r="A4" s="22">
        <v>0.25600000000000001</v>
      </c>
      <c r="B4" s="22">
        <v>0.25600000000000001</v>
      </c>
      <c r="C4" s="68">
        <v>0</v>
      </c>
      <c r="D4" s="57">
        <v>-1E-3</v>
      </c>
      <c r="E4" s="22"/>
      <c r="F4" s="57"/>
      <c r="H4" s="1">
        <v>4650</v>
      </c>
      <c r="I4" s="1">
        <v>4614</v>
      </c>
      <c r="J4" s="1">
        <v>-2.76759276170064E-2</v>
      </c>
      <c r="K4" s="1">
        <v>4650</v>
      </c>
      <c r="L4" s="1">
        <v>4614</v>
      </c>
    </row>
    <row r="5" spans="1:12">
      <c r="A5" s="20">
        <v>68.099999999999994</v>
      </c>
      <c r="B5" s="20">
        <v>63.5</v>
      </c>
      <c r="C5" s="69">
        <v>-4.5999999999999996</v>
      </c>
      <c r="D5" s="57">
        <v>-6.8000000000000005E-2</v>
      </c>
      <c r="E5" s="20"/>
      <c r="F5" s="57"/>
      <c r="H5" s="1">
        <v>1724</v>
      </c>
      <c r="I5" s="1">
        <v>1591</v>
      </c>
      <c r="J5" s="1"/>
      <c r="K5" s="1">
        <v>1289</v>
      </c>
      <c r="L5" s="1">
        <v>1205</v>
      </c>
    </row>
    <row r="6" spans="1:12">
      <c r="A6" s="20">
        <v>28935842</v>
      </c>
      <c r="B6" s="20">
        <v>28922516.399999999</v>
      </c>
      <c r="C6" s="57">
        <v>0</v>
      </c>
      <c r="D6" s="1" t="s">
        <v>25</v>
      </c>
      <c r="E6" s="20"/>
      <c r="H6" s="1">
        <v>4650</v>
      </c>
      <c r="I6" s="1">
        <v>4614</v>
      </c>
      <c r="J6" s="1"/>
      <c r="K6" s="1">
        <v>4650</v>
      </c>
      <c r="L6" s="1">
        <v>4614</v>
      </c>
    </row>
    <row r="7" spans="1:12">
      <c r="A7" s="20">
        <v>1971524384.8</v>
      </c>
      <c r="B7" s="20">
        <v>1837196763.2</v>
      </c>
      <c r="C7" s="57">
        <v>-6.8000000000000005E-2</v>
      </c>
      <c r="D7" s="1" t="s">
        <v>25</v>
      </c>
      <c r="E7" s="20"/>
      <c r="H7" s="1">
        <v>1724</v>
      </c>
      <c r="I7" s="1">
        <v>1591</v>
      </c>
      <c r="J7" s="1"/>
      <c r="K7" s="1">
        <v>1289</v>
      </c>
      <c r="L7" s="1">
        <v>1205</v>
      </c>
    </row>
    <row r="8" spans="1:12">
      <c r="A8" s="22">
        <v>0.13900000000000001</v>
      </c>
      <c r="B8" s="22">
        <v>0.13100000000000001</v>
      </c>
      <c r="C8" s="69">
        <v>-0.8</v>
      </c>
      <c r="D8" s="1" t="s">
        <v>25</v>
      </c>
      <c r="E8" s="22"/>
      <c r="H8" s="1">
        <v>12522</v>
      </c>
      <c r="I8" s="1">
        <v>12255</v>
      </c>
      <c r="J8" s="1">
        <v>-1.81688304822886</v>
      </c>
      <c r="K8" s="1">
        <v>4098</v>
      </c>
      <c r="L8" s="1">
        <v>4058</v>
      </c>
    </row>
    <row r="9" spans="1:12">
      <c r="A9" s="22">
        <v>0.47699999999999998</v>
      </c>
      <c r="B9" s="22">
        <v>0.45</v>
      </c>
      <c r="C9" s="1">
        <v>-2.7</v>
      </c>
      <c r="D9" s="1" t="s">
        <v>25</v>
      </c>
      <c r="E9" s="22"/>
      <c r="H9" s="1">
        <v>3642</v>
      </c>
      <c r="I9" s="1">
        <v>3550</v>
      </c>
      <c r="J9" s="1">
        <v>-2.2740688098608199</v>
      </c>
      <c r="K9" s="1">
        <v>2477</v>
      </c>
      <c r="L9" s="1">
        <v>2410</v>
      </c>
    </row>
    <row r="11" spans="1:12" ht="17.25" customHeight="1">
      <c r="A11" s="15">
        <v>0.02</v>
      </c>
      <c r="B11" s="15">
        <v>1.9E-2</v>
      </c>
      <c r="C11" s="70">
        <v>-0.1</v>
      </c>
      <c r="D11" s="57">
        <v>-5.0999999999999997E-2</v>
      </c>
      <c r="E11" s="22"/>
      <c r="F11" s="57"/>
      <c r="H11" s="1">
        <v>32</v>
      </c>
      <c r="I11" s="1">
        <v>31</v>
      </c>
      <c r="J11" s="1">
        <v>-2.9141663674600402E-2</v>
      </c>
      <c r="K11" s="1">
        <v>29</v>
      </c>
      <c r="L11" s="1">
        <v>31</v>
      </c>
    </row>
    <row r="12" spans="1:12" ht="17.25" customHeight="1">
      <c r="A12" s="62">
        <v>14.7</v>
      </c>
      <c r="B12" s="62">
        <v>13</v>
      </c>
      <c r="C12" s="42">
        <v>-0.11799999999999999</v>
      </c>
      <c r="D12" s="57">
        <v>-0.11799999999999999</v>
      </c>
      <c r="E12" s="43"/>
      <c r="F12" s="57"/>
      <c r="H12" s="1">
        <v>32</v>
      </c>
      <c r="I12" s="1">
        <v>31</v>
      </c>
      <c r="J12" s="1"/>
      <c r="K12" s="1">
        <v>29</v>
      </c>
      <c r="L12" s="1">
        <v>31</v>
      </c>
    </row>
    <row r="13" spans="1:12" ht="17.25" customHeight="1">
      <c r="A13" s="37">
        <v>1.4</v>
      </c>
      <c r="B13" s="37">
        <v>1.2</v>
      </c>
      <c r="C13" s="71">
        <v>-0.2</v>
      </c>
      <c r="D13" s="1" t="s">
        <v>25</v>
      </c>
      <c r="E13" s="20"/>
      <c r="H13" s="1">
        <v>32</v>
      </c>
      <c r="I13" s="1">
        <v>31</v>
      </c>
      <c r="J13" s="1"/>
      <c r="K13" s="1">
        <v>29</v>
      </c>
      <c r="L13" s="1">
        <v>31</v>
      </c>
    </row>
    <row r="14" spans="1:12" ht="17.25" customHeight="1">
      <c r="A14" s="32">
        <v>0.50900000000000001</v>
      </c>
      <c r="B14" s="32">
        <v>0.48599999999999999</v>
      </c>
      <c r="C14" s="65">
        <v>-2.2999999999999998</v>
      </c>
      <c r="D14" s="1" t="s">
        <v>25</v>
      </c>
      <c r="E14" s="22"/>
      <c r="H14" s="1">
        <v>2399</v>
      </c>
      <c r="I14" s="1">
        <v>2239</v>
      </c>
      <c r="J14" s="1">
        <v>-1.56025727322968</v>
      </c>
      <c r="K14" s="1">
        <v>2399</v>
      </c>
      <c r="L14" s="1">
        <v>2239</v>
      </c>
    </row>
    <row r="15" spans="1:12" ht="17.25" customHeight="1">
      <c r="A15" s="46">
        <v>8.9</v>
      </c>
      <c r="B15" s="46">
        <v>7.8</v>
      </c>
      <c r="C15" s="72">
        <v>-0.125</v>
      </c>
      <c r="D15" s="1" t="s">
        <v>25</v>
      </c>
      <c r="E15" s="43"/>
      <c r="H15" s="1">
        <v>1724</v>
      </c>
      <c r="I15" s="1">
        <v>1591</v>
      </c>
      <c r="J15" s="1"/>
      <c r="K15" s="1">
        <v>1289</v>
      </c>
      <c r="L15" s="1">
        <v>1205</v>
      </c>
    </row>
    <row r="16" spans="1:12">
      <c r="E16" s="1"/>
      <c r="F16" s="5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6"/>
  <sheetViews>
    <sheetView workbookViewId="0">
      <selection activeCell="E16" sqref="E16 E16"/>
    </sheetView>
  </sheetViews>
  <sheetFormatPr defaultRowHeight="15"/>
  <sheetData>
    <row r="1" spans="1:12">
      <c r="A1" s="20">
        <v>239633464</v>
      </c>
      <c r="B1" s="20">
        <v>241346391.5</v>
      </c>
      <c r="C1" s="57">
        <v>7.0000000000000001E-3</v>
      </c>
      <c r="D1" s="57">
        <v>7.0000000000000001E-3</v>
      </c>
      <c r="E1" s="20"/>
      <c r="F1" s="57"/>
      <c r="G1" s="20">
        <v>4614</v>
      </c>
      <c r="H1" s="1">
        <v>39451</v>
      </c>
      <c r="I1" s="1">
        <v>39792</v>
      </c>
      <c r="J1" s="1"/>
      <c r="K1" s="1">
        <v>39451</v>
      </c>
      <c r="L1" s="1">
        <v>39792</v>
      </c>
    </row>
    <row r="2" spans="1:12">
      <c r="A2" s="22">
        <v>0.47099999999999997</v>
      </c>
      <c r="B2" s="22">
        <v>0.46800000000000003</v>
      </c>
      <c r="C2" s="68">
        <v>-0.3</v>
      </c>
      <c r="D2" s="57">
        <v>-7.0000000000000001E-3</v>
      </c>
      <c r="E2" s="22"/>
      <c r="F2" s="57"/>
      <c r="G2" s="20">
        <v>232</v>
      </c>
      <c r="H2" s="1">
        <v>18322</v>
      </c>
      <c r="I2" s="1">
        <v>18520</v>
      </c>
      <c r="J2" s="1">
        <v>-0.59622003512331301</v>
      </c>
      <c r="K2" s="1">
        <v>18322</v>
      </c>
      <c r="L2" s="1">
        <v>18520</v>
      </c>
    </row>
    <row r="4" spans="1:12">
      <c r="A4" s="22">
        <v>0.25600000000000001</v>
      </c>
      <c r="B4" s="22">
        <v>0.25600000000000001</v>
      </c>
      <c r="C4" s="68">
        <v>0</v>
      </c>
      <c r="D4" s="57">
        <v>-1E-3</v>
      </c>
      <c r="E4" s="22"/>
      <c r="F4" s="57"/>
      <c r="H4" s="1">
        <v>4650</v>
      </c>
      <c r="I4" s="1">
        <v>4614</v>
      </c>
      <c r="J4" s="1">
        <v>-2.76759276170064E-2</v>
      </c>
      <c r="K4" s="1">
        <v>4650</v>
      </c>
      <c r="L4" s="1">
        <v>4614</v>
      </c>
    </row>
    <row r="5" spans="1:12">
      <c r="A5" s="20">
        <v>68.099999999999994</v>
      </c>
      <c r="B5" s="20">
        <v>63.5</v>
      </c>
      <c r="C5" s="69">
        <v>-4.5999999999999996</v>
      </c>
      <c r="D5" s="57">
        <v>-6.8000000000000005E-2</v>
      </c>
      <c r="E5" s="20"/>
      <c r="F5" s="57"/>
      <c r="H5" s="1">
        <v>1724</v>
      </c>
      <c r="I5" s="1">
        <v>1591</v>
      </c>
      <c r="J5" s="1"/>
      <c r="K5" s="1">
        <v>1289</v>
      </c>
      <c r="L5" s="1">
        <v>1205</v>
      </c>
    </row>
    <row r="6" spans="1:12">
      <c r="A6" s="20">
        <v>28935842</v>
      </c>
      <c r="B6" s="20">
        <v>28922516.399999999</v>
      </c>
      <c r="C6" s="57">
        <v>0</v>
      </c>
      <c r="D6" s="1" t="s">
        <v>25</v>
      </c>
      <c r="E6" s="20"/>
      <c r="H6" s="1">
        <v>4650</v>
      </c>
      <c r="I6" s="1">
        <v>4614</v>
      </c>
      <c r="J6" s="1"/>
      <c r="K6" s="1">
        <v>4650</v>
      </c>
      <c r="L6" s="1">
        <v>4614</v>
      </c>
    </row>
    <row r="7" spans="1:12">
      <c r="A7" s="20">
        <v>1971524384.8</v>
      </c>
      <c r="B7" s="20">
        <v>1837196763.2</v>
      </c>
      <c r="C7" s="57">
        <v>-6.8000000000000005E-2</v>
      </c>
      <c r="D7" s="1" t="s">
        <v>25</v>
      </c>
      <c r="E7" s="20"/>
      <c r="H7" s="1">
        <v>1724</v>
      </c>
      <c r="I7" s="1">
        <v>1591</v>
      </c>
      <c r="J7" s="1"/>
      <c r="K7" s="1">
        <v>1289</v>
      </c>
      <c r="L7" s="1">
        <v>1205</v>
      </c>
    </row>
    <row r="8" spans="1:12">
      <c r="A8" s="22">
        <v>0.13900000000000001</v>
      </c>
      <c r="B8" s="22">
        <v>0.13100000000000001</v>
      </c>
      <c r="C8" s="69">
        <v>-0.8</v>
      </c>
      <c r="D8" s="1" t="s">
        <v>25</v>
      </c>
      <c r="E8" s="22"/>
      <c r="H8" s="1">
        <v>12522</v>
      </c>
      <c r="I8" s="1">
        <v>12255</v>
      </c>
      <c r="J8" s="1">
        <v>-1.81688304822886</v>
      </c>
      <c r="K8" s="1">
        <v>4098</v>
      </c>
      <c r="L8" s="1">
        <v>4058</v>
      </c>
    </row>
    <row r="9" spans="1:12">
      <c r="A9" s="22">
        <v>0.47699999999999998</v>
      </c>
      <c r="B9" s="22">
        <v>0.45</v>
      </c>
      <c r="C9" s="1">
        <v>-2.7</v>
      </c>
      <c r="D9" s="1" t="s">
        <v>25</v>
      </c>
      <c r="E9" s="22"/>
      <c r="H9" s="1">
        <v>3642</v>
      </c>
      <c r="I9" s="1">
        <v>3550</v>
      </c>
      <c r="J9" s="1">
        <v>-2.2740688098608199</v>
      </c>
      <c r="K9" s="1">
        <v>2477</v>
      </c>
      <c r="L9" s="1">
        <v>2410</v>
      </c>
    </row>
    <row r="11" spans="1:12" ht="17.25" customHeight="1">
      <c r="A11" s="15">
        <v>0.16500000000000001</v>
      </c>
      <c r="B11" s="15">
        <v>0.14099999999999999</v>
      </c>
      <c r="C11" s="70">
        <v>-2.4</v>
      </c>
      <c r="D11" s="57">
        <v>-0.14499999999999999</v>
      </c>
      <c r="E11" s="22"/>
      <c r="F11" s="57"/>
      <c r="H11" s="1">
        <v>278</v>
      </c>
      <c r="I11" s="1">
        <v>232</v>
      </c>
      <c r="J11" s="1">
        <v>-0.74351040929051004</v>
      </c>
      <c r="K11" s="1">
        <v>220</v>
      </c>
      <c r="L11" s="1">
        <v>196</v>
      </c>
    </row>
    <row r="12" spans="1:12" ht="17.25" customHeight="1">
      <c r="A12" s="62">
        <v>7.6</v>
      </c>
      <c r="B12" s="62">
        <v>7.9</v>
      </c>
      <c r="C12" s="42">
        <v>4.5999999999999999E-2</v>
      </c>
      <c r="D12" s="57">
        <v>4.5999999999999999E-2</v>
      </c>
      <c r="E12" s="43"/>
      <c r="F12" s="57"/>
      <c r="H12" s="1">
        <v>278</v>
      </c>
      <c r="I12" s="1">
        <v>232</v>
      </c>
      <c r="J12" s="1"/>
      <c r="K12" s="1">
        <v>220</v>
      </c>
      <c r="L12" s="1">
        <v>196</v>
      </c>
    </row>
    <row r="13" spans="1:12" ht="17.25" customHeight="1">
      <c r="A13" s="37">
        <v>11.2</v>
      </c>
      <c r="B13" s="37">
        <v>9</v>
      </c>
      <c r="C13" s="71">
        <v>-2.2000000000000002</v>
      </c>
      <c r="D13" s="1" t="s">
        <v>25</v>
      </c>
      <c r="E13" s="20"/>
      <c r="H13" s="1">
        <v>278</v>
      </c>
      <c r="I13" s="1">
        <v>232</v>
      </c>
      <c r="J13" s="1"/>
      <c r="K13" s="1">
        <v>220</v>
      </c>
      <c r="L13" s="1">
        <v>196</v>
      </c>
    </row>
    <row r="14" spans="1:12" ht="17.25" customHeight="1">
      <c r="A14" s="32">
        <v>0.45700000000000002</v>
      </c>
      <c r="B14" s="32">
        <v>0.44400000000000001</v>
      </c>
      <c r="C14" s="65">
        <v>-1.3</v>
      </c>
      <c r="D14" s="1" t="s">
        <v>25</v>
      </c>
      <c r="E14" s="22"/>
      <c r="H14" s="1">
        <v>2147</v>
      </c>
      <c r="I14" s="1">
        <v>2060</v>
      </c>
      <c r="J14" s="1">
        <v>-0.83119171250462998</v>
      </c>
      <c r="K14" s="1">
        <v>2147</v>
      </c>
      <c r="L14" s="1">
        <v>2060</v>
      </c>
    </row>
    <row r="15" spans="1:12" ht="17.25" customHeight="1">
      <c r="A15" s="46">
        <v>8.9</v>
      </c>
      <c r="B15" s="46">
        <v>7.8</v>
      </c>
      <c r="C15" s="72">
        <v>-0.125</v>
      </c>
      <c r="D15" s="1" t="s">
        <v>25</v>
      </c>
      <c r="E15" s="43"/>
      <c r="H15" s="1">
        <v>1724</v>
      </c>
      <c r="I15" s="1">
        <v>1591</v>
      </c>
      <c r="J15" s="1"/>
      <c r="K15" s="1">
        <v>1289</v>
      </c>
      <c r="L15" s="1">
        <v>1205</v>
      </c>
    </row>
    <row r="16" spans="1:12">
      <c r="E16" s="1"/>
      <c r="F16" s="5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6"/>
  <sheetViews>
    <sheetView workbookViewId="0">
      <selection activeCell="E16" sqref="E16 E16"/>
    </sheetView>
  </sheetViews>
  <sheetFormatPr defaultRowHeight="15"/>
  <sheetData>
    <row r="1" spans="1:12">
      <c r="A1" s="20">
        <v>239633464</v>
      </c>
      <c r="B1" s="20">
        <v>241346391.5</v>
      </c>
      <c r="C1" s="57">
        <v>7.0000000000000001E-3</v>
      </c>
      <c r="D1" s="57">
        <v>7.0000000000000001E-3</v>
      </c>
      <c r="E1" s="20"/>
      <c r="F1" s="57"/>
      <c r="G1" s="20">
        <v>4614</v>
      </c>
      <c r="H1" s="1">
        <v>39451</v>
      </c>
      <c r="I1" s="1">
        <v>39792</v>
      </c>
      <c r="J1" s="1"/>
      <c r="K1" s="1">
        <v>39451</v>
      </c>
      <c r="L1" s="1">
        <v>39792</v>
      </c>
    </row>
    <row r="2" spans="1:12">
      <c r="A2" s="22">
        <v>0.47099999999999997</v>
      </c>
      <c r="B2" s="22">
        <v>0.46800000000000003</v>
      </c>
      <c r="C2" s="68">
        <v>-0.3</v>
      </c>
      <c r="D2" s="57">
        <v>-7.0000000000000001E-3</v>
      </c>
      <c r="E2" s="22"/>
      <c r="F2" s="57"/>
      <c r="G2" s="20">
        <v>122</v>
      </c>
      <c r="H2" s="1">
        <v>18322</v>
      </c>
      <c r="I2" s="1">
        <v>18520</v>
      </c>
      <c r="J2" s="1">
        <v>-0.59622003512331301</v>
      </c>
      <c r="K2" s="1">
        <v>18322</v>
      </c>
      <c r="L2" s="1">
        <v>18520</v>
      </c>
    </row>
    <row r="4" spans="1:12">
      <c r="A4" s="22">
        <v>0.25600000000000001</v>
      </c>
      <c r="B4" s="22">
        <v>0.25600000000000001</v>
      </c>
      <c r="C4" s="68">
        <v>0</v>
      </c>
      <c r="D4" s="57">
        <v>-1E-3</v>
      </c>
      <c r="E4" s="22"/>
      <c r="F4" s="57"/>
      <c r="H4" s="1">
        <v>4650</v>
      </c>
      <c r="I4" s="1">
        <v>4614</v>
      </c>
      <c r="J4" s="1">
        <v>-2.76759276170064E-2</v>
      </c>
      <c r="K4" s="1">
        <v>4650</v>
      </c>
      <c r="L4" s="1">
        <v>4614</v>
      </c>
    </row>
    <row r="5" spans="1:12">
      <c r="A5" s="20">
        <v>68.099999999999994</v>
      </c>
      <c r="B5" s="20">
        <v>63.5</v>
      </c>
      <c r="C5" s="69">
        <v>-4.5999999999999996</v>
      </c>
      <c r="D5" s="57">
        <v>-6.8000000000000005E-2</v>
      </c>
      <c r="E5" s="20"/>
      <c r="F5" s="57"/>
      <c r="H5" s="1">
        <v>1724</v>
      </c>
      <c r="I5" s="1">
        <v>1591</v>
      </c>
      <c r="J5" s="1"/>
      <c r="K5" s="1">
        <v>1289</v>
      </c>
      <c r="L5" s="1">
        <v>1205</v>
      </c>
    </row>
    <row r="6" spans="1:12">
      <c r="A6" s="20">
        <v>28935842</v>
      </c>
      <c r="B6" s="20">
        <v>28922516.399999999</v>
      </c>
      <c r="C6" s="57">
        <v>0</v>
      </c>
      <c r="D6" s="1" t="s">
        <v>25</v>
      </c>
      <c r="E6" s="20"/>
      <c r="H6" s="1">
        <v>4650</v>
      </c>
      <c r="I6" s="1">
        <v>4614</v>
      </c>
      <c r="J6" s="1"/>
      <c r="K6" s="1">
        <v>4650</v>
      </c>
      <c r="L6" s="1">
        <v>4614</v>
      </c>
    </row>
    <row r="7" spans="1:12">
      <c r="A7" s="20">
        <v>1971524384.8</v>
      </c>
      <c r="B7" s="20">
        <v>1837196763.2</v>
      </c>
      <c r="C7" s="57">
        <v>-6.8000000000000005E-2</v>
      </c>
      <c r="D7" s="1" t="s">
        <v>25</v>
      </c>
      <c r="E7" s="20"/>
      <c r="H7" s="1">
        <v>1724</v>
      </c>
      <c r="I7" s="1">
        <v>1591</v>
      </c>
      <c r="J7" s="1"/>
      <c r="K7" s="1">
        <v>1289</v>
      </c>
      <c r="L7" s="1">
        <v>1205</v>
      </c>
    </row>
    <row r="8" spans="1:12">
      <c r="A8" s="22">
        <v>0.13900000000000001</v>
      </c>
      <c r="B8" s="22">
        <v>0.13100000000000001</v>
      </c>
      <c r="C8" s="69">
        <v>-0.8</v>
      </c>
      <c r="D8" s="1" t="s">
        <v>25</v>
      </c>
      <c r="E8" s="22"/>
      <c r="H8" s="1">
        <v>12522</v>
      </c>
      <c r="I8" s="1">
        <v>12255</v>
      </c>
      <c r="J8" s="1">
        <v>-1.81688304822886</v>
      </c>
      <c r="K8" s="1">
        <v>4098</v>
      </c>
      <c r="L8" s="1">
        <v>4058</v>
      </c>
    </row>
    <row r="9" spans="1:12">
      <c r="A9" s="22">
        <v>0.47699999999999998</v>
      </c>
      <c r="B9" s="22">
        <v>0.45</v>
      </c>
      <c r="C9" s="1">
        <v>-2.7</v>
      </c>
      <c r="D9" s="1" t="s">
        <v>25</v>
      </c>
      <c r="E9" s="22"/>
      <c r="H9" s="1">
        <v>3642</v>
      </c>
      <c r="I9" s="1">
        <v>3550</v>
      </c>
      <c r="J9" s="1">
        <v>-2.2740688098608199</v>
      </c>
      <c r="K9" s="1">
        <v>2477</v>
      </c>
      <c r="L9" s="1">
        <v>2410</v>
      </c>
    </row>
    <row r="11" spans="1:12" ht="17.25" customHeight="1">
      <c r="A11" s="15">
        <v>6.3E-2</v>
      </c>
      <c r="B11" s="15">
        <v>7.5999999999999998E-2</v>
      </c>
      <c r="C11" s="70">
        <v>1.3</v>
      </c>
      <c r="D11" s="57">
        <v>0.20799999999999999</v>
      </c>
      <c r="E11" s="22"/>
      <c r="F11" s="57"/>
      <c r="H11" s="1">
        <v>105</v>
      </c>
      <c r="I11" s="1">
        <v>122</v>
      </c>
      <c r="J11" s="1">
        <v>0.38381195102104998</v>
      </c>
      <c r="K11" s="1">
        <v>82</v>
      </c>
      <c r="L11" s="1">
        <v>96</v>
      </c>
    </row>
    <row r="12" spans="1:12" ht="17.25" customHeight="1">
      <c r="A12" s="62">
        <v>5.2</v>
      </c>
      <c r="B12" s="62">
        <v>5.0999999999999996</v>
      </c>
      <c r="C12" s="42">
        <v>-1.2E-2</v>
      </c>
      <c r="D12" s="57">
        <v>-1.2E-2</v>
      </c>
      <c r="E12" s="43"/>
      <c r="F12" s="57"/>
      <c r="H12" s="1">
        <v>105</v>
      </c>
      <c r="I12" s="1">
        <v>122</v>
      </c>
      <c r="J12" s="1"/>
      <c r="K12" s="1">
        <v>82</v>
      </c>
      <c r="L12" s="1">
        <v>96</v>
      </c>
    </row>
    <row r="13" spans="1:12" ht="17.25" customHeight="1">
      <c r="A13" s="37">
        <v>4.3</v>
      </c>
      <c r="B13" s="37">
        <v>4.8</v>
      </c>
      <c r="C13" s="71">
        <v>0.5</v>
      </c>
      <c r="D13" s="1" t="s">
        <v>25</v>
      </c>
      <c r="E13" s="20"/>
      <c r="H13" s="1">
        <v>105</v>
      </c>
      <c r="I13" s="1">
        <v>122</v>
      </c>
      <c r="J13" s="1"/>
      <c r="K13" s="1">
        <v>82</v>
      </c>
      <c r="L13" s="1">
        <v>96</v>
      </c>
    </row>
    <row r="14" spans="1:12" ht="17.25" customHeight="1">
      <c r="A14" s="32">
        <v>0.224</v>
      </c>
      <c r="B14" s="32">
        <v>0.21299999999999999</v>
      </c>
      <c r="C14" s="65">
        <v>-1.1000000000000001</v>
      </c>
      <c r="D14" s="1" t="s">
        <v>25</v>
      </c>
      <c r="E14" s="22"/>
      <c r="H14" s="1">
        <v>1062</v>
      </c>
      <c r="I14" s="1">
        <v>986</v>
      </c>
      <c r="J14" s="1">
        <v>-0.583897297340777</v>
      </c>
      <c r="K14" s="1">
        <v>1062</v>
      </c>
      <c r="L14" s="1">
        <v>986</v>
      </c>
    </row>
    <row r="15" spans="1:12" ht="17.25" customHeight="1">
      <c r="A15" s="46">
        <v>8.9</v>
      </c>
      <c r="B15" s="46">
        <v>7.8</v>
      </c>
      <c r="C15" s="72">
        <v>-0.125</v>
      </c>
      <c r="D15" s="1" t="s">
        <v>25</v>
      </c>
      <c r="E15" s="43"/>
      <c r="H15" s="1">
        <v>1724</v>
      </c>
      <c r="I15" s="1">
        <v>1591</v>
      </c>
      <c r="J15" s="1"/>
      <c r="K15" s="1">
        <v>1289</v>
      </c>
      <c r="L15" s="1">
        <v>1205</v>
      </c>
    </row>
    <row r="16" spans="1:12">
      <c r="E16" s="1"/>
      <c r="F16" s="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Report</vt:lpstr>
      <vt:lpstr>(1)</vt:lpstr>
      <vt:lpstr>(2)</vt:lpstr>
      <vt:lpstr>(3)</vt:lpstr>
      <vt:lpstr>(4)</vt:lpstr>
      <vt:lpstr>(5)</vt:lpstr>
      <vt:lpstr>(6)</vt:lpstr>
      <vt:lpstr>(7)</vt:lpstr>
      <vt:lpstr>(8)</vt:lpstr>
      <vt:lpstr>(9)</vt:lpstr>
      <vt:lpstr>Setup</vt:lpstr>
      <vt:lpstr>ShopperGroups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ashish.p@aqinsights.com</dc:creator>
  <cp:lastModifiedBy>Alfurquan Zahedi</cp:lastModifiedBy>
  <dcterms:created xsi:type="dcterms:W3CDTF">2015-07-06T13:58:48Z</dcterms:created>
  <dcterms:modified xsi:type="dcterms:W3CDTF">2020-01-03T09:41:06Z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ILEGUID">
    <vt:lpwstr>5df59df4-6bfb-4cf3-a317-364e99756f22</vt:lpwstr>
  </property>
  <property fmtid="{D5CDD505-2E9C-101B-9397-08002B2CF9AE}" pid="3" name="MODFILEGUID">
    <vt:lpwstr>694a0abd-546a-40ff-bdb0-fd9d1a827d18</vt:lpwstr>
  </property>
  <property fmtid="{D5CDD505-2E9C-101B-9397-08002B2CF9AE}" pid="4" name="FILEOWNER">
    <vt:lpwstr>Bramhanath P G</vt:lpwstr>
  </property>
  <property fmtid="{D5CDD505-2E9C-101B-9397-08002B2CF9AE}" pid="5" name="MODFILEOWNER">
    <vt:lpwstr>A64841</vt:lpwstr>
  </property>
  <property fmtid="{D5CDD505-2E9C-101B-9397-08002B2CF9AE}" pid="6" name="MACHINEID">
    <vt:lpwstr>AOCL280812</vt:lpwstr>
  </property>
  <property fmtid="{D5CDD505-2E9C-101B-9397-08002B2CF9AE}" pid="7" name="MODMACHINEID">
    <vt:lpwstr>O46130-0608</vt:lpwstr>
  </property>
  <property fmtid="{D5CDD505-2E9C-101B-9397-08002B2CF9AE}" pid="8" name="CURRENTCLASS">
    <vt:lpwstr>Classified - No Category</vt:lpwstr>
  </property>
  <property fmtid="{D5CDD505-2E9C-101B-9397-08002B2CF9AE}" pid="9" name="WorkbookGuid">
    <vt:lpwstr>4092cc97-1926-49ce-a04e-811b53af62ac</vt:lpwstr>
  </property>
</Properties>
</file>