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0" windowWidth="24615" windowHeight="11445" activeTab="1"/>
  </bookViews>
  <sheets>
    <sheet name="Customers" sheetId="1" r:id="rId1"/>
    <sheet name="profit and loss" sheetId="3" r:id="rId2"/>
    <sheet name="Suppliers" sheetId="4" r:id="rId3"/>
    <sheet name="Inventory" sheetId="5" r:id="rId4"/>
  </sheets>
  <calcPr calcId="124519"/>
</workbook>
</file>

<file path=xl/calcChain.xml><?xml version="1.0" encoding="utf-8"?>
<calcChain xmlns="http://schemas.openxmlformats.org/spreadsheetml/2006/main">
  <c r="M25" i="5"/>
  <c r="J25"/>
  <c r="I25"/>
  <c r="H25"/>
  <c r="G25"/>
  <c r="F25"/>
  <c r="E25"/>
  <c r="D25"/>
  <c r="C25"/>
  <c r="L19"/>
  <c r="K19"/>
  <c r="I19"/>
  <c r="G19"/>
  <c r="L18"/>
  <c r="K18"/>
  <c r="I18"/>
  <c r="G18"/>
  <c r="L17"/>
  <c r="K17"/>
  <c r="I17"/>
  <c r="G17"/>
  <c r="L16"/>
  <c r="K16"/>
  <c r="I16"/>
  <c r="G16"/>
  <c r="L15"/>
  <c r="K15"/>
  <c r="I15"/>
  <c r="G15"/>
  <c r="L14"/>
  <c r="K14"/>
  <c r="I14"/>
  <c r="G14"/>
  <c r="L13"/>
  <c r="K13"/>
  <c r="I13"/>
  <c r="G13"/>
  <c r="L12"/>
  <c r="K12"/>
  <c r="I12"/>
  <c r="G12"/>
  <c r="L11"/>
  <c r="K11"/>
  <c r="L10"/>
  <c r="K10"/>
  <c r="I10"/>
  <c r="G10"/>
  <c r="L9"/>
  <c r="K9"/>
  <c r="G9"/>
  <c r="L8"/>
  <c r="K8"/>
  <c r="L7"/>
  <c r="K7"/>
  <c r="K6"/>
  <c r="K25" s="1"/>
  <c r="L5"/>
  <c r="K5"/>
  <c r="AE10" i="4"/>
  <c r="AD10"/>
  <c r="AC10"/>
  <c r="AB10"/>
  <c r="AA10"/>
  <c r="Z10"/>
  <c r="Y10"/>
  <c r="X10"/>
  <c r="W10"/>
  <c r="V10"/>
  <c r="U10"/>
  <c r="T10"/>
  <c r="S10"/>
  <c r="R10"/>
  <c r="Q10"/>
  <c r="P10"/>
  <c r="AE9"/>
  <c r="AE8"/>
  <c r="AE7"/>
  <c r="AE6"/>
  <c r="AE5"/>
  <c r="J46" i="3"/>
  <c r="B46"/>
  <c r="N45"/>
  <c r="L44"/>
  <c r="L46" s="1"/>
  <c r="K44"/>
  <c r="K46" s="1"/>
  <c r="J44"/>
  <c r="H44"/>
  <c r="H46" s="1"/>
  <c r="G44"/>
  <c r="G46" s="1"/>
  <c r="D44"/>
  <c r="D46" s="1"/>
  <c r="C44"/>
  <c r="C46" s="1"/>
  <c r="B44"/>
  <c r="N43"/>
  <c r="M43"/>
  <c r="L43"/>
  <c r="K43"/>
  <c r="J43"/>
  <c r="I43"/>
  <c r="H43"/>
  <c r="G43"/>
  <c r="F43"/>
  <c r="E43"/>
  <c r="D43"/>
  <c r="C43"/>
  <c r="B43"/>
  <c r="N42"/>
  <c r="N41"/>
  <c r="N40"/>
  <c r="N39"/>
  <c r="N38"/>
  <c r="N37"/>
  <c r="N36"/>
  <c r="N35"/>
  <c r="N34"/>
  <c r="N33"/>
  <c r="N32"/>
  <c r="L29"/>
  <c r="K29"/>
  <c r="J29"/>
  <c r="I29"/>
  <c r="I44" s="1"/>
  <c r="I46" s="1"/>
  <c r="H29"/>
  <c r="G29"/>
  <c r="E29"/>
  <c r="E44" s="1"/>
  <c r="E46" s="1"/>
  <c r="D29"/>
  <c r="C29"/>
  <c r="B29"/>
  <c r="N28"/>
  <c r="L27"/>
  <c r="K27"/>
  <c r="J27"/>
  <c r="I27"/>
  <c r="H27"/>
  <c r="G27"/>
  <c r="F27"/>
  <c r="F29" s="1"/>
  <c r="F44" s="1"/>
  <c r="F46" s="1"/>
  <c r="E27"/>
  <c r="D27"/>
  <c r="C27"/>
  <c r="B27"/>
  <c r="L26"/>
  <c r="K26"/>
  <c r="J26"/>
  <c r="I26"/>
  <c r="H26"/>
  <c r="G26"/>
  <c r="F26"/>
  <c r="E26"/>
  <c r="D26"/>
  <c r="C26"/>
  <c r="B26"/>
  <c r="N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M26" s="1"/>
  <c r="M27" s="1"/>
  <c r="M29" s="1"/>
  <c r="M44" s="1"/>
  <c r="M46" s="1"/>
  <c r="N12"/>
  <c r="M12"/>
  <c r="N11"/>
  <c r="M11"/>
  <c r="N10"/>
  <c r="M10"/>
  <c r="N9"/>
  <c r="M9"/>
  <c r="N8"/>
  <c r="N26" s="1"/>
  <c r="N27" s="1"/>
  <c r="N29" s="1"/>
  <c r="N44" s="1"/>
  <c r="M8"/>
  <c r="N7"/>
  <c r="M7"/>
  <c r="AI22" i="1"/>
  <c r="AH22"/>
  <c r="AG22"/>
  <c r="AF22"/>
  <c r="AE22"/>
  <c r="AD22"/>
  <c r="AC22"/>
  <c r="AB22"/>
  <c r="AA22"/>
  <c r="Z22"/>
  <c r="Y22"/>
  <c r="X22"/>
  <c r="W22"/>
  <c r="V22"/>
  <c r="U22"/>
  <c r="T22"/>
  <c r="S22"/>
  <c r="AI20"/>
  <c r="AH20"/>
  <c r="AI19"/>
  <c r="AH19"/>
  <c r="AI18"/>
  <c r="AH18"/>
  <c r="AI17"/>
  <c r="AH17"/>
  <c r="AI16"/>
  <c r="AH16"/>
  <c r="AI15"/>
  <c r="AH15"/>
  <c r="AI14"/>
  <c r="AH14"/>
  <c r="AI13"/>
  <c r="AH13"/>
  <c r="AI12"/>
  <c r="AH12"/>
  <c r="AI11"/>
  <c r="AH11"/>
  <c r="AI10"/>
  <c r="AH10"/>
  <c r="AI9"/>
  <c r="AH9"/>
  <c r="AI8"/>
  <c r="AH8"/>
  <c r="AI7"/>
  <c r="AH7"/>
  <c r="AI6"/>
  <c r="AH6"/>
  <c r="AI5"/>
  <c r="AH5"/>
  <c r="AI4"/>
  <c r="AH4"/>
  <c r="N46" i="3" l="1"/>
  <c r="L6" i="5"/>
  <c r="L25" s="1"/>
</calcChain>
</file>

<file path=xl/sharedStrings.xml><?xml version="1.0" encoding="utf-8"?>
<sst xmlns="http://schemas.openxmlformats.org/spreadsheetml/2006/main" count="458" uniqueCount="315">
  <si>
    <t>Revenue</t>
  </si>
  <si>
    <t>Customer Details</t>
  </si>
  <si>
    <t>MCTV</t>
  </si>
  <si>
    <t>Michael &amp; Doreen Cooney</t>
  </si>
  <si>
    <t>Customer Code</t>
  </si>
  <si>
    <t>Customer Name</t>
  </si>
  <si>
    <t>Address 1</t>
  </si>
  <si>
    <t>Address 2</t>
  </si>
  <si>
    <t>Address 3</t>
  </si>
  <si>
    <t>County</t>
  </si>
  <si>
    <t>Zip (Eircode)</t>
  </si>
  <si>
    <t>County Prefix</t>
  </si>
  <si>
    <t>Email</t>
  </si>
  <si>
    <t>Tel No</t>
  </si>
  <si>
    <t>Mobile No</t>
  </si>
  <si>
    <t>Representitive</t>
  </si>
  <si>
    <t>Pricing Structure</t>
  </si>
  <si>
    <t>Payment Type</t>
  </si>
  <si>
    <t>Credit Limit €</t>
  </si>
  <si>
    <t>Credit Terms (Days)</t>
  </si>
  <si>
    <t>Credit Days Overdue</t>
  </si>
  <si>
    <t>Date Items bought</t>
  </si>
  <si>
    <t>LCD TV</t>
  </si>
  <si>
    <t>Plasma TV</t>
  </si>
  <si>
    <t>Blu-Ray Players</t>
  </si>
  <si>
    <t>DVD Players</t>
  </si>
  <si>
    <t>TV Stand</t>
  </si>
  <si>
    <t>TV Wall-Mounted Bracket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</si>
  <si>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</si>
  <si>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</si>
  <si>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</si>
  <si>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</si>
  <si>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</si>
  <si>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</si>
  <si>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</si>
  <si>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</si>
  <si>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</si>
  <si>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CRT TV</t>
  </si>
  <si>
    <t>4K TV</t>
  </si>
  <si>
    <t>Smart TV</t>
  </si>
  <si>
    <t>Curve TV</t>
  </si>
  <si>
    <t>HiFi Stereo Systems</t>
  </si>
  <si>
    <t>Bluetooth Speakers</t>
  </si>
  <si>
    <t>Home Cinema Projector</t>
  </si>
  <si>
    <t>HDMI Cables</t>
  </si>
  <si>
    <t>OCT</t>
  </si>
  <si>
    <t>NOV</t>
  </si>
  <si>
    <t>DEC</t>
  </si>
  <si>
    <t xml:space="preserve">Total for Financial Year 2016 </t>
  </si>
  <si>
    <t>Total</t>
  </si>
  <si>
    <t>Remote Control</t>
  </si>
  <si>
    <t>Total items bought by client</t>
  </si>
  <si>
    <t>Total Cost of Items</t>
  </si>
  <si>
    <t>SOUTH1</t>
  </si>
  <si>
    <t>Southside TV &amp;Electrics</t>
  </si>
  <si>
    <t>South House</t>
  </si>
  <si>
    <t>Limerick Industrial Estate</t>
  </si>
  <si>
    <t>Limerick</t>
  </si>
  <si>
    <t>R95 H264</t>
  </si>
  <si>
    <t>SouthsideTV@Electrics.ie</t>
  </si>
  <si>
    <t>081 444549</t>
  </si>
  <si>
    <t>Donna o'Reilly</t>
  </si>
  <si>
    <t>Retail</t>
  </si>
  <si>
    <t>Android Pay</t>
  </si>
  <si>
    <t>Expenses</t>
  </si>
  <si>
    <t>Payments upto-date</t>
  </si>
  <si>
    <t>19/12/2016</t>
  </si>
  <si>
    <t>Cost of Goods Sold</t>
  </si>
  <si>
    <t>Joe's Electrical</t>
  </si>
  <si>
    <t>JOEEL1</t>
  </si>
  <si>
    <t>4 Main St</t>
  </si>
  <si>
    <t>K43 K234</t>
  </si>
  <si>
    <t>Joe.Electrical@Electrical.ie</t>
  </si>
  <si>
    <t>081 842049</t>
  </si>
  <si>
    <t>Martin Sheehy</t>
  </si>
  <si>
    <t>Trade</t>
  </si>
  <si>
    <t>Credit Card</t>
  </si>
  <si>
    <t>14/12/2016</t>
  </si>
  <si>
    <t>Limerick Race Course</t>
  </si>
  <si>
    <t>LIMRA1</t>
  </si>
  <si>
    <t>Dooradoyle</t>
  </si>
  <si>
    <t>Coolnagrenna</t>
  </si>
  <si>
    <t>H42 I432</t>
  </si>
  <si>
    <t>RaceCourse@Limerick.ie</t>
  </si>
  <si>
    <t>082 438957</t>
  </si>
  <si>
    <t>Derek Nugent</t>
  </si>
  <si>
    <t>Google Pay</t>
  </si>
  <si>
    <t>15/12/2016</t>
  </si>
  <si>
    <t>Supplier Details</t>
  </si>
  <si>
    <t>Supplier Code</t>
  </si>
  <si>
    <t>Supplier Name</t>
  </si>
  <si>
    <t>Lisa's Electronics</t>
  </si>
  <si>
    <t>Area Code</t>
  </si>
  <si>
    <t>Overdue (Days)</t>
  </si>
  <si>
    <t>Item Time Stamps</t>
  </si>
  <si>
    <t>Blu-Ray Player</t>
  </si>
  <si>
    <t>DVD Player</t>
  </si>
  <si>
    <t>Remote Controls</t>
  </si>
  <si>
    <t>EI001</t>
  </si>
  <si>
    <t>Eir</t>
  </si>
  <si>
    <t>Eir House</t>
  </si>
  <si>
    <t>St Stephen's Green</t>
  </si>
  <si>
    <t>St Stephen's Green West</t>
  </si>
  <si>
    <t>Dublin 2</t>
  </si>
  <si>
    <t>H43 R448</t>
  </si>
  <si>
    <t>Eir@IrishOnline.ie</t>
  </si>
  <si>
    <t>Jill Sandwish</t>
  </si>
  <si>
    <t>Cheque</t>
  </si>
  <si>
    <t>24/10/16</t>
  </si>
  <si>
    <t>LISAE1</t>
  </si>
  <si>
    <t>77 Musgrave St</t>
  </si>
  <si>
    <t>ES001</t>
  </si>
  <si>
    <t>H18  WY12</t>
  </si>
  <si>
    <t>ESB</t>
  </si>
  <si>
    <t>Canal Street</t>
  </si>
  <si>
    <t>Electroics@Lisa.ie</t>
  </si>
  <si>
    <t>081 203948</t>
  </si>
  <si>
    <t>Stephen Cohen</t>
  </si>
  <si>
    <t>T44 K529</t>
  </si>
  <si>
    <t>Esb@Electricity.ie</t>
  </si>
  <si>
    <t>Tom Roden</t>
  </si>
  <si>
    <t>Paypal Transaction</t>
  </si>
  <si>
    <t>16/12/2016</t>
  </si>
  <si>
    <t>13/7/16</t>
  </si>
  <si>
    <t>Paddy Power</t>
  </si>
  <si>
    <t>D2001</t>
  </si>
  <si>
    <t>D2 House &amp; Home</t>
  </si>
  <si>
    <t>Magnum House</t>
  </si>
  <si>
    <t>Leopardstown Industrial Estate</t>
  </si>
  <si>
    <t>Leopardstown</t>
  </si>
  <si>
    <t>Dublin 14</t>
  </si>
  <si>
    <t>Q25 R450</t>
  </si>
  <si>
    <t>D2.House@Home.ie</t>
  </si>
  <si>
    <t>Deirde Fox</t>
  </si>
  <si>
    <t>SA001</t>
  </si>
  <si>
    <t>Samsung Ltd</t>
  </si>
  <si>
    <t>Samsung House</t>
  </si>
  <si>
    <t>Dublin Industrial Estate</t>
  </si>
  <si>
    <t>Glasnevin</t>
  </si>
  <si>
    <t>Dublin 1</t>
  </si>
  <si>
    <t>A21 U531</t>
  </si>
  <si>
    <t>PADDY1</t>
  </si>
  <si>
    <t>Samsung@Ireland.ie</t>
  </si>
  <si>
    <t>Oliver O'Connor</t>
  </si>
  <si>
    <t>9 John St</t>
  </si>
  <si>
    <t>K37 K132</t>
  </si>
  <si>
    <t>client@paddypower.ie</t>
  </si>
  <si>
    <t>081 309458</t>
  </si>
  <si>
    <t>Deon Kayla</t>
  </si>
  <si>
    <t>PH001</t>
  </si>
  <si>
    <t>Phillips Ltd</t>
  </si>
  <si>
    <t>Beech House</t>
  </si>
  <si>
    <t>13/12/2016</t>
  </si>
  <si>
    <t>Beech Hill Industrial Estate</t>
  </si>
  <si>
    <t>Clonskeagh</t>
  </si>
  <si>
    <t>Dublin 4</t>
  </si>
  <si>
    <t>R45 K532</t>
  </si>
  <si>
    <t>Phillips@Ireland.ie</t>
  </si>
  <si>
    <t>Alex Joe</t>
  </si>
  <si>
    <t>19/11/16</t>
  </si>
  <si>
    <t>PADDY2</t>
  </si>
  <si>
    <t>14 James St</t>
  </si>
  <si>
    <t>R15 B431</t>
  </si>
  <si>
    <t>081 562354</t>
  </si>
  <si>
    <t>Alexus Kaylie</t>
  </si>
  <si>
    <t>Dooradoyle Nursing Home</t>
  </si>
  <si>
    <t>DOORA</t>
  </si>
  <si>
    <t>Mungret</t>
  </si>
  <si>
    <t>Limerick South</t>
  </si>
  <si>
    <t>V32 G342</t>
  </si>
  <si>
    <t>NursingHome@Dooradoyle.ie</t>
  </si>
  <si>
    <t>082 938475</t>
  </si>
  <si>
    <t>Thomas Macdonagh</t>
  </si>
  <si>
    <t>Credit card</t>
  </si>
  <si>
    <t>Cork Electronics</t>
  </si>
  <si>
    <t>Stock Items</t>
  </si>
  <si>
    <t>Stock Code</t>
  </si>
  <si>
    <t>Product Name</t>
  </si>
  <si>
    <t>Cost Price per Item</t>
  </si>
  <si>
    <t>Retail Price ( Ex VAT 23%)</t>
  </si>
  <si>
    <t>Retail Price ( With VAT 23%)</t>
  </si>
  <si>
    <t>Trade Price</t>
  </si>
  <si>
    <t>Trade Price (With Vat 23%)</t>
  </si>
  <si>
    <t>Wholesale Price</t>
  </si>
  <si>
    <t>Wholesale Price (With Vat 23%)</t>
  </si>
  <si>
    <t>Leftover Stock From Previous Month</t>
  </si>
  <si>
    <t>Quantity in Stock</t>
  </si>
  <si>
    <t>CORKE1</t>
  </si>
  <si>
    <t>Stock Value (€)</t>
  </si>
  <si>
    <t>Capacity (Maximum Stock)</t>
  </si>
  <si>
    <t>21 Patrick St</t>
  </si>
  <si>
    <t>OnDemand ( New Orders )</t>
  </si>
  <si>
    <t>Grand Parade</t>
  </si>
  <si>
    <t>Schedule (Received)</t>
  </si>
  <si>
    <t>Cork</t>
  </si>
  <si>
    <t>C32 D234</t>
  </si>
  <si>
    <t>LCD</t>
  </si>
  <si>
    <t>client@corkelectronics.ie</t>
  </si>
  <si>
    <t>082 678901</t>
  </si>
  <si>
    <t>Jerry Tristian</t>
  </si>
  <si>
    <t>Wholesale</t>
  </si>
  <si>
    <t>18/12/2016</t>
  </si>
  <si>
    <t>Waterford Electrics</t>
  </si>
  <si>
    <t>WATER1</t>
  </si>
  <si>
    <t>PLA</t>
  </si>
  <si>
    <t>Verdant Hill</t>
  </si>
  <si>
    <t>Waterford</t>
  </si>
  <si>
    <t>S32 F423</t>
  </si>
  <si>
    <t>Maurice's Bar</t>
  </si>
  <si>
    <t>waterford@electrics.ie</t>
  </si>
  <si>
    <t>BRP</t>
  </si>
  <si>
    <t>081 298323</t>
  </si>
  <si>
    <t>Ciaran Verdant</t>
  </si>
  <si>
    <t>DVD</t>
  </si>
  <si>
    <t>22/12/16</t>
  </si>
  <si>
    <t>TVS</t>
  </si>
  <si>
    <t>19/12/16</t>
  </si>
  <si>
    <t>WMB</t>
  </si>
  <si>
    <t>Niall &amp; Co. Restaurant</t>
  </si>
  <si>
    <t>MAURB1</t>
  </si>
  <si>
    <t>5 Castletroy St</t>
  </si>
  <si>
    <t>T24 D231</t>
  </si>
  <si>
    <t>mauricebar@pubs.ie</t>
  </si>
  <si>
    <t>082 289347</t>
  </si>
  <si>
    <t>Maurice Downes</t>
  </si>
  <si>
    <t>15/12/16</t>
  </si>
  <si>
    <t>CRT</t>
  </si>
  <si>
    <t>28/12/16</t>
  </si>
  <si>
    <t>4K</t>
  </si>
  <si>
    <t>NIALL1</t>
  </si>
  <si>
    <t>2 Castletroy Lane</t>
  </si>
  <si>
    <t>W32 R423</t>
  </si>
  <si>
    <t>niallandco@justeat.ie</t>
  </si>
  <si>
    <t>081 098224</t>
  </si>
  <si>
    <t>Niall Gilbert</t>
  </si>
  <si>
    <t>PayPal</t>
  </si>
  <si>
    <t>21/12/2016</t>
  </si>
  <si>
    <t>University of Limerick</t>
  </si>
  <si>
    <t>STV</t>
  </si>
  <si>
    <t>PADDY3</t>
  </si>
  <si>
    <t>CastleTroy</t>
  </si>
  <si>
    <t>L32 F322</t>
  </si>
  <si>
    <t>081 456789</t>
  </si>
  <si>
    <t>Ciaran Maxwell</t>
  </si>
  <si>
    <t>14/12/16</t>
  </si>
  <si>
    <t>CTV</t>
  </si>
  <si>
    <t>The People's Campus</t>
  </si>
  <si>
    <t>23/12/16</t>
  </si>
  <si>
    <t>HIFI</t>
  </si>
  <si>
    <t>ULTPC1</t>
  </si>
  <si>
    <t>Sreelane</t>
  </si>
  <si>
    <t>Castletroy</t>
  </si>
  <si>
    <t>L21 F232</t>
  </si>
  <si>
    <t>sheena.doyle@ul.com</t>
  </si>
  <si>
    <t>082 987654</t>
  </si>
  <si>
    <t>Sheena Doyle</t>
  </si>
  <si>
    <t>BTS</t>
  </si>
  <si>
    <t>Supervalu</t>
  </si>
  <si>
    <t>HCP</t>
  </si>
  <si>
    <t>20/12/16</t>
  </si>
  <si>
    <t>HDMI</t>
  </si>
  <si>
    <t>ULTPC2</t>
  </si>
  <si>
    <t>Q32 R422</t>
  </si>
  <si>
    <t>downbert@ul.com</t>
  </si>
  <si>
    <t>082 456123</t>
  </si>
  <si>
    <t>Miles Downbert</t>
  </si>
  <si>
    <t>RTC</t>
  </si>
  <si>
    <t>Tesco</t>
  </si>
  <si>
    <t>Total Stock Value</t>
  </si>
  <si>
    <t>UTILT1</t>
  </si>
  <si>
    <t>18 Andrew St</t>
  </si>
  <si>
    <t>Kerry</t>
  </si>
  <si>
    <t>V93 R8F1</t>
  </si>
  <si>
    <t>client@supervalu.ie</t>
  </si>
  <si>
    <t>081 209384</t>
  </si>
  <si>
    <t>Andrew Long</t>
  </si>
  <si>
    <t>Kilagh</t>
  </si>
  <si>
    <t>Stock Value Calculation is based on Cost x Quantity viz. Col C x Col G</t>
  </si>
  <si>
    <t>TSRK1</t>
  </si>
  <si>
    <t>Clonmel Stop</t>
  </si>
  <si>
    <t>Stock Count date at 31st December</t>
  </si>
  <si>
    <t>V22 R5F9</t>
  </si>
  <si>
    <t>client@tesco.ie</t>
  </si>
  <si>
    <t>081 321098</t>
  </si>
  <si>
    <t>Shane Thompson</t>
  </si>
  <si>
    <t>Cash</t>
  </si>
  <si>
    <t>31/12/2016</t>
  </si>
  <si>
    <t>VAT will have to be added at 23% where Sales are made</t>
  </si>
  <si>
    <t>Sales Returns</t>
  </si>
  <si>
    <t>Gross Profit</t>
  </si>
  <si>
    <t>KILAF1</t>
  </si>
  <si>
    <t>Glas way</t>
  </si>
  <si>
    <t>V32 D2T2</t>
  </si>
  <si>
    <t>london@gonrip.ie</t>
  </si>
  <si>
    <t>082 769821</t>
  </si>
  <si>
    <t>Jack Bean</t>
  </si>
  <si>
    <t>Net Sales</t>
  </si>
  <si>
    <t>Total Profit</t>
  </si>
  <si>
    <t>Total ammount</t>
  </si>
  <si>
    <t>Total for Financial Year</t>
  </si>
  <si>
    <t>Salaries &amp; Wages</t>
  </si>
  <si>
    <t>Maintence of store premises</t>
  </si>
  <si>
    <t>Office Supplies</t>
  </si>
  <si>
    <t>Light and Heat</t>
  </si>
  <si>
    <t>Telephone</t>
  </si>
  <si>
    <t>Motor and Travel Expenses</t>
  </si>
  <si>
    <t>Server Costs</t>
  </si>
  <si>
    <t>Licences</t>
  </si>
  <si>
    <t>WIFI</t>
  </si>
  <si>
    <t>Office Rent</t>
  </si>
  <si>
    <t>Other expenses</t>
  </si>
  <si>
    <t>Total Expenses</t>
  </si>
  <si>
    <t>Gross Income</t>
  </si>
  <si>
    <t>Income Tax</t>
  </si>
  <si>
    <t>Net Income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</si>
</sst>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mm/dd/yyyy"/>
  </numFmts>
  <fonts count="1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name val="Arial"/>
    </font>
    <font>
      <sz val="10"/>
      <color rgb="FF000000"/>
      <name val="Calibri"/>
    </font>
    <font>
      <sz val="10"/>
      <color rgb="FF000000"/>
      <name val="Calibri"/>
    </font>
    <font>
      <sz val="10"/>
      <name val="Calibri"/>
    </font>
    <font>
      <sz val="11"/>
      <name val="Calibri"/>
    </font>
    <font>
      <sz val="10"/>
      <name val="Calibri"/>
    </font>
    <font>
      <sz val="10"/>
      <name val="Arial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>
      <alignment horizontal="left"/>
    </xf>
    <xf numFmtId="0" fontId="6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 applyFont="1" applyAlignme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64" fontId="2" fillId="0" borderId="0" xfId="0" applyNumberFormat="1" applyFont="1" applyAlignment="1"/>
    <xf numFmtId="0" fontId="1" fillId="2" borderId="0" xfId="0" applyFont="1" applyFill="1" applyAlignment="1">
      <alignment horizontal="right"/>
    </xf>
    <xf numFmtId="14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6" fillId="0" borderId="0" xfId="0" applyFont="1"/>
    <xf numFmtId="164" fontId="2" fillId="0" borderId="0" xfId="0" applyNumberFormat="1" applyFont="1" applyAlignment="1">
      <alignment horizontal="right"/>
    </xf>
    <xf numFmtId="0" fontId="7" fillId="0" borderId="0" xfId="0" applyFont="1" applyAlignme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9" fillId="0" borderId="0" xfId="0" applyFont="1"/>
    <xf numFmtId="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9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4" fillId="0" borderId="0" xfId="0" applyFont="1" applyAlignment="1"/>
    <xf numFmtId="0" fontId="10" fillId="2" borderId="0" xfId="0" applyFont="1" applyFill="1"/>
    <xf numFmtId="0" fontId="8" fillId="0" borderId="0" xfId="0" applyFont="1"/>
    <xf numFmtId="0" fontId="1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>
      <alignment horizontal="right"/>
    </xf>
    <xf numFmtId="0" fontId="0" fillId="2" borderId="0" xfId="0" applyFont="1" applyFill="1" applyAlignment="1"/>
    <xf numFmtId="3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22"/>
  <sheetViews>
    <sheetView topLeftCell="A19" workbookViewId="0"/>
  </sheetViews>
  <sheetFormatPr defaultColWidth="14.42578125" defaultRowHeight="15.75" customHeight="1"/>
  <cols>
    <col min="1" max="1" width="15.28515625" customWidth="1"/>
    <col min="2" max="2" width="23" customWidth="1"/>
    <col min="3" max="3" width="23.7109375" customWidth="1"/>
    <col min="4" max="4" width="22" customWidth="1"/>
    <col min="8" max="8" width="12.140625" customWidth="1"/>
    <col min="9" max="9" width="26.140625" customWidth="1"/>
    <col min="11" max="12" width="17.85546875" customWidth="1"/>
    <col min="13" max="14" width="14.85546875" customWidth="1"/>
    <col min="15" max="15" width="18.140625" customWidth="1"/>
    <col min="16" max="16" width="17.28515625" customWidth="1"/>
    <col min="17" max="17" width="20" customWidth="1"/>
    <col min="18" max="18" width="23.140625" customWidth="1"/>
    <col min="19" max="19" width="9.140625" customWidth="1"/>
    <col min="20" max="20" width="9.5703125" customWidth="1"/>
    <col min="21" max="21" width="12.85546875" customWidth="1"/>
    <col min="22" max="22" width="11.7109375" customWidth="1"/>
    <col min="23" max="23" width="14.28515625" customWidth="1"/>
    <col min="24" max="24" width="14" customWidth="1"/>
    <col min="25" max="25" width="14.85546875" customWidth="1"/>
    <col min="26" max="26" width="10" customWidth="1"/>
    <col min="27" max="27" width="12" customWidth="1"/>
    <col min="28" max="28" width="10.5703125" customWidth="1"/>
    <col min="29" max="29" width="19.140625" customWidth="1"/>
    <col min="30" max="35" width="25.140625" customWidth="1"/>
    <col min="36" max="36" width="23.140625" customWidth="1"/>
  </cols>
  <sheetData>
    <row r="1" spans="1:3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36">
      <c r="A2" s="2" t="s">
        <v>1</v>
      </c>
      <c r="B2" s="2" t="s">
        <v>2</v>
      </c>
      <c r="C2" s="2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6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R3" s="3" t="s">
        <v>21</v>
      </c>
      <c r="S3" s="2" t="s">
        <v>22</v>
      </c>
      <c r="T3" s="2" t="s">
        <v>23</v>
      </c>
      <c r="U3" s="2" t="s">
        <v>24</v>
      </c>
      <c r="V3" s="2" t="s">
        <v>25</v>
      </c>
      <c r="W3" s="2" t="s">
        <v>26</v>
      </c>
      <c r="X3" s="5" t="s">
        <v>27</v>
      </c>
      <c r="Y3" s="5" t="s">
        <v>37</v>
      </c>
      <c r="Z3" s="5" t="s">
        <v>38</v>
      </c>
      <c r="AA3" s="6" t="s">
        <v>39</v>
      </c>
      <c r="AB3" s="7" t="s">
        <v>40</v>
      </c>
      <c r="AC3" s="6" t="s">
        <v>41</v>
      </c>
      <c r="AD3" s="6" t="s">
        <v>42</v>
      </c>
      <c r="AE3" s="6" t="s">
        <v>43</v>
      </c>
      <c r="AF3" s="8" t="s">
        <v>44</v>
      </c>
      <c r="AG3" s="8" t="s">
        <v>50</v>
      </c>
      <c r="AH3" s="3" t="s">
        <v>51</v>
      </c>
      <c r="AI3" s="3" t="s">
        <v>52</v>
      </c>
      <c r="AJ3" s="3"/>
    </row>
    <row r="4" spans="1:36">
      <c r="A4" s="2" t="s">
        <v>53</v>
      </c>
      <c r="B4" s="2" t="s">
        <v>54</v>
      </c>
      <c r="C4" s="2" t="s">
        <v>55</v>
      </c>
      <c r="D4" s="2" t="s">
        <v>56</v>
      </c>
      <c r="E4" s="10"/>
      <c r="F4" s="12" t="s">
        <v>57</v>
      </c>
      <c r="G4" s="12" t="s">
        <v>58</v>
      </c>
      <c r="H4" s="2">
        <v>61</v>
      </c>
      <c r="I4" s="12" t="s">
        <v>59</v>
      </c>
      <c r="J4" s="12">
        <v>355217</v>
      </c>
      <c r="K4" s="12" t="s">
        <v>60</v>
      </c>
      <c r="L4" s="12" t="s">
        <v>61</v>
      </c>
      <c r="M4" s="12" t="s">
        <v>62</v>
      </c>
      <c r="N4" s="12" t="s">
        <v>63</v>
      </c>
      <c r="O4" s="13">
        <v>110000</v>
      </c>
      <c r="P4" s="12">
        <v>3</v>
      </c>
      <c r="Q4" s="12" t="s">
        <v>65</v>
      </c>
      <c r="R4" s="14" t="s">
        <v>66</v>
      </c>
      <c r="S4" s="3">
        <v>4</v>
      </c>
      <c r="T4" s="3">
        <v>4</v>
      </c>
      <c r="U4" s="3">
        <v>0</v>
      </c>
      <c r="V4" s="3">
        <v>1</v>
      </c>
      <c r="W4" s="3">
        <v>1</v>
      </c>
      <c r="X4" s="3">
        <v>1</v>
      </c>
      <c r="Y4" s="3">
        <v>0</v>
      </c>
      <c r="Z4" s="3">
        <v>1</v>
      </c>
      <c r="AA4" s="3">
        <v>0</v>
      </c>
      <c r="AB4" s="3">
        <v>0</v>
      </c>
      <c r="AC4" s="3">
        <v>1</v>
      </c>
      <c r="AD4" s="3">
        <v>1</v>
      </c>
      <c r="AE4" s="3">
        <v>1</v>
      </c>
      <c r="AF4" s="3">
        <v>4</v>
      </c>
      <c r="AG4" s="3">
        <v>2</v>
      </c>
      <c r="AH4">
        <f t="shared" ref="AH4:AH13" si="0">SUM(S4:AG4)</f>
        <v>21</v>
      </c>
      <c r="AI4">
        <f>(S4*Inventory!E5)+(T4*Inventory!E6)+(U4*Inventory!E7)+(V4*Inventory!E8)+(W4*Inventory!E9)+(X4*Inventory!E10)+(Y4*Inventory!E11)+(Z4*Inventory!E12)+(AA4*Inventory!E13)+(AB4*Inventory!E14)+(AC4*Inventory!E15)+(AD4*Inventory!E16)+(AE4*Inventory!E17)+(AF4*Inventory!E18)+(AG4*Inventory!E19)</f>
        <v>10395.960000000001</v>
      </c>
      <c r="AJ4" s="3"/>
    </row>
    <row r="5" spans="1:36">
      <c r="A5" s="2" t="s">
        <v>69</v>
      </c>
      <c r="B5" s="2" t="s">
        <v>68</v>
      </c>
      <c r="C5" s="2" t="s">
        <v>70</v>
      </c>
      <c r="D5" s="1"/>
      <c r="E5" s="10"/>
      <c r="F5" s="12" t="s">
        <v>57</v>
      </c>
      <c r="G5" s="12" t="s">
        <v>71</v>
      </c>
      <c r="H5" s="2">
        <v>61</v>
      </c>
      <c r="I5" s="12" t="s">
        <v>72</v>
      </c>
      <c r="J5" s="12">
        <v>352123</v>
      </c>
      <c r="K5" s="12" t="s">
        <v>73</v>
      </c>
      <c r="L5" s="12" t="s">
        <v>74</v>
      </c>
      <c r="M5" s="12" t="s">
        <v>75</v>
      </c>
      <c r="N5" s="12" t="s">
        <v>76</v>
      </c>
      <c r="O5" s="13">
        <v>110000</v>
      </c>
      <c r="P5" s="12">
        <v>3</v>
      </c>
      <c r="Q5" s="12" t="s">
        <v>65</v>
      </c>
      <c r="R5" s="14" t="s">
        <v>77</v>
      </c>
      <c r="S5" s="3">
        <v>2</v>
      </c>
      <c r="T5" s="3">
        <v>2</v>
      </c>
      <c r="U5" s="3">
        <v>0</v>
      </c>
      <c r="V5" s="3">
        <v>2</v>
      </c>
      <c r="W5" s="3">
        <v>2</v>
      </c>
      <c r="X5" s="3">
        <v>0</v>
      </c>
      <c r="Y5" s="3">
        <v>0</v>
      </c>
      <c r="Z5" s="3">
        <v>1</v>
      </c>
      <c r="AA5" s="3">
        <v>0</v>
      </c>
      <c r="AB5" s="3">
        <v>0</v>
      </c>
      <c r="AC5" s="3">
        <v>1</v>
      </c>
      <c r="AD5" s="3">
        <v>0</v>
      </c>
      <c r="AE5" s="3">
        <v>2</v>
      </c>
      <c r="AF5" s="3">
        <v>3</v>
      </c>
      <c r="AG5" s="3">
        <v>0</v>
      </c>
      <c r="AH5">
        <f t="shared" si="0"/>
        <v>15</v>
      </c>
      <c r="AI5">
        <f>(S5*Inventory!F5)+(T5*Inventory!F6)+(U5*Inventory!F7)+
(V5*Inventory!F8)+(W5*Inventory!F9)+(X5*Inventory!F10)+
(Y5*Inventory!F11)+(Z5*Inventory!F12)+(AA5*Inventory!F13)+
(AB5*Inventory!F14)+(AC5*Inventory!F15)+(AD5*Inventory!F16)+
(AE5*Inventory!F17)+
(AF5*Inventory!F18)+(AG5*Inventory!F19)</f>
        <v>5436</v>
      </c>
      <c r="AJ5" s="3"/>
    </row>
    <row r="6" spans="1:36">
      <c r="A6" s="2" t="s">
        <v>79</v>
      </c>
      <c r="B6" s="2" t="s">
        <v>78</v>
      </c>
      <c r="C6" s="2" t="s">
        <v>80</v>
      </c>
      <c r="D6" s="2" t="s">
        <v>81</v>
      </c>
      <c r="E6" s="10"/>
      <c r="F6" s="12" t="s">
        <v>57</v>
      </c>
      <c r="G6" s="12" t="s">
        <v>82</v>
      </c>
      <c r="H6" s="2">
        <v>61</v>
      </c>
      <c r="I6" s="12" t="s">
        <v>83</v>
      </c>
      <c r="J6" s="12">
        <v>342568</v>
      </c>
      <c r="K6" s="12" t="s">
        <v>84</v>
      </c>
      <c r="L6" s="12" t="s">
        <v>85</v>
      </c>
      <c r="M6" s="12" t="s">
        <v>62</v>
      </c>
      <c r="N6" s="15" t="s">
        <v>86</v>
      </c>
      <c r="O6" s="13">
        <v>110000</v>
      </c>
      <c r="P6" s="12">
        <v>3</v>
      </c>
      <c r="Q6" s="12" t="s">
        <v>65</v>
      </c>
      <c r="R6" s="14" t="s">
        <v>87</v>
      </c>
      <c r="S6" s="3">
        <v>0</v>
      </c>
      <c r="T6" s="3">
        <v>0</v>
      </c>
      <c r="U6" s="3">
        <v>0</v>
      </c>
      <c r="V6" s="3">
        <v>0</v>
      </c>
      <c r="W6" s="3">
        <v>1</v>
      </c>
      <c r="X6" s="3">
        <v>1</v>
      </c>
      <c r="Y6" s="3">
        <v>5</v>
      </c>
      <c r="Z6" s="3">
        <v>1</v>
      </c>
      <c r="AA6" s="3">
        <v>0</v>
      </c>
      <c r="AB6" s="3">
        <v>1</v>
      </c>
      <c r="AC6" s="3">
        <v>2</v>
      </c>
      <c r="AD6" s="3">
        <v>2</v>
      </c>
      <c r="AE6" s="3">
        <v>0</v>
      </c>
      <c r="AF6" s="3">
        <v>3</v>
      </c>
      <c r="AG6" s="3">
        <v>0</v>
      </c>
      <c r="AH6">
        <f t="shared" si="0"/>
        <v>16</v>
      </c>
      <c r="AI6">
        <f>(S6*Inventory!E5)+(T6*Inventory!E6)+(U6*Inventory!E7)+
(V6*Inventory!E8)+(W6*Inventory!E9)+(X6*Inventory!E10)+
(Y6*Inventory!E11)+(Z6*Inventory!E12)+(AA6*Inventory!E13)+
(AB6*Inventory!E14)+(AC6*Inventory!E15)+(AD6*Inventory!E16)+
(AE6*Inventory!E17)+
(AF6*Inventory!E18)+(AG6*Inventory!E19)</f>
        <v>6242.2499999999991</v>
      </c>
      <c r="AJ6" s="3"/>
    </row>
    <row r="7" spans="1:36">
      <c r="A7" s="2" t="s">
        <v>109</v>
      </c>
      <c r="B7" s="2" t="s">
        <v>91</v>
      </c>
      <c r="C7" s="2" t="s">
        <v>110</v>
      </c>
      <c r="D7" s="1"/>
      <c r="E7" s="10"/>
      <c r="F7" s="12" t="s">
        <v>57</v>
      </c>
      <c r="G7" s="12" t="s">
        <v>112</v>
      </c>
      <c r="H7" s="2">
        <v>61</v>
      </c>
      <c r="I7" s="12" t="s">
        <v>115</v>
      </c>
      <c r="J7" s="12">
        <v>355249</v>
      </c>
      <c r="K7" s="12" t="s">
        <v>116</v>
      </c>
      <c r="L7" s="12" t="s">
        <v>117</v>
      </c>
      <c r="M7" s="12" t="s">
        <v>75</v>
      </c>
      <c r="N7" s="15" t="s">
        <v>86</v>
      </c>
      <c r="O7" s="13">
        <v>110000</v>
      </c>
      <c r="P7" s="12">
        <v>3</v>
      </c>
      <c r="Q7" s="12" t="s">
        <v>65</v>
      </c>
      <c r="R7" s="14" t="s">
        <v>122</v>
      </c>
      <c r="S7" s="3">
        <v>0</v>
      </c>
      <c r="T7" s="2">
        <v>0</v>
      </c>
      <c r="U7" s="3">
        <v>1</v>
      </c>
      <c r="V7" s="3">
        <v>0</v>
      </c>
      <c r="W7" s="3">
        <v>1</v>
      </c>
      <c r="X7" s="3">
        <v>2</v>
      </c>
      <c r="Y7" s="3">
        <v>0</v>
      </c>
      <c r="Z7" s="3">
        <v>1</v>
      </c>
      <c r="AA7" s="3">
        <v>0</v>
      </c>
      <c r="AB7" s="3">
        <v>0</v>
      </c>
      <c r="AC7" s="3">
        <v>1</v>
      </c>
      <c r="AD7" s="3">
        <v>0</v>
      </c>
      <c r="AE7" s="3">
        <v>0</v>
      </c>
      <c r="AF7" s="3">
        <v>0</v>
      </c>
      <c r="AG7" s="3">
        <v>0</v>
      </c>
      <c r="AH7">
        <f t="shared" si="0"/>
        <v>6</v>
      </c>
      <c r="AI7">
        <f>(S7*Inventory!F5)+(T7*Inventory!F6)+(U7*Inventory!F7)+
(V7*Inventory!F8)+(W7*Inventory!F9)+(X7*Inventory!F10)+
(Y7*Inventory!F11)+(Z7*Inventory!F12)+(AA7*Inventory!F13)+
(AB7*Inventory!F14)+(AC7*Inventory!F15)+(AD7*Inventory!F16)+
(AE7*Inventory!F17)+
(AF7*Inventory!F18)+(AG7*Inventory!F19)</f>
        <v>2600</v>
      </c>
      <c r="AJ7" s="3"/>
    </row>
    <row r="8" spans="1:36">
      <c r="A8" s="2" t="s">
        <v>141</v>
      </c>
      <c r="B8" s="2" t="s">
        <v>124</v>
      </c>
      <c r="C8" s="2" t="s">
        <v>144</v>
      </c>
      <c r="D8" s="1"/>
      <c r="E8" s="10"/>
      <c r="F8" s="12" t="s">
        <v>57</v>
      </c>
      <c r="G8" s="12" t="s">
        <v>145</v>
      </c>
      <c r="H8" s="2">
        <v>61</v>
      </c>
      <c r="I8" s="12" t="s">
        <v>146</v>
      </c>
      <c r="J8" s="12">
        <v>351478</v>
      </c>
      <c r="K8" s="12" t="s">
        <v>147</v>
      </c>
      <c r="L8" s="12" t="s">
        <v>148</v>
      </c>
      <c r="M8" s="12" t="s">
        <v>62</v>
      </c>
      <c r="N8" s="12" t="s">
        <v>63</v>
      </c>
      <c r="O8" s="13">
        <v>110000</v>
      </c>
      <c r="P8" s="12">
        <v>3</v>
      </c>
      <c r="Q8" s="12" t="s">
        <v>65</v>
      </c>
      <c r="R8" s="14" t="s">
        <v>152</v>
      </c>
      <c r="S8" s="3">
        <v>2</v>
      </c>
      <c r="T8" s="3">
        <v>2</v>
      </c>
      <c r="U8" s="3">
        <v>1</v>
      </c>
      <c r="V8" s="3">
        <v>3</v>
      </c>
      <c r="W8" s="3">
        <v>2</v>
      </c>
      <c r="X8" s="3">
        <v>2</v>
      </c>
      <c r="Y8" s="3">
        <v>0</v>
      </c>
      <c r="Z8" s="3">
        <v>2</v>
      </c>
      <c r="AA8" s="3">
        <v>0</v>
      </c>
      <c r="AB8" s="3">
        <v>2</v>
      </c>
      <c r="AC8" s="3">
        <v>1</v>
      </c>
      <c r="AD8" s="3">
        <v>2</v>
      </c>
      <c r="AE8" s="3">
        <v>0</v>
      </c>
      <c r="AF8" s="3">
        <v>3</v>
      </c>
      <c r="AG8" s="3">
        <v>1</v>
      </c>
      <c r="AH8">
        <f t="shared" si="0"/>
        <v>23</v>
      </c>
      <c r="AI8">
        <f>(S8*Inventory!E5)+(T8*Inventory!E6)+(U8*Inventory!E7)+
(V8*Inventory!E8)+(W8*Inventory!E9)+(X8*Inventory!E10)+
(Y8*Inventory!E11)+(Z8*Inventory!E12)+(AA8*Inventory!E13)+
(AB8*Inventory!E14)+(AC8*Inventory!E15)+(AD8*Inventory!E16)
+(AE8*Inventory!E17)+(AF8*Inventory!E18)+(AG8*Inventory!E19)</f>
        <v>14287.680000000002</v>
      </c>
      <c r="AJ8" s="3"/>
    </row>
    <row r="9" spans="1:36">
      <c r="A9" s="2" t="s">
        <v>160</v>
      </c>
      <c r="B9" s="2" t="s">
        <v>124</v>
      </c>
      <c r="C9" s="2" t="s">
        <v>161</v>
      </c>
      <c r="D9" s="1"/>
      <c r="E9" s="10"/>
      <c r="F9" s="12" t="s">
        <v>57</v>
      </c>
      <c r="G9" s="12" t="s">
        <v>162</v>
      </c>
      <c r="H9" s="2">
        <v>61</v>
      </c>
      <c r="I9" s="12" t="s">
        <v>146</v>
      </c>
      <c r="J9" s="12">
        <v>333124</v>
      </c>
      <c r="K9" s="12" t="s">
        <v>163</v>
      </c>
      <c r="L9" s="12" t="s">
        <v>164</v>
      </c>
      <c r="M9" s="12" t="s">
        <v>62</v>
      </c>
      <c r="N9" s="12" t="s">
        <v>107</v>
      </c>
      <c r="O9" s="13">
        <v>110000</v>
      </c>
      <c r="P9" s="12">
        <v>3</v>
      </c>
      <c r="Q9" s="12" t="s">
        <v>65</v>
      </c>
      <c r="R9" s="18">
        <v>42716</v>
      </c>
      <c r="S9" s="3">
        <v>3</v>
      </c>
      <c r="T9" s="3">
        <v>3</v>
      </c>
      <c r="U9" s="3">
        <v>0</v>
      </c>
      <c r="V9" s="3">
        <v>1</v>
      </c>
      <c r="W9" s="3">
        <v>2</v>
      </c>
      <c r="X9" s="3">
        <v>0</v>
      </c>
      <c r="Y9" s="3">
        <v>0</v>
      </c>
      <c r="Z9" s="3">
        <v>3</v>
      </c>
      <c r="AA9" s="3">
        <v>1</v>
      </c>
      <c r="AB9" s="3">
        <v>0</v>
      </c>
      <c r="AC9" s="3">
        <v>0</v>
      </c>
      <c r="AD9" s="3">
        <v>1</v>
      </c>
      <c r="AE9" s="3">
        <v>0</v>
      </c>
      <c r="AF9" s="3">
        <v>4</v>
      </c>
      <c r="AG9" s="3">
        <v>2</v>
      </c>
      <c r="AH9">
        <f t="shared" si="0"/>
        <v>20</v>
      </c>
      <c r="AI9">
        <f>(S9*Inventory!E5)+(T9*Inventory!E6)+(U9*Inventory!E7)+
(V9*Inventory!E8)+(W9*Inventory!E9)+(X9*Inventory!E10)+
(Y9*Inventory!E11)+(Z9*Inventory!E12)+(AA9*Inventory!E13)+
(AB9*Inventory!E14)+(AC9*Inventory!E15)+(AD9*Inventory!E16)
+(AE9*Inventory!E17)+(AF9*Inventory!E18)+(AG9*Inventory!E19)</f>
        <v>13956.81</v>
      </c>
      <c r="AJ9" s="3"/>
    </row>
    <row r="10" spans="1:36">
      <c r="A10" s="2" t="s">
        <v>166</v>
      </c>
      <c r="B10" s="2" t="s">
        <v>165</v>
      </c>
      <c r="C10" s="2" t="s">
        <v>80</v>
      </c>
      <c r="D10" s="2" t="s">
        <v>167</v>
      </c>
      <c r="E10" s="12" t="s">
        <v>168</v>
      </c>
      <c r="F10" s="12" t="s">
        <v>57</v>
      </c>
      <c r="G10" s="12" t="s">
        <v>169</v>
      </c>
      <c r="H10" s="2">
        <v>61</v>
      </c>
      <c r="I10" s="12" t="s">
        <v>170</v>
      </c>
      <c r="J10" s="12">
        <v>387465</v>
      </c>
      <c r="K10" s="12" t="s">
        <v>171</v>
      </c>
      <c r="L10" s="12" t="s">
        <v>172</v>
      </c>
      <c r="M10" s="12" t="s">
        <v>62</v>
      </c>
      <c r="N10" s="14" t="s">
        <v>173</v>
      </c>
      <c r="O10" s="13">
        <v>110000</v>
      </c>
      <c r="P10" s="12">
        <v>3</v>
      </c>
      <c r="Q10" s="12" t="s">
        <v>65</v>
      </c>
      <c r="R10" s="18">
        <v>42686</v>
      </c>
      <c r="S10" s="3">
        <v>1</v>
      </c>
      <c r="T10" s="3">
        <v>1</v>
      </c>
      <c r="U10" s="3">
        <v>0</v>
      </c>
      <c r="V10" s="3">
        <v>2</v>
      </c>
      <c r="W10" s="3">
        <v>0</v>
      </c>
      <c r="X10" s="3">
        <v>1</v>
      </c>
      <c r="Y10" s="3">
        <v>0</v>
      </c>
      <c r="Z10" s="3">
        <v>5</v>
      </c>
      <c r="AA10" s="3">
        <v>2</v>
      </c>
      <c r="AB10" s="3">
        <v>0</v>
      </c>
      <c r="AC10" s="3">
        <v>0</v>
      </c>
      <c r="AD10" s="3">
        <v>0</v>
      </c>
      <c r="AE10" s="3">
        <v>1</v>
      </c>
      <c r="AF10" s="3">
        <v>5</v>
      </c>
      <c r="AG10" s="3">
        <v>1</v>
      </c>
      <c r="AH10">
        <f t="shared" si="0"/>
        <v>19</v>
      </c>
      <c r="AI10">
        <f>(S10*Inventory!I5) + (T10*Inventory!I6)+(U10*Inventory!I7) + (V10*Inventory!I8)+(W10*Inventory!I9)+(X10*Inventory!I10)+
(Y10*Inventory!I11) + (Z10*Inventory!I12)+(AA10*Inventory!I13)+
(AB10*Inventory!I14) + (AC10*Inventory!I15)+(AD10*Inventory!I16)+
(AE10*Inventory!I17) + (AF10*Inventory!I18)+(AG10*Inventory!I19)</f>
        <v>17967.839999999997</v>
      </c>
      <c r="AJ10" s="3"/>
    </row>
    <row r="11" spans="1:36">
      <c r="A11" s="2" t="s">
        <v>187</v>
      </c>
      <c r="B11" s="2" t="s">
        <v>174</v>
      </c>
      <c r="C11" s="2" t="s">
        <v>190</v>
      </c>
      <c r="D11" s="2" t="s">
        <v>192</v>
      </c>
      <c r="E11" s="10"/>
      <c r="F11" s="12" t="s">
        <v>194</v>
      </c>
      <c r="G11" s="12" t="s">
        <v>195</v>
      </c>
      <c r="H11" s="2">
        <v>21</v>
      </c>
      <c r="I11" s="12" t="s">
        <v>197</v>
      </c>
      <c r="J11" s="12">
        <v>582164</v>
      </c>
      <c r="K11" s="12" t="s">
        <v>198</v>
      </c>
      <c r="L11" s="12" t="s">
        <v>199</v>
      </c>
      <c r="M11" s="12" t="s">
        <v>200</v>
      </c>
      <c r="N11" s="15" t="s">
        <v>86</v>
      </c>
      <c r="O11" s="13">
        <v>110000</v>
      </c>
      <c r="P11" s="12">
        <v>3</v>
      </c>
      <c r="Q11" s="12" t="s">
        <v>65</v>
      </c>
      <c r="R11" s="14" t="s">
        <v>201</v>
      </c>
      <c r="S11" s="3">
        <v>2</v>
      </c>
      <c r="T11" s="3">
        <v>2</v>
      </c>
      <c r="U11" s="3">
        <v>0</v>
      </c>
      <c r="V11" s="3">
        <v>1</v>
      </c>
      <c r="W11" s="3">
        <v>0</v>
      </c>
      <c r="X11" s="3">
        <v>0</v>
      </c>
      <c r="Y11" s="3">
        <v>2</v>
      </c>
      <c r="Z11" s="3">
        <v>0</v>
      </c>
      <c r="AA11" s="3">
        <v>0</v>
      </c>
      <c r="AB11" s="3">
        <v>0</v>
      </c>
      <c r="AC11" s="3">
        <v>1</v>
      </c>
      <c r="AD11" s="3">
        <v>2</v>
      </c>
      <c r="AE11" s="3">
        <v>0</v>
      </c>
      <c r="AF11" s="3">
        <v>0</v>
      </c>
      <c r="AG11" s="3">
        <v>2</v>
      </c>
      <c r="AH11">
        <f t="shared" si="0"/>
        <v>12</v>
      </c>
      <c r="AI11">
        <f>(S11*Inventory!F5)+(T11*Inventory!F6)+(U11*Inventory!F7)+
(V11*Inventory!F8)+(W11*Inventory!F9)+(X11*Inventory!F10)+
(Y11*Inventory!F11)+(Z11*Inventory!F12)+(AA11*Inventory!F13)+
(AB11*Inventory!F14)+(AC11*Inventory!F15)+(AD11*Inventory!F16)+
(AE11*Inventory!F17)+
(AF11*Inventory!F18)+(AG11*Inventory!F19)</f>
        <v>2908</v>
      </c>
      <c r="AJ11" s="3"/>
    </row>
    <row r="12" spans="1:36">
      <c r="A12" s="22" t="s">
        <v>203</v>
      </c>
      <c r="B12" s="22" t="s">
        <v>202</v>
      </c>
      <c r="C12" s="22" t="s">
        <v>205</v>
      </c>
      <c r="D12" s="23"/>
      <c r="E12" s="24"/>
      <c r="F12" s="15" t="s">
        <v>206</v>
      </c>
      <c r="G12" s="15" t="s">
        <v>207</v>
      </c>
      <c r="H12" s="22">
        <v>51</v>
      </c>
      <c r="I12" s="15" t="s">
        <v>209</v>
      </c>
      <c r="J12" s="22">
        <v>329238</v>
      </c>
      <c r="K12" s="15" t="s">
        <v>211</v>
      </c>
      <c r="L12" s="15" t="s">
        <v>212</v>
      </c>
      <c r="M12" s="15" t="s">
        <v>62</v>
      </c>
      <c r="N12" s="15" t="s">
        <v>86</v>
      </c>
      <c r="O12" s="13">
        <v>110000</v>
      </c>
      <c r="P12" s="17">
        <v>3</v>
      </c>
      <c r="Q12" s="12" t="s">
        <v>65</v>
      </c>
      <c r="R12" s="14" t="s">
        <v>87</v>
      </c>
      <c r="S12" s="22">
        <v>0</v>
      </c>
      <c r="T12" s="22">
        <v>0</v>
      </c>
      <c r="U12" s="25">
        <v>0</v>
      </c>
      <c r="V12" s="25">
        <v>0</v>
      </c>
      <c r="W12" s="25">
        <v>0</v>
      </c>
      <c r="X12" s="25">
        <v>8</v>
      </c>
      <c r="Y12" s="3">
        <v>5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>
        <f t="shared" si="0"/>
        <v>13</v>
      </c>
      <c r="AI12">
        <f>(S12*Inventory!E5)+(T12*Inventory!E6)+(U12*Inventory!E7)+
(V12*Inventory!E8)+(W12*Inventory!E9)+(X12*Inventory!E10)+(Y12*Inventory!E11)+
(Z12*Inventory!E12)+(AA12*Inventory!E13)+(AB12*Inventory!E14)+(AC12*Inventory!E15)+
(AD12*Inventory!E16)+(AE12*Inventory!E17)+
(AF12*Inventory!E18)+(AG12*Inventory!E19)</f>
        <v>1697.4</v>
      </c>
      <c r="AJ12" s="3"/>
    </row>
    <row r="13" spans="1:36">
      <c r="A13" s="22" t="s">
        <v>219</v>
      </c>
      <c r="B13" s="22" t="s">
        <v>208</v>
      </c>
      <c r="C13" s="22" t="s">
        <v>220</v>
      </c>
      <c r="D13" s="23"/>
      <c r="E13" s="24"/>
      <c r="F13" s="15" t="s">
        <v>57</v>
      </c>
      <c r="G13" s="15" t="s">
        <v>221</v>
      </c>
      <c r="H13" s="22">
        <v>61</v>
      </c>
      <c r="I13" s="15" t="s">
        <v>222</v>
      </c>
      <c r="J13" s="22">
        <v>239487</v>
      </c>
      <c r="K13" s="15" t="s">
        <v>223</v>
      </c>
      <c r="L13" s="15" t="s">
        <v>224</v>
      </c>
      <c r="M13" s="15" t="s">
        <v>62</v>
      </c>
      <c r="N13" s="15" t="s">
        <v>76</v>
      </c>
      <c r="O13" s="13">
        <v>110000</v>
      </c>
      <c r="P13" s="17">
        <v>3</v>
      </c>
      <c r="Q13" s="12" t="s">
        <v>65</v>
      </c>
      <c r="R13" s="28">
        <v>42441</v>
      </c>
      <c r="S13" s="22">
        <v>3</v>
      </c>
      <c r="T13" s="22">
        <v>2</v>
      </c>
      <c r="U13" s="25">
        <v>1</v>
      </c>
      <c r="V13" s="25">
        <v>0</v>
      </c>
      <c r="W13" s="25">
        <v>2</v>
      </c>
      <c r="X13" s="25">
        <v>6</v>
      </c>
      <c r="Y13" s="3">
        <v>1</v>
      </c>
      <c r="Z13" s="3">
        <v>0</v>
      </c>
      <c r="AA13" s="3">
        <v>2</v>
      </c>
      <c r="AB13" s="3">
        <v>1</v>
      </c>
      <c r="AC13" s="3">
        <v>0</v>
      </c>
      <c r="AD13" s="3">
        <v>1</v>
      </c>
      <c r="AE13" s="3">
        <v>0</v>
      </c>
      <c r="AF13" s="3">
        <v>0</v>
      </c>
      <c r="AG13" s="3">
        <v>1</v>
      </c>
      <c r="AH13">
        <f t="shared" si="0"/>
        <v>20</v>
      </c>
      <c r="AI13" s="3">
        <f>(S13*Inventory!E12)+(T13*Inventory!E6)+(U13*Inventory!E7)+
(V13*Inventory!E8)+(W13*Inventory!E9)+(X13*Inventory!E10)+(Y13*Inventory!E11)+
(Z13*Inventory!E12)+(AA13*Inventory!E13)+(AB13*Inventory!E14)+(AC13*Inventory!E15)+
(AD13*Inventory!E16)+(AE13*Inventory!E17)+
(AF13*Inventory!E18)+(AG13*Inventory!E19)</f>
        <v>16020.750000000002</v>
      </c>
      <c r="AJ13" s="3"/>
    </row>
    <row r="14" spans="1:36">
      <c r="A14" s="22" t="s">
        <v>229</v>
      </c>
      <c r="B14" s="22" t="s">
        <v>218</v>
      </c>
      <c r="C14" s="22" t="s">
        <v>230</v>
      </c>
      <c r="D14" s="23"/>
      <c r="E14" s="24"/>
      <c r="F14" s="15" t="s">
        <v>57</v>
      </c>
      <c r="G14" s="15" t="s">
        <v>231</v>
      </c>
      <c r="H14" s="22">
        <v>61</v>
      </c>
      <c r="I14" s="15" t="s">
        <v>232</v>
      </c>
      <c r="J14" s="22">
        <v>345970</v>
      </c>
      <c r="K14" s="15" t="s">
        <v>233</v>
      </c>
      <c r="L14" s="15" t="s">
        <v>234</v>
      </c>
      <c r="M14" s="15" t="s">
        <v>62</v>
      </c>
      <c r="N14" s="15" t="s">
        <v>235</v>
      </c>
      <c r="O14" s="13">
        <v>110000</v>
      </c>
      <c r="P14" s="17">
        <v>3</v>
      </c>
      <c r="Q14" s="12" t="s">
        <v>65</v>
      </c>
      <c r="R14" s="14" t="s">
        <v>236</v>
      </c>
      <c r="S14" s="22">
        <v>0</v>
      </c>
      <c r="T14" s="22">
        <v>0</v>
      </c>
      <c r="U14" s="25">
        <v>0</v>
      </c>
      <c r="V14" s="25">
        <v>2</v>
      </c>
      <c r="W14" s="25">
        <v>3</v>
      </c>
      <c r="X14" s="25">
        <v>2</v>
      </c>
      <c r="Y14" s="3">
        <v>0</v>
      </c>
      <c r="Z14" s="3">
        <v>3</v>
      </c>
      <c r="AA14" s="3">
        <v>3</v>
      </c>
      <c r="AB14" s="3">
        <v>0</v>
      </c>
      <c r="AC14" s="3">
        <v>1</v>
      </c>
      <c r="AD14" s="3">
        <v>0</v>
      </c>
      <c r="AE14" s="3">
        <v>2</v>
      </c>
      <c r="AF14" s="3">
        <v>0</v>
      </c>
      <c r="AG14" s="3">
        <v>0</v>
      </c>
      <c r="AH14">
        <f>SUM(S15:AG15)</f>
        <v>23</v>
      </c>
      <c r="AI14" s="3">
        <f>(S14*Inventory!E5)+(T14*Inventory!E6)+(U14*Inventory!E7)+
(V14*Inventory!E8)+(W14*Inventory!E9)+(X14*Inventory!E10)+
(Y14*Inventory!E11)+(Z14*Inventory!E12)+(AA14*Inventory!E13)+
(AB14*Inventory!E114)+(AC14*Inventory!E15)+(AD14*Inventory!E16)+
(AE14*Inventory!E17)+
(AF14*Inventory!E18)+(AG14*Inventory!E19)</f>
        <v>15201.57</v>
      </c>
      <c r="AJ14" s="3"/>
    </row>
    <row r="15" spans="1:36">
      <c r="A15" s="22" t="s">
        <v>239</v>
      </c>
      <c r="B15" s="22" t="s">
        <v>124</v>
      </c>
      <c r="C15" s="22" t="s">
        <v>240</v>
      </c>
      <c r="D15" s="23"/>
      <c r="E15" s="24"/>
      <c r="F15" s="15" t="s">
        <v>57</v>
      </c>
      <c r="G15" s="15" t="s">
        <v>241</v>
      </c>
      <c r="H15" s="22">
        <v>61</v>
      </c>
      <c r="I15" s="15" t="s">
        <v>146</v>
      </c>
      <c r="J15" s="22">
        <v>820948</v>
      </c>
      <c r="K15" s="15" t="s">
        <v>242</v>
      </c>
      <c r="L15" s="15" t="s">
        <v>243</v>
      </c>
      <c r="M15" s="15" t="s">
        <v>200</v>
      </c>
      <c r="N15" s="15" t="s">
        <v>76</v>
      </c>
      <c r="O15" s="13">
        <v>110000</v>
      </c>
      <c r="P15" s="17">
        <v>3</v>
      </c>
      <c r="Q15" s="12" t="s">
        <v>65</v>
      </c>
      <c r="R15" s="28">
        <v>42412</v>
      </c>
      <c r="S15" s="22">
        <v>2</v>
      </c>
      <c r="T15" s="22">
        <v>1</v>
      </c>
      <c r="U15" s="25">
        <v>1</v>
      </c>
      <c r="V15" s="25">
        <v>3</v>
      </c>
      <c r="W15" s="25">
        <v>0</v>
      </c>
      <c r="X15" s="25">
        <v>2</v>
      </c>
      <c r="Y15" s="3">
        <v>5</v>
      </c>
      <c r="Z15" s="3">
        <v>2</v>
      </c>
      <c r="AA15" s="3">
        <v>1</v>
      </c>
      <c r="AB15" s="3">
        <v>0</v>
      </c>
      <c r="AC15" s="3">
        <v>1</v>
      </c>
      <c r="AD15" s="3">
        <v>1</v>
      </c>
      <c r="AE15" s="3">
        <v>0</v>
      </c>
      <c r="AF15" s="3">
        <v>4</v>
      </c>
      <c r="AG15" s="3">
        <v>0</v>
      </c>
      <c r="AH15">
        <f t="shared" ref="AH15:AH20" si="1">SUM(S15:AG15)</f>
        <v>23</v>
      </c>
      <c r="AI15" s="3">
        <f>(S15*Inventory!I5)+(T15*Inventory!I6)+(U15*Inventory!I7)+
(V15*Inventory!I8)+(W15*Inventory!I9)+(X15*Inventory!I10)+
(Y15*Inventory!I11)+(Z15*Inventory!I12)+(AA15*Inventory!I13)+
(AB15*Inventory!I14)+(AC15*Inventory!I15)+(AD15*Inventory!I16)+
(AE15*Inventory!I17)+
(AF15*Inventory!I18)+(AG15*Inventory!I19)</f>
        <v>10323.39</v>
      </c>
      <c r="AJ15" s="3"/>
    </row>
    <row r="16" spans="1:36">
      <c r="A16" s="22" t="s">
        <v>249</v>
      </c>
      <c r="B16" s="22" t="s">
        <v>237</v>
      </c>
      <c r="C16" s="22" t="s">
        <v>250</v>
      </c>
      <c r="D16" s="22" t="s">
        <v>251</v>
      </c>
      <c r="E16" s="24"/>
      <c r="F16" s="15" t="s">
        <v>57</v>
      </c>
      <c r="G16" s="15" t="s">
        <v>252</v>
      </c>
      <c r="H16" s="22">
        <v>61</v>
      </c>
      <c r="I16" s="17" t="s">
        <v>253</v>
      </c>
      <c r="J16" s="22">
        <v>120394</v>
      </c>
      <c r="K16" s="15" t="s">
        <v>254</v>
      </c>
      <c r="L16" s="15" t="s">
        <v>255</v>
      </c>
      <c r="M16" s="15" t="s">
        <v>75</v>
      </c>
      <c r="N16" s="3" t="s">
        <v>86</v>
      </c>
      <c r="O16" s="13">
        <v>110000</v>
      </c>
      <c r="P16" s="17">
        <v>3</v>
      </c>
      <c r="Q16" s="12" t="s">
        <v>65</v>
      </c>
      <c r="R16" s="28">
        <v>42472</v>
      </c>
      <c r="S16" s="22">
        <v>1</v>
      </c>
      <c r="T16" s="22">
        <v>1</v>
      </c>
      <c r="U16" s="25">
        <v>0</v>
      </c>
      <c r="V16" s="25">
        <v>0</v>
      </c>
      <c r="W16" s="25">
        <v>2</v>
      </c>
      <c r="X16" s="25">
        <v>1</v>
      </c>
      <c r="Y16" s="3">
        <v>0</v>
      </c>
      <c r="Z16" s="3">
        <v>1</v>
      </c>
      <c r="AA16" s="3">
        <v>0</v>
      </c>
      <c r="AB16" s="3">
        <v>1</v>
      </c>
      <c r="AC16" s="3">
        <v>0</v>
      </c>
      <c r="AD16" s="3">
        <v>0</v>
      </c>
      <c r="AE16" s="3">
        <v>1</v>
      </c>
      <c r="AF16" s="3">
        <v>5</v>
      </c>
      <c r="AG16" s="3">
        <v>0</v>
      </c>
      <c r="AH16">
        <f t="shared" si="1"/>
        <v>13</v>
      </c>
      <c r="AI16" s="3">
        <f>(S16*Inventory!F5)+(T17*Inventory!F6)+(U16*Inventory!F7)+
(V16*Inventory!F8)+(W16*Inventory!F9)+(X16*Inventory!F10)+
(Y16*Inventory!F11)+(Z16*Inventory!F12)+(AA16*Inventory!F13)+
(AB16*Inventory!F14)+(AC16*Inventory!F15)+(AD16*Inventory!F16)+
(AE16*Inventory!F17)+
(AF16*Inventory!F18)+(AG16*Inventory!F19)</f>
        <v>6240</v>
      </c>
      <c r="AJ16" s="3"/>
    </row>
    <row r="17" spans="1:36">
      <c r="A17" s="22" t="s">
        <v>261</v>
      </c>
      <c r="B17" s="22" t="s">
        <v>246</v>
      </c>
      <c r="C17" s="22" t="s">
        <v>250</v>
      </c>
      <c r="D17" s="22" t="s">
        <v>251</v>
      </c>
      <c r="E17" s="24"/>
      <c r="F17" s="15" t="s">
        <v>57</v>
      </c>
      <c r="G17" s="15" t="s">
        <v>262</v>
      </c>
      <c r="H17" s="22">
        <v>61</v>
      </c>
      <c r="I17" s="15" t="s">
        <v>263</v>
      </c>
      <c r="J17" s="22">
        <v>923884</v>
      </c>
      <c r="K17" s="15" t="s">
        <v>264</v>
      </c>
      <c r="L17" s="15" t="s">
        <v>265</v>
      </c>
      <c r="M17" s="15" t="s">
        <v>62</v>
      </c>
      <c r="N17" s="15" t="s">
        <v>235</v>
      </c>
      <c r="O17" s="13">
        <v>110000</v>
      </c>
      <c r="P17" s="17">
        <v>3</v>
      </c>
      <c r="Q17" s="12" t="s">
        <v>65</v>
      </c>
      <c r="R17" s="28">
        <v>42563</v>
      </c>
      <c r="S17" s="22">
        <v>0</v>
      </c>
      <c r="T17" s="22">
        <v>2</v>
      </c>
      <c r="U17" s="25">
        <v>0</v>
      </c>
      <c r="V17" s="25">
        <v>2</v>
      </c>
      <c r="W17" s="25">
        <v>2</v>
      </c>
      <c r="X17" s="25">
        <v>2</v>
      </c>
      <c r="Y17" s="3">
        <v>2</v>
      </c>
      <c r="Z17" s="3">
        <v>0</v>
      </c>
      <c r="AA17" s="3">
        <v>1</v>
      </c>
      <c r="AB17" s="3">
        <v>1</v>
      </c>
      <c r="AC17" s="3">
        <v>0</v>
      </c>
      <c r="AD17" s="3">
        <v>2</v>
      </c>
      <c r="AE17" s="3">
        <v>1</v>
      </c>
      <c r="AF17" s="3">
        <v>3</v>
      </c>
      <c r="AG17" s="3">
        <v>0</v>
      </c>
      <c r="AH17">
        <f t="shared" si="1"/>
        <v>18</v>
      </c>
      <c r="AI17" s="3">
        <f>(S17*Inventory!E5)+(T17*Inventory!E6)+(U17*Inventory!E7)+(V17*Inventory!E8)+
(W17*Inventory!E9)+(X17*Inventory!E10)+(Y17*Inventory!E11)+
(Z17*Inventory!E12)+(AA17*Inventory!E13)+(AB17*Inventory!E14)+
(AC17*Inventory!E15)+(AD17*Inventory!E16)+
(AE17*Inventory!E17)+(AF17*Inventory!E18)+(AG17*Inventory!E19)</f>
        <v>7569.4199999999992</v>
      </c>
      <c r="AJ17" s="3"/>
    </row>
    <row r="18" spans="1:36">
      <c r="A18" s="22" t="s">
        <v>269</v>
      </c>
      <c r="B18" s="22" t="s">
        <v>257</v>
      </c>
      <c r="C18" s="22" t="s">
        <v>270</v>
      </c>
      <c r="D18" s="23"/>
      <c r="E18" s="24"/>
      <c r="F18" s="15" t="s">
        <v>271</v>
      </c>
      <c r="G18" s="15" t="s">
        <v>272</v>
      </c>
      <c r="H18" s="22">
        <v>64</v>
      </c>
      <c r="I18" s="15" t="s">
        <v>273</v>
      </c>
      <c r="J18" s="22">
        <v>293480</v>
      </c>
      <c r="K18" s="15" t="s">
        <v>274</v>
      </c>
      <c r="L18" s="15" t="s">
        <v>275</v>
      </c>
      <c r="M18" s="15" t="s">
        <v>75</v>
      </c>
      <c r="N18" s="15" t="s">
        <v>76</v>
      </c>
      <c r="O18" s="13">
        <v>110000</v>
      </c>
      <c r="P18" s="17">
        <v>3</v>
      </c>
      <c r="Q18" s="12" t="s">
        <v>65</v>
      </c>
      <c r="R18" s="28">
        <v>42381</v>
      </c>
      <c r="S18" s="22">
        <v>2</v>
      </c>
      <c r="T18" s="22">
        <v>1</v>
      </c>
      <c r="U18" s="25">
        <v>0</v>
      </c>
      <c r="V18" s="25">
        <v>1</v>
      </c>
      <c r="W18" s="25">
        <v>2</v>
      </c>
      <c r="X18" s="25">
        <v>0</v>
      </c>
      <c r="Y18" s="3">
        <v>1</v>
      </c>
      <c r="Z18" s="3">
        <v>1</v>
      </c>
      <c r="AA18" s="3">
        <v>2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2</v>
      </c>
      <c r="AH18">
        <f t="shared" si="1"/>
        <v>12</v>
      </c>
      <c r="AI18" s="3">
        <f>(S18*Inventory!F5)+(T18*Inventory!F6)+(U18*Inventory!F7)+
(V18*Inventory!F8)+(W18*Inventory!F9)+(X18*Inventory!F10)+
(Y18*Inventory!F11)+(Z18*Inventory!F12)+(AA18*Inventory!F13)+
(AB18*Inventory!F14)+(AC18*Inventory!F15)+(AD18*Inventory!F16)+
(AE18*Inventory!F17)+
(AF18*Inventory!F18)+(AG18*Inventory!F19)</f>
        <v>8023</v>
      </c>
      <c r="AJ18" s="3"/>
    </row>
    <row r="19" spans="1:36">
      <c r="A19" s="22" t="s">
        <v>278</v>
      </c>
      <c r="B19" s="22" t="s">
        <v>267</v>
      </c>
      <c r="C19" s="22" t="s">
        <v>279</v>
      </c>
      <c r="D19" s="23"/>
      <c r="E19" s="24"/>
      <c r="F19" s="15" t="s">
        <v>271</v>
      </c>
      <c r="G19" s="15" t="s">
        <v>281</v>
      </c>
      <c r="H19" s="22">
        <v>64</v>
      </c>
      <c r="I19" s="15" t="s">
        <v>282</v>
      </c>
      <c r="J19" s="22">
        <v>492384</v>
      </c>
      <c r="K19" s="15" t="s">
        <v>283</v>
      </c>
      <c r="L19" s="15" t="s">
        <v>284</v>
      </c>
      <c r="M19" s="15" t="s">
        <v>62</v>
      </c>
      <c r="N19" s="15" t="s">
        <v>285</v>
      </c>
      <c r="O19" s="13">
        <v>110000</v>
      </c>
      <c r="P19" s="17">
        <v>3</v>
      </c>
      <c r="Q19" s="12" t="s">
        <v>65</v>
      </c>
      <c r="R19" s="14" t="s">
        <v>286</v>
      </c>
      <c r="S19" s="22">
        <v>1</v>
      </c>
      <c r="T19" s="22">
        <v>1</v>
      </c>
      <c r="U19" s="25">
        <v>0</v>
      </c>
      <c r="V19" s="25">
        <v>3</v>
      </c>
      <c r="W19" s="25">
        <v>0</v>
      </c>
      <c r="X19" s="25">
        <v>5</v>
      </c>
      <c r="Y19" s="3">
        <v>3</v>
      </c>
      <c r="Z19" s="3">
        <v>2</v>
      </c>
      <c r="AA19" s="3">
        <v>0</v>
      </c>
      <c r="AB19" s="3">
        <v>1</v>
      </c>
      <c r="AC19" s="3">
        <v>0</v>
      </c>
      <c r="AD19" s="3">
        <v>0</v>
      </c>
      <c r="AE19" s="3">
        <v>0</v>
      </c>
      <c r="AF19" s="3">
        <v>0</v>
      </c>
      <c r="AG19" s="3">
        <v>1</v>
      </c>
      <c r="AH19">
        <f t="shared" si="1"/>
        <v>17</v>
      </c>
      <c r="AI19" s="3">
        <f>(S19*Inventory!E5)+(T19*Inventory!E6)+(U19*Inventory!E7)+(V19*Inventory!E8)+
(W19*Inventory!E9)+(X19*Inventory!E10)+(Y19*Inventory!E11)+
(Z19*Inventory!E12)+(AA19*Inventory!E13)+(AB19*Inventory!E14)+
(AC19*Inventory!E15)+(AD19*Inventory!E16)+
(AE19*Inventory!E17)+(AF19*Inventory!E18)+(AG19*Inventory!E19)</f>
        <v>9281.5800000000017</v>
      </c>
      <c r="AJ19" s="3"/>
    </row>
    <row r="20" spans="1:36">
      <c r="A20" s="22" t="s">
        <v>290</v>
      </c>
      <c r="B20" s="22" t="s">
        <v>276</v>
      </c>
      <c r="C20" s="22" t="s">
        <v>291</v>
      </c>
      <c r="D20" s="23"/>
      <c r="E20" s="24"/>
      <c r="F20" s="15" t="s">
        <v>271</v>
      </c>
      <c r="G20" s="15" t="s">
        <v>292</v>
      </c>
      <c r="H20" s="22">
        <v>64</v>
      </c>
      <c r="I20" s="15" t="s">
        <v>293</v>
      </c>
      <c r="J20" s="22">
        <v>602394</v>
      </c>
      <c r="K20" s="15" t="s">
        <v>294</v>
      </c>
      <c r="L20" s="15" t="s">
        <v>295</v>
      </c>
      <c r="M20" s="15" t="s">
        <v>200</v>
      </c>
      <c r="N20" s="15" t="s">
        <v>86</v>
      </c>
      <c r="O20" s="13">
        <v>110000</v>
      </c>
      <c r="P20" s="17">
        <v>3</v>
      </c>
      <c r="Q20" s="12" t="s">
        <v>65</v>
      </c>
      <c r="R20" s="28">
        <v>42625</v>
      </c>
      <c r="S20" s="22">
        <v>0</v>
      </c>
      <c r="T20" s="22">
        <v>0</v>
      </c>
      <c r="U20" s="25">
        <v>0</v>
      </c>
      <c r="V20" s="25">
        <v>2</v>
      </c>
      <c r="W20" s="25">
        <v>1</v>
      </c>
      <c r="X20" s="25">
        <v>0</v>
      </c>
      <c r="Y20" s="3">
        <v>5</v>
      </c>
      <c r="Z20" s="3">
        <v>0</v>
      </c>
      <c r="AA20" s="3">
        <v>2</v>
      </c>
      <c r="AB20" s="3">
        <v>0</v>
      </c>
      <c r="AC20" s="3">
        <v>0</v>
      </c>
      <c r="AD20" s="3">
        <v>0</v>
      </c>
      <c r="AE20" s="3">
        <v>2</v>
      </c>
      <c r="AF20" s="3">
        <v>1</v>
      </c>
      <c r="AG20" s="3">
        <v>0</v>
      </c>
      <c r="AH20">
        <f t="shared" si="1"/>
        <v>13</v>
      </c>
      <c r="AI20">
        <f>(S20*Inventory!I5)+(T20*Inventory!I6)+(U20*Inventory!I7)+
(V20*Inventory!I8)+(W20*Inventory!I9)+(X20*Inventory!I10)+
(Y20*Inventory!I11)+(Z20*Inventory!I12)+(AA20*Inventory!I13)+
(AB20*Inventory!I14)+(AC20*Inventory!I15)+(AD20*Inventory!I16)+
(AE20*Inventory!I17)+
(AF20*Inventory!I18)+(AG20*Inventory!I19)</f>
        <v>6724.41</v>
      </c>
      <c r="AJ20" s="3"/>
    </row>
    <row r="21" spans="1:36" ht="15.75" customHeight="1">
      <c r="E21" s="45"/>
      <c r="F21" s="14"/>
      <c r="G21" s="14"/>
      <c r="R21" s="45"/>
    </row>
    <row r="22" spans="1:36" ht="15.75" customHeight="1">
      <c r="E22" s="45"/>
      <c r="F22" s="14"/>
      <c r="G22" s="14"/>
      <c r="Q22" s="3" t="s">
        <v>298</v>
      </c>
      <c r="S22">
        <f t="shared" ref="S22:AI22" si="2">SUM(S4:S20)</f>
        <v>23</v>
      </c>
      <c r="T22">
        <f t="shared" si="2"/>
        <v>22</v>
      </c>
      <c r="U22">
        <f t="shared" si="2"/>
        <v>4</v>
      </c>
      <c r="V22">
        <f t="shared" si="2"/>
        <v>23</v>
      </c>
      <c r="W22">
        <f t="shared" si="2"/>
        <v>21</v>
      </c>
      <c r="X22">
        <f t="shared" si="2"/>
        <v>33</v>
      </c>
      <c r="Y22">
        <f t="shared" si="2"/>
        <v>29</v>
      </c>
      <c r="Z22">
        <f t="shared" si="2"/>
        <v>23</v>
      </c>
      <c r="AA22">
        <f t="shared" si="2"/>
        <v>14</v>
      </c>
      <c r="AB22">
        <f t="shared" si="2"/>
        <v>7</v>
      </c>
      <c r="AC22">
        <f t="shared" si="2"/>
        <v>9</v>
      </c>
      <c r="AD22">
        <f t="shared" si="2"/>
        <v>12</v>
      </c>
      <c r="AE22">
        <f t="shared" si="2"/>
        <v>10</v>
      </c>
      <c r="AF22">
        <f t="shared" si="2"/>
        <v>35</v>
      </c>
      <c r="AG22">
        <f t="shared" si="2"/>
        <v>12</v>
      </c>
      <c r="AH22">
        <f t="shared" si="2"/>
        <v>284</v>
      </c>
      <c r="AI22">
        <f t="shared" si="2"/>
        <v>154876.05999999997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6:N46"/>
  <sheetViews>
    <sheetView tabSelected="1" workbookViewId="0"/>
  </sheetViews>
  <sheetFormatPr defaultColWidth="14.42578125" defaultRowHeight="15.75" customHeight="1"/>
  <cols>
    <col min="1" max="1" width="26.5703125" customWidth="1"/>
    <col min="2" max="2" width="13.28515625" customWidth="1"/>
    <col min="14" max="14" width="25" customWidth="1"/>
  </cols>
  <sheetData>
    <row r="6" spans="1:14" ht="15.75" customHeight="1">
      <c r="A6" s="4" t="s">
        <v>0</v>
      </c>
      <c r="B6" s="4" t="s">
        <v>28</v>
      </c>
      <c r="C6" s="4" t="s">
        <v>29</v>
      </c>
      <c r="D6" s="4" t="s">
        <v>30</v>
      </c>
      <c r="E6" s="4" t="s">
        <v>31</v>
      </c>
      <c r="F6" s="4" t="s">
        <v>32</v>
      </c>
      <c r="G6" s="4" t="s">
        <v>33</v>
      </c>
      <c r="H6" s="4" t="s">
        <v>34</v>
      </c>
      <c r="I6" s="4" t="s">
        <v>35</v>
      </c>
      <c r="J6" s="4" t="s">
        <v>36</v>
      </c>
      <c r="K6" s="4" t="s">
        <v>45</v>
      </c>
      <c r="L6" s="4" t="s">
        <v>46</v>
      </c>
      <c r="M6" s="4" t="s">
        <v>47</v>
      </c>
      <c r="N6" s="9" t="s">
        <v>48</v>
      </c>
    </row>
    <row r="7" spans="1:14" ht="15.75" customHeight="1">
      <c r="A7" s="11" t="s">
        <v>54</v>
      </c>
      <c r="B7" s="9">
        <v>10362</v>
      </c>
      <c r="C7" s="9">
        <v>8293</v>
      </c>
      <c r="D7" s="9">
        <v>8378.9599999999991</v>
      </c>
      <c r="E7" s="9">
        <v>23103.24</v>
      </c>
      <c r="F7" s="9">
        <v>10091.82</v>
      </c>
      <c r="G7" s="9">
        <v>1947.92</v>
      </c>
      <c r="H7" s="9">
        <v>12196.16</v>
      </c>
      <c r="I7" s="9">
        <v>13913</v>
      </c>
      <c r="J7" s="9">
        <v>10206</v>
      </c>
      <c r="K7" s="9">
        <v>10426</v>
      </c>
      <c r="L7" s="9">
        <v>5235</v>
      </c>
      <c r="M7" s="4">
        <f>(Customers!S4*Inventory!E5)+(Customers!T4*Inventory!E6)+(Customers!U4*Inventory!E7)+(Customers!V4*Inventory!E8)+(Customers!W4*Inventory!E9)+(Customers!X4*Inventory!E10)+(Customers!Y4*Inventory!E11)+(Customers!Z4*Inventory!E12)+(Customers!AA4*Inventory!E13)+(Customers!AB4*Inventory!E14)+(Customers!AC4*Inventory!E15)+(Customers!AD4*Inventory!E16)+(Customers!AE4*Inventory!E17)+(Customers!AF4*Inventory!E18)+(Customers!AG4*Inventory!E19)</f>
        <v>10395.960000000001</v>
      </c>
      <c r="N7" s="4">
        <f t="shared" ref="N7:N24" si="0">SUM(B7:M7)</f>
        <v>124549.06</v>
      </c>
    </row>
    <row r="8" spans="1:14" ht="15.75" customHeight="1">
      <c r="A8" s="11" t="s">
        <v>68</v>
      </c>
      <c r="B8" s="9">
        <v>1836</v>
      </c>
      <c r="C8" s="9">
        <v>3836</v>
      </c>
      <c r="D8" s="9">
        <v>5302.53</v>
      </c>
      <c r="E8" s="9">
        <v>19840</v>
      </c>
      <c r="F8" s="9">
        <v>14837.42</v>
      </c>
      <c r="G8" s="9">
        <v>3552</v>
      </c>
      <c r="H8" s="9">
        <v>11275</v>
      </c>
      <c r="I8" s="9">
        <v>14930</v>
      </c>
      <c r="J8" s="9">
        <v>15530</v>
      </c>
      <c r="K8" s="9">
        <v>14530</v>
      </c>
      <c r="L8" s="9">
        <v>4214</v>
      </c>
      <c r="M8" s="4">
        <f>(Customers!S5*Inventory!F5)+(Customers!T5*Inventory!F6)+(Customers!U5*Inventory!F7)+
(Customers!V5*Inventory!F8)+(Customers!W5*Inventory!F9)+(Customers!X5*Inventory!F10)+
(Customers!Y5*Inventory!F11)+(Customers!Z5*Inventory!F12)+(Customers!AA5*Inventory!F13)+
(Customers!AB5*Inventory!F14)+(Customers!AC5*Inventory!F15)+(Customers!AD5*Inventory!F16)+
(Customers!AE5*Inventory!F17)+
(Customers!AF5*Inventory!F18)+(Customers!AG5*Inventory!F19)</f>
        <v>5436</v>
      </c>
      <c r="N8" s="4">
        <f t="shared" si="0"/>
        <v>115118.95</v>
      </c>
    </row>
    <row r="9" spans="1:14" ht="15.75" customHeight="1">
      <c r="A9" s="11" t="s">
        <v>78</v>
      </c>
      <c r="B9" s="9">
        <v>9242.5</v>
      </c>
      <c r="C9" s="9">
        <v>11665</v>
      </c>
      <c r="D9" s="9">
        <v>6279.15</v>
      </c>
      <c r="E9" s="9">
        <v>10408</v>
      </c>
      <c r="F9" s="9">
        <v>14341.25</v>
      </c>
      <c r="G9" s="9">
        <v>7656.5</v>
      </c>
      <c r="H9" s="9">
        <v>38588.5</v>
      </c>
      <c r="I9" s="9">
        <v>15432.5</v>
      </c>
      <c r="J9" s="9">
        <v>16335</v>
      </c>
      <c r="K9" s="9">
        <v>16335</v>
      </c>
      <c r="L9" s="9">
        <v>4424</v>
      </c>
      <c r="M9" s="4">
        <f>(Customers!S6*Inventory!E5)+(Customers!T6*Inventory!E6)+(Customers!U6*Inventory!E7)+
(Customers!V6*Inventory!E8)+(Customers!W6*Inventory!E9)+(Customers!X6*Inventory!E10)+
(Customers!Y6*Inventory!E11)+(Customers!Z6*Inventory!E12)+(Customers!AA6*Inventory!E13)+
(Customers!AB6*Inventory!E14)+(Customers!AC6*Inventory!E15)+(Customers!AD6*Inventory!E16)+
(Customers!AE6*Inventory!E17)+
(Customers!AF6*Inventory!E18)+(Customers!AG6*Inventory!E19)</f>
        <v>6242.2499999999991</v>
      </c>
      <c r="N9" s="4">
        <f t="shared" si="0"/>
        <v>156949.65</v>
      </c>
    </row>
    <row r="10" spans="1:14" ht="15.75" customHeight="1">
      <c r="A10" s="11" t="s">
        <v>91</v>
      </c>
      <c r="B10" s="9">
        <v>1600</v>
      </c>
      <c r="C10" s="9">
        <v>6025</v>
      </c>
      <c r="D10" s="9">
        <v>2765.04</v>
      </c>
      <c r="E10" s="9">
        <v>2440</v>
      </c>
      <c r="F10" s="9">
        <v>1749.04</v>
      </c>
      <c r="G10" s="9">
        <v>5258</v>
      </c>
      <c r="H10" s="9">
        <v>12253</v>
      </c>
      <c r="I10" s="9">
        <v>16713</v>
      </c>
      <c r="J10" s="9">
        <v>10650</v>
      </c>
      <c r="K10" s="9">
        <v>10650</v>
      </c>
      <c r="L10" s="9">
        <v>2142</v>
      </c>
      <c r="M10" s="4">
        <f>(Customers!S7*Inventory!F5)+(Customers!T7*Inventory!F6)+(Customers!U7*Inventory!F7)+
(Customers!V7*Inventory!F8)+(Customers!W7*Inventory!F9)+(Customers!X7*Inventory!F10)+
(Customers!Y7*Inventory!F11)+(Customers!Z7*Inventory!F12)+(Customers!AA7*Inventory!F13)+
(Customers!AB7*Inventory!F14)+(Customers!AC7*Inventory!F15)+(Customers!AD7*Inventory!F16)+
(Customers!AE7*Inventory!F17)+
(Customers!AF7*Inventory!F18)+(Customers!AG7*Inventory!F19)</f>
        <v>2600</v>
      </c>
      <c r="N10" s="4">
        <f t="shared" si="0"/>
        <v>74845.08</v>
      </c>
    </row>
    <row r="11" spans="1:14" ht="15.75" customHeight="1">
      <c r="A11" s="11" t="s">
        <v>124</v>
      </c>
      <c r="B11" s="9">
        <v>6421.3</v>
      </c>
      <c r="C11" s="9">
        <v>9265</v>
      </c>
      <c r="D11" s="9">
        <v>1799.4</v>
      </c>
      <c r="E11" s="9">
        <v>6798</v>
      </c>
      <c r="F11" s="9">
        <v>11724.36</v>
      </c>
      <c r="G11" s="9">
        <v>2105</v>
      </c>
      <c r="H11" s="9">
        <v>16519.599999999999</v>
      </c>
      <c r="I11" s="9">
        <v>10272</v>
      </c>
      <c r="J11" s="9">
        <v>11868</v>
      </c>
      <c r="K11" s="9">
        <v>11868</v>
      </c>
      <c r="L11" s="9">
        <v>15466</v>
      </c>
      <c r="M11" s="4">
        <f>(Customers!S8*Inventory!E5)+(Customers!T8*Inventory!E6)+(Customers!U8*Inventory!E7)+
(Customers!V8*Inventory!E8)+(Customers!W8*Inventory!E9)+(Customers!X8*Inventory!E10)+
(Customers!Y8*Inventory!E11)+(Customers!Z8*Inventory!E12)+(Customers!AA8*Inventory!E13)+
(Customers!AB8*Inventory!E14)+(Customers!AC8*Inventory!E15)+(Customers!AD8*Inventory!E16)
+(Customers!AE8*Inventory!E17)+(Customers!AF8*Inventory!E18)+(Customers!AG8*Inventory!E19)</f>
        <v>14287.680000000002</v>
      </c>
      <c r="N11" s="4">
        <f t="shared" si="0"/>
        <v>118394.34000000001</v>
      </c>
    </row>
    <row r="12" spans="1:14" ht="15.75" customHeight="1">
      <c r="A12" s="11" t="s">
        <v>124</v>
      </c>
      <c r="B12" s="9">
        <v>4287.18</v>
      </c>
      <c r="C12" s="9">
        <v>6570</v>
      </c>
      <c r="D12" s="9">
        <v>5491.95</v>
      </c>
      <c r="E12" s="9">
        <v>8027</v>
      </c>
      <c r="F12" s="9">
        <v>12115.5</v>
      </c>
      <c r="G12" s="9">
        <v>5359</v>
      </c>
      <c r="H12" s="9">
        <v>64250</v>
      </c>
      <c r="I12" s="9">
        <v>13657</v>
      </c>
      <c r="J12" s="9">
        <v>4112</v>
      </c>
      <c r="K12" s="9">
        <v>14112</v>
      </c>
      <c r="L12" s="9">
        <v>1367</v>
      </c>
      <c r="M12" s="4">
        <f>(Customers!S9*Inventory!E5)+(Customers!T9*Inventory!E6)+(Customers!U9*Inventory!E7)+
(Customers!V9*Inventory!E8)+(Customers!W9*Inventory!E9)+(Customers!X9*Inventory!E10)+
(Customers!Y9*Inventory!E11)+(Customers!Z9*Inventory!E12)+(Customers!AA9*Inventory!E13)+
(Customers!AB9*Inventory!E14)+(Customers!AC9*Inventory!E15)+(Customers!AD9*Inventory!E16)
+(Customers!AE9*Inventory!E17)+(Customers!AF9*Inventory!E18)+(Customers!AG9*Inventory!E19)</f>
        <v>13956.81</v>
      </c>
      <c r="N12" s="4">
        <f t="shared" si="0"/>
        <v>153305.44</v>
      </c>
    </row>
    <row r="13" spans="1:14" ht="15.75" customHeight="1">
      <c r="A13" s="11" t="s">
        <v>165</v>
      </c>
      <c r="B13" s="9">
        <v>2536.11</v>
      </c>
      <c r="C13" s="9">
        <v>14672</v>
      </c>
      <c r="D13" s="9">
        <v>8054.1</v>
      </c>
      <c r="E13" s="9">
        <v>4228</v>
      </c>
      <c r="F13" s="9">
        <v>1419.25</v>
      </c>
      <c r="G13" s="9">
        <v>5343</v>
      </c>
      <c r="H13" s="9">
        <v>32112</v>
      </c>
      <c r="I13" s="9">
        <v>14300</v>
      </c>
      <c r="J13" s="9">
        <v>1484</v>
      </c>
      <c r="K13" s="9">
        <v>12484</v>
      </c>
      <c r="L13" s="9">
        <v>11256</v>
      </c>
      <c r="M13" s="4">
        <f>(Customers!S10*Inventory!I5) + (Customers!T10*Inventory!I6)+(Customers!U10*Inventory!I7) + (Customers!V10*Inventory!I8)+(Customers!W10*Inventory!I9)+(Customers!X10*Inventory!I10)+
(Customers!Y10*Inventory!I11) + (Customers!Z10*Inventory!I12)+(Customers!AA10*Inventory!I13)+
(Customers!AB10*Inventory!I14) + (Customers!AC10*Inventory!I15)+(Customers!AD10*Inventory!I16)+
(Customers!AE10*Inventory!I17) + (Customers!AF10*Inventory!I18)+(Customers!AG10*Inventory!I19)</f>
        <v>17967.839999999997</v>
      </c>
      <c r="N13" s="4">
        <f t="shared" si="0"/>
        <v>125856.29999999999</v>
      </c>
    </row>
    <row r="14" spans="1:14" ht="15.75" customHeight="1">
      <c r="A14" s="11" t="s">
        <v>174</v>
      </c>
      <c r="B14" s="9">
        <v>8917.1</v>
      </c>
      <c r="C14" s="9">
        <v>12886</v>
      </c>
      <c r="D14" s="9">
        <v>5774.88</v>
      </c>
      <c r="E14" s="9">
        <v>25151</v>
      </c>
      <c r="F14" s="9">
        <v>6259.47</v>
      </c>
      <c r="G14" s="9">
        <v>4224</v>
      </c>
      <c r="H14" s="9">
        <v>12321</v>
      </c>
      <c r="I14" s="9">
        <v>10050</v>
      </c>
      <c r="J14" s="9">
        <v>1900</v>
      </c>
      <c r="K14" s="9">
        <v>13900</v>
      </c>
      <c r="L14" s="9">
        <v>11355</v>
      </c>
      <c r="M14" s="4">
        <f>(Customers!S11*Inventory!F5)+(Customers!T11*Inventory!F6)+(Customers!U11*Inventory!F7)+
(Customers!V11*Inventory!F8)+(Customers!W11*Inventory!F9)+(Customers!X11*Inventory!F10)+
(Customers!Y11*Inventory!F11)+(Customers!Z11*Inventory!F12)+(Customers!AA11*Inventory!F13)+
(Customers!AB11*Inventory!F14)+(Customers!AC11*Inventory!F15)+(Customers!AD11*Inventory!F16)+
(Customers!AE11*Inventory!F17)+
(Customers!AF11*Inventory!F18)+(Customers!AG11*Inventory!F19)</f>
        <v>2908</v>
      </c>
      <c r="N14" s="4">
        <f t="shared" si="0"/>
        <v>115646.45</v>
      </c>
    </row>
    <row r="15" spans="1:14" ht="15.75" customHeight="1">
      <c r="A15" s="9" t="s">
        <v>202</v>
      </c>
      <c r="B15" s="9">
        <v>541.20000000000005</v>
      </c>
      <c r="C15" s="9">
        <v>2900</v>
      </c>
      <c r="D15" s="9">
        <v>2841.3</v>
      </c>
      <c r="E15" s="9">
        <v>17696</v>
      </c>
      <c r="F15" s="9">
        <v>1269.69</v>
      </c>
      <c r="G15" s="9">
        <v>1151</v>
      </c>
      <c r="H15" s="9">
        <v>2215</v>
      </c>
      <c r="I15" s="9">
        <v>2123</v>
      </c>
      <c r="J15" s="9">
        <v>0</v>
      </c>
      <c r="K15" s="9">
        <v>16231</v>
      </c>
      <c r="L15" s="9">
        <v>6525</v>
      </c>
      <c r="M15" s="4">
        <f>(Customers!S12*Inventory!E5)+(Customers!T12*Inventory!E6)+(Customers!U12*Inventory!E7)+
(Customers!V12*Inventory!E8)+(Customers!W12*Inventory!E9)+(Customers!X12*Inventory!E10)+(Customers!Y12*Inventory!E11)+
(Customers!Z12*Inventory!E12)+(Customers!AA12*Inventory!E13)+(Customers!AB12*Inventory!E14)+(Customers!AC12*Inventory!E15)+
(Customers!AD12*Inventory!E16)+(Customers!AE12*Inventory!E17)+
(Customers!AF12*Inventory!E18)+(Customers!AG12*Inventory!E19)</f>
        <v>1697.4</v>
      </c>
      <c r="N15" s="4">
        <f t="shared" si="0"/>
        <v>55190.590000000004</v>
      </c>
    </row>
    <row r="16" spans="1:14" ht="15.75" customHeight="1">
      <c r="A16" s="9" t="s">
        <v>208</v>
      </c>
      <c r="B16" s="9">
        <v>9049.01</v>
      </c>
      <c r="C16" s="9">
        <v>5600</v>
      </c>
      <c r="D16" s="9">
        <v>5485.8</v>
      </c>
      <c r="E16" s="9">
        <v>10447</v>
      </c>
      <c r="F16" s="9">
        <v>5468.84</v>
      </c>
      <c r="G16" s="9">
        <v>17646</v>
      </c>
      <c r="H16" s="9">
        <v>831</v>
      </c>
      <c r="I16" s="9">
        <v>15750</v>
      </c>
      <c r="J16" s="9">
        <v>400</v>
      </c>
      <c r="K16" s="9">
        <v>1421</v>
      </c>
      <c r="L16" s="9">
        <v>11672</v>
      </c>
      <c r="M16" s="4">
        <f>(Customers!S13*Inventory!E12)+(Customers!T13*Inventory!E6)+(Customers!U13*Inventory!E7)+
(Customers!V13*Inventory!E8)+(Customers!W13*Inventory!E9)+(Customers!X13*Inventory!E10)+(Customers!Y13*Inventory!E11)+
(Customers!Z13*Inventory!E12)+(Customers!AA13*Inventory!E13)+(Customers!AB13*Inventory!E14)+(Customers!AC13*Inventory!E15)+
(Customers!AD13*Inventory!E16)+(Customers!AE13*Inventory!E17)+
(Customers!AF13*Inventory!E18)+(Customers!AG13*Inventory!E19)</f>
        <v>16020.750000000002</v>
      </c>
      <c r="N16" s="4">
        <f t="shared" si="0"/>
        <v>99791.4</v>
      </c>
    </row>
    <row r="17" spans="1:14" ht="15.75" customHeight="1">
      <c r="A17" s="9" t="s">
        <v>218</v>
      </c>
      <c r="B17" s="9">
        <v>1469.16</v>
      </c>
      <c r="C17" s="9">
        <v>820</v>
      </c>
      <c r="D17" s="9">
        <v>12036.68</v>
      </c>
      <c r="E17" s="9">
        <v>1850</v>
      </c>
      <c r="F17" s="9">
        <v>1749.06</v>
      </c>
      <c r="G17" s="9">
        <v>1800</v>
      </c>
      <c r="H17" s="9">
        <v>1459.5</v>
      </c>
      <c r="I17" s="9">
        <v>24400</v>
      </c>
      <c r="J17" s="9">
        <v>600</v>
      </c>
      <c r="K17" s="9">
        <v>1445</v>
      </c>
      <c r="L17" s="9">
        <v>8654</v>
      </c>
      <c r="M17" s="4">
        <f>(Customers!S14*Inventory!E5)+(Customers!T14*Inventory!E6)+(Customers!U14*Inventory!E7)+
(Customers!V14*Inventory!E8)+(Customers!W14*Inventory!E9)+(Customers!X14*Inventory!E10)+
(Customers!Y14*Inventory!E11)+(Customers!Z14*Inventory!E12)+(Customers!AA14*Inventory!E13)+
(Customers!AB14*Inventory!E114)+(Customers!AC14*Inventory!E15)+(Customers!AD14*Inventory!E16)+
(Customers!AE14*Inventory!E17)+
(Customers!AF14*Inventory!E18)+(Customers!AG14*Inventory!E19)</f>
        <v>15201.57</v>
      </c>
      <c r="N17" s="4">
        <f t="shared" si="0"/>
        <v>71484.97</v>
      </c>
    </row>
    <row r="18" spans="1:14" ht="15.75" customHeight="1">
      <c r="A18" s="9" t="s">
        <v>124</v>
      </c>
      <c r="B18" s="9">
        <v>861</v>
      </c>
      <c r="C18" s="9">
        <v>8823</v>
      </c>
      <c r="D18" s="9">
        <v>11713.29</v>
      </c>
      <c r="E18" s="9">
        <v>438</v>
      </c>
      <c r="F18" s="9">
        <v>11443.59</v>
      </c>
      <c r="G18" s="9">
        <v>2358</v>
      </c>
      <c r="H18" s="9">
        <v>9679</v>
      </c>
      <c r="I18" s="9">
        <v>12034</v>
      </c>
      <c r="J18" s="9">
        <v>400</v>
      </c>
      <c r="K18" s="9">
        <v>6311</v>
      </c>
      <c r="L18" s="9">
        <v>1467</v>
      </c>
      <c r="M18" s="9">
        <f>(Customers!S15*Inventory!I5)+(Customers!T15*Inventory!I6)+(Customers!U15*Inventory!I7)+
(Customers!V15*Inventory!I8)+(Customers!W15*Inventory!I9)+(Customers!X15*Inventory!I10)+
(Customers!Y15*Inventory!I11)+(Customers!Z15*Inventory!I12)+(Customers!AA15*Inventory!I13)+
(Customers!AB15*Inventory!I14)+(Customers!AC15*Inventory!I15)+(Customers!AD15*Inventory!I16)+
(Customers!AE15*Inventory!I17)+
(Customers!AF15*Inventory!I18)+(Customers!AG15*Inventory!I19)</f>
        <v>10323.39</v>
      </c>
      <c r="N18" s="4">
        <f t="shared" si="0"/>
        <v>75851.27</v>
      </c>
    </row>
    <row r="19" spans="1:14" ht="15.75" customHeight="1">
      <c r="A19" s="9" t="s">
        <v>237</v>
      </c>
      <c r="B19" s="9">
        <v>528</v>
      </c>
      <c r="C19" s="9">
        <v>8693</v>
      </c>
      <c r="D19" s="9">
        <v>73.8</v>
      </c>
      <c r="E19" s="9">
        <v>73</v>
      </c>
      <c r="F19" s="9">
        <v>11803.08</v>
      </c>
      <c r="G19" s="9">
        <v>390</v>
      </c>
      <c r="H19" s="9">
        <v>4220</v>
      </c>
      <c r="I19" s="9">
        <v>11239</v>
      </c>
      <c r="J19" s="9">
        <v>16600</v>
      </c>
      <c r="K19" s="9">
        <v>12600</v>
      </c>
      <c r="L19" s="9">
        <v>7473</v>
      </c>
      <c r="M19" s="4">
        <f>(Customers!S16*Inventory!F5)+(Customers!T17*Inventory!F6)+(Customers!U16*Inventory!F7)+
(Customers!V16*Inventory!F8)+(Customers!W16*Inventory!F9)+(Customers!X16*Inventory!F10)+
(Customers!Y16*Inventory!F11)+(Customers!Z16*Inventory!F12)+(Customers!AA16*Inventory!F13)+
(Customers!AB16*Inventory!F14)+(Customers!AC16*Inventory!F15)+(Customers!AD16*Inventory!F16)+
(Customers!AE16*Inventory!F17)+
(Customers!AF16*Inventory!F18)+(Customers!AG16*Inventory!F19)</f>
        <v>6240</v>
      </c>
      <c r="N19" s="4">
        <f t="shared" si="0"/>
        <v>79932.88</v>
      </c>
    </row>
    <row r="20" spans="1:14" ht="15.75" customHeight="1">
      <c r="A20" s="9" t="s">
        <v>246</v>
      </c>
      <c r="B20" s="9">
        <v>98.4</v>
      </c>
      <c r="C20" s="9">
        <v>8383</v>
      </c>
      <c r="D20" s="9">
        <v>10335.69</v>
      </c>
      <c r="E20" s="9">
        <v>108</v>
      </c>
      <c r="F20" s="9">
        <v>11773.46</v>
      </c>
      <c r="G20" s="9">
        <v>2592</v>
      </c>
      <c r="H20" s="9">
        <v>2590</v>
      </c>
      <c r="I20" s="9">
        <v>700</v>
      </c>
      <c r="J20" s="9">
        <v>24780</v>
      </c>
      <c r="K20" s="9">
        <v>1780</v>
      </c>
      <c r="L20" s="9">
        <v>6278</v>
      </c>
      <c r="M20" s="4">
        <f>(Customers!S17*Inventory!E5)+(Customers!T17*Inventory!E6)+(Customers!U17*Inventory!E7)+(Customers!V17*Inventory!E8)+
(Customers!W17*Inventory!E9)+(Customers!X17*Inventory!E10)+(Customers!Y17*Inventory!E11)+
(Customers!Z17*Inventory!E12)+(Customers!AA17*Inventory!E13)+(Customers!AB17*Inventory!E14)+
(Customers!AC17*Inventory!E15)+(Customers!AD17*Inventory!E16)+
(Customers!AE17*Inventory!E17)+(Customers!AF17*Inventory!E18)+(Customers!AG17*Inventory!E19)</f>
        <v>7569.4199999999992</v>
      </c>
      <c r="N20" s="4">
        <f t="shared" si="0"/>
        <v>76987.97</v>
      </c>
    </row>
    <row r="21" spans="1:14" ht="15.75" customHeight="1">
      <c r="A21" s="9" t="s">
        <v>257</v>
      </c>
      <c r="B21" s="9">
        <v>1346.6</v>
      </c>
      <c r="C21" s="9">
        <v>8373</v>
      </c>
      <c r="D21" s="9">
        <v>10523.78</v>
      </c>
      <c r="E21" s="9">
        <v>3435</v>
      </c>
      <c r="F21" s="9">
        <v>11435</v>
      </c>
      <c r="G21" s="9">
        <v>7420</v>
      </c>
      <c r="H21" s="9">
        <v>2310</v>
      </c>
      <c r="I21" s="9">
        <v>700</v>
      </c>
      <c r="J21" s="9">
        <v>2920</v>
      </c>
      <c r="K21" s="9">
        <v>1920</v>
      </c>
      <c r="L21" s="9">
        <v>6421</v>
      </c>
      <c r="M21" s="4">
        <f>(Customers!S18*Inventory!F5)+(Customers!T18*Inventory!F6)+(Customers!U18*Inventory!F7)+
(Customers!V18*Inventory!F8)+(Customers!W18*Inventory!F9)+(Customers!X18*Inventory!F10)+
(Customers!Y18*Inventory!F11)+(Customers!Z18*Inventory!F12)+(Customers!AA18*Inventory!F13)+
(Customers!AB18*Inventory!F14)+(Customers!AC18*Inventory!F15)+(Customers!AD18*Inventory!F16)+
(Customers!AE18*Inventory!F17)+
(Customers!AF18*Inventory!F18)+(Customers!AG18*Inventory!F19)</f>
        <v>8023</v>
      </c>
      <c r="N21" s="4">
        <f t="shared" si="0"/>
        <v>64827.380000000005</v>
      </c>
    </row>
    <row r="22" spans="1:14" ht="15.75" customHeight="1">
      <c r="A22" s="9" t="s">
        <v>267</v>
      </c>
      <c r="B22" s="9">
        <v>11241</v>
      </c>
      <c r="C22" s="9">
        <v>15029</v>
      </c>
      <c r="D22" s="9">
        <v>10523.78</v>
      </c>
      <c r="E22" s="9">
        <v>4556</v>
      </c>
      <c r="F22" s="9">
        <v>10820.31</v>
      </c>
      <c r="G22" s="9">
        <v>8430</v>
      </c>
      <c r="H22" s="9">
        <v>2312</v>
      </c>
      <c r="I22" s="9">
        <v>12333</v>
      </c>
      <c r="J22" s="9">
        <v>0</v>
      </c>
      <c r="K22" s="9">
        <v>4211</v>
      </c>
      <c r="L22" s="9">
        <v>6256</v>
      </c>
      <c r="M22" s="4">
        <f>(Customers!S19*Inventory!E5)+(Customers!T19*Inventory!E6)+(Customers!U19*Inventory!E7)+(Customers!V19*Inventory!E8)+
(Customers!W19*Inventory!E9)+(Customers!X19*Inventory!E10)+(Customers!Y19*Inventory!E11)+
(Customers!Z19*Inventory!E12)+(Customers!AA19*Inventory!E13)+(Customers!AB19*Inventory!E14)+
(Customers!AC19*Inventory!E15)+(Customers!AD19*Inventory!E16)+
(Customers!AE19*Inventory!E17)+(Customers!AF19*Inventory!E18)+(Customers!AG19*Inventory!E19)</f>
        <v>9281.5800000000017</v>
      </c>
      <c r="N22" s="4">
        <f t="shared" si="0"/>
        <v>94993.67</v>
      </c>
    </row>
    <row r="23" spans="1:14" ht="15.75" customHeight="1">
      <c r="A23" s="9" t="s">
        <v>276</v>
      </c>
      <c r="B23" s="9">
        <v>10246</v>
      </c>
      <c r="C23" s="43">
        <v>8383</v>
      </c>
      <c r="D23" s="43">
        <v>10335.69</v>
      </c>
      <c r="E23" s="43">
        <v>108</v>
      </c>
      <c r="F23" s="43">
        <v>11773.46</v>
      </c>
      <c r="G23" s="43">
        <v>9243</v>
      </c>
      <c r="H23" s="43">
        <v>2902</v>
      </c>
      <c r="I23" s="43">
        <v>700</v>
      </c>
      <c r="J23" s="43">
        <v>24780</v>
      </c>
      <c r="K23" s="43">
        <v>4780</v>
      </c>
      <c r="L23" s="43">
        <v>6421</v>
      </c>
      <c r="M23" s="4">
        <f>(Customers!S20*Inventory!I5)+(Customers!T20*Inventory!I6)+(Customers!U20*Inventory!I7)+
(Customers!V20*Inventory!I8)+(Customers!W20*Inventory!I9)+(Customers!X20*Inventory!I10)+
(Customers!Y20*Inventory!I11)+(Customers!Z20*Inventory!I12)+(Customers!AA20*Inventory!I13)+
(Customers!AB20*Inventory!I14)+(Customers!AC20*Inventory!I15)+(Customers!AD20*Inventory!I16)+
(Customers!AE20*Inventory!I17)+
(Customers!AF20*Inventory!I18)+(Customers!AG20*Inventory!I19)</f>
        <v>6724.41</v>
      </c>
      <c r="N23" s="4">
        <f t="shared" si="0"/>
        <v>96396.56</v>
      </c>
    </row>
    <row r="24" spans="1:14" ht="15.75" customHeight="1">
      <c r="A24" s="9" t="s">
        <v>288</v>
      </c>
      <c r="B24" s="4">
        <v>0</v>
      </c>
      <c r="C24" s="9">
        <v>-5100</v>
      </c>
      <c r="D24" s="4">
        <v>0</v>
      </c>
      <c r="E24" s="4">
        <v>0</v>
      </c>
      <c r="F24" s="9">
        <v>-532</v>
      </c>
      <c r="G24" s="9">
        <v>0</v>
      </c>
      <c r="H24" s="9">
        <v>-30</v>
      </c>
      <c r="I24" s="9">
        <v>-300</v>
      </c>
      <c r="J24" s="9">
        <v>0</v>
      </c>
      <c r="K24" s="9">
        <v>0</v>
      </c>
      <c r="L24" s="9">
        <v>-3411</v>
      </c>
      <c r="M24" s="9">
        <v>0</v>
      </c>
      <c r="N24" s="4">
        <f t="shared" si="0"/>
        <v>-9373</v>
      </c>
    </row>
    <row r="25" spans="1:14" ht="15.75" customHeight="1">
      <c r="A25" s="3"/>
    </row>
    <row r="26" spans="1:14" ht="15.75" customHeight="1">
      <c r="A26" s="3" t="s">
        <v>289</v>
      </c>
      <c r="B26">
        <f t="shared" ref="B26:N26" si="1">SUM(B7:B23)</f>
        <v>80582.559999999998</v>
      </c>
      <c r="C26">
        <f t="shared" si="1"/>
        <v>140216</v>
      </c>
      <c r="D26">
        <f t="shared" si="1"/>
        <v>117715.82000000002</v>
      </c>
      <c r="E26">
        <f t="shared" si="1"/>
        <v>138706.23999999999</v>
      </c>
      <c r="F26">
        <f t="shared" si="1"/>
        <v>150074.59999999998</v>
      </c>
      <c r="G26">
        <f t="shared" si="1"/>
        <v>86475.42</v>
      </c>
      <c r="H26">
        <f t="shared" si="1"/>
        <v>228033.76</v>
      </c>
      <c r="I26">
        <f t="shared" si="1"/>
        <v>189246.5</v>
      </c>
      <c r="J26">
        <f t="shared" si="1"/>
        <v>142565</v>
      </c>
      <c r="K26">
        <f t="shared" si="1"/>
        <v>155004</v>
      </c>
      <c r="L26">
        <f t="shared" si="1"/>
        <v>116626</v>
      </c>
      <c r="M26">
        <f t="shared" si="1"/>
        <v>154876.05999999997</v>
      </c>
      <c r="N26">
        <f t="shared" si="1"/>
        <v>1700121.96</v>
      </c>
    </row>
    <row r="27" spans="1:14" ht="15.75" customHeight="1">
      <c r="A27" t="s">
        <v>296</v>
      </c>
      <c r="B27">
        <f t="shared" ref="B27:N27" si="2">(B26 - B24)</f>
        <v>80582.559999999998</v>
      </c>
      <c r="C27">
        <f t="shared" si="2"/>
        <v>145316</v>
      </c>
      <c r="D27">
        <f t="shared" si="2"/>
        <v>117715.82000000002</v>
      </c>
      <c r="E27">
        <f t="shared" si="2"/>
        <v>138706.23999999999</v>
      </c>
      <c r="F27">
        <f t="shared" si="2"/>
        <v>150606.59999999998</v>
      </c>
      <c r="G27">
        <f t="shared" si="2"/>
        <v>86475.42</v>
      </c>
      <c r="H27">
        <f t="shared" si="2"/>
        <v>228063.76</v>
      </c>
      <c r="I27">
        <f t="shared" si="2"/>
        <v>189546.5</v>
      </c>
      <c r="J27">
        <f t="shared" si="2"/>
        <v>142565</v>
      </c>
      <c r="K27">
        <f t="shared" si="2"/>
        <v>155004</v>
      </c>
      <c r="L27">
        <f t="shared" si="2"/>
        <v>120037</v>
      </c>
      <c r="M27">
        <f t="shared" si="2"/>
        <v>154876.05999999997</v>
      </c>
      <c r="N27">
        <f t="shared" si="2"/>
        <v>1709494.96</v>
      </c>
    </row>
    <row r="28" spans="1:14" ht="15.75" customHeight="1">
      <c r="A28" t="s">
        <v>67</v>
      </c>
      <c r="B28" s="3">
        <v>35000</v>
      </c>
      <c r="C28" s="3">
        <v>37342</v>
      </c>
      <c r="D28" s="3">
        <v>56322</v>
      </c>
      <c r="E28" s="3">
        <v>53153</v>
      </c>
      <c r="F28" s="3">
        <v>64310</v>
      </c>
      <c r="G28" s="3">
        <v>25436</v>
      </c>
      <c r="H28" s="3">
        <v>116802</v>
      </c>
      <c r="I28" s="3">
        <v>88654</v>
      </c>
      <c r="J28" s="3">
        <v>58654</v>
      </c>
      <c r="K28" s="3">
        <v>78654</v>
      </c>
      <c r="L28" s="3">
        <v>58654</v>
      </c>
      <c r="M28" s="3">
        <v>58654</v>
      </c>
      <c r="N28">
        <f>SUM(B28:M28)</f>
        <v>731635</v>
      </c>
    </row>
    <row r="29" spans="1:14" ht="15.75" customHeight="1">
      <c r="A29" s="3" t="s">
        <v>297</v>
      </c>
      <c r="B29">
        <f t="shared" ref="B29:N29" si="3">B27-B28</f>
        <v>45582.559999999998</v>
      </c>
      <c r="C29">
        <f t="shared" si="3"/>
        <v>107974</v>
      </c>
      <c r="D29">
        <f t="shared" si="3"/>
        <v>61393.820000000022</v>
      </c>
      <c r="E29">
        <f t="shared" si="3"/>
        <v>85553.239999999991</v>
      </c>
      <c r="F29">
        <f t="shared" si="3"/>
        <v>86296.599999999977</v>
      </c>
      <c r="G29">
        <f t="shared" si="3"/>
        <v>61039.42</v>
      </c>
      <c r="H29">
        <f t="shared" si="3"/>
        <v>111261.76000000001</v>
      </c>
      <c r="I29">
        <f t="shared" si="3"/>
        <v>100892.5</v>
      </c>
      <c r="J29">
        <f t="shared" si="3"/>
        <v>83911</v>
      </c>
      <c r="K29">
        <f t="shared" si="3"/>
        <v>76350</v>
      </c>
      <c r="L29">
        <f t="shared" si="3"/>
        <v>61383</v>
      </c>
      <c r="M29">
        <f t="shared" si="3"/>
        <v>96222.059999999969</v>
      </c>
      <c r="N29">
        <f t="shared" si="3"/>
        <v>977859.96</v>
      </c>
    </row>
    <row r="31" spans="1:14" ht="15.75" customHeight="1">
      <c r="A31" t="s">
        <v>64</v>
      </c>
      <c r="B31" t="s">
        <v>28</v>
      </c>
      <c r="C31" t="s">
        <v>29</v>
      </c>
      <c r="D31" t="s">
        <v>30</v>
      </c>
      <c r="E31" t="s">
        <v>31</v>
      </c>
      <c r="F31" t="s">
        <v>32</v>
      </c>
      <c r="G31" t="s">
        <v>33</v>
      </c>
      <c r="H31" t="s">
        <v>34</v>
      </c>
      <c r="I31" t="s">
        <v>35</v>
      </c>
      <c r="J31" t="s">
        <v>36</v>
      </c>
      <c r="K31" t="s">
        <v>45</v>
      </c>
      <c r="L31" t="s">
        <v>46</v>
      </c>
      <c r="M31" t="s">
        <v>47</v>
      </c>
      <c r="N31" s="3" t="s">
        <v>299</v>
      </c>
    </row>
    <row r="32" spans="1:14" ht="15.75" customHeight="1">
      <c r="A32" t="s">
        <v>300</v>
      </c>
      <c r="B32" s="3">
        <v>20051</v>
      </c>
      <c r="C32" s="3">
        <v>20051</v>
      </c>
      <c r="D32" s="3">
        <v>20051</v>
      </c>
      <c r="E32" s="3">
        <v>20051</v>
      </c>
      <c r="F32" s="3">
        <v>20051</v>
      </c>
      <c r="G32" s="3">
        <v>20051</v>
      </c>
      <c r="H32" s="3">
        <v>20051</v>
      </c>
      <c r="I32" s="3">
        <v>20051</v>
      </c>
      <c r="J32" s="3">
        <v>20051</v>
      </c>
      <c r="K32" s="3">
        <v>20051</v>
      </c>
      <c r="L32" s="3">
        <v>20051</v>
      </c>
      <c r="M32" s="3">
        <v>20051</v>
      </c>
      <c r="N32">
        <f t="shared" ref="N32:N43" si="4">SUM(B32:M32)</f>
        <v>240612</v>
      </c>
    </row>
    <row r="33" spans="1:14" ht="15.75" customHeight="1">
      <c r="A33" s="3" t="s">
        <v>301</v>
      </c>
      <c r="B33">
        <v>1500</v>
      </c>
      <c r="C33">
        <v>1575</v>
      </c>
      <c r="D33">
        <v>1654</v>
      </c>
      <c r="E33">
        <v>1736</v>
      </c>
      <c r="F33">
        <v>1823</v>
      </c>
      <c r="G33">
        <v>1914</v>
      </c>
      <c r="H33">
        <v>1914</v>
      </c>
      <c r="I33">
        <v>1914</v>
      </c>
      <c r="J33">
        <v>1914</v>
      </c>
      <c r="K33">
        <v>1914</v>
      </c>
      <c r="L33">
        <v>1914</v>
      </c>
      <c r="M33">
        <v>1914</v>
      </c>
      <c r="N33">
        <f t="shared" si="4"/>
        <v>21686</v>
      </c>
    </row>
    <row r="34" spans="1:14" ht="15.75" customHeight="1">
      <c r="A34" t="s">
        <v>302</v>
      </c>
      <c r="B34">
        <v>475</v>
      </c>
      <c r="C34" s="3">
        <v>123</v>
      </c>
      <c r="D34" s="3">
        <v>152</v>
      </c>
      <c r="E34" s="3">
        <v>87</v>
      </c>
      <c r="F34" s="3">
        <v>97</v>
      </c>
      <c r="G34" s="3">
        <v>42</v>
      </c>
      <c r="H34" s="3">
        <v>211</v>
      </c>
      <c r="I34" s="3">
        <v>341</v>
      </c>
      <c r="J34" s="3">
        <v>412</v>
      </c>
      <c r="K34" s="3">
        <v>123</v>
      </c>
      <c r="L34" s="3">
        <v>421</v>
      </c>
      <c r="M34">
        <v>606</v>
      </c>
      <c r="N34">
        <f t="shared" si="4"/>
        <v>3090</v>
      </c>
    </row>
    <row r="35" spans="1:14" ht="15.75" customHeight="1">
      <c r="A35" s="3" t="s">
        <v>303</v>
      </c>
      <c r="B35" s="3">
        <v>223</v>
      </c>
      <c r="C35" s="3">
        <v>223</v>
      </c>
      <c r="D35" s="3">
        <v>223</v>
      </c>
      <c r="E35" s="3">
        <v>223</v>
      </c>
      <c r="F35" s="3">
        <v>223</v>
      </c>
      <c r="G35" s="3">
        <v>223</v>
      </c>
      <c r="H35" s="3">
        <v>223</v>
      </c>
      <c r="I35" s="3">
        <v>223</v>
      </c>
      <c r="J35" s="3">
        <v>223</v>
      </c>
      <c r="K35" s="3">
        <v>223</v>
      </c>
      <c r="L35" s="3">
        <v>223</v>
      </c>
      <c r="M35" s="3">
        <v>223</v>
      </c>
      <c r="N35">
        <f t="shared" si="4"/>
        <v>2676</v>
      </c>
    </row>
    <row r="36" spans="1:14" ht="15.75" customHeight="1">
      <c r="A36" t="s">
        <v>304</v>
      </c>
      <c r="B36">
        <v>68</v>
      </c>
      <c r="C36">
        <v>68</v>
      </c>
      <c r="D36">
        <v>68</v>
      </c>
      <c r="E36">
        <v>68</v>
      </c>
      <c r="F36">
        <v>68</v>
      </c>
      <c r="G36">
        <v>68</v>
      </c>
      <c r="H36">
        <v>68</v>
      </c>
      <c r="I36">
        <v>68</v>
      </c>
      <c r="J36">
        <v>68</v>
      </c>
      <c r="K36">
        <v>68</v>
      </c>
      <c r="L36">
        <v>68</v>
      </c>
      <c r="M36">
        <v>68</v>
      </c>
      <c r="N36">
        <f t="shared" si="4"/>
        <v>816</v>
      </c>
    </row>
    <row r="37" spans="1:14" ht="15.75" customHeight="1">
      <c r="A37" s="3" t="s">
        <v>305</v>
      </c>
      <c r="B37">
        <v>250</v>
      </c>
      <c r="C37">
        <v>263</v>
      </c>
      <c r="D37">
        <v>276</v>
      </c>
      <c r="E37">
        <v>289</v>
      </c>
      <c r="F37">
        <v>304</v>
      </c>
      <c r="G37">
        <v>319</v>
      </c>
      <c r="H37">
        <v>319</v>
      </c>
      <c r="I37">
        <v>319</v>
      </c>
      <c r="J37">
        <v>319</v>
      </c>
      <c r="K37">
        <v>319</v>
      </c>
      <c r="L37">
        <v>319</v>
      </c>
      <c r="M37">
        <v>319</v>
      </c>
      <c r="N37">
        <f t="shared" si="4"/>
        <v>3615</v>
      </c>
    </row>
    <row r="38" spans="1:14" ht="15.75" customHeight="1">
      <c r="A38" s="3" t="s">
        <v>306</v>
      </c>
      <c r="B38" s="3">
        <v>40</v>
      </c>
      <c r="C38" s="3">
        <v>40</v>
      </c>
      <c r="D38" s="3">
        <v>40</v>
      </c>
      <c r="E38" s="3">
        <v>40</v>
      </c>
      <c r="F38" s="3">
        <v>40</v>
      </c>
      <c r="G38" s="3">
        <v>40</v>
      </c>
      <c r="H38" s="3">
        <v>40</v>
      </c>
      <c r="I38" s="3">
        <v>40</v>
      </c>
      <c r="J38" s="3">
        <v>40</v>
      </c>
      <c r="K38" s="3">
        <v>40</v>
      </c>
      <c r="L38" s="3">
        <v>40</v>
      </c>
      <c r="M38" s="3">
        <v>40</v>
      </c>
      <c r="N38">
        <f t="shared" si="4"/>
        <v>480</v>
      </c>
    </row>
    <row r="39" spans="1:14" ht="15.75" customHeight="1">
      <c r="A39" s="3" t="s">
        <v>307</v>
      </c>
      <c r="B39" s="3">
        <v>1000</v>
      </c>
      <c r="C39" s="3">
        <v>1000</v>
      </c>
      <c r="D39" s="3">
        <v>1000</v>
      </c>
      <c r="E39" s="3">
        <v>1000</v>
      </c>
      <c r="F39" s="3">
        <v>1000</v>
      </c>
      <c r="G39" s="3">
        <v>1000</v>
      </c>
      <c r="H39" s="3">
        <v>1000</v>
      </c>
      <c r="I39" s="3">
        <v>1000</v>
      </c>
      <c r="J39" s="3">
        <v>1000</v>
      </c>
      <c r="K39" s="3">
        <v>1000</v>
      </c>
      <c r="L39" s="3">
        <v>1000</v>
      </c>
      <c r="M39" s="3">
        <v>1000</v>
      </c>
      <c r="N39">
        <f t="shared" si="4"/>
        <v>12000</v>
      </c>
    </row>
    <row r="40" spans="1:14" ht="15.75" customHeight="1">
      <c r="A40" s="3" t="s">
        <v>308</v>
      </c>
      <c r="B40" s="3">
        <v>150</v>
      </c>
      <c r="C40" s="3">
        <v>150</v>
      </c>
      <c r="D40" s="3">
        <v>150</v>
      </c>
      <c r="E40" s="3">
        <v>150</v>
      </c>
      <c r="F40" s="3">
        <v>150</v>
      </c>
      <c r="G40" s="3">
        <v>150</v>
      </c>
      <c r="H40" s="3">
        <v>150</v>
      </c>
      <c r="I40" s="3">
        <v>150</v>
      </c>
      <c r="J40" s="3">
        <v>150</v>
      </c>
      <c r="K40" s="3">
        <v>150</v>
      </c>
      <c r="L40" s="3">
        <v>150</v>
      </c>
      <c r="M40" s="3">
        <v>150</v>
      </c>
      <c r="N40">
        <f t="shared" si="4"/>
        <v>1800</v>
      </c>
    </row>
    <row r="41" spans="1:14" ht="15.75" customHeight="1">
      <c r="A41" s="3" t="s">
        <v>309</v>
      </c>
      <c r="B41" s="3">
        <v>250</v>
      </c>
      <c r="C41" s="3">
        <v>250</v>
      </c>
      <c r="D41" s="3">
        <v>250</v>
      </c>
      <c r="E41" s="3">
        <v>250</v>
      </c>
      <c r="F41" s="3">
        <v>250</v>
      </c>
      <c r="G41" s="3">
        <v>250</v>
      </c>
      <c r="H41" s="3">
        <v>250</v>
      </c>
      <c r="I41" s="3">
        <v>250</v>
      </c>
      <c r="J41" s="3">
        <v>250</v>
      </c>
      <c r="K41" s="3">
        <v>250</v>
      </c>
      <c r="L41" s="3">
        <v>250</v>
      </c>
      <c r="M41" s="3">
        <v>250</v>
      </c>
      <c r="N41">
        <f t="shared" si="4"/>
        <v>3000</v>
      </c>
    </row>
    <row r="42" spans="1:14" ht="15.75" customHeight="1">
      <c r="A42" s="3" t="s">
        <v>310</v>
      </c>
      <c r="B42" s="3">
        <v>200</v>
      </c>
      <c r="C42" s="3">
        <v>200</v>
      </c>
      <c r="D42" s="3">
        <v>200</v>
      </c>
      <c r="E42" s="3">
        <v>200</v>
      </c>
      <c r="F42" s="3">
        <v>200</v>
      </c>
      <c r="G42" s="3">
        <v>200</v>
      </c>
      <c r="H42" s="3">
        <v>200</v>
      </c>
      <c r="I42" s="3">
        <v>200</v>
      </c>
      <c r="J42" s="3">
        <v>200</v>
      </c>
      <c r="K42" s="3">
        <v>200</v>
      </c>
      <c r="L42" s="3">
        <v>200</v>
      </c>
      <c r="M42" s="3">
        <v>200</v>
      </c>
      <c r="N42">
        <f t="shared" si="4"/>
        <v>2400</v>
      </c>
    </row>
    <row r="43" spans="1:14" ht="15.75" customHeight="1">
      <c r="A43" t="s">
        <v>311</v>
      </c>
      <c r="B43">
        <f t="shared" ref="B43:M43" si="5">SUM(B32:B42)</f>
        <v>24207</v>
      </c>
      <c r="C43">
        <f t="shared" si="5"/>
        <v>23943</v>
      </c>
      <c r="D43">
        <f t="shared" si="5"/>
        <v>24064</v>
      </c>
      <c r="E43">
        <f t="shared" si="5"/>
        <v>24094</v>
      </c>
      <c r="F43">
        <f t="shared" si="5"/>
        <v>24206</v>
      </c>
      <c r="G43">
        <f t="shared" si="5"/>
        <v>24257</v>
      </c>
      <c r="H43">
        <f t="shared" si="5"/>
        <v>24426</v>
      </c>
      <c r="I43">
        <f t="shared" si="5"/>
        <v>24556</v>
      </c>
      <c r="J43">
        <f t="shared" si="5"/>
        <v>24627</v>
      </c>
      <c r="K43">
        <f t="shared" si="5"/>
        <v>24338</v>
      </c>
      <c r="L43">
        <f t="shared" si="5"/>
        <v>24636</v>
      </c>
      <c r="M43">
        <f t="shared" si="5"/>
        <v>24821</v>
      </c>
      <c r="N43">
        <f t="shared" si="4"/>
        <v>292175</v>
      </c>
    </row>
    <row r="44" spans="1:14" ht="15.75" customHeight="1">
      <c r="A44" s="3" t="s">
        <v>312</v>
      </c>
      <c r="B44">
        <f t="shared" ref="B44:N44" si="6">B29-B43</f>
        <v>21375.559999999998</v>
      </c>
      <c r="C44">
        <f t="shared" si="6"/>
        <v>84031</v>
      </c>
      <c r="D44">
        <f t="shared" si="6"/>
        <v>37329.820000000022</v>
      </c>
      <c r="E44">
        <f t="shared" si="6"/>
        <v>61459.239999999991</v>
      </c>
      <c r="F44">
        <f t="shared" si="6"/>
        <v>62090.599999999977</v>
      </c>
      <c r="G44">
        <f t="shared" si="6"/>
        <v>36782.42</v>
      </c>
      <c r="H44">
        <f t="shared" si="6"/>
        <v>86835.760000000009</v>
      </c>
      <c r="I44">
        <f t="shared" si="6"/>
        <v>76336.5</v>
      </c>
      <c r="J44">
        <f t="shared" si="6"/>
        <v>59284</v>
      </c>
      <c r="K44">
        <f t="shared" si="6"/>
        <v>52012</v>
      </c>
      <c r="L44">
        <f t="shared" si="6"/>
        <v>36747</v>
      </c>
      <c r="M44">
        <f t="shared" si="6"/>
        <v>71401.059999999969</v>
      </c>
      <c r="N44">
        <f t="shared" si="6"/>
        <v>685684.96</v>
      </c>
    </row>
    <row r="45" spans="1:14" ht="15.75" customHeight="1">
      <c r="A45" s="3" t="s">
        <v>313</v>
      </c>
      <c r="B45">
        <v>3200</v>
      </c>
      <c r="C45">
        <v>3200</v>
      </c>
      <c r="D45">
        <v>3200</v>
      </c>
      <c r="E45">
        <v>3200</v>
      </c>
      <c r="F45">
        <v>3200</v>
      </c>
      <c r="G45">
        <v>3200</v>
      </c>
      <c r="H45">
        <v>3200</v>
      </c>
      <c r="I45">
        <v>3200</v>
      </c>
      <c r="J45">
        <v>3200</v>
      </c>
      <c r="K45">
        <v>3200</v>
      </c>
      <c r="L45">
        <v>3200</v>
      </c>
      <c r="M45">
        <v>3200</v>
      </c>
      <c r="N45">
        <f t="shared" ref="N45:N46" si="7">SUM(B45:M45)</f>
        <v>38400</v>
      </c>
    </row>
    <row r="46" spans="1:14" ht="15.75" customHeight="1">
      <c r="A46" t="s">
        <v>314</v>
      </c>
      <c r="B46">
        <f t="shared" ref="B46:M46" si="8">B44-B45</f>
        <v>18175.559999999998</v>
      </c>
      <c r="C46">
        <f t="shared" si="8"/>
        <v>80831</v>
      </c>
      <c r="D46">
        <f t="shared" si="8"/>
        <v>34129.820000000022</v>
      </c>
      <c r="E46">
        <f t="shared" si="8"/>
        <v>58259.239999999991</v>
      </c>
      <c r="F46">
        <f t="shared" si="8"/>
        <v>58890.599999999977</v>
      </c>
      <c r="G46">
        <f t="shared" si="8"/>
        <v>33582.42</v>
      </c>
      <c r="H46">
        <f t="shared" si="8"/>
        <v>83635.760000000009</v>
      </c>
      <c r="I46">
        <f t="shared" si="8"/>
        <v>73136.5</v>
      </c>
      <c r="J46">
        <f t="shared" si="8"/>
        <v>56084</v>
      </c>
      <c r="K46">
        <f t="shared" si="8"/>
        <v>48812</v>
      </c>
      <c r="L46">
        <f t="shared" si="8"/>
        <v>33547</v>
      </c>
      <c r="M46">
        <f t="shared" si="8"/>
        <v>68201.059999999969</v>
      </c>
      <c r="N46">
        <f t="shared" si="7"/>
        <v>647284.95999999985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12"/>
  <sheetViews>
    <sheetView workbookViewId="0"/>
  </sheetViews>
  <sheetFormatPr defaultColWidth="14.42578125" defaultRowHeight="15.75" customHeight="1"/>
  <cols>
    <col min="2" max="2" width="18.28515625" customWidth="1"/>
    <col min="3" max="3" width="23.42578125" customWidth="1"/>
    <col min="4" max="4" width="28.28515625" customWidth="1"/>
    <col min="5" max="5" width="23.7109375" customWidth="1"/>
    <col min="8" max="9" width="20" customWidth="1"/>
    <col min="10" max="10" width="12.85546875" customWidth="1"/>
    <col min="11" max="13" width="18.28515625" customWidth="1"/>
    <col min="14" max="14" width="19.7109375" customWidth="1"/>
    <col min="15" max="15" width="20" customWidth="1"/>
    <col min="16" max="16" width="13.42578125" customWidth="1"/>
    <col min="21" max="21" width="20.5703125" customWidth="1"/>
    <col min="22" max="22" width="19.28515625" customWidth="1"/>
    <col min="23" max="32" width="23.85546875" customWidth="1"/>
  </cols>
  <sheetData>
    <row r="1" spans="1:32" ht="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32" ht="15">
      <c r="A2" s="2" t="s">
        <v>88</v>
      </c>
      <c r="B2" s="2" t="s">
        <v>2</v>
      </c>
      <c r="C2" s="2" t="s">
        <v>3</v>
      </c>
      <c r="D2" s="1"/>
      <c r="E2" s="1"/>
      <c r="F2" s="1"/>
      <c r="G2" s="1"/>
      <c r="H2" s="1"/>
      <c r="I2" s="1"/>
      <c r="J2" s="1"/>
    </row>
    <row r="3" spans="1:32" ht="15">
      <c r="A3" s="1"/>
      <c r="B3" s="1"/>
      <c r="C3" s="1"/>
      <c r="D3" s="1"/>
      <c r="E3" s="1"/>
      <c r="F3" s="1"/>
      <c r="G3" s="1"/>
      <c r="H3" s="1"/>
      <c r="I3" s="1"/>
      <c r="J3" s="1"/>
    </row>
    <row r="4" spans="1:32" ht="15">
      <c r="A4" s="2" t="s">
        <v>89</v>
      </c>
      <c r="B4" s="2" t="s">
        <v>90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11</v>
      </c>
      <c r="H4" s="2" t="s">
        <v>92</v>
      </c>
      <c r="I4" s="2" t="s">
        <v>12</v>
      </c>
      <c r="J4" s="2" t="s">
        <v>13</v>
      </c>
      <c r="K4" s="12" t="s">
        <v>15</v>
      </c>
      <c r="L4" s="12" t="s">
        <v>17</v>
      </c>
      <c r="M4" s="2" t="s">
        <v>19</v>
      </c>
      <c r="N4" s="3" t="s">
        <v>93</v>
      </c>
      <c r="O4" s="14" t="s">
        <v>94</v>
      </c>
      <c r="P4" s="2" t="s">
        <v>22</v>
      </c>
      <c r="Q4" s="2" t="s">
        <v>23</v>
      </c>
      <c r="R4" s="2" t="s">
        <v>95</v>
      </c>
      <c r="S4" s="2" t="s">
        <v>96</v>
      </c>
      <c r="T4" s="2" t="s">
        <v>26</v>
      </c>
      <c r="U4" s="5" t="s">
        <v>27</v>
      </c>
      <c r="V4" s="3" t="s">
        <v>37</v>
      </c>
      <c r="W4" s="3" t="s">
        <v>38</v>
      </c>
      <c r="X4" s="3" t="s">
        <v>39</v>
      </c>
      <c r="Y4" s="3" t="s">
        <v>40</v>
      </c>
      <c r="Z4" s="3" t="s">
        <v>41</v>
      </c>
      <c r="AA4" s="3" t="s">
        <v>42</v>
      </c>
      <c r="AB4" s="3" t="s">
        <v>43</v>
      </c>
      <c r="AC4" s="3" t="s">
        <v>44</v>
      </c>
      <c r="AD4" s="3" t="s">
        <v>97</v>
      </c>
      <c r="AE4" s="3" t="s">
        <v>51</v>
      </c>
      <c r="AF4" s="3"/>
    </row>
    <row r="5" spans="1:32" ht="15">
      <c r="A5" s="2" t="s">
        <v>98</v>
      </c>
      <c r="B5" s="2" t="s">
        <v>99</v>
      </c>
      <c r="C5" s="2" t="s">
        <v>100</v>
      </c>
      <c r="D5" s="2" t="s">
        <v>101</v>
      </c>
      <c r="E5" s="2" t="s">
        <v>102</v>
      </c>
      <c r="F5" s="2" t="s">
        <v>103</v>
      </c>
      <c r="G5" s="2">
        <v>1</v>
      </c>
      <c r="H5" s="12" t="s">
        <v>104</v>
      </c>
      <c r="I5" s="12" t="s">
        <v>105</v>
      </c>
      <c r="J5" s="12">
        <v>5523541</v>
      </c>
      <c r="K5" s="12" t="s">
        <v>106</v>
      </c>
      <c r="L5" s="12" t="s">
        <v>107</v>
      </c>
      <c r="M5" s="12">
        <v>60</v>
      </c>
      <c r="N5" s="14" t="s">
        <v>65</v>
      </c>
      <c r="O5" s="14" t="s">
        <v>108</v>
      </c>
      <c r="P5" s="3">
        <v>21</v>
      </c>
      <c r="Q5" s="3">
        <v>23</v>
      </c>
      <c r="R5" s="3">
        <v>32</v>
      </c>
      <c r="S5" s="3">
        <v>13</v>
      </c>
      <c r="T5" s="3">
        <v>5</v>
      </c>
      <c r="U5" s="3">
        <v>3</v>
      </c>
      <c r="V5" s="3">
        <v>4</v>
      </c>
      <c r="W5" s="3">
        <v>5</v>
      </c>
      <c r="X5" s="3">
        <v>6</v>
      </c>
      <c r="Y5" s="3">
        <v>1</v>
      </c>
      <c r="Z5" s="3">
        <v>5</v>
      </c>
      <c r="AA5" s="3">
        <v>8</v>
      </c>
      <c r="AB5" s="3">
        <v>6</v>
      </c>
      <c r="AC5" s="3">
        <v>4</v>
      </c>
      <c r="AD5" s="3">
        <v>7</v>
      </c>
      <c r="AE5">
        <f>SUM(P5:AD5)</f>
        <v>143</v>
      </c>
      <c r="AF5" s="3"/>
    </row>
    <row r="6" spans="1:32" ht="15">
      <c r="A6" s="2" t="s">
        <v>111</v>
      </c>
      <c r="B6" s="2" t="s">
        <v>113</v>
      </c>
      <c r="C6" s="2" t="s">
        <v>114</v>
      </c>
      <c r="D6" s="1"/>
      <c r="E6" s="1"/>
      <c r="F6" s="2" t="s">
        <v>57</v>
      </c>
      <c r="G6" s="2">
        <v>61</v>
      </c>
      <c r="H6" s="12" t="s">
        <v>118</v>
      </c>
      <c r="I6" s="12" t="s">
        <v>119</v>
      </c>
      <c r="J6" s="12">
        <v>557889</v>
      </c>
      <c r="K6" s="12" t="s">
        <v>120</v>
      </c>
      <c r="L6" s="12" t="s">
        <v>121</v>
      </c>
      <c r="M6" s="12">
        <v>60</v>
      </c>
      <c r="N6" s="14" t="s">
        <v>65</v>
      </c>
      <c r="O6" s="14" t="s">
        <v>123</v>
      </c>
      <c r="P6" s="3">
        <v>25</v>
      </c>
      <c r="Q6" s="3">
        <v>12</v>
      </c>
      <c r="R6" s="3">
        <v>21</v>
      </c>
      <c r="S6" s="3">
        <v>17</v>
      </c>
      <c r="T6" s="3">
        <v>32</v>
      </c>
      <c r="U6" s="3">
        <v>15</v>
      </c>
      <c r="V6" s="3">
        <v>13</v>
      </c>
      <c r="W6" s="3">
        <v>5</v>
      </c>
      <c r="X6" s="3">
        <v>2</v>
      </c>
      <c r="Y6" s="3">
        <v>6</v>
      </c>
      <c r="Z6" s="3">
        <v>3</v>
      </c>
      <c r="AA6" s="3">
        <v>4</v>
      </c>
      <c r="AB6" s="3">
        <v>5</v>
      </c>
      <c r="AC6" s="3">
        <v>19</v>
      </c>
      <c r="AD6" s="3">
        <v>3</v>
      </c>
      <c r="AE6">
        <f t="shared" ref="AE6:AE9" si="0">SUM(P6:S6)</f>
        <v>75</v>
      </c>
      <c r="AF6" s="3"/>
    </row>
    <row r="7" spans="1:32" ht="15">
      <c r="A7" s="2" t="s">
        <v>125</v>
      </c>
      <c r="B7" s="2" t="s">
        <v>126</v>
      </c>
      <c r="C7" s="2" t="s">
        <v>127</v>
      </c>
      <c r="D7" s="2" t="s">
        <v>128</v>
      </c>
      <c r="E7" s="2" t="s">
        <v>129</v>
      </c>
      <c r="F7" s="2" t="s">
        <v>130</v>
      </c>
      <c r="G7" s="2">
        <v>1</v>
      </c>
      <c r="H7" s="12" t="s">
        <v>131</v>
      </c>
      <c r="I7" s="12" t="s">
        <v>132</v>
      </c>
      <c r="J7" s="12">
        <v>2823871</v>
      </c>
      <c r="K7" s="12" t="s">
        <v>133</v>
      </c>
      <c r="L7" s="12" t="s">
        <v>121</v>
      </c>
      <c r="M7" s="12">
        <v>60</v>
      </c>
      <c r="N7" s="14" t="s">
        <v>65</v>
      </c>
      <c r="O7" s="16">
        <v>42651</v>
      </c>
      <c r="P7" s="3">
        <v>20</v>
      </c>
      <c r="Q7" s="3">
        <v>54</v>
      </c>
      <c r="R7" s="3">
        <v>34</v>
      </c>
      <c r="S7" s="3">
        <v>19</v>
      </c>
      <c r="T7" s="3">
        <v>12</v>
      </c>
      <c r="U7" s="3">
        <v>14</v>
      </c>
      <c r="V7" s="3">
        <v>16</v>
      </c>
      <c r="W7" s="3">
        <v>2</v>
      </c>
      <c r="X7" s="3">
        <v>1</v>
      </c>
      <c r="Y7" s="3">
        <v>3</v>
      </c>
      <c r="Z7" s="3">
        <v>2</v>
      </c>
      <c r="AA7" s="3">
        <v>6</v>
      </c>
      <c r="AB7" s="3">
        <v>8</v>
      </c>
      <c r="AC7" s="3">
        <v>12</v>
      </c>
      <c r="AD7" s="3">
        <v>6</v>
      </c>
      <c r="AE7">
        <f t="shared" si="0"/>
        <v>127</v>
      </c>
      <c r="AF7" s="3"/>
    </row>
    <row r="8" spans="1:32" ht="15">
      <c r="A8" s="2" t="s">
        <v>134</v>
      </c>
      <c r="B8" s="2" t="s">
        <v>135</v>
      </c>
      <c r="C8" s="2" t="s">
        <v>136</v>
      </c>
      <c r="D8" s="2" t="s">
        <v>137</v>
      </c>
      <c r="E8" s="2" t="s">
        <v>138</v>
      </c>
      <c r="F8" s="2" t="s">
        <v>139</v>
      </c>
      <c r="G8" s="2">
        <v>1</v>
      </c>
      <c r="H8" s="12" t="s">
        <v>140</v>
      </c>
      <c r="I8" s="12" t="s">
        <v>142</v>
      </c>
      <c r="J8" s="12">
        <v>4586921</v>
      </c>
      <c r="K8" s="12" t="s">
        <v>143</v>
      </c>
      <c r="L8" s="12" t="s">
        <v>76</v>
      </c>
      <c r="M8" s="12">
        <v>60</v>
      </c>
      <c r="N8" s="14" t="s">
        <v>65</v>
      </c>
      <c r="O8" s="16">
        <v>42623</v>
      </c>
      <c r="P8" s="3">
        <v>20</v>
      </c>
      <c r="Q8" s="3">
        <v>36</v>
      </c>
      <c r="R8" s="3">
        <v>32</v>
      </c>
      <c r="S8" s="3">
        <v>20</v>
      </c>
      <c r="T8" s="2">
        <v>4</v>
      </c>
      <c r="U8" s="2">
        <v>6</v>
      </c>
      <c r="V8" s="3">
        <v>15</v>
      </c>
      <c r="W8" s="3">
        <v>11</v>
      </c>
      <c r="X8" s="3">
        <v>7</v>
      </c>
      <c r="Y8" s="3">
        <v>6</v>
      </c>
      <c r="Z8" s="3">
        <v>1</v>
      </c>
      <c r="AA8" s="3">
        <v>6</v>
      </c>
      <c r="AB8" s="3">
        <v>1</v>
      </c>
      <c r="AC8" s="3">
        <v>17</v>
      </c>
      <c r="AD8" s="3">
        <v>8</v>
      </c>
      <c r="AE8">
        <f t="shared" si="0"/>
        <v>108</v>
      </c>
      <c r="AF8" s="3"/>
    </row>
    <row r="9" spans="1:32" ht="15">
      <c r="A9" s="2" t="s">
        <v>149</v>
      </c>
      <c r="B9" s="2" t="s">
        <v>150</v>
      </c>
      <c r="C9" s="2" t="s">
        <v>151</v>
      </c>
      <c r="D9" s="2" t="s">
        <v>153</v>
      </c>
      <c r="E9" s="2" t="s">
        <v>154</v>
      </c>
      <c r="F9" s="2" t="s">
        <v>155</v>
      </c>
      <c r="G9" s="2">
        <v>1</v>
      </c>
      <c r="H9" s="12" t="s">
        <v>156</v>
      </c>
      <c r="I9" s="17" t="s">
        <v>157</v>
      </c>
      <c r="J9" s="12">
        <v>2826655</v>
      </c>
      <c r="K9" s="12" t="s">
        <v>158</v>
      </c>
      <c r="L9" s="12" t="s">
        <v>107</v>
      </c>
      <c r="M9" s="12">
        <v>60</v>
      </c>
      <c r="N9" s="14" t="s">
        <v>65</v>
      </c>
      <c r="O9" s="14" t="s">
        <v>159</v>
      </c>
      <c r="P9" s="3">
        <v>23</v>
      </c>
      <c r="Q9" s="3">
        <v>52</v>
      </c>
      <c r="R9" s="3">
        <v>21</v>
      </c>
      <c r="S9" s="3">
        <v>42</v>
      </c>
      <c r="T9" s="3">
        <v>33</v>
      </c>
      <c r="U9" s="3">
        <v>15</v>
      </c>
      <c r="V9" s="3">
        <v>4</v>
      </c>
      <c r="W9" s="3">
        <v>3</v>
      </c>
      <c r="X9" s="3">
        <v>6</v>
      </c>
      <c r="Y9" s="3">
        <v>7</v>
      </c>
      <c r="Z9" s="3">
        <v>9</v>
      </c>
      <c r="AA9" s="3">
        <v>2</v>
      </c>
      <c r="AB9" s="3">
        <v>4</v>
      </c>
      <c r="AC9" s="3">
        <v>1</v>
      </c>
      <c r="AD9" s="3">
        <v>8</v>
      </c>
      <c r="AE9">
        <f t="shared" si="0"/>
        <v>138</v>
      </c>
      <c r="AF9" s="3"/>
    </row>
    <row r="10" spans="1:32" ht="12.75">
      <c r="O10" s="3" t="s">
        <v>49</v>
      </c>
      <c r="P10" s="3">
        <f t="shared" ref="P10:AE10" si="1">SUM(P5:P9)</f>
        <v>109</v>
      </c>
      <c r="Q10" s="3">
        <f t="shared" si="1"/>
        <v>177</v>
      </c>
      <c r="R10" s="3">
        <f t="shared" si="1"/>
        <v>140</v>
      </c>
      <c r="S10" s="3">
        <f t="shared" si="1"/>
        <v>111</v>
      </c>
      <c r="T10" s="3">
        <f t="shared" si="1"/>
        <v>86</v>
      </c>
      <c r="U10" s="3">
        <f t="shared" si="1"/>
        <v>53</v>
      </c>
      <c r="V10" s="3">
        <f t="shared" si="1"/>
        <v>52</v>
      </c>
      <c r="W10" s="3">
        <f t="shared" si="1"/>
        <v>26</v>
      </c>
      <c r="X10" s="3">
        <f t="shared" si="1"/>
        <v>22</v>
      </c>
      <c r="Y10" s="3">
        <f t="shared" si="1"/>
        <v>23</v>
      </c>
      <c r="Z10" s="3">
        <f t="shared" si="1"/>
        <v>20</v>
      </c>
      <c r="AA10" s="3">
        <f t="shared" si="1"/>
        <v>26</v>
      </c>
      <c r="AB10" s="3">
        <f t="shared" si="1"/>
        <v>24</v>
      </c>
      <c r="AC10" s="3">
        <f t="shared" si="1"/>
        <v>53</v>
      </c>
      <c r="AD10" s="3">
        <f t="shared" si="1"/>
        <v>32</v>
      </c>
      <c r="AE10" s="3">
        <f t="shared" si="1"/>
        <v>591</v>
      </c>
    </row>
    <row r="11" spans="1:32" ht="22.5" customHeight="1">
      <c r="P11" s="3"/>
      <c r="Q11" s="3"/>
      <c r="R11" s="3"/>
      <c r="S11" s="3"/>
      <c r="T11" s="3"/>
      <c r="U11" s="3"/>
    </row>
    <row r="12" spans="1:32" ht="22.5" customHeight="1">
      <c r="P12" s="3"/>
      <c r="Q12" s="3"/>
      <c r="R12" s="3"/>
      <c r="S12" s="3"/>
      <c r="T12" s="3"/>
      <c r="U1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ColWidth="14.42578125" defaultRowHeight="15.75" customHeight="1"/>
  <cols>
    <col min="1" max="1" width="12.85546875" customWidth="1"/>
    <col min="2" max="2" width="24.28515625" customWidth="1"/>
    <col min="3" max="3" width="18" customWidth="1"/>
    <col min="4" max="4" width="23.140625" customWidth="1"/>
    <col min="5" max="5" width="24.28515625" customWidth="1"/>
    <col min="7" max="7" width="24.28515625" customWidth="1"/>
    <col min="9" max="9" width="28.5703125" customWidth="1"/>
    <col min="10" max="10" width="31.42578125" customWidth="1"/>
    <col min="11" max="11" width="18" customWidth="1"/>
    <col min="13" max="13" width="24.5703125" customWidth="1"/>
    <col min="14" max="14" width="24.85546875" customWidth="1"/>
    <col min="15" max="15" width="18.28515625" customWidth="1"/>
    <col min="16" max="16" width="21.425781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>
      <c r="A2" s="2" t="s">
        <v>175</v>
      </c>
      <c r="B2" s="2" t="s">
        <v>2</v>
      </c>
      <c r="C2" s="46" t="s">
        <v>3</v>
      </c>
      <c r="D2" s="47"/>
      <c r="E2" s="47"/>
      <c r="F2" s="47"/>
      <c r="G2" s="2"/>
      <c r="H2" s="1"/>
      <c r="I2" s="1"/>
      <c r="J2" s="1"/>
      <c r="K2" s="1"/>
      <c r="L2" s="1"/>
      <c r="M2" s="1"/>
    </row>
    <row r="3" spans="1: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6">
      <c r="A4" s="2" t="s">
        <v>176</v>
      </c>
      <c r="B4" s="2" t="s">
        <v>177</v>
      </c>
      <c r="C4" s="2" t="s">
        <v>178</v>
      </c>
      <c r="D4" s="2" t="s">
        <v>179</v>
      </c>
      <c r="E4" s="2" t="s">
        <v>180</v>
      </c>
      <c r="F4" s="2" t="s">
        <v>181</v>
      </c>
      <c r="G4" s="2" t="s">
        <v>182</v>
      </c>
      <c r="H4" s="2" t="s">
        <v>183</v>
      </c>
      <c r="I4" s="2" t="s">
        <v>184</v>
      </c>
      <c r="J4" s="12" t="s">
        <v>185</v>
      </c>
      <c r="K4" s="2" t="s">
        <v>186</v>
      </c>
      <c r="L4" s="2" t="s">
        <v>188</v>
      </c>
      <c r="M4" s="12" t="s">
        <v>189</v>
      </c>
      <c r="N4" s="14" t="s">
        <v>191</v>
      </c>
      <c r="O4" s="14" t="s">
        <v>193</v>
      </c>
      <c r="P4" s="3"/>
    </row>
    <row r="5" spans="1:16">
      <c r="A5" s="2" t="s">
        <v>196</v>
      </c>
      <c r="B5" s="2" t="s">
        <v>22</v>
      </c>
      <c r="C5" s="12">
        <v>600</v>
      </c>
      <c r="D5" s="12">
        <v>900</v>
      </c>
      <c r="E5" s="19">
        <v>1107</v>
      </c>
      <c r="F5" s="12">
        <v>800</v>
      </c>
      <c r="G5" s="12">
        <v>984</v>
      </c>
      <c r="H5" s="12">
        <v>700</v>
      </c>
      <c r="I5" s="12">
        <v>861</v>
      </c>
      <c r="J5" s="12">
        <v>5</v>
      </c>
      <c r="K5" s="12">
        <f>Suppliers!P10 - Customers!S22 + J5</f>
        <v>91</v>
      </c>
      <c r="L5" s="20">
        <f t="shared" ref="L5:L19" si="0">C5*K5</f>
        <v>54600</v>
      </c>
      <c r="M5" s="12">
        <v>100</v>
      </c>
      <c r="N5" s="14">
        <v>5</v>
      </c>
      <c r="O5" s="21">
        <v>42412</v>
      </c>
    </row>
    <row r="6" spans="1:16">
      <c r="A6" s="2" t="s">
        <v>204</v>
      </c>
      <c r="B6" s="2" t="s">
        <v>23</v>
      </c>
      <c r="C6" s="12">
        <v>300</v>
      </c>
      <c r="D6" s="12">
        <v>450</v>
      </c>
      <c r="E6" s="12">
        <v>553.5</v>
      </c>
      <c r="F6" s="12">
        <v>350</v>
      </c>
      <c r="G6" s="12">
        <v>430.5</v>
      </c>
      <c r="H6" s="12">
        <v>330</v>
      </c>
      <c r="I6" s="12">
        <v>405.9</v>
      </c>
      <c r="J6" s="12">
        <v>8</v>
      </c>
      <c r="K6" s="12">
        <f>Suppliers!Q10 - Customers!T22 + J6</f>
        <v>163</v>
      </c>
      <c r="L6" s="20">
        <f t="shared" si="0"/>
        <v>48900</v>
      </c>
      <c r="M6" s="12">
        <v>100</v>
      </c>
      <c r="N6" s="14">
        <v>2</v>
      </c>
      <c r="O6" s="21">
        <v>42381</v>
      </c>
    </row>
    <row r="7" spans="1:16">
      <c r="A7" s="2" t="s">
        <v>210</v>
      </c>
      <c r="B7" s="2" t="s">
        <v>24</v>
      </c>
      <c r="C7" s="12">
        <v>160</v>
      </c>
      <c r="D7" s="12">
        <v>240</v>
      </c>
      <c r="E7" s="12">
        <v>295.2</v>
      </c>
      <c r="F7" s="12">
        <v>200</v>
      </c>
      <c r="G7" s="12">
        <v>246</v>
      </c>
      <c r="H7" s="12">
        <v>180</v>
      </c>
      <c r="I7" s="12">
        <v>221.4</v>
      </c>
      <c r="J7" s="12">
        <v>4</v>
      </c>
      <c r="K7" s="12">
        <f>Suppliers!R10 - Customers!U22 +J7</f>
        <v>140</v>
      </c>
      <c r="L7" s="20">
        <f t="shared" si="0"/>
        <v>22400</v>
      </c>
      <c r="M7" s="12">
        <v>40</v>
      </c>
      <c r="N7" s="14">
        <v>4</v>
      </c>
      <c r="O7" s="21">
        <v>42686</v>
      </c>
    </row>
    <row r="8" spans="1:16">
      <c r="A8" s="2" t="s">
        <v>213</v>
      </c>
      <c r="B8" s="2" t="s">
        <v>25</v>
      </c>
      <c r="C8" s="12">
        <v>21</v>
      </c>
      <c r="D8" s="12">
        <v>32</v>
      </c>
      <c r="E8" s="12">
        <v>39.36</v>
      </c>
      <c r="F8" s="12">
        <v>28</v>
      </c>
      <c r="G8" s="12">
        <v>34.44</v>
      </c>
      <c r="H8" s="12">
        <v>24</v>
      </c>
      <c r="I8" s="12">
        <v>29.52</v>
      </c>
      <c r="J8" s="12">
        <v>6</v>
      </c>
      <c r="K8" s="12">
        <f>Suppliers!R10 - Customers!V22 +J8</f>
        <v>123</v>
      </c>
      <c r="L8" s="20">
        <f t="shared" si="0"/>
        <v>2583</v>
      </c>
      <c r="M8" s="12">
        <v>30</v>
      </c>
      <c r="N8" s="14">
        <v>5</v>
      </c>
      <c r="O8" s="14" t="s">
        <v>214</v>
      </c>
    </row>
    <row r="9" spans="1:16">
      <c r="A9" s="2" t="s">
        <v>215</v>
      </c>
      <c r="B9" s="2" t="s">
        <v>26</v>
      </c>
      <c r="C9" s="12">
        <v>130</v>
      </c>
      <c r="D9" s="12">
        <v>195</v>
      </c>
      <c r="E9" s="12">
        <v>239.85</v>
      </c>
      <c r="F9" s="12">
        <v>160</v>
      </c>
      <c r="G9" s="12">
        <f t="shared" ref="G9:G10" si="1">F9*1.23</f>
        <v>196.8</v>
      </c>
      <c r="H9" s="12">
        <v>150</v>
      </c>
      <c r="I9" s="12">
        <v>184.5</v>
      </c>
      <c r="J9" s="12">
        <v>1</v>
      </c>
      <c r="K9" s="12">
        <f>Suppliers!S10 - Customers!V22 +J9</f>
        <v>89</v>
      </c>
      <c r="L9" s="20">
        <f t="shared" si="0"/>
        <v>11570</v>
      </c>
      <c r="M9" s="12">
        <v>40</v>
      </c>
      <c r="N9" s="14">
        <v>6</v>
      </c>
      <c r="O9" s="14" t="s">
        <v>216</v>
      </c>
    </row>
    <row r="10" spans="1:16">
      <c r="A10" s="5" t="s">
        <v>217</v>
      </c>
      <c r="B10" s="5" t="s">
        <v>27</v>
      </c>
      <c r="C10" s="26">
        <v>140</v>
      </c>
      <c r="D10" s="26">
        <v>160</v>
      </c>
      <c r="E10" s="26">
        <v>196.8</v>
      </c>
      <c r="F10" s="26">
        <v>120</v>
      </c>
      <c r="G10" s="26">
        <f t="shared" si="1"/>
        <v>147.6</v>
      </c>
      <c r="H10" s="26">
        <v>110</v>
      </c>
      <c r="I10" s="26">
        <f>H10*1.23</f>
        <v>135.30000000000001</v>
      </c>
      <c r="J10" s="27">
        <v>8</v>
      </c>
      <c r="K10" s="12">
        <f>Suppliers!T10 - Customers!W22 +J10</f>
        <v>73</v>
      </c>
      <c r="L10" s="20">
        <f t="shared" si="0"/>
        <v>10220</v>
      </c>
      <c r="M10" s="27">
        <v>50</v>
      </c>
      <c r="N10" s="27">
        <v>7</v>
      </c>
      <c r="O10" s="27" t="s">
        <v>225</v>
      </c>
      <c r="P10" s="29"/>
    </row>
    <row r="11" spans="1:16">
      <c r="A11" s="5" t="s">
        <v>226</v>
      </c>
      <c r="B11" s="5" t="s">
        <v>37</v>
      </c>
      <c r="C11" s="26">
        <v>10</v>
      </c>
      <c r="D11" s="26">
        <v>20</v>
      </c>
      <c r="E11" s="26">
        <v>24.6</v>
      </c>
      <c r="F11" s="26">
        <v>15</v>
      </c>
      <c r="G11" s="26">
        <v>18.45</v>
      </c>
      <c r="H11" s="26">
        <v>14</v>
      </c>
      <c r="I11" s="26">
        <v>17.22</v>
      </c>
      <c r="J11" s="27">
        <v>3</v>
      </c>
      <c r="K11" s="12">
        <f>Suppliers!U10 - Customers!X22 +J11</f>
        <v>23</v>
      </c>
      <c r="L11" s="20">
        <f t="shared" si="0"/>
        <v>230</v>
      </c>
      <c r="M11" s="27">
        <v>100</v>
      </c>
      <c r="N11" s="27">
        <v>0</v>
      </c>
      <c r="O11" s="27" t="s">
        <v>227</v>
      </c>
      <c r="P11" s="29"/>
    </row>
    <row r="12" spans="1:16">
      <c r="A12" s="5" t="s">
        <v>228</v>
      </c>
      <c r="B12" s="5" t="s">
        <v>38</v>
      </c>
      <c r="C12" s="30">
        <v>1400</v>
      </c>
      <c r="D12" s="30">
        <v>1600</v>
      </c>
      <c r="E12" s="30">
        <v>1968</v>
      </c>
      <c r="F12" s="30">
        <v>1650</v>
      </c>
      <c r="G12" s="30">
        <f t="shared" ref="G12:G19" si="2">F12*1.23</f>
        <v>2029.5</v>
      </c>
      <c r="H12" s="30">
        <v>1700</v>
      </c>
      <c r="I12" s="30">
        <f t="shared" ref="I12:I19" si="3">H12*1.23</f>
        <v>2091</v>
      </c>
      <c r="J12" s="31">
        <v>9</v>
      </c>
      <c r="K12" s="12">
        <f>Suppliers!V10 - Customers!Y22 +J12</f>
        <v>32</v>
      </c>
      <c r="L12" s="20">
        <f t="shared" si="0"/>
        <v>44800</v>
      </c>
      <c r="M12" s="31">
        <v>100</v>
      </c>
      <c r="N12" s="27">
        <v>3</v>
      </c>
      <c r="O12" s="32">
        <v>42594</v>
      </c>
      <c r="P12" s="29"/>
    </row>
    <row r="13" spans="1:16">
      <c r="A13" s="6" t="s">
        <v>238</v>
      </c>
      <c r="B13" s="6" t="s">
        <v>39</v>
      </c>
      <c r="C13" s="33">
        <v>1700</v>
      </c>
      <c r="D13" s="33">
        <v>1800</v>
      </c>
      <c r="E13" s="33">
        <v>2214</v>
      </c>
      <c r="F13" s="33">
        <v>2000</v>
      </c>
      <c r="G13" s="33">
        <f t="shared" si="2"/>
        <v>2460</v>
      </c>
      <c r="H13" s="33">
        <v>2200</v>
      </c>
      <c r="I13" s="33">
        <f t="shared" si="3"/>
        <v>2706</v>
      </c>
      <c r="J13" s="34">
        <v>2</v>
      </c>
      <c r="K13" s="12">
        <f>Suppliers!W10 - Customers!Z22 + J13</f>
        <v>5</v>
      </c>
      <c r="L13" s="20">
        <f t="shared" si="0"/>
        <v>8500</v>
      </c>
      <c r="M13" s="34">
        <v>100</v>
      </c>
      <c r="N13" s="35">
        <v>2</v>
      </c>
      <c r="O13" s="35" t="s">
        <v>244</v>
      </c>
      <c r="P13" s="20"/>
    </row>
    <row r="14" spans="1:16">
      <c r="A14" s="6" t="s">
        <v>245</v>
      </c>
      <c r="B14" s="6" t="s">
        <v>40</v>
      </c>
      <c r="C14" s="33">
        <v>1800</v>
      </c>
      <c r="D14" s="33">
        <v>2000</v>
      </c>
      <c r="E14" s="33">
        <v>2460</v>
      </c>
      <c r="F14" s="33">
        <v>2200</v>
      </c>
      <c r="G14" s="33">
        <f t="shared" si="2"/>
        <v>2706</v>
      </c>
      <c r="H14" s="33">
        <v>2500</v>
      </c>
      <c r="I14" s="33">
        <f t="shared" si="3"/>
        <v>3075</v>
      </c>
      <c r="J14" s="34">
        <v>7</v>
      </c>
      <c r="K14" s="12">
        <f>Suppliers!X10 - Customers!AA22 +J14</f>
        <v>15</v>
      </c>
      <c r="L14" s="20">
        <f t="shared" si="0"/>
        <v>27000</v>
      </c>
      <c r="M14" s="34">
        <v>100</v>
      </c>
      <c r="N14" s="35">
        <v>3</v>
      </c>
      <c r="O14" s="35" t="s">
        <v>247</v>
      </c>
      <c r="P14" s="20"/>
    </row>
    <row r="15" spans="1:16">
      <c r="A15" s="6" t="s">
        <v>248</v>
      </c>
      <c r="B15" s="6" t="s">
        <v>41</v>
      </c>
      <c r="C15" s="33">
        <v>350</v>
      </c>
      <c r="D15" s="33">
        <v>390</v>
      </c>
      <c r="E15" s="33">
        <v>479.7</v>
      </c>
      <c r="F15" s="33">
        <v>350</v>
      </c>
      <c r="G15" s="33">
        <f t="shared" si="2"/>
        <v>430.5</v>
      </c>
      <c r="H15" s="33">
        <v>370</v>
      </c>
      <c r="I15" s="33">
        <f t="shared" si="3"/>
        <v>455.09999999999997</v>
      </c>
      <c r="J15" s="34">
        <v>5</v>
      </c>
      <c r="K15" s="12">
        <f>Suppliers!Y10 - Customers!AB22 + J15</f>
        <v>21</v>
      </c>
      <c r="L15" s="20">
        <f t="shared" si="0"/>
        <v>7350</v>
      </c>
      <c r="M15" s="34">
        <v>100</v>
      </c>
      <c r="N15" s="35">
        <v>4</v>
      </c>
      <c r="O15" s="36">
        <v>42716</v>
      </c>
      <c r="P15" s="20"/>
    </row>
    <row r="16" spans="1:16">
      <c r="A16" s="6" t="s">
        <v>256</v>
      </c>
      <c r="B16" s="6" t="s">
        <v>42</v>
      </c>
      <c r="C16" s="33">
        <v>50</v>
      </c>
      <c r="D16" s="33">
        <v>75</v>
      </c>
      <c r="E16" s="33">
        <v>92.25</v>
      </c>
      <c r="F16" s="33">
        <v>70</v>
      </c>
      <c r="G16" s="33">
        <f t="shared" si="2"/>
        <v>86.1</v>
      </c>
      <c r="H16" s="33">
        <v>75</v>
      </c>
      <c r="I16" s="33">
        <f t="shared" si="3"/>
        <v>92.25</v>
      </c>
      <c r="J16" s="34">
        <v>2</v>
      </c>
      <c r="K16" s="12">
        <f>Suppliers!Z10 - Customers!AC22 + J16</f>
        <v>13</v>
      </c>
      <c r="L16" s="20">
        <f t="shared" si="0"/>
        <v>650</v>
      </c>
      <c r="M16" s="34">
        <v>100</v>
      </c>
      <c r="N16" s="35">
        <v>6</v>
      </c>
      <c r="O16" s="36">
        <v>42502</v>
      </c>
      <c r="P16" s="20"/>
    </row>
    <row r="17" spans="1:16">
      <c r="A17" s="6" t="s">
        <v>258</v>
      </c>
      <c r="B17" s="6" t="s">
        <v>43</v>
      </c>
      <c r="C17" s="6">
        <v>350</v>
      </c>
      <c r="D17" s="6">
        <v>400</v>
      </c>
      <c r="E17" s="6">
        <v>492</v>
      </c>
      <c r="F17" s="6">
        <v>350</v>
      </c>
      <c r="G17" s="37">
        <f t="shared" si="2"/>
        <v>430.5</v>
      </c>
      <c r="H17" s="6">
        <v>390</v>
      </c>
      <c r="I17" s="37">
        <f t="shared" si="3"/>
        <v>479.7</v>
      </c>
      <c r="J17" s="34">
        <v>8</v>
      </c>
      <c r="K17" s="12">
        <f>Suppliers!AA10 - Customers!AD22 + J17</f>
        <v>22</v>
      </c>
      <c r="L17" s="20">
        <f t="shared" si="0"/>
        <v>7700</v>
      </c>
      <c r="M17" s="34">
        <v>100</v>
      </c>
      <c r="N17" s="35">
        <v>2</v>
      </c>
      <c r="O17" s="35" t="s">
        <v>259</v>
      </c>
      <c r="P17" s="20"/>
    </row>
    <row r="18" spans="1:16">
      <c r="A18" s="8" t="s">
        <v>260</v>
      </c>
      <c r="B18" s="8" t="s">
        <v>44</v>
      </c>
      <c r="C18" s="8">
        <v>20</v>
      </c>
      <c r="D18" s="8">
        <v>30</v>
      </c>
      <c r="E18" s="8">
        <v>36.9</v>
      </c>
      <c r="F18" s="8">
        <v>20</v>
      </c>
      <c r="G18" s="20">
        <f t="shared" si="2"/>
        <v>24.6</v>
      </c>
      <c r="H18" s="8">
        <v>19</v>
      </c>
      <c r="I18" s="20">
        <f t="shared" si="3"/>
        <v>23.37</v>
      </c>
      <c r="J18" s="35">
        <v>6</v>
      </c>
      <c r="K18" s="12">
        <f>Suppliers!AB10 - Customers!AE22 + J18</f>
        <v>20</v>
      </c>
      <c r="L18" s="20">
        <f t="shared" si="0"/>
        <v>400</v>
      </c>
      <c r="M18" s="35">
        <v>200</v>
      </c>
      <c r="N18" s="35">
        <v>0</v>
      </c>
      <c r="O18" s="35" t="s">
        <v>244</v>
      </c>
      <c r="P18" s="20"/>
    </row>
    <row r="19" spans="1:16" ht="15.75" customHeight="1">
      <c r="A19" s="8" t="s">
        <v>266</v>
      </c>
      <c r="B19" s="8" t="s">
        <v>50</v>
      </c>
      <c r="C19" s="8">
        <v>35</v>
      </c>
      <c r="D19" s="8">
        <v>40</v>
      </c>
      <c r="E19" s="8">
        <v>49.2</v>
      </c>
      <c r="F19" s="8">
        <v>30</v>
      </c>
      <c r="G19" s="20">
        <f t="shared" si="2"/>
        <v>36.9</v>
      </c>
      <c r="H19" s="8">
        <v>35</v>
      </c>
      <c r="I19" s="20">
        <f t="shared" si="3"/>
        <v>43.05</v>
      </c>
      <c r="J19" s="35">
        <v>2</v>
      </c>
      <c r="K19" s="38">
        <f>Suppliers!AC10 - Customers!AF22 + J19</f>
        <v>20</v>
      </c>
      <c r="L19" s="20">
        <f t="shared" si="0"/>
        <v>700</v>
      </c>
      <c r="M19" s="35">
        <v>100</v>
      </c>
      <c r="N19" s="35">
        <v>0</v>
      </c>
      <c r="O19" s="36">
        <v>42655</v>
      </c>
      <c r="P19" s="20"/>
    </row>
    <row r="20" spans="1:16" ht="15.75" customHeight="1">
      <c r="A20" s="20"/>
      <c r="B20" s="8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</row>
    <row r="21" spans="1:16" ht="15.75" customHeight="1">
      <c r="A21" s="20"/>
      <c r="B21" s="8"/>
      <c r="C21" s="8"/>
      <c r="D21" s="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</row>
    <row r="22" spans="1:16" ht="15.7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 spans="1:16" ht="15.7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</row>
    <row r="24" spans="1:16" ht="15.7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</row>
    <row r="25" spans="1:16">
      <c r="A25" s="40"/>
      <c r="B25" s="41" t="s">
        <v>268</v>
      </c>
      <c r="C25" s="42">
        <f t="shared" ref="C25:M25" si="4">SUM(C5:C19)</f>
        <v>7066</v>
      </c>
      <c r="D25" s="42">
        <f t="shared" si="4"/>
        <v>8332</v>
      </c>
      <c r="E25" s="42">
        <f t="shared" si="4"/>
        <v>10248.36</v>
      </c>
      <c r="F25" s="42">
        <f t="shared" si="4"/>
        <v>8343</v>
      </c>
      <c r="G25" s="42">
        <f t="shared" si="4"/>
        <v>10261.890000000001</v>
      </c>
      <c r="H25" s="42">
        <f t="shared" si="4"/>
        <v>8797</v>
      </c>
      <c r="I25" s="42">
        <f t="shared" si="4"/>
        <v>10820.310000000001</v>
      </c>
      <c r="J25" s="44">
        <f t="shared" si="4"/>
        <v>76</v>
      </c>
      <c r="K25" s="44">
        <f t="shared" si="4"/>
        <v>850</v>
      </c>
      <c r="L25" s="42">
        <f t="shared" si="4"/>
        <v>247603</v>
      </c>
      <c r="M25" s="44">
        <f t="shared" si="4"/>
        <v>1360</v>
      </c>
      <c r="N25" s="39"/>
      <c r="O25" s="39"/>
      <c r="P25" s="39"/>
    </row>
    <row r="26" spans="1:16">
      <c r="A26" s="46" t="s">
        <v>277</v>
      </c>
      <c r="B26" s="47"/>
      <c r="C26" s="47"/>
      <c r="D26" s="47"/>
      <c r="E26" s="47"/>
      <c r="F26" s="47"/>
      <c r="G26" s="41"/>
      <c r="H26" s="40"/>
      <c r="I26" s="40"/>
      <c r="J26" s="40"/>
      <c r="K26" s="40"/>
      <c r="L26" s="40"/>
      <c r="M26" s="40"/>
      <c r="N26" s="39"/>
      <c r="O26" s="39"/>
      <c r="P26" s="39"/>
    </row>
    <row r="27" spans="1:16">
      <c r="A27" s="46" t="s">
        <v>280</v>
      </c>
      <c r="B27" s="47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39"/>
      <c r="O27" s="39"/>
      <c r="P27" s="39"/>
    </row>
    <row r="28" spans="1:16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39"/>
      <c r="O28" s="39"/>
      <c r="P28" s="39"/>
    </row>
    <row r="29" spans="1:16">
      <c r="A29" s="46" t="s">
        <v>287</v>
      </c>
      <c r="B29" s="47"/>
      <c r="C29" s="47"/>
      <c r="D29" s="47"/>
      <c r="E29" s="41"/>
      <c r="F29" s="40"/>
      <c r="G29" s="40"/>
      <c r="H29" s="40"/>
      <c r="I29" s="40"/>
      <c r="J29" s="40"/>
      <c r="K29" s="40"/>
      <c r="L29" s="40"/>
      <c r="M29" s="40"/>
      <c r="N29" s="39"/>
      <c r="O29" s="39"/>
      <c r="P29" s="39"/>
    </row>
    <row r="33" spans="3:14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</sheetData>
  <mergeCells count="4">
    <mergeCell ref="C2:F2"/>
    <mergeCell ref="A27:B27"/>
    <mergeCell ref="A29:D29"/>
    <mergeCell ref="A26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profit and loss</vt:lpstr>
      <vt:lpstr>Suppliers</vt:lpstr>
      <vt:lpstr>Inventory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</cp:lastModifiedBy>
  <dcterms:modified xsi:type="dcterms:W3CDTF">2017-02-01T23:28:23Z</dcterms:modified>
</cp:coreProperties>
</file>