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esktop\Sab Sprint 3\"/>
    </mc:Choice>
  </mc:AlternateContent>
  <bookViews>
    <workbookView xWindow="0" yWindow="0" windowWidth="20850" windowHeight="10545" activeTab="4"/>
  </bookViews>
  <sheets>
    <sheet name="Customers" sheetId="1" r:id="rId1"/>
    <sheet name="Profit and Loss" sheetId="3" r:id="rId2"/>
    <sheet name="Profit and Loss First Quarter" sheetId="4" r:id="rId3"/>
    <sheet name="Profit and Loss Second Quarter" sheetId="5" r:id="rId4"/>
    <sheet name="Profit and Loss Third Quarter" sheetId="6" r:id="rId5"/>
    <sheet name="Suppliers" sheetId="7" r:id="rId6"/>
    <sheet name="Inventory" sheetId="8" r:id="rId7"/>
    <sheet name="TVs" sheetId="9" r:id="rId8"/>
    <sheet name="Item Delivery" sheetId="13" r:id="rId9"/>
  </sheets>
  <calcPr calcId="162913"/>
</workbook>
</file>

<file path=xl/calcChain.xml><?xml version="1.0" encoding="utf-8"?>
<calcChain xmlns="http://schemas.openxmlformats.org/spreadsheetml/2006/main">
  <c r="T2" i="13" l="1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1" i="13"/>
  <c r="C2" i="9"/>
  <c r="B2" i="9"/>
  <c r="A2" i="9"/>
  <c r="O30" i="8"/>
  <c r="L30" i="8"/>
  <c r="J30" i="8"/>
  <c r="H30" i="8"/>
  <c r="F30" i="8"/>
  <c r="E30" i="8"/>
  <c r="K22" i="8"/>
  <c r="I22" i="8"/>
  <c r="K21" i="8"/>
  <c r="I21" i="8"/>
  <c r="K20" i="8"/>
  <c r="I20" i="8"/>
  <c r="K19" i="8"/>
  <c r="I19" i="8"/>
  <c r="K18" i="8"/>
  <c r="I18" i="8"/>
  <c r="K17" i="8"/>
  <c r="AO15" i="1" s="1"/>
  <c r="I17" i="8"/>
  <c r="K16" i="8"/>
  <c r="I16" i="8"/>
  <c r="G16" i="8"/>
  <c r="M20" i="3" s="1"/>
  <c r="N20" i="3" s="1"/>
  <c r="M15" i="8"/>
  <c r="N15" i="8" s="1"/>
  <c r="K15" i="8"/>
  <c r="I15" i="8"/>
  <c r="G15" i="8"/>
  <c r="K14" i="8"/>
  <c r="I14" i="8"/>
  <c r="G14" i="8"/>
  <c r="G30" i="8" s="1"/>
  <c r="K13" i="8"/>
  <c r="K12" i="8"/>
  <c r="AO20" i="1" s="1"/>
  <c r="M11" i="8"/>
  <c r="N11" i="8" s="1"/>
  <c r="K11" i="8"/>
  <c r="I11" i="8"/>
  <c r="K10" i="8"/>
  <c r="I10" i="8"/>
  <c r="M9" i="8"/>
  <c r="N9" i="8" s="1"/>
  <c r="K9" i="8"/>
  <c r="I9" i="8"/>
  <c r="K8" i="8"/>
  <c r="K30" i="8" s="1"/>
  <c r="I8" i="8"/>
  <c r="I30" i="8" s="1"/>
  <c r="M7" i="8"/>
  <c r="N7" i="8" s="1"/>
  <c r="AK10" i="7"/>
  <c r="M22" i="8" s="1"/>
  <c r="N22" i="8" s="1"/>
  <c r="AJ10" i="7"/>
  <c r="M21" i="8" s="1"/>
  <c r="N21" i="8" s="1"/>
  <c r="AI10" i="7"/>
  <c r="M20" i="8" s="1"/>
  <c r="N20" i="8" s="1"/>
  <c r="AH10" i="7"/>
  <c r="AG10" i="7"/>
  <c r="M18" i="8" s="1"/>
  <c r="N18" i="8" s="1"/>
  <c r="AF10" i="7"/>
  <c r="AE10" i="7"/>
  <c r="M16" i="8" s="1"/>
  <c r="N16" i="8" s="1"/>
  <c r="AD10" i="7"/>
  <c r="AC10" i="7"/>
  <c r="M14" i="8" s="1"/>
  <c r="N14" i="8" s="1"/>
  <c r="AB10" i="7"/>
  <c r="M13" i="8" s="1"/>
  <c r="N13" i="8" s="1"/>
  <c r="AA10" i="7"/>
  <c r="M12" i="8" s="1"/>
  <c r="N12" i="8" s="1"/>
  <c r="Z10" i="7"/>
  <c r="Y10" i="7"/>
  <c r="X10" i="7"/>
  <c r="W10" i="7"/>
  <c r="M8" i="8" s="1"/>
  <c r="N8" i="8" s="1"/>
  <c r="V10" i="7"/>
  <c r="U10" i="7"/>
  <c r="M6" i="8" s="1"/>
  <c r="N6" i="8" s="1"/>
  <c r="T10" i="7"/>
  <c r="AL9" i="7"/>
  <c r="AL8" i="7"/>
  <c r="AL7" i="7"/>
  <c r="AL6" i="7"/>
  <c r="AL5" i="7"/>
  <c r="AL10" i="7" s="1"/>
  <c r="E37" i="6"/>
  <c r="D37" i="6"/>
  <c r="C37" i="6"/>
  <c r="B37" i="6"/>
  <c r="D21" i="6"/>
  <c r="D23" i="6" s="1"/>
  <c r="D38" i="6" s="1"/>
  <c r="D40" i="6" s="1"/>
  <c r="C21" i="6"/>
  <c r="C23" i="6" s="1"/>
  <c r="C38" i="6" s="1"/>
  <c r="C40" i="6" s="1"/>
  <c r="B21" i="6"/>
  <c r="B23" i="6" s="1"/>
  <c r="B38" i="6" s="1"/>
  <c r="B40" i="6" s="1"/>
  <c r="D20" i="6"/>
  <c r="C20" i="6"/>
  <c r="B20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0" i="6" s="1"/>
  <c r="E21" i="6" s="1"/>
  <c r="E23" i="6" s="1"/>
  <c r="E38" i="6" s="1"/>
  <c r="E40" i="6" s="1"/>
  <c r="E37" i="5"/>
  <c r="D37" i="5"/>
  <c r="C37" i="5"/>
  <c r="B37" i="5"/>
  <c r="E21" i="5"/>
  <c r="E23" i="5" s="1"/>
  <c r="E38" i="5" s="1"/>
  <c r="E40" i="5" s="1"/>
  <c r="D21" i="5"/>
  <c r="D23" i="5" s="1"/>
  <c r="D38" i="5" s="1"/>
  <c r="D40" i="5" s="1"/>
  <c r="C21" i="5"/>
  <c r="C23" i="5" s="1"/>
  <c r="C38" i="5" s="1"/>
  <c r="C40" i="5" s="1"/>
  <c r="B21" i="5"/>
  <c r="B23" i="5" s="1"/>
  <c r="B38" i="5" s="1"/>
  <c r="B40" i="5" s="1"/>
  <c r="E20" i="5"/>
  <c r="D20" i="5"/>
  <c r="C20" i="5"/>
  <c r="B20" i="5"/>
  <c r="E38" i="4"/>
  <c r="D38" i="4"/>
  <c r="C38" i="4"/>
  <c r="B38" i="4"/>
  <c r="E22" i="4"/>
  <c r="E24" i="4" s="1"/>
  <c r="E39" i="4" s="1"/>
  <c r="E41" i="4" s="1"/>
  <c r="D22" i="4"/>
  <c r="D24" i="4" s="1"/>
  <c r="D39" i="4" s="1"/>
  <c r="D41" i="4" s="1"/>
  <c r="C22" i="4"/>
  <c r="C24" i="4" s="1"/>
  <c r="C39" i="4" s="1"/>
  <c r="C41" i="4" s="1"/>
  <c r="B22" i="4"/>
  <c r="B24" i="4" s="1"/>
  <c r="B39" i="4" s="1"/>
  <c r="B41" i="4" s="1"/>
  <c r="E21" i="4"/>
  <c r="D21" i="4"/>
  <c r="C21" i="4"/>
  <c r="B21" i="4"/>
  <c r="N45" i="3"/>
  <c r="M43" i="3"/>
  <c r="L43" i="3"/>
  <c r="K43" i="3"/>
  <c r="J43" i="3"/>
  <c r="I43" i="3"/>
  <c r="H43" i="3"/>
  <c r="G43" i="3"/>
  <c r="F43" i="3"/>
  <c r="E43" i="3"/>
  <c r="D43" i="3"/>
  <c r="C43" i="3"/>
  <c r="N43" i="3" s="1"/>
  <c r="B43" i="3"/>
  <c r="N42" i="3"/>
  <c r="N41" i="3"/>
  <c r="N40" i="3"/>
  <c r="N39" i="3"/>
  <c r="N38" i="3"/>
  <c r="N37" i="3"/>
  <c r="N36" i="3"/>
  <c r="N35" i="3"/>
  <c r="N34" i="3"/>
  <c r="N33" i="3"/>
  <c r="N32" i="3"/>
  <c r="I29" i="3"/>
  <c r="I44" i="3" s="1"/>
  <c r="I46" i="3" s="1"/>
  <c r="G29" i="3"/>
  <c r="G44" i="3" s="1"/>
  <c r="G46" i="3" s="1"/>
  <c r="N28" i="3"/>
  <c r="I27" i="3"/>
  <c r="G27" i="3"/>
  <c r="E27" i="3"/>
  <c r="E29" i="3" s="1"/>
  <c r="E44" i="3" s="1"/>
  <c r="E46" i="3" s="1"/>
  <c r="L26" i="3"/>
  <c r="L27" i="3" s="1"/>
  <c r="L29" i="3" s="1"/>
  <c r="L44" i="3" s="1"/>
  <c r="L46" i="3" s="1"/>
  <c r="K26" i="3"/>
  <c r="K27" i="3" s="1"/>
  <c r="K29" i="3" s="1"/>
  <c r="K44" i="3" s="1"/>
  <c r="K46" i="3" s="1"/>
  <c r="J26" i="3"/>
  <c r="J27" i="3" s="1"/>
  <c r="J29" i="3" s="1"/>
  <c r="J44" i="3" s="1"/>
  <c r="J46" i="3" s="1"/>
  <c r="I26" i="3"/>
  <c r="H26" i="3"/>
  <c r="H27" i="3" s="1"/>
  <c r="H29" i="3" s="1"/>
  <c r="H44" i="3" s="1"/>
  <c r="H46" i="3" s="1"/>
  <c r="G26" i="3"/>
  <c r="F26" i="3"/>
  <c r="F27" i="3" s="1"/>
  <c r="F29" i="3" s="1"/>
  <c r="F44" i="3" s="1"/>
  <c r="F46" i="3" s="1"/>
  <c r="E26" i="3"/>
  <c r="D26" i="3"/>
  <c r="D27" i="3" s="1"/>
  <c r="D29" i="3" s="1"/>
  <c r="D44" i="3" s="1"/>
  <c r="D46" i="3" s="1"/>
  <c r="C26" i="3"/>
  <c r="C27" i="3" s="1"/>
  <c r="C29" i="3" s="1"/>
  <c r="C44" i="3" s="1"/>
  <c r="C46" i="3" s="1"/>
  <c r="B26" i="3"/>
  <c r="B27" i="3" s="1"/>
  <c r="B29" i="3" s="1"/>
  <c r="B44" i="3" s="1"/>
  <c r="B46" i="3" s="1"/>
  <c r="N25" i="3"/>
  <c r="N21" i="3"/>
  <c r="M21" i="3"/>
  <c r="M19" i="3"/>
  <c r="N19" i="3" s="1"/>
  <c r="N17" i="3"/>
  <c r="M17" i="3"/>
  <c r="N14" i="3"/>
  <c r="M14" i="3"/>
  <c r="N10" i="3"/>
  <c r="M10" i="3"/>
  <c r="M9" i="3"/>
  <c r="N9" i="3" s="1"/>
  <c r="N8" i="3"/>
  <c r="M8" i="3"/>
  <c r="AM22" i="1"/>
  <c r="AL22" i="1"/>
  <c r="AK22" i="1"/>
  <c r="AJ22" i="1"/>
  <c r="M19" i="8" s="1"/>
  <c r="N19" i="8" s="1"/>
  <c r="AI22" i="1"/>
  <c r="AH22" i="1"/>
  <c r="M17" i="8" s="1"/>
  <c r="N17" i="8" s="1"/>
  <c r="AG22" i="1"/>
  <c r="AF22" i="1"/>
  <c r="AE22" i="1"/>
  <c r="AD22" i="1"/>
  <c r="AC22" i="1"/>
  <c r="AB22" i="1"/>
  <c r="AA22" i="1"/>
  <c r="Z22" i="1"/>
  <c r="Y22" i="1"/>
  <c r="X22" i="1"/>
  <c r="M10" i="8" s="1"/>
  <c r="N10" i="8" s="1"/>
  <c r="W22" i="1"/>
  <c r="V22" i="1"/>
  <c r="M5" i="8" s="1"/>
  <c r="AN20" i="1"/>
  <c r="AO19" i="1"/>
  <c r="AN19" i="1"/>
  <c r="AO18" i="1"/>
  <c r="AN18" i="1"/>
  <c r="AO17" i="1"/>
  <c r="AN17" i="1"/>
  <c r="AO16" i="1"/>
  <c r="AN16" i="1"/>
  <c r="AN15" i="1"/>
  <c r="AO14" i="1"/>
  <c r="AN14" i="1"/>
  <c r="AO13" i="1"/>
  <c r="AN13" i="1"/>
  <c r="AN12" i="1"/>
  <c r="AO11" i="1"/>
  <c r="AN11" i="1"/>
  <c r="AN10" i="1"/>
  <c r="AO9" i="1"/>
  <c r="AN9" i="1"/>
  <c r="AN8" i="1"/>
  <c r="AO7" i="1"/>
  <c r="AN7" i="1"/>
  <c r="AO6" i="1"/>
  <c r="AN6" i="1"/>
  <c r="AN22" i="1" s="1"/>
  <c r="AO5" i="1"/>
  <c r="AN5" i="1"/>
  <c r="AN4" i="1"/>
  <c r="M30" i="8" l="1"/>
  <c r="N5" i="8"/>
  <c r="N30" i="8" s="1"/>
  <c r="M13" i="3"/>
  <c r="N13" i="3" s="1"/>
  <c r="AO10" i="1"/>
  <c r="M18" i="3"/>
  <c r="N18" i="3" s="1"/>
  <c r="M22" i="3"/>
  <c r="N22" i="3" s="1"/>
  <c r="M7" i="3"/>
  <c r="M11" i="3"/>
  <c r="N11" i="3" s="1"/>
  <c r="M15" i="3"/>
  <c r="N15" i="3" s="1"/>
  <c r="M23" i="3"/>
  <c r="N23" i="3" s="1"/>
  <c r="AO4" i="1"/>
  <c r="AO22" i="1" s="1"/>
  <c r="AO8" i="1"/>
  <c r="AO12" i="1"/>
  <c r="M12" i="3"/>
  <c r="N12" i="3" s="1"/>
  <c r="M16" i="3"/>
  <c r="N16" i="3" s="1"/>
  <c r="N7" i="3" l="1"/>
  <c r="N26" i="3" s="1"/>
  <c r="N27" i="3" s="1"/>
  <c r="N29" i="3" s="1"/>
  <c r="N44" i="3" s="1"/>
  <c r="M26" i="3"/>
  <c r="M27" i="3" s="1"/>
  <c r="M29" i="3" s="1"/>
  <c r="M44" i="3" s="1"/>
  <c r="M46" i="3" s="1"/>
  <c r="N46" i="3" s="1"/>
</calcChain>
</file>

<file path=xl/sharedStrings.xml><?xml version="1.0" encoding="utf-8"?>
<sst xmlns="http://schemas.openxmlformats.org/spreadsheetml/2006/main" count="949" uniqueCount="385">
  <si>
    <t xml:space="preserve"> 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</si>
  <si>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</si>
  <si>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</si>
  <si>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</si>
  <si>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</si>
  <si>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</si>
  <si>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</si>
  <si>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</si>
  <si>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</si>
  <si>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</si>
  <si>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</si>
  <si>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</si>
  <si>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</si>
  <si>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</si>
  <si>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for Financial Year 2016 </t>
  </si>
  <si>
    <t>Southside TV &amp;Electrics</t>
  </si>
  <si>
    <t>Customer Details</t>
  </si>
  <si>
    <t>MCTV</t>
  </si>
  <si>
    <t>Michael &amp; Doreen Cooney</t>
  </si>
  <si>
    <t>Total</t>
  </si>
  <si>
    <t>Joe's Electrical</t>
  </si>
  <si>
    <t>Customer Code</t>
  </si>
  <si>
    <t>Customer Name</t>
  </si>
  <si>
    <t>Address 1</t>
  </si>
  <si>
    <t>Address 2</t>
  </si>
  <si>
    <t>Address 3</t>
  </si>
  <si>
    <t>County</t>
  </si>
  <si>
    <t>Zip (Eircode)</t>
  </si>
  <si>
    <t>County Prefix</t>
  </si>
  <si>
    <t>Email</t>
  </si>
  <si>
    <t>Tel No</t>
  </si>
  <si>
    <t>Mobile No</t>
  </si>
  <si>
    <t>Preferred Contact</t>
  </si>
  <si>
    <t>Representitive</t>
  </si>
  <si>
    <t>Pricing Structure</t>
  </si>
  <si>
    <t>Payment Type</t>
  </si>
  <si>
    <t>Preferred Payment</t>
  </si>
  <si>
    <t>Credit Limit €</t>
  </si>
  <si>
    <t>Credit Terms (Days)</t>
  </si>
  <si>
    <t>Credit Days Overdue</t>
  </si>
  <si>
    <t>Date Items bought</t>
  </si>
  <si>
    <t>Delivery Method</t>
  </si>
  <si>
    <t>LCD TV</t>
  </si>
  <si>
    <t>Plasma TV</t>
  </si>
  <si>
    <t>Curve TV</t>
  </si>
  <si>
    <t>4K TV</t>
  </si>
  <si>
    <t>Smart TV</t>
  </si>
  <si>
    <t>OLED TV</t>
  </si>
  <si>
    <t>Home Cinema Projector</t>
  </si>
  <si>
    <t>Blu-Ray Players</t>
  </si>
  <si>
    <t>DVD Players</t>
  </si>
  <si>
    <t>Blu-Ray 4k Players</t>
  </si>
  <si>
    <t>Blu-Ray HDR Players</t>
  </si>
  <si>
    <t>Smart Blu-Ray Players</t>
  </si>
  <si>
    <t>TV Stand</t>
  </si>
  <si>
    <t>TV Wall-Mounted Bracket</t>
  </si>
  <si>
    <t>HiFi Stereo Systems</t>
  </si>
  <si>
    <t>Bluetooth Speakers</t>
  </si>
  <si>
    <t>HDMI Cables</t>
  </si>
  <si>
    <t>Remote Control</t>
  </si>
  <si>
    <t>Total items bought by client</t>
  </si>
  <si>
    <t>Total Cost of Items</t>
  </si>
  <si>
    <t>SOUTH1</t>
  </si>
  <si>
    <t>South House</t>
  </si>
  <si>
    <t>Limerick Industrial Estate</t>
  </si>
  <si>
    <t>Expenses</t>
  </si>
  <si>
    <t>Limerick Race Course</t>
  </si>
  <si>
    <t>Limerick</t>
  </si>
  <si>
    <t>Cost of Goods Sold</t>
  </si>
  <si>
    <t>R95 H264</t>
  </si>
  <si>
    <t>SouthsideTV@Electrics.ie</t>
  </si>
  <si>
    <t>081 444549</t>
  </si>
  <si>
    <t>Donna o'Reilly</t>
  </si>
  <si>
    <t>Retail</t>
  </si>
  <si>
    <t>Android Pay</t>
  </si>
  <si>
    <t>Cheque</t>
  </si>
  <si>
    <t>Payments upto-date</t>
  </si>
  <si>
    <t>19/12/2016</t>
  </si>
  <si>
    <t>An Post</t>
  </si>
  <si>
    <t>Lisa's Electronics</t>
  </si>
  <si>
    <t>JOEEL1</t>
  </si>
  <si>
    <t>4 Main St</t>
  </si>
  <si>
    <t>K43 K234</t>
  </si>
  <si>
    <t>Joe.Electrical@Electrical.ie</t>
  </si>
  <si>
    <t>081 842049</t>
  </si>
  <si>
    <t>Mobile</t>
  </si>
  <si>
    <t>Martin Sheehy</t>
  </si>
  <si>
    <t>Trade</t>
  </si>
  <si>
    <t>Credit Card</t>
  </si>
  <si>
    <t>14/12/2016</t>
  </si>
  <si>
    <t>FedEx</t>
  </si>
  <si>
    <t>Paddy Power</t>
  </si>
  <si>
    <t>LIMRA1</t>
  </si>
  <si>
    <t>Dooradoyle</t>
  </si>
  <si>
    <t>Coolnagrenna</t>
  </si>
  <si>
    <t>H42 I432</t>
  </si>
  <si>
    <t>RaceCourse@Limerick.ie</t>
  </si>
  <si>
    <t>082 438957</t>
  </si>
  <si>
    <t>Derek Nugent</t>
  </si>
  <si>
    <t>Google Pay</t>
  </si>
  <si>
    <t>Dooradoyle Nursing Home</t>
  </si>
  <si>
    <t>15/12/2016</t>
  </si>
  <si>
    <t>Courier Collect</t>
  </si>
  <si>
    <t>Cork Electronics</t>
  </si>
  <si>
    <t>Waterford Electrics</t>
  </si>
  <si>
    <t>Maurice's Bar</t>
  </si>
  <si>
    <t>Niall &amp; Co. Restaurant</t>
  </si>
  <si>
    <t>University of Limerick</t>
  </si>
  <si>
    <t>The People's Campus</t>
  </si>
  <si>
    <t>Supervalu</t>
  </si>
  <si>
    <t>Tesco</t>
  </si>
  <si>
    <t>Kilagh</t>
  </si>
  <si>
    <t>Sales Returns</t>
  </si>
  <si>
    <t>Gross Profit</t>
  </si>
  <si>
    <t>LISAE1</t>
  </si>
  <si>
    <t>77 Musgrave St</t>
  </si>
  <si>
    <t>H18  WY12</t>
  </si>
  <si>
    <t>Electroics@Lisa.ie</t>
  </si>
  <si>
    <t>081 203948</t>
  </si>
  <si>
    <t>Landline</t>
  </si>
  <si>
    <t>Stephen Cohen</t>
  </si>
  <si>
    <t>16/12/2016</t>
  </si>
  <si>
    <t>In-Store</t>
  </si>
  <si>
    <t>Net Sales</t>
  </si>
  <si>
    <t>Total Profit</t>
  </si>
  <si>
    <t>PADDY1</t>
  </si>
  <si>
    <t>9 John St</t>
  </si>
  <si>
    <t>K37 K132</t>
  </si>
  <si>
    <t>client@paddypower.ie</t>
  </si>
  <si>
    <t>081 309458</t>
  </si>
  <si>
    <t>Deon Kayla</t>
  </si>
  <si>
    <t>13/12/2016</t>
  </si>
  <si>
    <t>Salaries &amp; Wages</t>
  </si>
  <si>
    <t>Maintence of store premises</t>
  </si>
  <si>
    <t>Office Supplies</t>
  </si>
  <si>
    <t>Light and Heat</t>
  </si>
  <si>
    <t>Telephone</t>
  </si>
  <si>
    <t>Motor and Travel Expenses</t>
  </si>
  <si>
    <t>Server Costs</t>
  </si>
  <si>
    <t>Licences</t>
  </si>
  <si>
    <t>WIFI</t>
  </si>
  <si>
    <t>Office Rent</t>
  </si>
  <si>
    <t>Other expenses</t>
  </si>
  <si>
    <t>Total Expenses</t>
  </si>
  <si>
    <t>PADDY2</t>
  </si>
  <si>
    <t>14 James St</t>
  </si>
  <si>
    <t>R15 B431</t>
  </si>
  <si>
    <t>Gross Income</t>
  </si>
  <si>
    <t>081 562354</t>
  </si>
  <si>
    <t>Alexus Kaylie</t>
  </si>
  <si>
    <t>Income Tax</t>
  </si>
  <si>
    <t>Net Income</t>
  </si>
  <si>
    <t>DOORA</t>
  </si>
  <si>
    <t>Mungret</t>
  </si>
  <si>
    <t>Limerick South</t>
  </si>
  <si>
    <t>V32 G342</t>
  </si>
  <si>
    <t>NursingHome@Dooradoyle.ie</t>
  </si>
  <si>
    <t>082 938475</t>
  </si>
  <si>
    <t>Thomas Macdonagh</t>
  </si>
  <si>
    <t>Credit card</t>
  </si>
  <si>
    <t>CORKE1</t>
  </si>
  <si>
    <t>21 Patrick St</t>
  </si>
  <si>
    <t>Grand Parade</t>
  </si>
  <si>
    <t>Cork</t>
  </si>
  <si>
    <t>C32 D234</t>
  </si>
  <si>
    <t>client@corkelectronics.ie</t>
  </si>
  <si>
    <t>082 678901</t>
  </si>
  <si>
    <t>Jerry Tristian</t>
  </si>
  <si>
    <t>Wholesale</t>
  </si>
  <si>
    <t>18/12/2016</t>
  </si>
  <si>
    <t>WATER1</t>
  </si>
  <si>
    <t>Verdant Hill</t>
  </si>
  <si>
    <t>Waterford</t>
  </si>
  <si>
    <t>S32 F423</t>
  </si>
  <si>
    <t>waterford@electrics.ie</t>
  </si>
  <si>
    <t>081 298323</t>
  </si>
  <si>
    <t>Ciaran Verdant</t>
  </si>
  <si>
    <t>MAURB1</t>
  </si>
  <si>
    <t>5 Castletroy St</t>
  </si>
  <si>
    <t>T24 D231</t>
  </si>
  <si>
    <t>mauricebar@pubs.ie</t>
  </si>
  <si>
    <t>082 289347</t>
  </si>
  <si>
    <t>Maurice Downes</t>
  </si>
  <si>
    <t>NIALL1</t>
  </si>
  <si>
    <t>2 Castletroy Lane</t>
  </si>
  <si>
    <t>W32 R423</t>
  </si>
  <si>
    <t>niallandco@justeat.ie</t>
  </si>
  <si>
    <t>081 098224</t>
  </si>
  <si>
    <t>Niall Gilbert</t>
  </si>
  <si>
    <t>PayPal</t>
  </si>
  <si>
    <t>21/12/2016</t>
  </si>
  <si>
    <t>PADDY3</t>
  </si>
  <si>
    <t>CastleTroy</t>
  </si>
  <si>
    <t>L32 F322</t>
  </si>
  <si>
    <t>081 456789</t>
  </si>
  <si>
    <t>Ciaran Maxwell</t>
  </si>
  <si>
    <t>ULTPC1</t>
  </si>
  <si>
    <t>Sreelane</t>
  </si>
  <si>
    <t>Castletroy</t>
  </si>
  <si>
    <t>L21 F232</t>
  </si>
  <si>
    <t>sheena.doyle@ul.com</t>
  </si>
  <si>
    <t>082 987654</t>
  </si>
  <si>
    <t>Sheena Doyle</t>
  </si>
  <si>
    <t>ULTPC2</t>
  </si>
  <si>
    <t>Q32 R422</t>
  </si>
  <si>
    <t>downbert@ul.com</t>
  </si>
  <si>
    <t>082 456123</t>
  </si>
  <si>
    <t>Miles Downbert</t>
  </si>
  <si>
    <t>UTILT1</t>
  </si>
  <si>
    <t>18 Andrew St</t>
  </si>
  <si>
    <t>Kerry</t>
  </si>
  <si>
    <t>V93 R8F1</t>
  </si>
  <si>
    <t>client@supervalu.ie</t>
  </si>
  <si>
    <t>081 209384</t>
  </si>
  <si>
    <t>Andrew Long</t>
  </si>
  <si>
    <t>TSRK1</t>
  </si>
  <si>
    <t>Clonmel Stop</t>
  </si>
  <si>
    <t>V22 R5F9</t>
  </si>
  <si>
    <t>client@tesco.ie</t>
  </si>
  <si>
    <t>081 321098</t>
  </si>
  <si>
    <t>Shane Thompson</t>
  </si>
  <si>
    <t>Cash</t>
  </si>
  <si>
    <t>31/12/2016</t>
  </si>
  <si>
    <t>Total for Financial Year</t>
  </si>
  <si>
    <t>KILAF1</t>
  </si>
  <si>
    <t>Glas way</t>
  </si>
  <si>
    <t>V32 D2T2</t>
  </si>
  <si>
    <t>london@gonrip.ie</t>
  </si>
  <si>
    <t>082 769821</t>
  </si>
  <si>
    <t>Jack Bean</t>
  </si>
  <si>
    <t>Total ammount</t>
  </si>
  <si>
    <t>Supplier Details</t>
  </si>
  <si>
    <t>Supplier Code</t>
  </si>
  <si>
    <t>Supplier Name</t>
  </si>
  <si>
    <t>Area Code</t>
  </si>
  <si>
    <t xml:space="preserve"> Preferred Contact</t>
  </si>
  <si>
    <t>Overdue (Days)</t>
  </si>
  <si>
    <t>Item Time Stamps</t>
  </si>
  <si>
    <t>Blu-Ray Player</t>
  </si>
  <si>
    <t>DVD Player</t>
  </si>
  <si>
    <t>Smart Blu-ray Players</t>
  </si>
  <si>
    <t>Remote Controls</t>
  </si>
  <si>
    <t>EI001</t>
  </si>
  <si>
    <t>Eir</t>
  </si>
  <si>
    <t>Eir House</t>
  </si>
  <si>
    <t>St Stephen's Green</t>
  </si>
  <si>
    <t>St Stephen's Green West</t>
  </si>
  <si>
    <t>Dublin 2</t>
  </si>
  <si>
    <t>H43 R448</t>
  </si>
  <si>
    <t>Eir@IrishOnline.ie</t>
  </si>
  <si>
    <t>082 203948</t>
  </si>
  <si>
    <t>Jill Sandwish</t>
  </si>
  <si>
    <t>Paypal</t>
  </si>
  <si>
    <t>24/10/16</t>
  </si>
  <si>
    <t>Stock Items</t>
  </si>
  <si>
    <t>ES001</t>
  </si>
  <si>
    <t>ESB</t>
  </si>
  <si>
    <t>Canal Street</t>
  </si>
  <si>
    <t>T44 K529</t>
  </si>
  <si>
    <t>Esb@Electricity.ie</t>
  </si>
  <si>
    <t>081 349857</t>
  </si>
  <si>
    <t>Tom Roden</t>
  </si>
  <si>
    <t>Paypal Transaction</t>
  </si>
  <si>
    <t>13/7/16</t>
  </si>
  <si>
    <t>Stock Code</t>
  </si>
  <si>
    <t>Product Type</t>
  </si>
  <si>
    <t>Brand Name</t>
  </si>
  <si>
    <t>Product Name</t>
  </si>
  <si>
    <t>Cost Price per Item</t>
  </si>
  <si>
    <t>Retail Price ( Ex VAT 23%)</t>
  </si>
  <si>
    <t>Retail Price ( With VAT 23%)</t>
  </si>
  <si>
    <t>Trade Price</t>
  </si>
  <si>
    <t>Trade Price (With Vat 23%)</t>
  </si>
  <si>
    <t>Wholesale Price</t>
  </si>
  <si>
    <t>Wholesale Price (With Vat 23%)</t>
  </si>
  <si>
    <t>Leftover Stock From Previous Month</t>
  </si>
  <si>
    <t>Quantity in Stock</t>
  </si>
  <si>
    <t>Stock Value (€)</t>
  </si>
  <si>
    <t>Capacity (Maximum Stock)</t>
  </si>
  <si>
    <t>OnDemand ( New Orders )</t>
  </si>
  <si>
    <t>Schedule (Received)</t>
  </si>
  <si>
    <t>Product Image</t>
  </si>
  <si>
    <t>LCD</t>
  </si>
  <si>
    <t>TV</t>
  </si>
  <si>
    <t>LG</t>
  </si>
  <si>
    <t>D2001</t>
  </si>
  <si>
    <t>D2 House &amp; Home</t>
  </si>
  <si>
    <t>Magnum House</t>
  </si>
  <si>
    <t>Leopardstown Industrial Estate</t>
  </si>
  <si>
    <t>Leopardstown</t>
  </si>
  <si>
    <t>Dublin 14</t>
  </si>
  <si>
    <t>Q25 R450</t>
  </si>
  <si>
    <t>D2.House@Home.ie</t>
  </si>
  <si>
    <t>081 439857</t>
  </si>
  <si>
    <t>Deirde Fox</t>
  </si>
  <si>
    <t>http://www.lg.com/uk/images/tvs/42ld420/gallery/medium01.jpg</t>
  </si>
  <si>
    <t>SA001</t>
  </si>
  <si>
    <t>Samsung Ltd</t>
  </si>
  <si>
    <t>Samsung House</t>
  </si>
  <si>
    <t>Dublin Industrial Estate</t>
  </si>
  <si>
    <t>Glasnevin</t>
  </si>
  <si>
    <t>Dublin 1</t>
  </si>
  <si>
    <t>A21 U531</t>
  </si>
  <si>
    <t>Samsung@Ireland.ie</t>
  </si>
  <si>
    <t>082 298375</t>
  </si>
  <si>
    <t>Oliver O'Connor</t>
  </si>
  <si>
    <t>PLA</t>
  </si>
  <si>
    <t>Sony</t>
  </si>
  <si>
    <t>PH001</t>
  </si>
  <si>
    <t>Phillips Ltd</t>
  </si>
  <si>
    <t>Beech House</t>
  </si>
  <si>
    <t>Beech Hill Industrial Estate</t>
  </si>
  <si>
    <t>Clonskeagh</t>
  </si>
  <si>
    <t>Dublin 4</t>
  </si>
  <si>
    <t>R45 K532</t>
  </si>
  <si>
    <t>Phillips@Ireland.ie</t>
  </si>
  <si>
    <t>082 923984</t>
  </si>
  <si>
    <t>Alex Joe</t>
  </si>
  <si>
    <t>19/11/16</t>
  </si>
  <si>
    <t>http://static.trustedreviews.com/94/4dc5fc/e23f/2827-1.jpg</t>
  </si>
  <si>
    <t>CRT</t>
  </si>
  <si>
    <t>Philips</t>
  </si>
  <si>
    <t>Curved TV</t>
  </si>
  <si>
    <t>28/12/16</t>
  </si>
  <si>
    <t>https://images.philips.com/is/image/PhilipsConsumer/55PUS8909C_12-RTP-global-001?$jpglarge$&amp;wid=1250</t>
  </si>
  <si>
    <t>4K</t>
  </si>
  <si>
    <t>Samsung</t>
  </si>
  <si>
    <t>STV</t>
  </si>
  <si>
    <t xml:space="preserve">Panasonic </t>
  </si>
  <si>
    <t>14/12/16</t>
  </si>
  <si>
    <t>https://www.simpletelly.com/wp-content/uploads/2015/11/Panasonic-Smart-TV.jpg</t>
  </si>
  <si>
    <t>OLED</t>
  </si>
  <si>
    <t>23/12/16</t>
  </si>
  <si>
    <t>HCP</t>
  </si>
  <si>
    <t>TVS</t>
  </si>
  <si>
    <t>20/12/16</t>
  </si>
  <si>
    <t>http://www.projectorcentral.com/images/articles/Samsung-A800-front.jpg</t>
  </si>
  <si>
    <t>BRP</t>
  </si>
  <si>
    <t>Media Player</t>
  </si>
  <si>
    <t>http://i.i.cbsi.com/cnwk.1d/i/tim/2013/04/19/Samsung_BD-E5400.jpg</t>
  </si>
  <si>
    <t>Projector</t>
  </si>
  <si>
    <t>TVs</t>
  </si>
  <si>
    <t>DVD</t>
  </si>
  <si>
    <t>Y</t>
  </si>
  <si>
    <t>N</t>
  </si>
  <si>
    <t>22/12/16</t>
  </si>
  <si>
    <t>http://sonyglobal.scene7.com/is/image/gwtprod/bda48bf36c1c65cf2dd76f0e27bbc3ad?fmt=pjpeg&amp;wid=1014&amp;hei=396&amp;bgcolor=F1F5F9&amp;bgc=F1F5F9</t>
  </si>
  <si>
    <t>BKP</t>
  </si>
  <si>
    <t>Media Player*</t>
  </si>
  <si>
    <t>Yamaha</t>
  </si>
  <si>
    <t>15/12/16</t>
  </si>
  <si>
    <t>http://www.homecinemachoice.com/sites/18/images/article_images_month/2012-01/hcc203_yamahaweb.jpg</t>
  </si>
  <si>
    <t>HDR</t>
  </si>
  <si>
    <t>https://s.aolcdn.com/dims5/amp:211a049203166b51a14b632858fb1cb104bbbd2e/q:100/?url=http%3A%2F%2Fo.aolcdn.com%2Fhss%2Fstorage%2Fmidas%2F99435ad707049be95ce3c0ef9f24017e%2F204748743%2F31119407063_5df5e08494_o_1400.jpg</t>
  </si>
  <si>
    <t>SBP</t>
  </si>
  <si>
    <t>TV Accessories</t>
  </si>
  <si>
    <t>Sanus</t>
  </si>
  <si>
    <t>http://www.lg.com/uk/images/blu-ray-dvd-players/BP645/gallery/medium01.jpg</t>
  </si>
  <si>
    <t>Sonos</t>
  </si>
  <si>
    <t>Akai</t>
  </si>
  <si>
    <t>Universal</t>
  </si>
  <si>
    <t>19/12/16</t>
  </si>
  <si>
    <t>http://www.sanus.com/assets/products/pffp/images/original/PFFPb_01_PFFPb_570px.jpg</t>
  </si>
  <si>
    <t>WMB</t>
  </si>
  <si>
    <t>http://www.samsung.com/global/article/consumer-images/article/2011/07/06/wall1[0].jpg</t>
  </si>
  <si>
    <t>HIFI</t>
  </si>
  <si>
    <t>http://www.qthemusic.com/wp-content/uploads/2015/11/caption-354-pirze.jpg</t>
  </si>
  <si>
    <t>BTS</t>
  </si>
  <si>
    <t>http://static2.businessinsider.com/image/5263eade69bedd8b45461ec9-960/play1blktilt.png</t>
  </si>
  <si>
    <t>HDMI</t>
  </si>
  <si>
    <t>https://makhsoom.com/lb/storage/32000/1349/82e1f1f6391433ab78d08d1bd914a09c.jpg</t>
  </si>
  <si>
    <t>RTC</t>
  </si>
  <si>
    <t>Delivery Company</t>
  </si>
  <si>
    <t>Product Names</t>
  </si>
  <si>
    <t>https://i.kinja-img.com/gawker-media/image/upload/s--uwv7afqj--/c_scale,f_auto,fl_progressive,q_80,w_800/1408486308008874788.jpg</t>
  </si>
  <si>
    <t>Total Stock Value</t>
  </si>
  <si>
    <t>Stock Value Calculation is based on Cost x Quantity viz. Col C x Col G</t>
  </si>
  <si>
    <t>Stock Count date at 31st December</t>
  </si>
  <si>
    <t>VAT will have to be added at 23% where Sales are made</t>
  </si>
  <si>
    <t>MCTV Store</t>
  </si>
  <si>
    <t>Collection</t>
  </si>
  <si>
    <t>AddressPal</t>
  </si>
  <si>
    <t>Post/Courier</t>
  </si>
  <si>
    <t>Nightline</t>
  </si>
  <si>
    <t>FastWay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</si>
</sst>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"/>
  </numFmts>
  <fonts count="10">
    <font>
      <sz val="10"/>
      <color rgb="FF000000"/>
      <name val="Arial"/>
    </font>
    <font>
      <sz val="11"/>
      <name val="Calibri"/>
    </font>
    <font>
      <sz val="11"/>
      <color rgb="FF000000"/>
      <name val="Calibri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Calibri"/>
    </font>
    <font>
      <sz val="10"/>
      <color rgb="FF00000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4" fontId="2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0" applyFont="1"/>
    <xf numFmtId="0" fontId="6" fillId="2" borderId="0" xfId="0" applyFont="1" applyFill="1" applyAlignment="1"/>
    <xf numFmtId="0" fontId="7" fillId="0" borderId="0" xfId="0" applyFont="1"/>
    <xf numFmtId="0" fontId="8" fillId="0" borderId="0" xfId="0" applyFont="1" applyAlignment="1"/>
    <xf numFmtId="0" fontId="2" fillId="2" borderId="0" xfId="0" applyFont="1" applyFill="1"/>
    <xf numFmtId="0" fontId="8" fillId="0" borderId="0" xfId="0" applyFont="1" applyAlignment="1"/>
    <xf numFmtId="0" fontId="8" fillId="2" borderId="0" xfId="0" applyFont="1" applyFill="1" applyAlignment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cinemachoice.com/sites/18/images/article_images_month/2012-01/hcc203_yamahaweb.jpg" TargetMode="External"/><Relationship Id="rId13" Type="http://schemas.openxmlformats.org/officeDocument/2006/relationships/hyperlink" Target="http://static2.businessinsider.com/image/5263eade69bedd8b45461ec9-960/play1blktilt.png" TargetMode="External"/><Relationship Id="rId3" Type="http://schemas.openxmlformats.org/officeDocument/2006/relationships/hyperlink" Target="https://images.philips.com/is/image/PhilipsConsumer/55PUS8909C_12-RTP-global-001?$jpglarge$&amp;wid=1250" TargetMode="External"/><Relationship Id="rId7" Type="http://schemas.openxmlformats.org/officeDocument/2006/relationships/hyperlink" Target="http://sonyglobal.scene7.com/is/image/gwtprod/bda48bf36c1c65cf2dd76f0e27bbc3ad?fmt=pjpeg&amp;wid=1014&amp;hei=396&amp;bgcolor=F1F5F9&amp;bgc=F1F5F9" TargetMode="External"/><Relationship Id="rId12" Type="http://schemas.openxmlformats.org/officeDocument/2006/relationships/hyperlink" Target="http://www.qthemusic.com/wp-content/uploads/2015/11/caption-354-pirze.jpg" TargetMode="External"/><Relationship Id="rId2" Type="http://schemas.openxmlformats.org/officeDocument/2006/relationships/hyperlink" Target="http://static.trustedreviews.com/94/4dc5fc/e23f/2827-1.jpg" TargetMode="External"/><Relationship Id="rId1" Type="http://schemas.openxmlformats.org/officeDocument/2006/relationships/hyperlink" Target="http://www.lg.com/uk/images/tvs/42ld420/gallery/medium01.jpg" TargetMode="External"/><Relationship Id="rId6" Type="http://schemas.openxmlformats.org/officeDocument/2006/relationships/hyperlink" Target="http://i.i.cbsi.com/cnwk.1d/i/tim/2013/04/19/Samsung_BD-E5400.jpg" TargetMode="External"/><Relationship Id="rId11" Type="http://schemas.openxmlformats.org/officeDocument/2006/relationships/hyperlink" Target="http://www.sanus.com/assets/products/pffp/images/original/PFFPb_01_PFFPb_570px.jpg" TargetMode="External"/><Relationship Id="rId5" Type="http://schemas.openxmlformats.org/officeDocument/2006/relationships/hyperlink" Target="http://www.projectorcentral.com/images/articles/Samsung-A800-front.jpg" TargetMode="External"/><Relationship Id="rId15" Type="http://schemas.openxmlformats.org/officeDocument/2006/relationships/hyperlink" Target="https://i.kinja-img.com/gawker-media/image/upload/s--uwv7afqj--/c_scale,f_auto,fl_progressive,q_80,w_800/1408486308008874788.jpg" TargetMode="External"/><Relationship Id="rId10" Type="http://schemas.openxmlformats.org/officeDocument/2006/relationships/hyperlink" Target="http://www.lg.com/uk/images/blu-ray-dvd-players/BP645/gallery/medium01.jpg" TargetMode="External"/><Relationship Id="rId4" Type="http://schemas.openxmlformats.org/officeDocument/2006/relationships/hyperlink" Target="https://www.simpletelly.com/wp-content/uploads/2015/11/Panasonic-Smart-TV.jpg" TargetMode="External"/><Relationship Id="rId9" Type="http://schemas.openxmlformats.org/officeDocument/2006/relationships/hyperlink" Target="https://s.aolcdn.com/dims5/amp:211a049203166b51a14b632858fb1cb104bbbd2e/q:100/?url=http%3A%2F%2Fo.aolcdn.com%2Fhss%2Fstorage%2Fmidas%2F99435ad707049be95ce3c0ef9f24017e%2F204748743%2F31119407063_5df5e08494_o_1400.jpg" TargetMode="External"/><Relationship Id="rId14" Type="http://schemas.openxmlformats.org/officeDocument/2006/relationships/hyperlink" Target="https://makhsoom.com/lb/storage/32000/1349/82e1f1f6391433ab78d08d1bd914a09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4.42578125" defaultRowHeight="15.75" customHeight="1"/>
  <cols>
    <col min="1" max="1" width="15.28515625" customWidth="1"/>
    <col min="2" max="2" width="23" customWidth="1"/>
    <col min="3" max="3" width="23.7109375" customWidth="1"/>
    <col min="4" max="4" width="22" customWidth="1"/>
    <col min="8" max="8" width="12.140625" customWidth="1"/>
    <col min="9" max="9" width="26.140625" customWidth="1"/>
    <col min="11" max="13" width="17.85546875" customWidth="1"/>
    <col min="14" max="15" width="14.85546875" customWidth="1"/>
    <col min="16" max="17" width="18.140625" customWidth="1"/>
    <col min="18" max="18" width="17.28515625" customWidth="1"/>
    <col min="19" max="19" width="20" customWidth="1"/>
    <col min="20" max="20" width="23.140625" customWidth="1"/>
    <col min="21" max="21" width="22.42578125" customWidth="1"/>
    <col min="22" max="22" width="9.140625" customWidth="1"/>
    <col min="23" max="23" width="9.5703125" customWidth="1"/>
    <col min="24" max="27" width="15.5703125" customWidth="1"/>
    <col min="28" max="28" width="22.5703125" customWidth="1"/>
    <col min="29" max="29" width="15.5703125" customWidth="1"/>
    <col min="30" max="30" width="14.7109375" customWidth="1"/>
    <col min="31" max="31" width="17.5703125" customWidth="1"/>
    <col min="32" max="32" width="18.7109375" customWidth="1"/>
    <col min="33" max="33" width="21.28515625" customWidth="1"/>
    <col min="34" max="34" width="14.28515625" customWidth="1"/>
    <col min="35" max="35" width="23" customWidth="1"/>
    <col min="36" max="36" width="19.140625" customWidth="1"/>
    <col min="37" max="41" width="25.140625" customWidth="1"/>
    <col min="42" max="42" width="23.140625" customWidth="1"/>
  </cols>
  <sheetData>
    <row r="1" spans="1:4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W1" s="1"/>
    </row>
    <row r="2" spans="1:49">
      <c r="A2" s="3" t="s">
        <v>16</v>
      </c>
      <c r="B2" s="3" t="s">
        <v>17</v>
      </c>
      <c r="C2" s="3" t="s">
        <v>18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  <c r="X2" s="1"/>
      <c r="Y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9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38</v>
      </c>
      <c r="S3" s="3" t="s">
        <v>39</v>
      </c>
      <c r="T3" s="2" t="s">
        <v>40</v>
      </c>
      <c r="U3" s="3" t="s">
        <v>41</v>
      </c>
      <c r="V3" s="3" t="s">
        <v>42</v>
      </c>
      <c r="W3" s="3" t="s">
        <v>43</v>
      </c>
      <c r="X3" s="5" t="s">
        <v>44</v>
      </c>
      <c r="Y3" s="3" t="s">
        <v>45</v>
      </c>
      <c r="Z3" s="3" t="s">
        <v>46</v>
      </c>
      <c r="AA3" s="3" t="s">
        <v>47</v>
      </c>
      <c r="AB3" s="3" t="s">
        <v>48</v>
      </c>
      <c r="AC3" s="3" t="s">
        <v>49</v>
      </c>
      <c r="AD3" s="3" t="s">
        <v>50</v>
      </c>
      <c r="AE3" s="3" t="s">
        <v>51</v>
      </c>
      <c r="AF3" s="3" t="s">
        <v>52</v>
      </c>
      <c r="AG3" s="3" t="s">
        <v>53</v>
      </c>
      <c r="AH3" s="3" t="s">
        <v>54</v>
      </c>
      <c r="AI3" s="3" t="s">
        <v>55</v>
      </c>
      <c r="AJ3" s="3" t="s">
        <v>56</v>
      </c>
      <c r="AK3" s="3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/>
    </row>
    <row r="4" spans="1:49">
      <c r="A4" s="3" t="s">
        <v>62</v>
      </c>
      <c r="B4" s="3" t="s">
        <v>15</v>
      </c>
      <c r="C4" s="3" t="s">
        <v>63</v>
      </c>
      <c r="D4" s="3" t="s">
        <v>64</v>
      </c>
      <c r="E4" s="6"/>
      <c r="F4" s="7" t="s">
        <v>67</v>
      </c>
      <c r="G4" s="7" t="s">
        <v>69</v>
      </c>
      <c r="H4" s="3">
        <v>61</v>
      </c>
      <c r="I4" s="7" t="s">
        <v>70</v>
      </c>
      <c r="J4" s="7">
        <v>355217</v>
      </c>
      <c r="K4" s="7" t="s">
        <v>71</v>
      </c>
      <c r="L4" s="7" t="s">
        <v>29</v>
      </c>
      <c r="M4" s="7" t="s">
        <v>72</v>
      </c>
      <c r="N4" s="7" t="s">
        <v>73</v>
      </c>
      <c r="O4" s="7" t="s">
        <v>74</v>
      </c>
      <c r="P4" s="8" t="s">
        <v>75</v>
      </c>
      <c r="Q4" s="8">
        <v>110000</v>
      </c>
      <c r="R4" s="7">
        <v>3</v>
      </c>
      <c r="S4" s="7" t="s">
        <v>76</v>
      </c>
      <c r="T4" s="9" t="s">
        <v>77</v>
      </c>
      <c r="U4" s="2" t="s">
        <v>78</v>
      </c>
      <c r="V4" s="2">
        <v>4</v>
      </c>
      <c r="W4" s="2">
        <v>4</v>
      </c>
      <c r="X4" s="2">
        <v>0</v>
      </c>
      <c r="Y4" s="2">
        <v>1</v>
      </c>
      <c r="Z4" s="2">
        <v>0</v>
      </c>
      <c r="AA4" s="2">
        <v>1</v>
      </c>
      <c r="AB4" s="2">
        <v>1</v>
      </c>
      <c r="AC4" s="2">
        <v>0</v>
      </c>
      <c r="AD4" s="2">
        <v>1</v>
      </c>
      <c r="AE4" s="2">
        <v>1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4</v>
      </c>
      <c r="AM4" s="2">
        <v>2</v>
      </c>
      <c r="AN4" s="1">
        <f t="shared" ref="AN4:AN13" si="0">SUM(V4:AM4)</f>
        <v>24</v>
      </c>
      <c r="AO4" s="1">
        <f>(V4*Inventory!G5)+(W4*Inventory!G6)+(AC4*Inventory!G12)+(AD4*Inventory!G13)+(AH4*Inventory!G17)+(AI4*Inventory!G18)+(AG4*Inventory!G16)+(Y4*Inventory!G8)+(Z4*Inventory!G9)+(X4*Inventory!G7)+(AJ4*Inventory!G19)+(AK4*Inventory!G20)+(AB4*Inventory!G11)+(AL4*Inventory!G21)+(AM4*Inventory!G22)</f>
        <v>10764.960000000001</v>
      </c>
      <c r="AP4" s="2"/>
    </row>
    <row r="5" spans="1:49">
      <c r="A5" s="3" t="s">
        <v>80</v>
      </c>
      <c r="B5" s="3" t="s">
        <v>20</v>
      </c>
      <c r="C5" s="3" t="s">
        <v>81</v>
      </c>
      <c r="D5" s="4"/>
      <c r="E5" s="6"/>
      <c r="F5" s="7" t="s">
        <v>67</v>
      </c>
      <c r="G5" s="7" t="s">
        <v>82</v>
      </c>
      <c r="H5" s="3">
        <v>61</v>
      </c>
      <c r="I5" s="7" t="s">
        <v>83</v>
      </c>
      <c r="J5" s="7">
        <v>352123</v>
      </c>
      <c r="K5" s="7" t="s">
        <v>84</v>
      </c>
      <c r="L5" s="7" t="s">
        <v>85</v>
      </c>
      <c r="M5" s="7" t="s">
        <v>86</v>
      </c>
      <c r="N5" s="7" t="s">
        <v>87</v>
      </c>
      <c r="O5" s="7" t="s">
        <v>88</v>
      </c>
      <c r="P5" s="8" t="s">
        <v>75</v>
      </c>
      <c r="Q5" s="8">
        <v>110000</v>
      </c>
      <c r="R5" s="7">
        <v>3</v>
      </c>
      <c r="S5" s="7" t="s">
        <v>76</v>
      </c>
      <c r="T5" s="9" t="s">
        <v>89</v>
      </c>
      <c r="U5" s="2" t="s">
        <v>90</v>
      </c>
      <c r="V5" s="2">
        <v>2</v>
      </c>
      <c r="W5" s="2">
        <v>2</v>
      </c>
      <c r="X5" s="2">
        <v>0</v>
      </c>
      <c r="Y5" s="2">
        <v>1</v>
      </c>
      <c r="Z5" s="2">
        <v>0</v>
      </c>
      <c r="AA5" s="2">
        <v>0</v>
      </c>
      <c r="AB5" s="2">
        <v>2</v>
      </c>
      <c r="AC5" s="2">
        <v>0</v>
      </c>
      <c r="AD5" s="2">
        <v>2</v>
      </c>
      <c r="AE5" s="2">
        <v>0</v>
      </c>
      <c r="AF5" s="2">
        <v>1</v>
      </c>
      <c r="AG5" s="2">
        <v>1</v>
      </c>
      <c r="AH5" s="2">
        <v>2</v>
      </c>
      <c r="AI5" s="2">
        <v>0</v>
      </c>
      <c r="AJ5" s="2">
        <v>1</v>
      </c>
      <c r="AK5" s="2">
        <v>0</v>
      </c>
      <c r="AL5" s="2">
        <v>3</v>
      </c>
      <c r="AM5" s="2">
        <v>0</v>
      </c>
      <c r="AN5" s="1">
        <f t="shared" si="0"/>
        <v>17</v>
      </c>
      <c r="AO5" s="1">
        <f>(V5*Inventory!H5)+(W5*Inventory!H6)+(AC5*Inventory!H12)+
(AD5*Inventory!H13)+(AH5*Inventory!H17)+(AI5*Inventory!H18)+
(AG5*Inventory!H16)+(Y5*Inventory!H8)+(Z5*Inventory!H9)+
(X5*Inventory!H7)+(AJ5*Inventory!H19)+(AK5*Inventory!H20)+
(AB5*Inventory!H11)+
(AL5*Inventory!H21)+(AM5*Inventory!H22)</f>
        <v>5636</v>
      </c>
      <c r="AP5" s="2"/>
    </row>
    <row r="6" spans="1:49">
      <c r="A6" s="3" t="s">
        <v>92</v>
      </c>
      <c r="B6" s="3" t="s">
        <v>66</v>
      </c>
      <c r="C6" s="3" t="s">
        <v>93</v>
      </c>
      <c r="D6" s="3" t="s">
        <v>94</v>
      </c>
      <c r="E6" s="6"/>
      <c r="F6" s="7" t="s">
        <v>67</v>
      </c>
      <c r="G6" s="7" t="s">
        <v>95</v>
      </c>
      <c r="H6" s="3">
        <v>61</v>
      </c>
      <c r="I6" s="7" t="s">
        <v>96</v>
      </c>
      <c r="J6" s="7">
        <v>342568</v>
      </c>
      <c r="K6" s="7" t="s">
        <v>97</v>
      </c>
      <c r="L6" s="7" t="s">
        <v>29</v>
      </c>
      <c r="M6" s="7" t="s">
        <v>98</v>
      </c>
      <c r="N6" s="7" t="s">
        <v>73</v>
      </c>
      <c r="O6" s="9" t="s">
        <v>99</v>
      </c>
      <c r="P6" s="8" t="s">
        <v>75</v>
      </c>
      <c r="Q6" s="8">
        <v>110000</v>
      </c>
      <c r="R6" s="7">
        <v>3</v>
      </c>
      <c r="S6" s="7" t="s">
        <v>76</v>
      </c>
      <c r="T6" s="9" t="s">
        <v>101</v>
      </c>
      <c r="U6" s="2" t="s">
        <v>102</v>
      </c>
      <c r="V6" s="2">
        <v>0</v>
      </c>
      <c r="W6" s="2">
        <v>0</v>
      </c>
      <c r="X6" s="2">
        <v>1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</v>
      </c>
      <c r="AF6" s="2">
        <v>2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3</v>
      </c>
      <c r="AM6" s="2">
        <v>0</v>
      </c>
      <c r="AN6" s="1">
        <f t="shared" si="0"/>
        <v>16</v>
      </c>
      <c r="AO6" s="1">
        <f>(V6*Inventory!G5)+(W6*Inventory!G6)+(AC6*Inventory!G12)+
(AD6*Inventory!G13)+(AH6*Inventory!G17)+(AI6*Inventory!G18)+
(AG6*Inventory!G16)+(Y6*Inventory!G8)+(Z6*Inventory!G9)+
(X6*Inventory!G7)+(AJ6*Inventory!G19)+(AK6*Inventory!G20)+
(AB6*Inventory!G11)+
(AL6*Inventory!G21)+(AM6*Inventory!G22)</f>
        <v>4052.85</v>
      </c>
      <c r="AP6" s="2"/>
    </row>
    <row r="7" spans="1:49">
      <c r="A7" s="3" t="s">
        <v>114</v>
      </c>
      <c r="B7" s="3" t="s">
        <v>79</v>
      </c>
      <c r="C7" s="3" t="s">
        <v>115</v>
      </c>
      <c r="D7" s="4"/>
      <c r="E7" s="6"/>
      <c r="F7" s="7" t="s">
        <v>67</v>
      </c>
      <c r="G7" s="7" t="s">
        <v>116</v>
      </c>
      <c r="H7" s="3">
        <v>61</v>
      </c>
      <c r="I7" s="7" t="s">
        <v>117</v>
      </c>
      <c r="J7" s="7">
        <v>355249</v>
      </c>
      <c r="K7" s="7" t="s">
        <v>118</v>
      </c>
      <c r="L7" s="7" t="s">
        <v>119</v>
      </c>
      <c r="M7" s="7" t="s">
        <v>120</v>
      </c>
      <c r="N7" s="7" t="s">
        <v>87</v>
      </c>
      <c r="O7" s="9" t="s">
        <v>99</v>
      </c>
      <c r="P7" s="8" t="s">
        <v>88</v>
      </c>
      <c r="Q7" s="8">
        <v>110000</v>
      </c>
      <c r="R7" s="7">
        <v>3</v>
      </c>
      <c r="S7" s="7" t="s">
        <v>76</v>
      </c>
      <c r="T7" s="9" t="s">
        <v>121</v>
      </c>
      <c r="U7" s="2" t="s">
        <v>122</v>
      </c>
      <c r="V7" s="2">
        <v>0</v>
      </c>
      <c r="W7" s="3">
        <v>0</v>
      </c>
      <c r="X7" s="2">
        <v>0</v>
      </c>
      <c r="Y7" s="2">
        <v>1</v>
      </c>
      <c r="Z7" s="2">
        <v>0</v>
      </c>
      <c r="AA7" s="2">
        <v>2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1</v>
      </c>
      <c r="AI7" s="2">
        <v>2</v>
      </c>
      <c r="AJ7" s="2">
        <v>1</v>
      </c>
      <c r="AK7" s="2">
        <v>0</v>
      </c>
      <c r="AL7" s="2">
        <v>0</v>
      </c>
      <c r="AM7" s="2">
        <v>0</v>
      </c>
      <c r="AN7" s="1">
        <f t="shared" si="0"/>
        <v>9</v>
      </c>
      <c r="AO7" s="1">
        <f>(V7*Inventory!H5)+(W7*Inventory!H6)+(AC7*Inventory!H12)+
(AD7*Inventory!H13)+(AH7*Inventory!H17)+(AI7*Inventory!H18)+
(AG7*Inventory!H16)+(Y7*Inventory!H8)+(Z7*Inventory!H9)+
(X7*Inventory!H7)+(AJ7*Inventory!H19)+(AK7*Inventory!H20)+
(AB7*Inventory!H11)+
(AL7*Inventory!H21)+(AM7*Inventory!H22)</f>
        <v>2600</v>
      </c>
      <c r="AP7" s="2"/>
    </row>
    <row r="8" spans="1:49">
      <c r="A8" s="3" t="s">
        <v>125</v>
      </c>
      <c r="B8" s="3" t="s">
        <v>91</v>
      </c>
      <c r="C8" s="3" t="s">
        <v>126</v>
      </c>
      <c r="D8" s="4"/>
      <c r="E8" s="6"/>
      <c r="F8" s="7" t="s">
        <v>67</v>
      </c>
      <c r="G8" s="7" t="s">
        <v>127</v>
      </c>
      <c r="H8" s="3">
        <v>61</v>
      </c>
      <c r="I8" s="7" t="s">
        <v>128</v>
      </c>
      <c r="J8" s="7">
        <v>351478</v>
      </c>
      <c r="K8" s="7" t="s">
        <v>129</v>
      </c>
      <c r="L8" s="7" t="s">
        <v>119</v>
      </c>
      <c r="M8" s="7" t="s">
        <v>130</v>
      </c>
      <c r="N8" s="7" t="s">
        <v>73</v>
      </c>
      <c r="O8" s="7" t="s">
        <v>74</v>
      </c>
      <c r="P8" s="8" t="s">
        <v>74</v>
      </c>
      <c r="Q8" s="8">
        <v>110000</v>
      </c>
      <c r="R8" s="7">
        <v>3</v>
      </c>
      <c r="S8" s="7" t="s">
        <v>76</v>
      </c>
      <c r="T8" s="9" t="s">
        <v>131</v>
      </c>
      <c r="U8" s="2" t="s">
        <v>78</v>
      </c>
      <c r="V8" s="2">
        <v>2</v>
      </c>
      <c r="W8" s="2">
        <v>2</v>
      </c>
      <c r="X8" s="2">
        <v>2</v>
      </c>
      <c r="Y8" s="2">
        <v>2</v>
      </c>
      <c r="Z8" s="2">
        <v>0</v>
      </c>
      <c r="AA8" s="2">
        <v>1</v>
      </c>
      <c r="AB8" s="2">
        <v>0</v>
      </c>
      <c r="AC8" s="2">
        <v>1</v>
      </c>
      <c r="AD8" s="2">
        <v>3</v>
      </c>
      <c r="AE8" s="2">
        <v>0</v>
      </c>
      <c r="AF8" s="2">
        <v>0</v>
      </c>
      <c r="AG8" s="2">
        <v>0</v>
      </c>
      <c r="AH8" s="2">
        <v>2</v>
      </c>
      <c r="AI8" s="2">
        <v>2</v>
      </c>
      <c r="AJ8" s="2">
        <v>1</v>
      </c>
      <c r="AK8" s="2">
        <v>2</v>
      </c>
      <c r="AL8" s="2">
        <v>3</v>
      </c>
      <c r="AM8" s="2">
        <v>1</v>
      </c>
      <c r="AN8" s="1">
        <f t="shared" si="0"/>
        <v>24</v>
      </c>
      <c r="AO8" s="1">
        <f>(V8*Inventory!G5)+(W8*Inventory!G6)+(AC8*Inventory!G12)+
(AD8*Inventory!G13)+(AH8*Inventory!G17)+(AI8*Inventory!G18)+
(AG8*Inventory!G16)+(Y8*Inventory!G8)+(Z8*Inventory!G9)+
(X8*Inventory!G7)+(AJ8*Inventory!G19)+(AK8*Inventory!G20)
+(AB8*Inventory!G11)+(AL8*Inventory!G21)+(AM8*Inventory!G22)</f>
        <v>9416.8800000000028</v>
      </c>
      <c r="AP8" s="2"/>
    </row>
    <row r="9" spans="1:49">
      <c r="A9" s="3" t="s">
        <v>144</v>
      </c>
      <c r="B9" s="3" t="s">
        <v>91</v>
      </c>
      <c r="C9" s="3" t="s">
        <v>145</v>
      </c>
      <c r="D9" s="4"/>
      <c r="E9" s="6"/>
      <c r="F9" s="7" t="s">
        <v>67</v>
      </c>
      <c r="G9" s="7" t="s">
        <v>146</v>
      </c>
      <c r="H9" s="3">
        <v>61</v>
      </c>
      <c r="I9" s="7" t="s">
        <v>128</v>
      </c>
      <c r="J9" s="7">
        <v>333124</v>
      </c>
      <c r="K9" s="7" t="s">
        <v>148</v>
      </c>
      <c r="L9" s="7" t="s">
        <v>29</v>
      </c>
      <c r="M9" s="7" t="s">
        <v>149</v>
      </c>
      <c r="N9" s="7" t="s">
        <v>73</v>
      </c>
      <c r="O9" s="7" t="s">
        <v>75</v>
      </c>
      <c r="P9" s="8" t="s">
        <v>74</v>
      </c>
      <c r="Q9" s="8">
        <v>110000</v>
      </c>
      <c r="R9" s="7">
        <v>3</v>
      </c>
      <c r="S9" s="7" t="s">
        <v>76</v>
      </c>
      <c r="T9" s="11">
        <v>42716</v>
      </c>
      <c r="U9" s="2" t="s">
        <v>78</v>
      </c>
      <c r="V9" s="2">
        <v>3</v>
      </c>
      <c r="W9" s="2">
        <v>3</v>
      </c>
      <c r="X9" s="2">
        <v>0</v>
      </c>
      <c r="Y9" s="2">
        <v>3</v>
      </c>
      <c r="Z9" s="2">
        <v>1</v>
      </c>
      <c r="AA9" s="2">
        <v>0</v>
      </c>
      <c r="AB9" s="2">
        <v>0</v>
      </c>
      <c r="AC9" s="2">
        <v>0</v>
      </c>
      <c r="AD9" s="2">
        <v>1</v>
      </c>
      <c r="AE9" s="2">
        <v>0</v>
      </c>
      <c r="AF9" s="2">
        <v>1</v>
      </c>
      <c r="AG9" s="2">
        <v>0</v>
      </c>
      <c r="AH9" s="2">
        <v>2</v>
      </c>
      <c r="AI9" s="2">
        <v>0</v>
      </c>
      <c r="AJ9" s="2">
        <v>0</v>
      </c>
      <c r="AK9" s="2">
        <v>1</v>
      </c>
      <c r="AL9" s="2">
        <v>4</v>
      </c>
      <c r="AM9" s="2">
        <v>2</v>
      </c>
      <c r="AN9" s="1">
        <f t="shared" si="0"/>
        <v>21</v>
      </c>
      <c r="AO9" s="1">
        <f>(V9*Inventory!G5)+(W9*Inventory!G6)+(AC9*Inventory!G12)+
(AD9*Inventory!G13)+(AH9*Inventory!G17)+(AI9*Inventory!G18)+
(AG9*Inventory!G16)+(Y9*Inventory!G8)+(Z9*Inventory!G9)+
(X9*Inventory!G7)+(AJ9*Inventory!G19)+(AK9*Inventory!G20)
+(AB9*Inventory!G11)+(AL9*Inventory!G21)+(AM9*Inventory!G22)</f>
        <v>13956.81</v>
      </c>
      <c r="AP9" s="2"/>
    </row>
    <row r="10" spans="1:49">
      <c r="A10" s="3" t="s">
        <v>152</v>
      </c>
      <c r="B10" s="3" t="s">
        <v>100</v>
      </c>
      <c r="C10" s="3" t="s">
        <v>93</v>
      </c>
      <c r="D10" s="3" t="s">
        <v>153</v>
      </c>
      <c r="E10" s="7" t="s">
        <v>154</v>
      </c>
      <c r="F10" s="7" t="s">
        <v>67</v>
      </c>
      <c r="G10" s="7" t="s">
        <v>155</v>
      </c>
      <c r="H10" s="3">
        <v>61</v>
      </c>
      <c r="I10" s="7" t="s">
        <v>156</v>
      </c>
      <c r="J10" s="7">
        <v>387465</v>
      </c>
      <c r="K10" s="7" t="s">
        <v>157</v>
      </c>
      <c r="L10" s="7" t="s">
        <v>29</v>
      </c>
      <c r="M10" s="7" t="s">
        <v>158</v>
      </c>
      <c r="N10" s="7" t="s">
        <v>73</v>
      </c>
      <c r="O10" s="9" t="s">
        <v>159</v>
      </c>
      <c r="P10" s="8" t="s">
        <v>88</v>
      </c>
      <c r="Q10" s="8">
        <v>110000</v>
      </c>
      <c r="R10" s="7">
        <v>3</v>
      </c>
      <c r="S10" s="7" t="s">
        <v>76</v>
      </c>
      <c r="T10" s="11">
        <v>42686</v>
      </c>
      <c r="U10" s="2" t="s">
        <v>102</v>
      </c>
      <c r="V10" s="2">
        <v>1</v>
      </c>
      <c r="W10" s="2">
        <v>1</v>
      </c>
      <c r="X10" s="2">
        <v>0</v>
      </c>
      <c r="Y10" s="2">
        <v>5</v>
      </c>
      <c r="Z10" s="2">
        <v>2</v>
      </c>
      <c r="AA10" s="2">
        <v>0</v>
      </c>
      <c r="AB10" s="2">
        <v>1</v>
      </c>
      <c r="AC10" s="2">
        <v>0</v>
      </c>
      <c r="AD10" s="2">
        <v>2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5</v>
      </c>
      <c r="AM10" s="2">
        <v>1</v>
      </c>
      <c r="AN10" s="1">
        <f t="shared" si="0"/>
        <v>19</v>
      </c>
      <c r="AO10" s="1">
        <f>(V10*Inventory!K5) + (W10*Inventory!K6)+(AC10*Inventory!K12) + (AD10*Inventory!K13)+(AH10*Inventory!K17)+(AI10*Inventory!K18)+
(AG10*Inventory!K16) + (Y10*Inventory!K8)+(Z10*Inventory!K9)+
(X10*Inventory!K7) + (AJ10*Inventory!K19)+(AK10*Inventory!K20)+
(AB10*Inventory!K11) + (AL10*Inventory!K21)+(AM10*Inventory!K22)</f>
        <v>17967.839999999997</v>
      </c>
      <c r="AP10" s="2"/>
    </row>
    <row r="11" spans="1:49">
      <c r="A11" s="3" t="s">
        <v>160</v>
      </c>
      <c r="B11" s="3" t="s">
        <v>103</v>
      </c>
      <c r="C11" s="3" t="s">
        <v>161</v>
      </c>
      <c r="D11" s="3" t="s">
        <v>162</v>
      </c>
      <c r="E11" s="6"/>
      <c r="F11" s="7" t="s">
        <v>163</v>
      </c>
      <c r="G11" s="7" t="s">
        <v>164</v>
      </c>
      <c r="H11" s="3">
        <v>21</v>
      </c>
      <c r="I11" s="7" t="s">
        <v>165</v>
      </c>
      <c r="J11" s="7">
        <v>582164</v>
      </c>
      <c r="K11" s="7" t="s">
        <v>166</v>
      </c>
      <c r="L11" s="7" t="s">
        <v>29</v>
      </c>
      <c r="M11" s="7" t="s">
        <v>167</v>
      </c>
      <c r="N11" s="7" t="s">
        <v>168</v>
      </c>
      <c r="O11" s="9" t="s">
        <v>99</v>
      </c>
      <c r="P11" s="8" t="s">
        <v>99</v>
      </c>
      <c r="Q11" s="8">
        <v>110000</v>
      </c>
      <c r="R11" s="7">
        <v>3</v>
      </c>
      <c r="S11" s="7" t="s">
        <v>76</v>
      </c>
      <c r="T11" s="9" t="s">
        <v>169</v>
      </c>
      <c r="U11" s="2" t="s">
        <v>90</v>
      </c>
      <c r="V11" s="2">
        <v>2</v>
      </c>
      <c r="W11" s="2">
        <v>2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1</v>
      </c>
      <c r="AE11" s="2">
        <v>2</v>
      </c>
      <c r="AF11" s="2">
        <v>1</v>
      </c>
      <c r="AG11" s="2">
        <v>0</v>
      </c>
      <c r="AH11" s="2">
        <v>0</v>
      </c>
      <c r="AI11" s="2">
        <v>0</v>
      </c>
      <c r="AJ11" s="2">
        <v>1</v>
      </c>
      <c r="AK11" s="2">
        <v>2</v>
      </c>
      <c r="AL11" s="2">
        <v>0</v>
      </c>
      <c r="AM11" s="2">
        <v>2</v>
      </c>
      <c r="AN11" s="1">
        <f t="shared" si="0"/>
        <v>14</v>
      </c>
      <c r="AO11" s="1">
        <f>(V11*Inventory!H5)+(W11*Inventory!H6)+(AC11*Inventory!H12)+
(AD11*Inventory!H13)+(AH11*Inventory!H17)+(AI11*Inventory!H18)+
(AG11*Inventory!H16)+(Y11*Inventory!H8)+(Z11*Inventory!H9)+
(X11*Inventory!H7)+(AJ11*Inventory!H19)+(AK11*Inventory!H20)+
(AB11*Inventory!H11)+
(AL11*Inventory!H21)+(AM11*Inventory!H22)</f>
        <v>2878</v>
      </c>
      <c r="AP11" s="2"/>
    </row>
    <row r="12" spans="1:49">
      <c r="A12" s="2" t="s">
        <v>170</v>
      </c>
      <c r="B12" s="2" t="s">
        <v>104</v>
      </c>
      <c r="C12" s="2" t="s">
        <v>171</v>
      </c>
      <c r="D12" s="1"/>
      <c r="E12" s="12"/>
      <c r="F12" s="9" t="s">
        <v>172</v>
      </c>
      <c r="G12" s="9" t="s">
        <v>173</v>
      </c>
      <c r="H12" s="2">
        <v>51</v>
      </c>
      <c r="I12" s="9" t="s">
        <v>174</v>
      </c>
      <c r="J12" s="2">
        <v>329238</v>
      </c>
      <c r="K12" s="9" t="s">
        <v>175</v>
      </c>
      <c r="L12" s="9" t="s">
        <v>85</v>
      </c>
      <c r="M12" s="9" t="s">
        <v>176</v>
      </c>
      <c r="N12" s="9" t="s">
        <v>73</v>
      </c>
      <c r="O12" s="9" t="s">
        <v>99</v>
      </c>
      <c r="P12" s="8" t="s">
        <v>75</v>
      </c>
      <c r="Q12" s="8">
        <v>110000</v>
      </c>
      <c r="R12" s="13">
        <v>3</v>
      </c>
      <c r="S12" s="7" t="s">
        <v>76</v>
      </c>
      <c r="T12" s="9" t="s">
        <v>101</v>
      </c>
      <c r="U12" s="2" t="s">
        <v>122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2</v>
      </c>
      <c r="AG12" s="2">
        <v>2</v>
      </c>
      <c r="AH12" s="2">
        <v>0</v>
      </c>
      <c r="AI12" s="2">
        <v>8</v>
      </c>
      <c r="AJ12" s="2">
        <v>0</v>
      </c>
      <c r="AK12" s="2">
        <v>0</v>
      </c>
      <c r="AL12" s="2">
        <v>0</v>
      </c>
      <c r="AM12" s="2">
        <v>0</v>
      </c>
      <c r="AN12" s="1">
        <f t="shared" si="0"/>
        <v>13</v>
      </c>
      <c r="AO12" s="1">
        <f>(V12*Inventory!G5)+(W12*Inventory!G6)+(AC12*Inventory!G12)+
(AD12*Inventory!G13)+(AH12*Inventory!G17)+(AI12*Inventory!G18)+(AG12*Inventory!G16)+
(Y12*Inventory!G8)+(Z12*Inventory!G9)+(X12*Inventory!G7)+(AJ12*Inventory!G19)+
(AK12*Inventory!G20)+(AB12*Inventory!G11)+
(AL12*Inventory!G21)+(AM12*Inventory!G22)</f>
        <v>2312.4</v>
      </c>
      <c r="AP12" s="2"/>
    </row>
    <row r="13" spans="1:49">
      <c r="A13" s="2" t="s">
        <v>177</v>
      </c>
      <c r="B13" s="2" t="s">
        <v>105</v>
      </c>
      <c r="C13" s="2" t="s">
        <v>178</v>
      </c>
      <c r="D13" s="1"/>
      <c r="E13" s="12"/>
      <c r="F13" s="9" t="s">
        <v>67</v>
      </c>
      <c r="G13" s="9" t="s">
        <v>179</v>
      </c>
      <c r="H13" s="2">
        <v>61</v>
      </c>
      <c r="I13" s="9" t="s">
        <v>180</v>
      </c>
      <c r="J13" s="2">
        <v>239487</v>
      </c>
      <c r="K13" s="9" t="s">
        <v>181</v>
      </c>
      <c r="L13" s="9" t="s">
        <v>119</v>
      </c>
      <c r="M13" s="9" t="s">
        <v>182</v>
      </c>
      <c r="N13" s="9" t="s">
        <v>73</v>
      </c>
      <c r="O13" s="9" t="s">
        <v>88</v>
      </c>
      <c r="P13" s="8" t="s">
        <v>88</v>
      </c>
      <c r="Q13" s="8">
        <v>110000</v>
      </c>
      <c r="R13" s="13">
        <v>3</v>
      </c>
      <c r="S13" s="7" t="s">
        <v>76</v>
      </c>
      <c r="T13" s="14">
        <v>42441</v>
      </c>
      <c r="U13" s="2" t="s">
        <v>122</v>
      </c>
      <c r="V13" s="2">
        <v>3</v>
      </c>
      <c r="W13" s="2">
        <v>2</v>
      </c>
      <c r="X13" s="2">
        <v>1</v>
      </c>
      <c r="Y13" s="2">
        <v>0</v>
      </c>
      <c r="Z13" s="2">
        <v>2</v>
      </c>
      <c r="AA13" s="2">
        <v>0</v>
      </c>
      <c r="AB13" s="2">
        <v>0</v>
      </c>
      <c r="AC13" s="2">
        <v>1</v>
      </c>
      <c r="AD13" s="2">
        <v>0</v>
      </c>
      <c r="AE13" s="2">
        <v>2</v>
      </c>
      <c r="AF13" s="2">
        <v>0</v>
      </c>
      <c r="AG13" s="2">
        <v>1</v>
      </c>
      <c r="AH13" s="2">
        <v>2</v>
      </c>
      <c r="AI13" s="2">
        <v>6</v>
      </c>
      <c r="AJ13" s="2">
        <v>0</v>
      </c>
      <c r="AK13" s="2">
        <v>1</v>
      </c>
      <c r="AL13" s="2">
        <v>0</v>
      </c>
      <c r="AM13" s="2">
        <v>1</v>
      </c>
      <c r="AN13" s="1">
        <f t="shared" si="0"/>
        <v>22</v>
      </c>
      <c r="AO13" s="2">
        <f>(V13*Inventory!G5)+(W13*Inventory!G6)+(AC13*Inventory!G12)+
(AD13*Inventory!G13)+(AH13*Inventory!G17)+(AI13*Inventory!G18)+(AG13*Inventory!G16)+
(Y13*Inventory!G18)+(Z13*Inventory!G9)+(X13*Inventory!G7)+(AJ13*Inventory!G19)+
(AK13*Inventory!G20)+(AB13*Inventory!G11)+
(AL13*Inventory!G21)+(AM13*Inventory!G22)</f>
        <v>11346.750000000002</v>
      </c>
      <c r="AP13" s="2"/>
    </row>
    <row r="14" spans="1:49">
      <c r="A14" s="2" t="s">
        <v>183</v>
      </c>
      <c r="B14" s="2" t="s">
        <v>106</v>
      </c>
      <c r="C14" s="2" t="s">
        <v>184</v>
      </c>
      <c r="D14" s="1"/>
      <c r="E14" s="12"/>
      <c r="F14" s="9" t="s">
        <v>67</v>
      </c>
      <c r="G14" s="9" t="s">
        <v>185</v>
      </c>
      <c r="H14" s="2">
        <v>61</v>
      </c>
      <c r="I14" s="9" t="s">
        <v>186</v>
      </c>
      <c r="J14" s="2">
        <v>345970</v>
      </c>
      <c r="K14" s="9" t="s">
        <v>187</v>
      </c>
      <c r="L14" s="9" t="s">
        <v>119</v>
      </c>
      <c r="M14" s="9" t="s">
        <v>188</v>
      </c>
      <c r="N14" s="9" t="s">
        <v>73</v>
      </c>
      <c r="O14" s="9" t="s">
        <v>189</v>
      </c>
      <c r="P14" s="8" t="s">
        <v>189</v>
      </c>
      <c r="Q14" s="8">
        <v>110000</v>
      </c>
      <c r="R14" s="13">
        <v>3</v>
      </c>
      <c r="S14" s="7" t="s">
        <v>76</v>
      </c>
      <c r="T14" s="9" t="s">
        <v>190</v>
      </c>
      <c r="U14" s="2" t="s">
        <v>122</v>
      </c>
      <c r="V14" s="2">
        <v>0</v>
      </c>
      <c r="W14" s="2">
        <v>0</v>
      </c>
      <c r="X14" s="2">
        <v>0</v>
      </c>
      <c r="Y14" s="2">
        <v>3</v>
      </c>
      <c r="Z14" s="2">
        <v>3</v>
      </c>
      <c r="AA14" s="2">
        <v>1</v>
      </c>
      <c r="AB14" s="2">
        <v>2</v>
      </c>
      <c r="AC14" s="2">
        <v>0</v>
      </c>
      <c r="AD14" s="2">
        <v>2</v>
      </c>
      <c r="AE14" s="2">
        <v>0</v>
      </c>
      <c r="AF14" s="2">
        <v>0</v>
      </c>
      <c r="AG14" s="2">
        <v>0</v>
      </c>
      <c r="AH14" s="2">
        <v>3</v>
      </c>
      <c r="AI14" s="2">
        <v>2</v>
      </c>
      <c r="AJ14" s="2">
        <v>1</v>
      </c>
      <c r="AK14" s="2">
        <v>0</v>
      </c>
      <c r="AL14" s="2">
        <v>0</v>
      </c>
      <c r="AM14" s="2">
        <v>0</v>
      </c>
      <c r="AN14" s="1">
        <f>SUM(V15:AM15)</f>
        <v>19</v>
      </c>
      <c r="AO14" s="2">
        <f>(V14*Inventory!G5)+(W14*Inventory!G6)+(AC14*Inventory!G12)+
(AD14*Inventory!G13)+(AH14*Inventory!G17)+(AI14*Inventory!G18)+
(AG14*Inventory!G16)+(Y14*Inventory!G8)+(Z14*Inventory!G9)+
(X14*Inventory!G119)+(AJ14*Inventory!G19)+(AK14*Inventory!G20)+
(AB14*Inventory!G11)+
(AL14*Inventory!G21)+(AM14*Inventory!G22)</f>
        <v>15201.57</v>
      </c>
      <c r="AP14" s="2"/>
    </row>
    <row r="15" spans="1:49">
      <c r="A15" s="2" t="s">
        <v>191</v>
      </c>
      <c r="B15" s="2" t="s">
        <v>91</v>
      </c>
      <c r="C15" s="2" t="s">
        <v>192</v>
      </c>
      <c r="D15" s="1"/>
      <c r="E15" s="12"/>
      <c r="F15" s="9" t="s">
        <v>67</v>
      </c>
      <c r="G15" s="9" t="s">
        <v>193</v>
      </c>
      <c r="H15" s="2">
        <v>61</v>
      </c>
      <c r="I15" s="9" t="s">
        <v>128</v>
      </c>
      <c r="J15" s="2">
        <v>820948</v>
      </c>
      <c r="K15" s="9" t="s">
        <v>194</v>
      </c>
      <c r="L15" s="9" t="s">
        <v>85</v>
      </c>
      <c r="M15" s="9" t="s">
        <v>195</v>
      </c>
      <c r="N15" s="9" t="s">
        <v>168</v>
      </c>
      <c r="O15" s="9" t="s">
        <v>88</v>
      </c>
      <c r="P15" s="8" t="s">
        <v>74</v>
      </c>
      <c r="Q15" s="8">
        <v>110000</v>
      </c>
      <c r="R15" s="13">
        <v>3</v>
      </c>
      <c r="S15" s="7" t="s">
        <v>76</v>
      </c>
      <c r="T15" s="14">
        <v>42412</v>
      </c>
      <c r="U15" s="2" t="s">
        <v>90</v>
      </c>
      <c r="V15" s="2">
        <v>2</v>
      </c>
      <c r="W15" s="2">
        <v>1</v>
      </c>
      <c r="X15" s="2">
        <v>0</v>
      </c>
      <c r="Y15" s="2">
        <v>2</v>
      </c>
      <c r="Z15" s="2">
        <v>1</v>
      </c>
      <c r="AA15" s="2">
        <v>0</v>
      </c>
      <c r="AB15" s="2">
        <v>0</v>
      </c>
      <c r="AC15" s="2">
        <v>1</v>
      </c>
      <c r="AD15" s="2">
        <v>3</v>
      </c>
      <c r="AE15" s="2">
        <v>0</v>
      </c>
      <c r="AF15" s="2">
        <v>0</v>
      </c>
      <c r="AG15" s="2">
        <v>1</v>
      </c>
      <c r="AH15" s="2">
        <v>0</v>
      </c>
      <c r="AI15" s="2">
        <v>2</v>
      </c>
      <c r="AJ15" s="2">
        <v>1</v>
      </c>
      <c r="AK15" s="2">
        <v>1</v>
      </c>
      <c r="AL15" s="2">
        <v>4</v>
      </c>
      <c r="AM15" s="2">
        <v>0</v>
      </c>
      <c r="AN15" s="1">
        <f t="shared" ref="AN15:AN20" si="1">SUM(V15:AM15)</f>
        <v>19</v>
      </c>
      <c r="AO15" s="2">
        <f>(V15*Inventory!K5)+(W15*Inventory!K6)+(AC15*Inventory!K12)+
(AD15*Inventory!K13)+(AH15*Inventory!K17)+(AI15*Inventory!K18)+
(AG15*Inventory!K16)+(Y15*Inventory!K8)+(Z15*Inventory!K9)+
(X15*Inventory!K7)+(AJ15*Inventory!K19)+(AK15*Inventory!K20)+
(AB15*Inventory!K11)+
(AL15*Inventory!K21)+(AM15*Inventory!K22)</f>
        <v>10384.89</v>
      </c>
      <c r="AP15" s="2"/>
    </row>
    <row r="16" spans="1:49">
      <c r="A16" s="2" t="s">
        <v>196</v>
      </c>
      <c r="B16" s="2" t="s">
        <v>107</v>
      </c>
      <c r="C16" s="2" t="s">
        <v>197</v>
      </c>
      <c r="D16" s="2" t="s">
        <v>198</v>
      </c>
      <c r="E16" s="12"/>
      <c r="F16" s="9" t="s">
        <v>67</v>
      </c>
      <c r="G16" s="9" t="s">
        <v>199</v>
      </c>
      <c r="H16" s="2">
        <v>61</v>
      </c>
      <c r="I16" s="13" t="s">
        <v>200</v>
      </c>
      <c r="J16" s="2">
        <v>120394</v>
      </c>
      <c r="K16" s="9" t="s">
        <v>201</v>
      </c>
      <c r="L16" s="9" t="s">
        <v>29</v>
      </c>
      <c r="M16" s="9" t="s">
        <v>202</v>
      </c>
      <c r="N16" s="9" t="s">
        <v>87</v>
      </c>
      <c r="O16" s="9" t="s">
        <v>99</v>
      </c>
      <c r="P16" s="8" t="s">
        <v>189</v>
      </c>
      <c r="Q16" s="8">
        <v>110000</v>
      </c>
      <c r="R16" s="13">
        <v>3</v>
      </c>
      <c r="S16" s="7" t="s">
        <v>76</v>
      </c>
      <c r="T16" s="14">
        <v>42472</v>
      </c>
      <c r="U16" s="2" t="s">
        <v>102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</v>
      </c>
      <c r="AI16" s="2">
        <v>1</v>
      </c>
      <c r="AJ16" s="2">
        <v>0</v>
      </c>
      <c r="AK16" s="2">
        <v>0</v>
      </c>
      <c r="AL16" s="2">
        <v>5</v>
      </c>
      <c r="AM16" s="2">
        <v>0</v>
      </c>
      <c r="AN16" s="1">
        <f t="shared" si="1"/>
        <v>13</v>
      </c>
      <c r="AO16" s="2">
        <f>(V16*Inventory!H5)+(W16*Inventory!H6)+(AC16*Inventory!H12)+
(AD16*Inventory!H13)+(AH16*Inventory!H17)+(AI16*Inventory!H18)+
(AG16*Inventory!H16)+(Y16*Inventory!H8)+(Z16*Inventory!H9)+
(X16*Inventory!H7)+(AJ16*Inventory!H19)+(AK16*Inventory!H20)+
(AB16*Inventory!H11)+
(AL16*Inventory!H21)+(AM16*Inventory!H22)</f>
        <v>3705</v>
      </c>
      <c r="AP16" s="2"/>
    </row>
    <row r="17" spans="1:42">
      <c r="A17" s="2" t="s">
        <v>203</v>
      </c>
      <c r="B17" s="2" t="s">
        <v>108</v>
      </c>
      <c r="C17" s="2" t="s">
        <v>197</v>
      </c>
      <c r="D17" s="2" t="s">
        <v>198</v>
      </c>
      <c r="E17" s="12"/>
      <c r="F17" s="9" t="s">
        <v>67</v>
      </c>
      <c r="G17" s="9" t="s">
        <v>204</v>
      </c>
      <c r="H17" s="2">
        <v>61</v>
      </c>
      <c r="I17" s="9" t="s">
        <v>205</v>
      </c>
      <c r="J17" s="2">
        <v>923884</v>
      </c>
      <c r="K17" s="9" t="s">
        <v>206</v>
      </c>
      <c r="L17" s="9" t="s">
        <v>85</v>
      </c>
      <c r="M17" s="9" t="s">
        <v>207</v>
      </c>
      <c r="N17" s="9" t="s">
        <v>73</v>
      </c>
      <c r="O17" s="9" t="s">
        <v>189</v>
      </c>
      <c r="P17" s="8" t="s">
        <v>189</v>
      </c>
      <c r="Q17" s="8">
        <v>110000</v>
      </c>
      <c r="R17" s="13">
        <v>3</v>
      </c>
      <c r="S17" s="7" t="s">
        <v>76</v>
      </c>
      <c r="T17" s="14">
        <v>42563</v>
      </c>
      <c r="U17" s="2" t="s">
        <v>78</v>
      </c>
      <c r="V17" s="2">
        <v>0</v>
      </c>
      <c r="W17" s="2">
        <v>2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2</v>
      </c>
      <c r="AE17" s="2">
        <v>0</v>
      </c>
      <c r="AF17" s="2">
        <v>0</v>
      </c>
      <c r="AG17" s="2">
        <v>0</v>
      </c>
      <c r="AH17" s="2">
        <v>2</v>
      </c>
      <c r="AI17" s="2">
        <v>2</v>
      </c>
      <c r="AJ17" s="2">
        <v>0</v>
      </c>
      <c r="AK17" s="2">
        <v>2</v>
      </c>
      <c r="AL17" s="2">
        <v>3</v>
      </c>
      <c r="AM17" s="2">
        <v>0</v>
      </c>
      <c r="AN17" s="1">
        <f t="shared" si="1"/>
        <v>16</v>
      </c>
      <c r="AO17" s="2">
        <f>(V17*Inventory!G5)+(W17*Inventory!G6)+(AC17*Inventory!G12)+(AD17*Inventory!G13)+
(AH17*Inventory!G17)+(AI17*Inventory!G18)+(AG17*Inventory!G16)+
(Y17*Inventory!G8)+(Z17*Inventory!G9)+(X17*Inventory!G7)+
(AJ17*Inventory!G19)+(AK17*Inventory!G20)+
(AB17*Inventory!G11)+(AL17*Inventory!G21)+(AM17*Inventory!G22)</f>
        <v>5084.8200000000006</v>
      </c>
      <c r="AP17" s="2"/>
    </row>
    <row r="18" spans="1:42">
      <c r="A18" s="2" t="s">
        <v>208</v>
      </c>
      <c r="B18" s="2" t="s">
        <v>109</v>
      </c>
      <c r="C18" s="2" t="s">
        <v>209</v>
      </c>
      <c r="D18" s="1"/>
      <c r="E18" s="12"/>
      <c r="F18" s="9" t="s">
        <v>210</v>
      </c>
      <c r="G18" s="9" t="s">
        <v>211</v>
      </c>
      <c r="H18" s="2">
        <v>64</v>
      </c>
      <c r="I18" s="9" t="s">
        <v>212</v>
      </c>
      <c r="J18" s="2">
        <v>293480</v>
      </c>
      <c r="K18" s="9" t="s">
        <v>213</v>
      </c>
      <c r="L18" s="9" t="s">
        <v>85</v>
      </c>
      <c r="M18" s="9" t="s">
        <v>214</v>
      </c>
      <c r="N18" s="9" t="s">
        <v>87</v>
      </c>
      <c r="O18" s="9" t="s">
        <v>88</v>
      </c>
      <c r="P18" s="8" t="s">
        <v>75</v>
      </c>
      <c r="Q18" s="8">
        <v>110000</v>
      </c>
      <c r="R18" s="13">
        <v>3</v>
      </c>
      <c r="S18" s="7" t="s">
        <v>76</v>
      </c>
      <c r="T18" s="14">
        <v>42381</v>
      </c>
      <c r="U18" s="2" t="s">
        <v>78</v>
      </c>
      <c r="V18" s="2">
        <v>2</v>
      </c>
      <c r="W18" s="2">
        <v>1</v>
      </c>
      <c r="X18" s="2">
        <v>0</v>
      </c>
      <c r="Y18" s="2">
        <v>1</v>
      </c>
      <c r="Z18" s="2">
        <v>2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1</v>
      </c>
      <c r="AG18" s="2">
        <v>0</v>
      </c>
      <c r="AH18" s="2">
        <v>2</v>
      </c>
      <c r="AI18" s="2">
        <v>0</v>
      </c>
      <c r="AJ18" s="2">
        <v>0</v>
      </c>
      <c r="AK18" s="2">
        <v>0</v>
      </c>
      <c r="AL18" s="2">
        <v>0</v>
      </c>
      <c r="AM18" s="2">
        <v>2</v>
      </c>
      <c r="AN18" s="1">
        <f t="shared" si="1"/>
        <v>12</v>
      </c>
      <c r="AO18" s="2">
        <f>(V18*Inventory!H5)+(W18*Inventory!H6)+(AC18*Inventory!H12)+
(AD18*Inventory!H13)+(AH18*Inventory!H17)+(AI18*Inventory!H18)+
(AG18*Inventory!H16)+(Y18*Inventory!H8)+(Z18*Inventory!H9)+
(X18*Inventory!H7)+(AJ18*Inventory!H19)+(AK18*Inventory!H20)+
(AB18*Inventory!H11)+
(AL18*Inventory!H21)+(AM18*Inventory!H22)</f>
        <v>8008</v>
      </c>
      <c r="AP18" s="2"/>
    </row>
    <row r="19" spans="1:42">
      <c r="A19" s="2" t="s">
        <v>215</v>
      </c>
      <c r="B19" s="2" t="s">
        <v>110</v>
      </c>
      <c r="C19" s="2" t="s">
        <v>216</v>
      </c>
      <c r="D19" s="1"/>
      <c r="E19" s="12"/>
      <c r="F19" s="9" t="s">
        <v>210</v>
      </c>
      <c r="G19" s="9" t="s">
        <v>217</v>
      </c>
      <c r="H19" s="2">
        <v>64</v>
      </c>
      <c r="I19" s="9" t="s">
        <v>218</v>
      </c>
      <c r="J19" s="2">
        <v>492384</v>
      </c>
      <c r="K19" s="9" t="s">
        <v>219</v>
      </c>
      <c r="L19" s="9" t="s">
        <v>85</v>
      </c>
      <c r="M19" s="9" t="s">
        <v>220</v>
      </c>
      <c r="N19" s="9" t="s">
        <v>73</v>
      </c>
      <c r="O19" s="9" t="s">
        <v>221</v>
      </c>
      <c r="P19" s="8" t="s">
        <v>221</v>
      </c>
      <c r="Q19" s="8">
        <v>110000</v>
      </c>
      <c r="R19" s="13">
        <v>3</v>
      </c>
      <c r="S19" s="7" t="s">
        <v>76</v>
      </c>
      <c r="T19" s="9" t="s">
        <v>222</v>
      </c>
      <c r="U19" s="2" t="s">
        <v>90</v>
      </c>
      <c r="V19" s="2">
        <v>1</v>
      </c>
      <c r="W19" s="2">
        <v>1</v>
      </c>
      <c r="X19" s="2">
        <v>1</v>
      </c>
      <c r="Y19" s="2">
        <v>2</v>
      </c>
      <c r="Z19" s="2">
        <v>0</v>
      </c>
      <c r="AA19" s="2">
        <v>1</v>
      </c>
      <c r="AB19" s="2">
        <v>0</v>
      </c>
      <c r="AC19" s="2">
        <v>0</v>
      </c>
      <c r="AD19" s="2">
        <v>3</v>
      </c>
      <c r="AE19" s="2">
        <v>1</v>
      </c>
      <c r="AF19" s="2">
        <v>1</v>
      </c>
      <c r="AG19" s="2">
        <v>1</v>
      </c>
      <c r="AH19" s="2">
        <v>0</v>
      </c>
      <c r="AI19" s="2">
        <v>5</v>
      </c>
      <c r="AJ19" s="2">
        <v>0</v>
      </c>
      <c r="AK19" s="2">
        <v>0</v>
      </c>
      <c r="AL19" s="2">
        <v>0</v>
      </c>
      <c r="AM19" s="2">
        <v>1</v>
      </c>
      <c r="AN19" s="1">
        <f t="shared" si="1"/>
        <v>18</v>
      </c>
      <c r="AO19" s="2">
        <f>(V19*Inventory!G5)+(W19*Inventory!G6)+(AC19*Inventory!G12)+(AD19*Inventory!G13)+
(AH19*Inventory!G17)+(AI19*Inventory!G18)+(AG19*Inventory!G16)+
(Y19*Inventory!G8)+(Z19*Inventory!H9)+(X19*Inventory!H7)+
(AJ19*Inventory!G19)+(AK19*Inventory!G20)+
(AB19*Inventory!H11)+(AL19*Inventory!G21)+(AM19*Inventory!G22)</f>
        <v>7131.78</v>
      </c>
      <c r="AP19" s="2"/>
    </row>
    <row r="20" spans="1:42">
      <c r="A20" s="2" t="s">
        <v>224</v>
      </c>
      <c r="B20" s="2" t="s">
        <v>111</v>
      </c>
      <c r="C20" s="2" t="s">
        <v>225</v>
      </c>
      <c r="D20" s="1"/>
      <c r="E20" s="12"/>
      <c r="F20" s="9" t="s">
        <v>210</v>
      </c>
      <c r="G20" s="9" t="s">
        <v>226</v>
      </c>
      <c r="H20" s="2">
        <v>64</v>
      </c>
      <c r="I20" s="9" t="s">
        <v>227</v>
      </c>
      <c r="J20" s="2">
        <v>602394</v>
      </c>
      <c r="K20" s="9" t="s">
        <v>228</v>
      </c>
      <c r="L20" s="9" t="s">
        <v>119</v>
      </c>
      <c r="M20" s="9" t="s">
        <v>229</v>
      </c>
      <c r="N20" s="9" t="s">
        <v>168</v>
      </c>
      <c r="O20" s="9" t="s">
        <v>99</v>
      </c>
      <c r="P20" s="8" t="s">
        <v>99</v>
      </c>
      <c r="Q20" s="8">
        <v>110000</v>
      </c>
      <c r="R20" s="13">
        <v>3</v>
      </c>
      <c r="S20" s="7" t="s">
        <v>76</v>
      </c>
      <c r="T20" s="14">
        <v>42625</v>
      </c>
      <c r="U20" s="2" t="s">
        <v>122</v>
      </c>
      <c r="V20" s="2">
        <v>0</v>
      </c>
      <c r="W20" s="2">
        <v>0</v>
      </c>
      <c r="X20" s="2">
        <v>0</v>
      </c>
      <c r="Y20" s="2">
        <v>0</v>
      </c>
      <c r="Z20" s="2">
        <v>2</v>
      </c>
      <c r="AA20" s="2">
        <v>0</v>
      </c>
      <c r="AB20" s="2">
        <v>2</v>
      </c>
      <c r="AC20" s="2">
        <v>0</v>
      </c>
      <c r="AD20" s="2">
        <v>2</v>
      </c>
      <c r="AE20" s="2">
        <v>2</v>
      </c>
      <c r="AF20" s="2">
        <v>2</v>
      </c>
      <c r="AG20" s="2">
        <v>2</v>
      </c>
      <c r="AH20" s="2">
        <v>1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1">
        <f t="shared" si="1"/>
        <v>14</v>
      </c>
      <c r="AO20" s="1">
        <f>(V20*Inventory!K5)+(W20*Inventory!K6)+(AC20*Inventory!K12)+
(AD20*Inventory!K13)+(AH20*Inventory!K17)+(AI20*Inventory!K18)+
(AG20*Inventory!K16)+(Y20*Inventory!K8)+(Z20*Inventory!K9)+
(X20*Inventory!K7)+(AJ20*Inventory!K19)+(AK20*Inventory!K20)+
(AB20*Inventory!K11)+
(AL20*Inventory!K21)+(AM20*Inventory!K22)</f>
        <v>6933.5099999999993</v>
      </c>
      <c r="AP20" s="2"/>
    </row>
    <row r="21" spans="1:42">
      <c r="A21" s="1"/>
      <c r="B21" s="1"/>
      <c r="C21" s="1"/>
      <c r="D21" s="1"/>
      <c r="E21" s="12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2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>
      <c r="A22" s="1"/>
      <c r="B22" s="1"/>
      <c r="C22" s="1"/>
      <c r="D22" s="1"/>
      <c r="E22" s="12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 t="s">
        <v>230</v>
      </c>
      <c r="T22" s="1"/>
      <c r="U22" s="1"/>
      <c r="V22" s="1">
        <f t="shared" ref="V22:AO22" si="2">SUM(V4:V20)</f>
        <v>23</v>
      </c>
      <c r="W22" s="1">
        <f t="shared" si="2"/>
        <v>22</v>
      </c>
      <c r="X22" s="1">
        <f t="shared" si="2"/>
        <v>7</v>
      </c>
      <c r="Y22" s="1">
        <f t="shared" si="2"/>
        <v>23</v>
      </c>
      <c r="Z22" s="1">
        <f t="shared" si="2"/>
        <v>14</v>
      </c>
      <c r="AA22" s="1">
        <f t="shared" si="2"/>
        <v>7</v>
      </c>
      <c r="AB22" s="1">
        <f t="shared" si="2"/>
        <v>10</v>
      </c>
      <c r="AC22" s="1">
        <f t="shared" si="2"/>
        <v>4</v>
      </c>
      <c r="AD22" s="1">
        <f t="shared" si="2"/>
        <v>23</v>
      </c>
      <c r="AE22" s="1">
        <f t="shared" si="2"/>
        <v>12</v>
      </c>
      <c r="AF22" s="1">
        <f t="shared" si="2"/>
        <v>11</v>
      </c>
      <c r="AG22" s="1">
        <f t="shared" si="2"/>
        <v>10</v>
      </c>
      <c r="AH22" s="1">
        <f t="shared" si="2"/>
        <v>21</v>
      </c>
      <c r="AI22" s="1">
        <f t="shared" si="2"/>
        <v>33</v>
      </c>
      <c r="AJ22" s="1">
        <f t="shared" si="2"/>
        <v>9</v>
      </c>
      <c r="AK22" s="1">
        <f t="shared" si="2"/>
        <v>12</v>
      </c>
      <c r="AL22" s="1">
        <f t="shared" si="2"/>
        <v>35</v>
      </c>
      <c r="AM22" s="1">
        <f t="shared" si="2"/>
        <v>12</v>
      </c>
      <c r="AN22" s="1">
        <f t="shared" si="2"/>
        <v>290</v>
      </c>
      <c r="AO22" s="1">
        <f t="shared" si="2"/>
        <v>137382.06</v>
      </c>
      <c r="AP22" s="1"/>
    </row>
    <row r="23" spans="1:4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Z23" s="1"/>
      <c r="AA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B20" workbookViewId="0">
      <selection activeCell="M16" sqref="M16:N49"/>
    </sheetView>
  </sheetViews>
  <sheetFormatPr defaultColWidth="14.42578125" defaultRowHeight="15.75" customHeight="1"/>
  <cols>
    <col min="1" max="1" width="26.5703125" customWidth="1"/>
    <col min="2" max="2" width="13.28515625" customWidth="1"/>
    <col min="14" max="14" width="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2" t="s">
        <v>14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 t="s">
        <v>15</v>
      </c>
      <c r="B7" s="2">
        <v>10362</v>
      </c>
      <c r="C7" s="2">
        <v>8293</v>
      </c>
      <c r="D7" s="2">
        <v>8378.9599999999991</v>
      </c>
      <c r="E7" s="2">
        <v>23103.24</v>
      </c>
      <c r="F7" s="2">
        <v>10091.82</v>
      </c>
      <c r="G7" s="2">
        <v>1947.92</v>
      </c>
      <c r="H7" s="2">
        <v>12196.16</v>
      </c>
      <c r="I7" s="2">
        <v>13913</v>
      </c>
      <c r="J7" s="2">
        <v>10206</v>
      </c>
      <c r="K7" s="2">
        <v>10426</v>
      </c>
      <c r="L7" s="2">
        <v>5235</v>
      </c>
      <c r="M7" s="1">
        <f>(Customers!V4*Inventory!G5)+(Customers!W4*Inventory!G6)+(Customers!AC4*Inventory!G12)+(Customers!AD4*Inventory!G13)+(Customers!AH4*Inventory!G17)+(Customers!AI4*Inventory!G18)+(Customers!AG4*Inventory!G16)+(Customers!Y4*Inventory!G8)+(Customers!Z4*Inventory!G9)+(Customers!X4*Inventory!G7)+(Customers!AJ4*Inventory!G19)+(Customers!AK4*Inventory!G20)+(Customers!AB4*Inventory!G11)+(Customers!AL4*Inventory!G21)+(Customers!AM4*Inventory!G22)</f>
        <v>10764.960000000001</v>
      </c>
      <c r="N7" s="1">
        <f t="shared" ref="N7:N23" si="0">SUM(B7:M7)</f>
        <v>124918.06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20</v>
      </c>
      <c r="B8" s="2">
        <v>1836</v>
      </c>
      <c r="C8" s="2">
        <v>3836</v>
      </c>
      <c r="D8" s="2">
        <v>5302.53</v>
      </c>
      <c r="E8" s="2">
        <v>19840</v>
      </c>
      <c r="F8" s="2">
        <v>14837.42</v>
      </c>
      <c r="G8" s="2">
        <v>3552</v>
      </c>
      <c r="H8" s="2">
        <v>11275</v>
      </c>
      <c r="I8" s="2">
        <v>14930</v>
      </c>
      <c r="J8" s="2">
        <v>15530</v>
      </c>
      <c r="K8" s="2">
        <v>14530</v>
      </c>
      <c r="L8" s="2">
        <v>4214</v>
      </c>
      <c r="M8" s="1">
        <f>(Customers!V5*Inventory!H5)+(Customers!W5*Inventory!H6)+(Customers!AC5*Inventory!H12)+
(Customers!AD5*Inventory!H13)+(Customers!AH5*Inventory!H17)+(Customers!AI5*Inventory!H18)+
(Customers!AG5*Inventory!H16)+(Customers!Y5*Inventory!H8)+(Customers!Z5*Inventory!H9)+(Customers!X5*Inventory!H7)+(Customers!AJ5*Inventory!H19)+(Customers!AK5*Inventory!H20)+
(Customers!AB5*Inventory!H11)+
(Customers!AL5*Inventory!H21)+(Customers!AM5*Inventory!H22)</f>
        <v>5636</v>
      </c>
      <c r="N8" s="1">
        <f t="shared" si="0"/>
        <v>115318.95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 t="s">
        <v>66</v>
      </c>
      <c r="B9" s="2">
        <v>9242.5</v>
      </c>
      <c r="C9" s="2">
        <v>11665</v>
      </c>
      <c r="D9" s="2">
        <v>6279.15</v>
      </c>
      <c r="E9" s="2">
        <v>10408</v>
      </c>
      <c r="F9" s="2">
        <v>14341.25</v>
      </c>
      <c r="G9" s="2">
        <v>7656.5</v>
      </c>
      <c r="H9" s="2">
        <v>38588.5</v>
      </c>
      <c r="I9" s="2">
        <v>15432.5</v>
      </c>
      <c r="J9" s="2">
        <v>16335</v>
      </c>
      <c r="K9" s="2">
        <v>16335</v>
      </c>
      <c r="L9" s="2">
        <v>4424</v>
      </c>
      <c r="M9" s="1">
        <f>(Customers!V6*Inventory!G5)+(Customers!W6*Inventory!G6)+(Customers!AC6*Inventory!G12)+
(Customers!AD6*Inventory!G13)+(Customers!AH6*Inventory!G17)+(Customers!AI6*Inventory!G18)+
(Customers!AG6*Inventory!G16)+(Customers!Y6*Inventory!G8)+(Customers!Z6*Inventory!G9)+
(Customers!X6*Inventory!G7)+(Customers!AJ6*Inventory!G19)+(Customers!AK6*Inventory!G20)+
(Customers!AB6*Inventory!G11)+
(Customers!AL6*Inventory!G21)+(Customers!AM6*Inventory!G22)</f>
        <v>4052.85</v>
      </c>
      <c r="N9" s="1">
        <f t="shared" si="0"/>
        <v>154760.25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79</v>
      </c>
      <c r="B10" s="2">
        <v>1600</v>
      </c>
      <c r="C10" s="2">
        <v>6025</v>
      </c>
      <c r="D10" s="2">
        <v>2765.04</v>
      </c>
      <c r="E10" s="2">
        <v>2440</v>
      </c>
      <c r="F10" s="2">
        <v>1749.04</v>
      </c>
      <c r="G10" s="2">
        <v>5258</v>
      </c>
      <c r="H10" s="2">
        <v>12253</v>
      </c>
      <c r="I10" s="2">
        <v>16713</v>
      </c>
      <c r="J10" s="2">
        <v>10650</v>
      </c>
      <c r="K10" s="2">
        <v>10650</v>
      </c>
      <c r="L10" s="2">
        <v>2142</v>
      </c>
      <c r="M10" s="1">
        <f>(Customers!V7*Inventory!H5)+(Customers!W7*Inventory!H6)+(Customers!AC7*Inventory!H12)+
(Customers!AD7*Inventory!H13)+(Customers!AH7*Inventory!H17)+(Customers!AI7*Inventory!H18)+
(Customers!AG7*Inventory!H16)+(Customers!Y7*Inventory!H8)+(Customers!Z7*Inventory!H9)+
(Customers!X7*Inventory!H7)+(Customers!AJ7*Inventory!H19)+(Customers!AK7*Inventory!H20)+
(Customers!AB7*Inventory!H11)+
(Customers!AL7*Inventory!H21)+(Customers!AM7*Inventory!H22)</f>
        <v>2600</v>
      </c>
      <c r="N10" s="1">
        <f t="shared" si="0"/>
        <v>74845.08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91</v>
      </c>
      <c r="B11" s="2">
        <v>6421.3</v>
      </c>
      <c r="C11" s="2">
        <v>9265</v>
      </c>
      <c r="D11" s="2">
        <v>1799.4</v>
      </c>
      <c r="E11" s="2">
        <v>6798</v>
      </c>
      <c r="F11" s="2">
        <v>11724.36</v>
      </c>
      <c r="G11" s="2">
        <v>2105</v>
      </c>
      <c r="H11" s="2">
        <v>16519.599999999999</v>
      </c>
      <c r="I11" s="2">
        <v>10272</v>
      </c>
      <c r="J11" s="2">
        <v>11868</v>
      </c>
      <c r="K11" s="2">
        <v>11868</v>
      </c>
      <c r="L11" s="2">
        <v>15466</v>
      </c>
      <c r="M11" s="1">
        <f>(Customers!V8*Inventory!G5)+(Customers!W8*Inventory!G6)+(Customers!AC8*Inventory!G12)+
(Customers!AD8*Inventory!G13)+(Customers!AH8*Inventory!G17)+(Customers!AI8*Inventory!G18)+
(Customers!AG8*Inventory!G16)+(Customers!Y8*Inventory!G8)+(Customers!Z8*Inventory!G9)+
(Customers!X8*Inventory!G7)+(Customers!AJ8*Inventory!G19)+(Customers!AK8*Inventory!G20)
+(Customers!AB8*Inventory!G11)+(Customers!AL8*Inventory!G21)+(Customers!AM8*Inventory!G22)</f>
        <v>9416.8800000000028</v>
      </c>
      <c r="N11" s="1">
        <f t="shared" si="0"/>
        <v>113523.54000000001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 t="s">
        <v>91</v>
      </c>
      <c r="B12" s="2">
        <v>4287.18</v>
      </c>
      <c r="C12" s="2">
        <v>6570</v>
      </c>
      <c r="D12" s="2">
        <v>5491.95</v>
      </c>
      <c r="E12" s="2">
        <v>8027</v>
      </c>
      <c r="F12" s="2">
        <v>12115.5</v>
      </c>
      <c r="G12" s="2">
        <v>5359</v>
      </c>
      <c r="H12" s="2">
        <v>64250</v>
      </c>
      <c r="I12" s="2">
        <v>13657</v>
      </c>
      <c r="J12" s="2">
        <v>4112</v>
      </c>
      <c r="K12" s="2">
        <v>14112</v>
      </c>
      <c r="L12" s="2">
        <v>1367</v>
      </c>
      <c r="M12" s="1">
        <f>(Customers!V9*Inventory!G5)+(Customers!W9*Inventory!G6)+(Customers!AC9*Inventory!G12)+
(Customers!AD9*Inventory!G13)+(Customers!AH9*Inventory!G17)+(Customers!AI9*Inventory!G18)+
(Customers!AG9*Inventory!G16)+(Customers!Y9*Inventory!G8)+(Customers!Z9*Inventory!G9)+
(Customers!X9*Inventory!G7)+(Customers!AJ9*Inventory!G19)+(Customers!AK9*Inventory!G20)
+(Customers!AB9*Inventory!G11)+(Customers!AL9*Inventory!G21)+(Customers!AM9*Inventory!G22)</f>
        <v>13956.81</v>
      </c>
      <c r="N12" s="1">
        <f t="shared" si="0"/>
        <v>153305.44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100</v>
      </c>
      <c r="B13" s="2">
        <v>2536.11</v>
      </c>
      <c r="C13" s="2">
        <v>14672</v>
      </c>
      <c r="D13" s="2">
        <v>8054.1</v>
      </c>
      <c r="E13" s="2">
        <v>4228</v>
      </c>
      <c r="F13" s="2">
        <v>1419.25</v>
      </c>
      <c r="G13" s="2">
        <v>5343</v>
      </c>
      <c r="H13" s="2">
        <v>32112</v>
      </c>
      <c r="I13" s="2">
        <v>14300</v>
      </c>
      <c r="J13" s="2">
        <v>1484</v>
      </c>
      <c r="K13" s="2">
        <v>12484</v>
      </c>
      <c r="L13" s="2">
        <v>11256</v>
      </c>
      <c r="M13" s="1">
        <f>(Customers!V10*Inventory!K5) + (Customers!W10*Inventory!K6)+(Customers!AC10*Inventory!K12) + (Customers!AD10*Inventory!K13)+(Customers!AH10*Inventory!K17)+(Customers!AI10*Inventory!K18)+
(Customers!AG10*Inventory!K16) + (Customers!Y10*Inventory!K8)+(Customers!Z10*Inventory!K9)+
(Customers!X10*Inventory!K7) + (Customers!AJ10*Inventory!K19)+(Customers!AK10*Inventory!K20)+
(Customers!AB10*Inventory!K11) + (Customers!AL10*Inventory!K21)+(Customers!AM10*Inventory!K22)</f>
        <v>17967.839999999997</v>
      </c>
      <c r="N13" s="1">
        <f t="shared" si="0"/>
        <v>125856.29999999999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 t="s">
        <v>103</v>
      </c>
      <c r="B14" s="2">
        <v>8917.1</v>
      </c>
      <c r="C14" s="2">
        <v>12886</v>
      </c>
      <c r="D14" s="2">
        <v>5774.88</v>
      </c>
      <c r="E14" s="2">
        <v>25151</v>
      </c>
      <c r="F14" s="2">
        <v>6259.47</v>
      </c>
      <c r="G14" s="2">
        <v>4224</v>
      </c>
      <c r="H14" s="2">
        <v>12321</v>
      </c>
      <c r="I14" s="2">
        <v>10050</v>
      </c>
      <c r="J14" s="2">
        <v>1900</v>
      </c>
      <c r="K14" s="2">
        <v>13900</v>
      </c>
      <c r="L14" s="2">
        <v>11355</v>
      </c>
      <c r="M14" s="1">
        <f>(Customers!V11*Inventory!H5)+(Customers!W11*Inventory!H6)+(Customers!AC11*Inventory!H12)+
(Customers!AD11*Inventory!H13)+(Customers!AH11*Inventory!H17)+(Customers!AI11*Inventory!H18)+
(Customers!AG11*Inventory!H16)+(Customers!Y11*Inventory!H8)+(Customers!Z11*Inventory!H9)+
(Customers!X11*Inventory!H7)+(Customers!AJ11*Inventory!H19)+(Customers!AK11*Inventory!H20)+
(Customers!AB11*Inventory!H11)+
(Customers!AL11*Inventory!H21)+(Customers!AM11*Inventory!H22)</f>
        <v>2878</v>
      </c>
      <c r="N14" s="1">
        <f t="shared" si="0"/>
        <v>115616.45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 t="s">
        <v>104</v>
      </c>
      <c r="B15" s="2">
        <v>541.20000000000005</v>
      </c>
      <c r="C15" s="2">
        <v>2900</v>
      </c>
      <c r="D15" s="2">
        <v>2841.3</v>
      </c>
      <c r="E15" s="2">
        <v>17696</v>
      </c>
      <c r="F15" s="2">
        <v>1269.69</v>
      </c>
      <c r="G15" s="2">
        <v>1151</v>
      </c>
      <c r="H15" s="2">
        <v>2215</v>
      </c>
      <c r="I15" s="2">
        <v>2123</v>
      </c>
      <c r="J15" s="2">
        <v>0</v>
      </c>
      <c r="K15" s="2">
        <v>16231</v>
      </c>
      <c r="L15" s="2">
        <v>6525</v>
      </c>
      <c r="M15" s="1">
        <f>(Customers!V12*Inventory!G5)+(Customers!W12*Inventory!G6)+(Customers!AC12*Inventory!G12)+
(Customers!AD12*Inventory!G13)+(Customers!AH12*Inventory!G17)+(Customers!AI12*Inventory!G18)+(Customers!AG12*Inventory!G16)+
(Customers!Y12*Inventory!G8)+(Customers!Z12*Inventory!G9)+(Customers!X12*Inventory!G7)+(Customers!AJ12*Inventory!G19)+
(Customers!AK12*Inventory!G20)+(Customers!AB12*Inventory!G11)+
(Customers!AL12*Inventory!G21)+(Customers!AM12*Inventory!G22)</f>
        <v>2312.4</v>
      </c>
      <c r="N15" s="1">
        <f t="shared" si="0"/>
        <v>55805.590000000004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 t="s">
        <v>105</v>
      </c>
      <c r="B16" s="2">
        <v>9049.01</v>
      </c>
      <c r="C16" s="2">
        <v>5600</v>
      </c>
      <c r="D16" s="2">
        <v>5485.8</v>
      </c>
      <c r="E16" s="2">
        <v>10447</v>
      </c>
      <c r="F16" s="2">
        <v>5468.84</v>
      </c>
      <c r="G16" s="2">
        <v>17646</v>
      </c>
      <c r="H16" s="2">
        <v>831</v>
      </c>
      <c r="I16" s="2">
        <v>15750</v>
      </c>
      <c r="J16" s="2">
        <v>400</v>
      </c>
      <c r="K16" s="2">
        <v>1421</v>
      </c>
      <c r="L16" s="2">
        <v>11672</v>
      </c>
      <c r="M16" s="1">
        <f>(Customers!V13*Inventory!G5)+(Customers!W13*Inventory!G6)+(Customers!AC13*Inventory!G12)+
(Customers!AD13*Inventory!G13)+(Customers!AH13*Inventory!G17)+(Customers!AI13*Inventory!G18)+(Customers!AG13*Inventory!G16)+
(Customers!Y13*Inventory!G8)+(Customers!Z13*Inventory!G9)+(Customers!X13*Inventory!G7)+(Customers!AJ13*Inventory!G19)+
(Customers!AK13*Inventory!G20)+(Customers!AB13*Inventory!G11)+
(Customers!AL13*Inventory!G21)+(Customers!AM13*Inventory!G22)</f>
        <v>11346.750000000002</v>
      </c>
      <c r="N16" s="1">
        <f t="shared" si="0"/>
        <v>95117.4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 t="s">
        <v>106</v>
      </c>
      <c r="B17" s="2">
        <v>1469.16</v>
      </c>
      <c r="C17" s="2">
        <v>820</v>
      </c>
      <c r="D17" s="2">
        <v>12036.68</v>
      </c>
      <c r="E17" s="2">
        <v>1850</v>
      </c>
      <c r="F17" s="2">
        <v>1749.06</v>
      </c>
      <c r="G17" s="2">
        <v>1800</v>
      </c>
      <c r="H17" s="2">
        <v>1459.5</v>
      </c>
      <c r="I17" s="2">
        <v>24400</v>
      </c>
      <c r="J17" s="2">
        <v>600</v>
      </c>
      <c r="K17" s="2">
        <v>1445</v>
      </c>
      <c r="L17" s="2">
        <v>8654</v>
      </c>
      <c r="M17" s="1">
        <f>(Customers!V14*Inventory!G5)+(Customers!W14*Inventory!G6)+(Customers!AC14*Inventory!G12)+
(Customers!AD14*Inventory!G13)+(Customers!AH14*Inventory!G17)+(Customers!AI14*Inventory!G18)+
(Customers!AG14*Inventory!G16)+(Customers!Y14*Inventory!G8)+(Customers!Z14*Inventory!G9)+
(Customers!X14*Inventory!G119)+(Customers!AJ14*Inventory!G19)+(Customers!AK14*Inventory!G20)+
(Customers!AB14*Inventory!G11)+
(Customers!AL14*Inventory!G21)+(Customers!AM14*Inventory!G22)</f>
        <v>15201.57</v>
      </c>
      <c r="N17" s="1">
        <f t="shared" si="0"/>
        <v>71484.97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 t="s">
        <v>91</v>
      </c>
      <c r="B18" s="2">
        <v>861</v>
      </c>
      <c r="C18" s="2">
        <v>8823</v>
      </c>
      <c r="D18" s="2">
        <v>11713.29</v>
      </c>
      <c r="E18" s="2">
        <v>438</v>
      </c>
      <c r="F18" s="2">
        <v>11443.59</v>
      </c>
      <c r="G18" s="2">
        <v>2358</v>
      </c>
      <c r="H18" s="2">
        <v>9679</v>
      </c>
      <c r="I18" s="2">
        <v>12034</v>
      </c>
      <c r="J18" s="2">
        <v>400</v>
      </c>
      <c r="K18" s="2">
        <v>6311</v>
      </c>
      <c r="L18" s="2">
        <v>1467</v>
      </c>
      <c r="M18" s="2">
        <f>(Customers!V15*Inventory!K5)+(Customers!W15*Inventory!K6)+(Customers!AC15*Inventory!K12)+
(Customers!AD15*Inventory!K13)+(Customers!AH15*Inventory!K17)+(Customers!AI15*Inventory!K18)+
(Customers!AG15*Inventory!K16)+(Customers!Y15*Inventory!K8)+(Customers!Z15*Inventory!K9)+
(Customers!X15*Inventory!K7)+(Customers!AJ15*Inventory!K19)+(Customers!AK15*Inventory!K20)+
(Customers!AB15*Inventory!K11)+
(Customers!AL15*Inventory!K21)+(Customers!AM15*Inventory!K22)</f>
        <v>10384.89</v>
      </c>
      <c r="N18" s="1">
        <f t="shared" si="0"/>
        <v>75912.77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 t="s">
        <v>107</v>
      </c>
      <c r="B19" s="2">
        <v>528</v>
      </c>
      <c r="C19" s="2">
        <v>8693</v>
      </c>
      <c r="D19" s="2">
        <v>73.8</v>
      </c>
      <c r="E19" s="2">
        <v>73</v>
      </c>
      <c r="F19" s="2">
        <v>11803.08</v>
      </c>
      <c r="G19" s="2">
        <v>390</v>
      </c>
      <c r="H19" s="2">
        <v>4220</v>
      </c>
      <c r="I19" s="2">
        <v>11239</v>
      </c>
      <c r="J19" s="2">
        <v>16600</v>
      </c>
      <c r="K19" s="2">
        <v>12600</v>
      </c>
      <c r="L19" s="2">
        <v>7473</v>
      </c>
      <c r="M19" s="1">
        <f>(Customers!V16*Inventory!H5)+(Customers!W17*Inventory!H6)+(Customers!AC16*Inventory!H12)+
(Customers!AD16*Inventory!H13)+(Customers!AH16*Inventory!H17)+(Customers!AI16*Inventory!H18)+
(Customers!AG16*Inventory!H16)+(Customers!Y16*Inventory!H8)+(Customers!Z16*Inventory!H9)+
(Customers!X16*Inventory!H7)+(Customers!AJ16*Inventory!H19)+(Customers!AK16*Inventory!H20)+
(Customers!AB16*Inventory!H11)+
(Customers!AL16*Inventory!H21)+(Customers!AM16*Inventory!H22)</f>
        <v>4055</v>
      </c>
      <c r="N19" s="1">
        <f t="shared" si="0"/>
        <v>77747.88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 t="s">
        <v>108</v>
      </c>
      <c r="B20" s="2">
        <v>98.4</v>
      </c>
      <c r="C20" s="2">
        <v>8383</v>
      </c>
      <c r="D20" s="2">
        <v>10335.69</v>
      </c>
      <c r="E20" s="2">
        <v>108</v>
      </c>
      <c r="F20" s="2">
        <v>11773.46</v>
      </c>
      <c r="G20" s="2">
        <v>2592</v>
      </c>
      <c r="H20" s="2">
        <v>2590</v>
      </c>
      <c r="I20" s="2">
        <v>700</v>
      </c>
      <c r="J20" s="2">
        <v>24780</v>
      </c>
      <c r="K20" s="2">
        <v>1780</v>
      </c>
      <c r="L20" s="2">
        <v>6278</v>
      </c>
      <c r="M20" s="1">
        <f>(Customers!V17*Inventory!G5)+(Customers!W17*Inventory!G6)+(Customers!AC17*Inventory!G12)+(Customers!AD17*Inventory!G13)+
(Customers!AH17*Inventory!G17)+(Customers!AI17*Inventory!G18)+(Customers!AG17*Inventory!G16)+
(Customers!Y17*Inventory!G8)+(Customers!Z17*Inventory!G9)+(Customers!X17*Inventory!G7)+
(Customers!AJ17*Inventory!G19)+(Customers!AK17*Inventory!G20)+
(Customers!AB17*Inventory!G11)+(Customers!AL17*Inventory!G21)+(Customers!AM17*Inventory!G22)</f>
        <v>5084.8200000000006</v>
      </c>
      <c r="N20" s="1">
        <f t="shared" si="0"/>
        <v>74503.37000000001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 t="s">
        <v>109</v>
      </c>
      <c r="B21" s="2">
        <v>1346.6</v>
      </c>
      <c r="C21" s="2">
        <v>8373</v>
      </c>
      <c r="D21" s="2">
        <v>10523.78</v>
      </c>
      <c r="E21" s="2">
        <v>3435</v>
      </c>
      <c r="F21" s="2">
        <v>11435</v>
      </c>
      <c r="G21" s="2">
        <v>7420</v>
      </c>
      <c r="H21" s="2">
        <v>2310</v>
      </c>
      <c r="I21" s="2">
        <v>700</v>
      </c>
      <c r="J21" s="2">
        <v>2920</v>
      </c>
      <c r="K21" s="2">
        <v>1920</v>
      </c>
      <c r="L21" s="2">
        <v>6421</v>
      </c>
      <c r="M21" s="1">
        <f>(Customers!V18*Inventory!H5)+(Customers!W18*Inventory!H6)+(Customers!AC18*Inventory!H12)+
(Customers!AD18*Inventory!H13)+(Customers!AH18*Inventory!H17)+(Customers!AI18*Inventory!H18)+
(Customers!AG18*Inventory!H16)+(Customers!Y18*Inventory!H8)+(Customers!Z18*Inventory!H9)+
(Customers!X18*Inventory!H7)+(Customers!AJ18*Inventory!H19)+(Customers!AK18*Inventory!H20)+
(Customers!AB18*Inventory!H11)+
(Customers!AL18*Inventory!H21)+(Customers!AM18*Inventory!H22)</f>
        <v>8008</v>
      </c>
      <c r="N21" s="1">
        <f t="shared" si="0"/>
        <v>64812.380000000005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 t="s">
        <v>110</v>
      </c>
      <c r="B22" s="2">
        <v>11241</v>
      </c>
      <c r="C22" s="2">
        <v>15029</v>
      </c>
      <c r="D22" s="2">
        <v>10523.78</v>
      </c>
      <c r="E22" s="2">
        <v>4556</v>
      </c>
      <c r="F22" s="2">
        <v>10820.31</v>
      </c>
      <c r="G22" s="2">
        <v>8430</v>
      </c>
      <c r="H22" s="2">
        <v>2312</v>
      </c>
      <c r="I22" s="2">
        <v>12333</v>
      </c>
      <c r="J22" s="2">
        <v>0</v>
      </c>
      <c r="K22" s="2">
        <v>4211</v>
      </c>
      <c r="L22" s="2">
        <v>6256</v>
      </c>
      <c r="M22" s="1">
        <f>(Customers!V19*Inventory!G5)+(Customers!W19*Inventory!G6)+(Customers!AC19*Inventory!G12)+(Customers!AD19*Inventory!G13)+
(Customers!AH19*Inventory!G17)+(Customers!AI19*Inventory!G18)+(Customers!AG19*Inventory!G16)+
(Customers!Y19*Inventory!G8)+(Customers!Z19*Inventory!G9)+(Customers!X19*Inventory!G7)+
(Customers!AJ19*Inventory!G19)+(Customers!AK19*Inventory!G20)+
(Customers!AB19*Inventory!G11)+(Customers!AL19*Inventory!G21)+(Customers!AM19*Inventory!G22)</f>
        <v>7141.38</v>
      </c>
      <c r="N22" s="1">
        <f t="shared" si="0"/>
        <v>92853.47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 t="s">
        <v>111</v>
      </c>
      <c r="B23" s="2">
        <v>10246</v>
      </c>
      <c r="C23" s="10">
        <v>8383</v>
      </c>
      <c r="D23" s="10">
        <v>10335.69</v>
      </c>
      <c r="E23" s="10">
        <v>108</v>
      </c>
      <c r="F23" s="10">
        <v>11773.46</v>
      </c>
      <c r="G23" s="10">
        <v>9243</v>
      </c>
      <c r="H23" s="10">
        <v>2902</v>
      </c>
      <c r="I23" s="10">
        <v>700</v>
      </c>
      <c r="J23" s="10">
        <v>24780</v>
      </c>
      <c r="K23" s="10">
        <v>4780</v>
      </c>
      <c r="L23" s="10">
        <v>6421</v>
      </c>
      <c r="M23" s="1">
        <f>(Customers!V20*Inventory!K5)+(Customers!W20*Inventory!K6)+(Customers!AC20*Inventory!K12)+
(Customers!AD20*Inventory!K13)+(Customers!AH20*Inventory!K17)+(Customers!AI20*Inventory!K18)+
(Customers!AG20*Inventory!K16)+(Customers!Y20*Inventory!K8)+(Customers!Z20*Inventory!K9)+
(Customers!X20*Inventory!K7)+(Customers!AJ20*Inventory!K19)+(Customers!AK20*Inventory!K20)+
(Customers!AB20*Inventory!K11)+
(Customers!AL20*Inventory!K21)+(Customers!AM20*Inventory!K22)</f>
        <v>6933.5099999999993</v>
      </c>
      <c r="N23" s="1">
        <f t="shared" si="0"/>
        <v>96605.659999999989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1"/>
      <c r="C24" s="2"/>
      <c r="D24" s="1"/>
      <c r="E24" s="1"/>
      <c r="F24" s="2"/>
      <c r="G24" s="2"/>
      <c r="H24" s="2"/>
      <c r="I24" s="2"/>
      <c r="J24" s="2"/>
      <c r="K24" s="2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 t="s">
        <v>112</v>
      </c>
      <c r="B25" s="1">
        <v>0</v>
      </c>
      <c r="C25" s="2">
        <v>-5100</v>
      </c>
      <c r="D25" s="1">
        <v>0</v>
      </c>
      <c r="E25" s="1">
        <v>0</v>
      </c>
      <c r="F25" s="2">
        <v>-532</v>
      </c>
      <c r="G25" s="2">
        <v>0</v>
      </c>
      <c r="H25" s="2">
        <v>-30</v>
      </c>
      <c r="I25" s="2">
        <v>-300</v>
      </c>
      <c r="J25" s="2">
        <v>0</v>
      </c>
      <c r="K25" s="2">
        <v>0</v>
      </c>
      <c r="L25" s="2">
        <v>-3411</v>
      </c>
      <c r="M25" s="2">
        <v>0</v>
      </c>
      <c r="N25" s="1">
        <f>SUM(B25:M25)</f>
        <v>-9373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 t="s">
        <v>113</v>
      </c>
      <c r="B26" s="1">
        <f t="shared" ref="B26:N26" si="1">SUM(B7:B23)</f>
        <v>80582.559999999998</v>
      </c>
      <c r="C26" s="1">
        <f t="shared" si="1"/>
        <v>140216</v>
      </c>
      <c r="D26" s="1">
        <f t="shared" si="1"/>
        <v>117715.82000000002</v>
      </c>
      <c r="E26" s="1">
        <f t="shared" si="1"/>
        <v>138706.23999999999</v>
      </c>
      <c r="F26" s="1">
        <f t="shared" si="1"/>
        <v>150074.59999999998</v>
      </c>
      <c r="G26" s="1">
        <f t="shared" si="1"/>
        <v>86475.42</v>
      </c>
      <c r="H26" s="1">
        <f t="shared" si="1"/>
        <v>228033.76</v>
      </c>
      <c r="I26" s="1">
        <f t="shared" si="1"/>
        <v>189246.5</v>
      </c>
      <c r="J26" s="1">
        <f t="shared" si="1"/>
        <v>142565</v>
      </c>
      <c r="K26" s="1">
        <f t="shared" si="1"/>
        <v>155004</v>
      </c>
      <c r="L26" s="1">
        <f t="shared" si="1"/>
        <v>116626</v>
      </c>
      <c r="M26" s="1">
        <f t="shared" si="1"/>
        <v>137741.66</v>
      </c>
      <c r="N26" s="1">
        <f t="shared" si="1"/>
        <v>1682987.56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 t="s">
        <v>123</v>
      </c>
      <c r="B27" s="1">
        <f t="shared" ref="B27:N27" si="2">(B26 - B25)</f>
        <v>80582.559999999998</v>
      </c>
      <c r="C27" s="1">
        <f t="shared" si="2"/>
        <v>145316</v>
      </c>
      <c r="D27" s="1">
        <f t="shared" si="2"/>
        <v>117715.82000000002</v>
      </c>
      <c r="E27" s="1">
        <f t="shared" si="2"/>
        <v>138706.23999999999</v>
      </c>
      <c r="F27" s="1">
        <f t="shared" si="2"/>
        <v>150606.59999999998</v>
      </c>
      <c r="G27" s="1">
        <f t="shared" si="2"/>
        <v>86475.42</v>
      </c>
      <c r="H27" s="1">
        <f t="shared" si="2"/>
        <v>228063.76</v>
      </c>
      <c r="I27" s="1">
        <f t="shared" si="2"/>
        <v>189546.5</v>
      </c>
      <c r="J27" s="1">
        <f t="shared" si="2"/>
        <v>142565</v>
      </c>
      <c r="K27" s="1">
        <f t="shared" si="2"/>
        <v>155004</v>
      </c>
      <c r="L27" s="1">
        <f t="shared" si="2"/>
        <v>120037</v>
      </c>
      <c r="M27" s="1">
        <f t="shared" si="2"/>
        <v>137741.66</v>
      </c>
      <c r="N27" s="1">
        <f t="shared" si="2"/>
        <v>1692360.56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68</v>
      </c>
      <c r="B28" s="2">
        <v>35000</v>
      </c>
      <c r="C28" s="2">
        <v>37342</v>
      </c>
      <c r="D28" s="2">
        <v>56322</v>
      </c>
      <c r="E28" s="2">
        <v>53153</v>
      </c>
      <c r="F28" s="2">
        <v>64310</v>
      </c>
      <c r="G28" s="2">
        <v>25436</v>
      </c>
      <c r="H28" s="2">
        <v>116802</v>
      </c>
      <c r="I28" s="2">
        <v>88654</v>
      </c>
      <c r="J28" s="2">
        <v>58654</v>
      </c>
      <c r="K28" s="2">
        <v>78654</v>
      </c>
      <c r="L28" s="2">
        <v>58654</v>
      </c>
      <c r="M28" s="2">
        <v>58654</v>
      </c>
      <c r="N28" s="1">
        <f>SUM(B28:M28)</f>
        <v>731635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 t="s">
        <v>124</v>
      </c>
      <c r="B29" s="1">
        <f t="shared" ref="B29:N29" si="3">B27-B28</f>
        <v>45582.559999999998</v>
      </c>
      <c r="C29" s="1">
        <f t="shared" si="3"/>
        <v>107974</v>
      </c>
      <c r="D29" s="1">
        <f t="shared" si="3"/>
        <v>61393.820000000022</v>
      </c>
      <c r="E29" s="1">
        <f t="shared" si="3"/>
        <v>85553.239999999991</v>
      </c>
      <c r="F29" s="1">
        <f t="shared" si="3"/>
        <v>86296.599999999977</v>
      </c>
      <c r="G29" s="1">
        <f t="shared" si="3"/>
        <v>61039.42</v>
      </c>
      <c r="H29" s="1">
        <f t="shared" si="3"/>
        <v>111261.76000000001</v>
      </c>
      <c r="I29" s="1">
        <f t="shared" si="3"/>
        <v>100892.5</v>
      </c>
      <c r="J29" s="1">
        <f t="shared" si="3"/>
        <v>83911</v>
      </c>
      <c r="K29" s="1">
        <f t="shared" si="3"/>
        <v>76350</v>
      </c>
      <c r="L29" s="1">
        <f t="shared" si="3"/>
        <v>61383</v>
      </c>
      <c r="M29" s="1">
        <f t="shared" si="3"/>
        <v>79087.66</v>
      </c>
      <c r="N29" s="1">
        <f t="shared" si="3"/>
        <v>960725.56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65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1" t="s">
        <v>8</v>
      </c>
      <c r="I31" s="1" t="s">
        <v>9</v>
      </c>
      <c r="J31" s="1" t="s">
        <v>10</v>
      </c>
      <c r="K31" s="1" t="s">
        <v>11</v>
      </c>
      <c r="L31" s="1" t="s">
        <v>12</v>
      </c>
      <c r="M31" s="1" t="s">
        <v>13</v>
      </c>
      <c r="N31" s="2" t="s">
        <v>223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132</v>
      </c>
      <c r="B32" s="2">
        <v>20051</v>
      </c>
      <c r="C32" s="2">
        <v>20051</v>
      </c>
      <c r="D32" s="2">
        <v>20051</v>
      </c>
      <c r="E32" s="2">
        <v>20051</v>
      </c>
      <c r="F32" s="2">
        <v>20051</v>
      </c>
      <c r="G32" s="2">
        <v>20051</v>
      </c>
      <c r="H32" s="2">
        <v>20051</v>
      </c>
      <c r="I32" s="2">
        <v>20051</v>
      </c>
      <c r="J32" s="2">
        <v>20051</v>
      </c>
      <c r="K32" s="2">
        <v>20051</v>
      </c>
      <c r="L32" s="2">
        <v>20051</v>
      </c>
      <c r="M32" s="2">
        <v>20051</v>
      </c>
      <c r="N32" s="1">
        <f t="shared" ref="N32:N43" si="4">SUM(B32:M32)</f>
        <v>240612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" t="s">
        <v>133</v>
      </c>
      <c r="B33" s="1">
        <v>1500</v>
      </c>
      <c r="C33" s="1">
        <v>1575</v>
      </c>
      <c r="D33" s="1">
        <v>1654</v>
      </c>
      <c r="E33" s="1">
        <v>1736</v>
      </c>
      <c r="F33" s="1">
        <v>1823</v>
      </c>
      <c r="G33" s="1">
        <v>1914</v>
      </c>
      <c r="H33" s="1">
        <v>1914</v>
      </c>
      <c r="I33" s="1">
        <v>1914</v>
      </c>
      <c r="J33" s="1">
        <v>1914</v>
      </c>
      <c r="K33" s="1">
        <v>1914</v>
      </c>
      <c r="L33" s="1">
        <v>1914</v>
      </c>
      <c r="M33" s="1">
        <v>1914</v>
      </c>
      <c r="N33" s="1">
        <f t="shared" si="4"/>
        <v>21686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134</v>
      </c>
      <c r="B34" s="1">
        <v>475</v>
      </c>
      <c r="C34" s="2">
        <v>123</v>
      </c>
      <c r="D34" s="2">
        <v>152</v>
      </c>
      <c r="E34" s="2">
        <v>87</v>
      </c>
      <c r="F34" s="2">
        <v>97</v>
      </c>
      <c r="G34" s="2">
        <v>42</v>
      </c>
      <c r="H34" s="2">
        <v>211</v>
      </c>
      <c r="I34" s="2">
        <v>341</v>
      </c>
      <c r="J34" s="2">
        <v>412</v>
      </c>
      <c r="K34" s="2">
        <v>123</v>
      </c>
      <c r="L34" s="2">
        <v>421</v>
      </c>
      <c r="M34" s="1">
        <v>606</v>
      </c>
      <c r="N34" s="1">
        <f t="shared" si="4"/>
        <v>3090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 t="s">
        <v>135</v>
      </c>
      <c r="B35" s="2">
        <v>223</v>
      </c>
      <c r="C35" s="2">
        <v>223</v>
      </c>
      <c r="D35" s="2">
        <v>223</v>
      </c>
      <c r="E35" s="2">
        <v>223</v>
      </c>
      <c r="F35" s="2">
        <v>223</v>
      </c>
      <c r="G35" s="2">
        <v>223</v>
      </c>
      <c r="H35" s="2">
        <v>223</v>
      </c>
      <c r="I35" s="2">
        <v>223</v>
      </c>
      <c r="J35" s="2">
        <v>223</v>
      </c>
      <c r="K35" s="2">
        <v>223</v>
      </c>
      <c r="L35" s="2">
        <v>223</v>
      </c>
      <c r="M35" s="2">
        <v>223</v>
      </c>
      <c r="N35" s="1">
        <f t="shared" si="4"/>
        <v>2676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136</v>
      </c>
      <c r="B36" s="1">
        <v>68</v>
      </c>
      <c r="C36" s="1">
        <v>68</v>
      </c>
      <c r="D36" s="1">
        <v>68</v>
      </c>
      <c r="E36" s="1">
        <v>68</v>
      </c>
      <c r="F36" s="1">
        <v>68</v>
      </c>
      <c r="G36" s="1">
        <v>68</v>
      </c>
      <c r="H36" s="1">
        <v>68</v>
      </c>
      <c r="I36" s="1">
        <v>68</v>
      </c>
      <c r="J36" s="1">
        <v>68</v>
      </c>
      <c r="K36" s="1">
        <v>68</v>
      </c>
      <c r="L36" s="1">
        <v>68</v>
      </c>
      <c r="M36" s="1">
        <v>68</v>
      </c>
      <c r="N36" s="1">
        <f t="shared" si="4"/>
        <v>816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" t="s">
        <v>137</v>
      </c>
      <c r="B37" s="1">
        <v>250</v>
      </c>
      <c r="C37" s="1">
        <v>263</v>
      </c>
      <c r="D37" s="1">
        <v>276</v>
      </c>
      <c r="E37" s="1">
        <v>289</v>
      </c>
      <c r="F37" s="1">
        <v>304</v>
      </c>
      <c r="G37" s="1">
        <v>319</v>
      </c>
      <c r="H37" s="1">
        <v>319</v>
      </c>
      <c r="I37" s="1">
        <v>319</v>
      </c>
      <c r="J37" s="1">
        <v>319</v>
      </c>
      <c r="K37" s="1">
        <v>319</v>
      </c>
      <c r="L37" s="1">
        <v>319</v>
      </c>
      <c r="M37" s="1">
        <v>319</v>
      </c>
      <c r="N37" s="1">
        <f t="shared" si="4"/>
        <v>3615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" t="s">
        <v>138</v>
      </c>
      <c r="B38" s="2">
        <v>40</v>
      </c>
      <c r="C38" s="2">
        <v>40</v>
      </c>
      <c r="D38" s="2">
        <v>40</v>
      </c>
      <c r="E38" s="2">
        <v>40</v>
      </c>
      <c r="F38" s="2">
        <v>40</v>
      </c>
      <c r="G38" s="2">
        <v>40</v>
      </c>
      <c r="H38" s="2">
        <v>40</v>
      </c>
      <c r="I38" s="2">
        <v>40</v>
      </c>
      <c r="J38" s="2">
        <v>40</v>
      </c>
      <c r="K38" s="2">
        <v>40</v>
      </c>
      <c r="L38" s="2">
        <v>40</v>
      </c>
      <c r="M38" s="2">
        <v>40</v>
      </c>
      <c r="N38" s="1">
        <f t="shared" si="4"/>
        <v>480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 t="s">
        <v>139</v>
      </c>
      <c r="B39" s="2">
        <v>1000</v>
      </c>
      <c r="C39" s="2">
        <v>1000</v>
      </c>
      <c r="D39" s="2">
        <v>1000</v>
      </c>
      <c r="E39" s="2">
        <v>1000</v>
      </c>
      <c r="F39" s="2">
        <v>1000</v>
      </c>
      <c r="G39" s="2">
        <v>1000</v>
      </c>
      <c r="H39" s="2">
        <v>1000</v>
      </c>
      <c r="I39" s="2">
        <v>1000</v>
      </c>
      <c r="J39" s="2">
        <v>1000</v>
      </c>
      <c r="K39" s="2">
        <v>1000</v>
      </c>
      <c r="L39" s="2">
        <v>1000</v>
      </c>
      <c r="M39" s="2">
        <v>1000</v>
      </c>
      <c r="N39" s="1">
        <f t="shared" si="4"/>
        <v>12000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" t="s">
        <v>140</v>
      </c>
      <c r="B40" s="2">
        <v>150</v>
      </c>
      <c r="C40" s="2">
        <v>150</v>
      </c>
      <c r="D40" s="2">
        <v>150</v>
      </c>
      <c r="E40" s="2">
        <v>150</v>
      </c>
      <c r="F40" s="2">
        <v>150</v>
      </c>
      <c r="G40" s="2">
        <v>150</v>
      </c>
      <c r="H40" s="2">
        <v>150</v>
      </c>
      <c r="I40" s="2">
        <v>150</v>
      </c>
      <c r="J40" s="2">
        <v>150</v>
      </c>
      <c r="K40" s="2">
        <v>150</v>
      </c>
      <c r="L40" s="2">
        <v>150</v>
      </c>
      <c r="M40" s="2">
        <v>150</v>
      </c>
      <c r="N40" s="1">
        <f t="shared" si="4"/>
        <v>1800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" t="s">
        <v>141</v>
      </c>
      <c r="B41" s="2">
        <v>250</v>
      </c>
      <c r="C41" s="2">
        <v>250</v>
      </c>
      <c r="D41" s="2">
        <v>250</v>
      </c>
      <c r="E41" s="2">
        <v>250</v>
      </c>
      <c r="F41" s="2">
        <v>250</v>
      </c>
      <c r="G41" s="2">
        <v>250</v>
      </c>
      <c r="H41" s="2">
        <v>250</v>
      </c>
      <c r="I41" s="2">
        <v>250</v>
      </c>
      <c r="J41" s="2">
        <v>250</v>
      </c>
      <c r="K41" s="2">
        <v>250</v>
      </c>
      <c r="L41" s="2">
        <v>250</v>
      </c>
      <c r="M41" s="2">
        <v>250</v>
      </c>
      <c r="N41" s="1">
        <f t="shared" si="4"/>
        <v>3000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 t="s">
        <v>142</v>
      </c>
      <c r="B42" s="2">
        <v>200</v>
      </c>
      <c r="C42" s="2">
        <v>200</v>
      </c>
      <c r="D42" s="2">
        <v>200</v>
      </c>
      <c r="E42" s="2">
        <v>200</v>
      </c>
      <c r="F42" s="2">
        <v>200</v>
      </c>
      <c r="G42" s="2">
        <v>200</v>
      </c>
      <c r="H42" s="2">
        <v>200</v>
      </c>
      <c r="I42" s="2">
        <v>200</v>
      </c>
      <c r="J42" s="2">
        <v>200</v>
      </c>
      <c r="K42" s="2">
        <v>200</v>
      </c>
      <c r="L42" s="2">
        <v>200</v>
      </c>
      <c r="M42" s="2">
        <v>200</v>
      </c>
      <c r="N42" s="1">
        <f t="shared" si="4"/>
        <v>2400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143</v>
      </c>
      <c r="B43" s="1">
        <f t="shared" ref="B43:M43" si="5">SUM(B32:B42)</f>
        <v>24207</v>
      </c>
      <c r="C43" s="1">
        <f t="shared" si="5"/>
        <v>23943</v>
      </c>
      <c r="D43" s="1">
        <f t="shared" si="5"/>
        <v>24064</v>
      </c>
      <c r="E43" s="1">
        <f t="shared" si="5"/>
        <v>24094</v>
      </c>
      <c r="F43" s="1">
        <f t="shared" si="5"/>
        <v>24206</v>
      </c>
      <c r="G43" s="1">
        <f t="shared" si="5"/>
        <v>24257</v>
      </c>
      <c r="H43" s="1">
        <f t="shared" si="5"/>
        <v>24426</v>
      </c>
      <c r="I43" s="1">
        <f t="shared" si="5"/>
        <v>24556</v>
      </c>
      <c r="J43" s="1">
        <f t="shared" si="5"/>
        <v>24627</v>
      </c>
      <c r="K43" s="1">
        <f t="shared" si="5"/>
        <v>24338</v>
      </c>
      <c r="L43" s="1">
        <f t="shared" si="5"/>
        <v>24636</v>
      </c>
      <c r="M43" s="1">
        <f t="shared" si="5"/>
        <v>24821</v>
      </c>
      <c r="N43" s="1">
        <f t="shared" si="4"/>
        <v>292175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" t="s">
        <v>147</v>
      </c>
      <c r="B44" s="1">
        <f t="shared" ref="B44:N44" si="6">B29-B43</f>
        <v>21375.559999999998</v>
      </c>
      <c r="C44" s="1">
        <f t="shared" si="6"/>
        <v>84031</v>
      </c>
      <c r="D44" s="1">
        <f t="shared" si="6"/>
        <v>37329.820000000022</v>
      </c>
      <c r="E44" s="1">
        <f t="shared" si="6"/>
        <v>61459.239999999991</v>
      </c>
      <c r="F44" s="1">
        <f t="shared" si="6"/>
        <v>62090.599999999977</v>
      </c>
      <c r="G44" s="1">
        <f t="shared" si="6"/>
        <v>36782.42</v>
      </c>
      <c r="H44" s="1">
        <f t="shared" si="6"/>
        <v>86835.760000000009</v>
      </c>
      <c r="I44" s="1">
        <f t="shared" si="6"/>
        <v>76336.5</v>
      </c>
      <c r="J44" s="1">
        <f t="shared" si="6"/>
        <v>59284</v>
      </c>
      <c r="K44" s="1">
        <f t="shared" si="6"/>
        <v>52012</v>
      </c>
      <c r="L44" s="1">
        <f t="shared" si="6"/>
        <v>36747</v>
      </c>
      <c r="M44" s="1">
        <f t="shared" si="6"/>
        <v>54266.66</v>
      </c>
      <c r="N44" s="1">
        <f t="shared" si="6"/>
        <v>668550.56000000006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" t="s">
        <v>150</v>
      </c>
      <c r="B45" s="1">
        <v>3200</v>
      </c>
      <c r="C45" s="1">
        <v>3200</v>
      </c>
      <c r="D45" s="1">
        <v>3200</v>
      </c>
      <c r="E45" s="1">
        <v>3200</v>
      </c>
      <c r="F45" s="1">
        <v>3200</v>
      </c>
      <c r="G45" s="1">
        <v>3200</v>
      </c>
      <c r="H45" s="1">
        <v>3200</v>
      </c>
      <c r="I45" s="1">
        <v>3200</v>
      </c>
      <c r="J45" s="1">
        <v>3200</v>
      </c>
      <c r="K45" s="1">
        <v>3200</v>
      </c>
      <c r="L45" s="1">
        <v>3200</v>
      </c>
      <c r="M45" s="1">
        <v>3200</v>
      </c>
      <c r="N45" s="1">
        <f t="shared" ref="N45:N46" si="7">SUM(B45:M45)</f>
        <v>38400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151</v>
      </c>
      <c r="B46" s="1">
        <f t="shared" ref="B46:M46" si="8">B44-B45</f>
        <v>18175.559999999998</v>
      </c>
      <c r="C46" s="1">
        <f t="shared" si="8"/>
        <v>80831</v>
      </c>
      <c r="D46" s="1">
        <f t="shared" si="8"/>
        <v>34129.820000000022</v>
      </c>
      <c r="E46" s="1">
        <f t="shared" si="8"/>
        <v>58259.239999999991</v>
      </c>
      <c r="F46" s="1">
        <f t="shared" si="8"/>
        <v>58890.599999999977</v>
      </c>
      <c r="G46" s="1">
        <f t="shared" si="8"/>
        <v>33582.42</v>
      </c>
      <c r="H46" s="1">
        <f t="shared" si="8"/>
        <v>83635.760000000009</v>
      </c>
      <c r="I46" s="1">
        <f t="shared" si="8"/>
        <v>73136.5</v>
      </c>
      <c r="J46" s="1">
        <f t="shared" si="8"/>
        <v>56084</v>
      </c>
      <c r="K46" s="1">
        <f t="shared" si="8"/>
        <v>48812</v>
      </c>
      <c r="L46" s="1">
        <f t="shared" si="8"/>
        <v>33547</v>
      </c>
      <c r="M46" s="1">
        <f t="shared" si="8"/>
        <v>51066.66</v>
      </c>
      <c r="N46" s="1">
        <f t="shared" si="7"/>
        <v>630150.55999999994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ColWidth="14.42578125" defaultRowHeight="15.75" customHeight="1"/>
  <cols>
    <col min="1" max="1" width="25.285156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3" t="s">
        <v>15</v>
      </c>
      <c r="B2" s="2">
        <v>10362</v>
      </c>
      <c r="C2" s="2">
        <v>8293</v>
      </c>
      <c r="D2" s="2">
        <v>8378.9599999999991</v>
      </c>
      <c r="E2" s="2">
        <v>23103.24</v>
      </c>
    </row>
    <row r="3" spans="1:5">
      <c r="A3" s="3" t="s">
        <v>20</v>
      </c>
      <c r="B3" s="2">
        <v>1836</v>
      </c>
      <c r="C3" s="2">
        <v>3836</v>
      </c>
      <c r="D3" s="2">
        <v>5302.53</v>
      </c>
      <c r="E3" s="2">
        <v>19840</v>
      </c>
    </row>
    <row r="4" spans="1:5">
      <c r="A4" s="3" t="s">
        <v>66</v>
      </c>
      <c r="B4" s="2">
        <v>9242.5</v>
      </c>
      <c r="C4" s="2">
        <v>11665</v>
      </c>
      <c r="D4" s="2">
        <v>6279.15</v>
      </c>
      <c r="E4" s="2">
        <v>10408</v>
      </c>
    </row>
    <row r="5" spans="1:5">
      <c r="A5" s="3" t="s">
        <v>79</v>
      </c>
      <c r="B5" s="2">
        <v>1600</v>
      </c>
      <c r="C5" s="2">
        <v>6025</v>
      </c>
      <c r="D5" s="2">
        <v>2765.04</v>
      </c>
      <c r="E5" s="2">
        <v>2440</v>
      </c>
    </row>
    <row r="6" spans="1:5">
      <c r="A6" s="3" t="s">
        <v>91</v>
      </c>
      <c r="B6" s="2">
        <v>6421.3</v>
      </c>
      <c r="C6" s="2">
        <v>9265</v>
      </c>
      <c r="D6" s="2">
        <v>1799.4</v>
      </c>
      <c r="E6" s="2">
        <v>6798</v>
      </c>
    </row>
    <row r="7" spans="1:5">
      <c r="A7" s="3" t="s">
        <v>91</v>
      </c>
      <c r="B7" s="2">
        <v>4287.18</v>
      </c>
      <c r="C7" s="2">
        <v>6570</v>
      </c>
      <c r="D7" s="2">
        <v>5491.95</v>
      </c>
      <c r="E7" s="2">
        <v>8027</v>
      </c>
    </row>
    <row r="8" spans="1:5">
      <c r="A8" s="3" t="s">
        <v>100</v>
      </c>
      <c r="B8" s="2">
        <v>2536.11</v>
      </c>
      <c r="C8" s="2">
        <v>14672</v>
      </c>
      <c r="D8" s="2">
        <v>8054.1</v>
      </c>
      <c r="E8" s="2">
        <v>4228</v>
      </c>
    </row>
    <row r="9" spans="1:5">
      <c r="A9" s="3" t="s">
        <v>103</v>
      </c>
      <c r="B9" s="2">
        <v>8917.1</v>
      </c>
      <c r="C9" s="2">
        <v>12886</v>
      </c>
      <c r="D9" s="2">
        <v>5774.88</v>
      </c>
      <c r="E9" s="2">
        <v>25151</v>
      </c>
    </row>
    <row r="10" spans="1:5">
      <c r="A10" s="2" t="s">
        <v>104</v>
      </c>
      <c r="B10" s="2">
        <v>541.20000000000005</v>
      </c>
      <c r="C10" s="2">
        <v>2900</v>
      </c>
      <c r="D10" s="2">
        <v>2841.3</v>
      </c>
      <c r="E10" s="2">
        <v>17696</v>
      </c>
    </row>
    <row r="11" spans="1:5">
      <c r="A11" s="2" t="s">
        <v>105</v>
      </c>
      <c r="B11" s="2">
        <v>9049.01</v>
      </c>
      <c r="C11" s="2">
        <v>5600</v>
      </c>
      <c r="D11" s="2">
        <v>5485.8</v>
      </c>
      <c r="E11" s="2">
        <v>10447</v>
      </c>
    </row>
    <row r="12" spans="1:5">
      <c r="A12" s="2" t="s">
        <v>106</v>
      </c>
      <c r="B12" s="2">
        <v>1469.16</v>
      </c>
      <c r="C12" s="2">
        <v>820</v>
      </c>
      <c r="D12" s="2">
        <v>12036.68</v>
      </c>
      <c r="E12" s="2">
        <v>1850</v>
      </c>
    </row>
    <row r="13" spans="1:5">
      <c r="A13" s="2" t="s">
        <v>91</v>
      </c>
      <c r="B13" s="2">
        <v>861</v>
      </c>
      <c r="C13" s="2">
        <v>8823</v>
      </c>
      <c r="D13" s="2">
        <v>11713.29</v>
      </c>
      <c r="E13" s="2">
        <v>438</v>
      </c>
    </row>
    <row r="14" spans="1:5">
      <c r="A14" s="2" t="s">
        <v>107</v>
      </c>
      <c r="B14" s="2">
        <v>528</v>
      </c>
      <c r="C14" s="2">
        <v>8693</v>
      </c>
      <c r="D14" s="2">
        <v>73.8</v>
      </c>
      <c r="E14" s="2">
        <v>73</v>
      </c>
    </row>
    <row r="15" spans="1:5">
      <c r="A15" s="2" t="s">
        <v>108</v>
      </c>
      <c r="B15" s="2">
        <v>98.4</v>
      </c>
      <c r="C15" s="2">
        <v>8383</v>
      </c>
      <c r="D15" s="2">
        <v>10335.69</v>
      </c>
      <c r="E15" s="2">
        <v>108</v>
      </c>
    </row>
    <row r="16" spans="1:5">
      <c r="A16" s="2" t="s">
        <v>109</v>
      </c>
      <c r="B16" s="2">
        <v>1346.6</v>
      </c>
      <c r="C16" s="2">
        <v>8373</v>
      </c>
      <c r="D16" s="2">
        <v>10523.78</v>
      </c>
      <c r="E16" s="2">
        <v>3435</v>
      </c>
    </row>
    <row r="17" spans="1:5">
      <c r="A17" s="2" t="s">
        <v>110</v>
      </c>
      <c r="B17" s="2">
        <v>11241</v>
      </c>
      <c r="C17" s="2">
        <v>15029</v>
      </c>
      <c r="D17" s="2">
        <v>10523.78</v>
      </c>
      <c r="E17" s="2">
        <v>4556</v>
      </c>
    </row>
    <row r="18" spans="1:5">
      <c r="A18" s="2" t="s">
        <v>111</v>
      </c>
      <c r="B18" s="2">
        <v>10246</v>
      </c>
      <c r="C18" s="10">
        <v>8383</v>
      </c>
      <c r="D18" s="10">
        <v>10335.69</v>
      </c>
      <c r="E18" s="10">
        <v>108</v>
      </c>
    </row>
    <row r="19" spans="1:5">
      <c r="A19" s="2"/>
      <c r="B19" s="1"/>
      <c r="C19" s="2"/>
      <c r="D19" s="1"/>
      <c r="E19" s="1"/>
    </row>
    <row r="20" spans="1:5">
      <c r="A20" s="2" t="s">
        <v>112</v>
      </c>
      <c r="B20" s="1">
        <v>0</v>
      </c>
      <c r="C20" s="2">
        <v>-5100</v>
      </c>
      <c r="D20" s="1">
        <v>0</v>
      </c>
      <c r="E20" s="1">
        <v>0</v>
      </c>
    </row>
    <row r="21" spans="1:5">
      <c r="A21" s="2" t="s">
        <v>113</v>
      </c>
      <c r="B21" s="1">
        <f t="shared" ref="B21:E21" si="0">SUM(B2:B18)</f>
        <v>80582.559999999998</v>
      </c>
      <c r="C21" s="1">
        <f t="shared" si="0"/>
        <v>140216</v>
      </c>
      <c r="D21" s="1">
        <f t="shared" si="0"/>
        <v>117715.82000000002</v>
      </c>
      <c r="E21" s="1">
        <f t="shared" si="0"/>
        <v>138706.23999999999</v>
      </c>
    </row>
    <row r="22" spans="1:5">
      <c r="A22" s="1" t="s">
        <v>123</v>
      </c>
      <c r="B22" s="1">
        <f t="shared" ref="B22:E22" si="1">(B21 - B20)</f>
        <v>80582.559999999998</v>
      </c>
      <c r="C22" s="1">
        <f t="shared" si="1"/>
        <v>145316</v>
      </c>
      <c r="D22" s="1">
        <f t="shared" si="1"/>
        <v>117715.82000000002</v>
      </c>
      <c r="E22" s="1">
        <f t="shared" si="1"/>
        <v>138706.23999999999</v>
      </c>
    </row>
    <row r="23" spans="1:5">
      <c r="A23" s="1" t="s">
        <v>68</v>
      </c>
      <c r="B23" s="2">
        <v>35000</v>
      </c>
      <c r="C23" s="2">
        <v>37342</v>
      </c>
      <c r="D23" s="2">
        <v>56322</v>
      </c>
      <c r="E23" s="2">
        <v>53153</v>
      </c>
    </row>
    <row r="24" spans="1:5">
      <c r="A24" s="2" t="s">
        <v>124</v>
      </c>
      <c r="B24" s="1">
        <f t="shared" ref="B24:E24" si="2">B22-B23</f>
        <v>45582.559999999998</v>
      </c>
      <c r="C24" s="1">
        <f t="shared" si="2"/>
        <v>107974</v>
      </c>
      <c r="D24" s="1">
        <f t="shared" si="2"/>
        <v>61393.820000000022</v>
      </c>
      <c r="E24" s="1">
        <f t="shared" si="2"/>
        <v>85553.239999999991</v>
      </c>
    </row>
    <row r="25" spans="1:5">
      <c r="A25" s="1"/>
      <c r="B25" s="1"/>
      <c r="C25" s="1"/>
      <c r="D25" s="1"/>
      <c r="E25" s="1"/>
    </row>
    <row r="26" spans="1:5">
      <c r="A26" s="1" t="s">
        <v>65</v>
      </c>
      <c r="B26" s="1" t="s">
        <v>2</v>
      </c>
      <c r="C26" s="1" t="s">
        <v>3</v>
      </c>
      <c r="D26" s="1" t="s">
        <v>4</v>
      </c>
      <c r="E26" s="1" t="s">
        <v>5</v>
      </c>
    </row>
    <row r="27" spans="1:5">
      <c r="A27" s="1" t="s">
        <v>132</v>
      </c>
      <c r="B27" s="2">
        <v>20051</v>
      </c>
      <c r="C27" s="2">
        <v>20051</v>
      </c>
      <c r="D27" s="2">
        <v>20051</v>
      </c>
      <c r="E27" s="2">
        <v>20051</v>
      </c>
    </row>
    <row r="28" spans="1:5">
      <c r="A28" s="2" t="s">
        <v>133</v>
      </c>
      <c r="B28" s="1">
        <v>1500</v>
      </c>
      <c r="C28" s="1">
        <v>1575</v>
      </c>
      <c r="D28" s="1">
        <v>1654</v>
      </c>
      <c r="E28" s="1">
        <v>1736</v>
      </c>
    </row>
    <row r="29" spans="1:5">
      <c r="A29" s="1" t="s">
        <v>134</v>
      </c>
      <c r="B29" s="1">
        <v>475</v>
      </c>
      <c r="C29" s="2">
        <v>123</v>
      </c>
      <c r="D29" s="2">
        <v>152</v>
      </c>
      <c r="E29" s="2">
        <v>87</v>
      </c>
    </row>
    <row r="30" spans="1:5">
      <c r="A30" s="2" t="s">
        <v>135</v>
      </c>
      <c r="B30" s="2">
        <v>223</v>
      </c>
      <c r="C30" s="2">
        <v>223</v>
      </c>
      <c r="D30" s="2">
        <v>223</v>
      </c>
      <c r="E30" s="2">
        <v>223</v>
      </c>
    </row>
    <row r="31" spans="1:5">
      <c r="A31" s="1" t="s">
        <v>136</v>
      </c>
      <c r="B31" s="1">
        <v>68</v>
      </c>
      <c r="C31" s="1">
        <v>68</v>
      </c>
      <c r="D31" s="1">
        <v>68</v>
      </c>
      <c r="E31" s="1">
        <v>68</v>
      </c>
    </row>
    <row r="32" spans="1:5">
      <c r="A32" s="2" t="s">
        <v>137</v>
      </c>
      <c r="B32" s="1">
        <v>250</v>
      </c>
      <c r="C32" s="1">
        <v>263</v>
      </c>
      <c r="D32" s="1">
        <v>276</v>
      </c>
      <c r="E32" s="1">
        <v>289</v>
      </c>
    </row>
    <row r="33" spans="1:5">
      <c r="A33" s="2" t="s">
        <v>138</v>
      </c>
      <c r="B33" s="2">
        <v>40</v>
      </c>
      <c r="C33" s="2">
        <v>40</v>
      </c>
      <c r="D33" s="2">
        <v>40</v>
      </c>
      <c r="E33" s="2">
        <v>40</v>
      </c>
    </row>
    <row r="34" spans="1:5">
      <c r="A34" s="2" t="s">
        <v>139</v>
      </c>
      <c r="B34" s="2">
        <v>1000</v>
      </c>
      <c r="C34" s="2">
        <v>1000</v>
      </c>
      <c r="D34" s="2">
        <v>1000</v>
      </c>
      <c r="E34" s="2">
        <v>1000</v>
      </c>
    </row>
    <row r="35" spans="1:5">
      <c r="A35" s="2" t="s">
        <v>140</v>
      </c>
      <c r="B35" s="2">
        <v>150</v>
      </c>
      <c r="C35" s="2">
        <v>150</v>
      </c>
      <c r="D35" s="2">
        <v>150</v>
      </c>
      <c r="E35" s="2">
        <v>150</v>
      </c>
    </row>
    <row r="36" spans="1:5">
      <c r="A36" s="2" t="s">
        <v>141</v>
      </c>
      <c r="B36" s="2">
        <v>250</v>
      </c>
      <c r="C36" s="2">
        <v>250</v>
      </c>
      <c r="D36" s="2">
        <v>250</v>
      </c>
      <c r="E36" s="2">
        <v>250</v>
      </c>
    </row>
    <row r="37" spans="1:5">
      <c r="A37" s="2" t="s">
        <v>142</v>
      </c>
      <c r="B37" s="2">
        <v>200</v>
      </c>
      <c r="C37" s="2">
        <v>200</v>
      </c>
      <c r="D37" s="2">
        <v>200</v>
      </c>
      <c r="E37" s="2">
        <v>200</v>
      </c>
    </row>
    <row r="38" spans="1:5">
      <c r="A38" s="1" t="s">
        <v>143</v>
      </c>
      <c r="B38" s="1">
        <f t="shared" ref="B38:E38" si="3">SUM(B27:B37)</f>
        <v>24207</v>
      </c>
      <c r="C38" s="1">
        <f t="shared" si="3"/>
        <v>23943</v>
      </c>
      <c r="D38" s="1">
        <f t="shared" si="3"/>
        <v>24064</v>
      </c>
      <c r="E38" s="1">
        <f t="shared" si="3"/>
        <v>24094</v>
      </c>
    </row>
    <row r="39" spans="1:5">
      <c r="A39" s="2" t="s">
        <v>147</v>
      </c>
      <c r="B39" s="1">
        <f t="shared" ref="B39:E39" si="4">B24-B38</f>
        <v>21375.559999999998</v>
      </c>
      <c r="C39" s="1">
        <f t="shared" si="4"/>
        <v>84031</v>
      </c>
      <c r="D39" s="1">
        <f t="shared" si="4"/>
        <v>37329.820000000022</v>
      </c>
      <c r="E39" s="1">
        <f t="shared" si="4"/>
        <v>61459.239999999991</v>
      </c>
    </row>
    <row r="40" spans="1:5">
      <c r="A40" s="2" t="s">
        <v>150</v>
      </c>
      <c r="B40" s="1">
        <v>3200</v>
      </c>
      <c r="C40" s="1">
        <v>3200</v>
      </c>
      <c r="D40" s="1">
        <v>3200</v>
      </c>
      <c r="E40" s="1">
        <v>3200</v>
      </c>
    </row>
    <row r="41" spans="1:5">
      <c r="A41" s="1" t="s">
        <v>151</v>
      </c>
      <c r="B41" s="1">
        <f t="shared" ref="B41:E41" si="5">B39-B40</f>
        <v>18175.559999999998</v>
      </c>
      <c r="C41" s="1">
        <f t="shared" si="5"/>
        <v>80831</v>
      </c>
      <c r="D41" s="1">
        <f t="shared" si="5"/>
        <v>34129.820000000022</v>
      </c>
      <c r="E41" s="1">
        <f t="shared" si="5"/>
        <v>58259.239999999991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ColWidth="14.42578125" defaultRowHeight="15.75" customHeight="1"/>
  <cols>
    <col min="1" max="1" width="24.85546875" customWidth="1"/>
  </cols>
  <sheetData>
    <row r="1" spans="1: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3" t="s">
        <v>15</v>
      </c>
      <c r="B2" s="2">
        <v>10091.82</v>
      </c>
      <c r="C2" s="2">
        <v>1947.92</v>
      </c>
      <c r="D2" s="2">
        <v>12196.16</v>
      </c>
      <c r="E2" s="2">
        <v>13913</v>
      </c>
    </row>
    <row r="3" spans="1:5">
      <c r="A3" s="3" t="s">
        <v>20</v>
      </c>
      <c r="B3" s="2">
        <v>14837.42</v>
      </c>
      <c r="C3" s="2">
        <v>3552</v>
      </c>
      <c r="D3" s="2">
        <v>11275</v>
      </c>
      <c r="E3" s="2">
        <v>14930</v>
      </c>
    </row>
    <row r="4" spans="1:5">
      <c r="A4" s="3" t="s">
        <v>66</v>
      </c>
      <c r="B4" s="2">
        <v>14341.25</v>
      </c>
      <c r="C4" s="2">
        <v>7656.5</v>
      </c>
      <c r="D4" s="2">
        <v>38588.5</v>
      </c>
      <c r="E4" s="2">
        <v>15432.5</v>
      </c>
    </row>
    <row r="5" spans="1:5">
      <c r="A5" s="3" t="s">
        <v>79</v>
      </c>
      <c r="B5" s="2">
        <v>1749.04</v>
      </c>
      <c r="C5" s="2">
        <v>5258</v>
      </c>
      <c r="D5" s="2">
        <v>12253</v>
      </c>
      <c r="E5" s="2">
        <v>16713</v>
      </c>
    </row>
    <row r="6" spans="1:5">
      <c r="A6" s="3" t="s">
        <v>91</v>
      </c>
      <c r="B6" s="2">
        <v>11724.36</v>
      </c>
      <c r="C6" s="2">
        <v>2105</v>
      </c>
      <c r="D6" s="2">
        <v>16519.599999999999</v>
      </c>
      <c r="E6" s="2">
        <v>10272</v>
      </c>
    </row>
    <row r="7" spans="1:5">
      <c r="A7" s="3" t="s">
        <v>91</v>
      </c>
      <c r="B7" s="2">
        <v>12115.5</v>
      </c>
      <c r="C7" s="2">
        <v>5359</v>
      </c>
      <c r="D7" s="2">
        <v>64250</v>
      </c>
      <c r="E7" s="2">
        <v>13657</v>
      </c>
    </row>
    <row r="8" spans="1:5">
      <c r="A8" s="3" t="s">
        <v>100</v>
      </c>
      <c r="B8" s="2">
        <v>1419.25</v>
      </c>
      <c r="C8" s="2">
        <v>5343</v>
      </c>
      <c r="D8" s="2">
        <v>32112</v>
      </c>
      <c r="E8" s="2">
        <v>14300</v>
      </c>
    </row>
    <row r="9" spans="1:5">
      <c r="A9" s="3" t="s">
        <v>103</v>
      </c>
      <c r="B9" s="2">
        <v>6259.47</v>
      </c>
      <c r="C9" s="2">
        <v>4224</v>
      </c>
      <c r="D9" s="2">
        <v>12321</v>
      </c>
      <c r="E9" s="2">
        <v>10050</v>
      </c>
    </row>
    <row r="10" spans="1:5">
      <c r="A10" s="2" t="s">
        <v>104</v>
      </c>
      <c r="B10" s="2">
        <v>1269.69</v>
      </c>
      <c r="C10" s="2">
        <v>1151</v>
      </c>
      <c r="D10" s="2">
        <v>2215</v>
      </c>
      <c r="E10" s="2">
        <v>2123</v>
      </c>
    </row>
    <row r="11" spans="1:5">
      <c r="A11" s="2" t="s">
        <v>105</v>
      </c>
      <c r="B11" s="2">
        <v>5468.84</v>
      </c>
      <c r="C11" s="2">
        <v>17646</v>
      </c>
      <c r="D11" s="2">
        <v>831</v>
      </c>
      <c r="E11" s="2">
        <v>15750</v>
      </c>
    </row>
    <row r="12" spans="1:5">
      <c r="A12" s="2" t="s">
        <v>106</v>
      </c>
      <c r="B12" s="2">
        <v>1749.06</v>
      </c>
      <c r="C12" s="2">
        <v>1800</v>
      </c>
      <c r="D12" s="2">
        <v>1459.5</v>
      </c>
      <c r="E12" s="2">
        <v>24400</v>
      </c>
    </row>
    <row r="13" spans="1:5">
      <c r="A13" s="2" t="s">
        <v>91</v>
      </c>
      <c r="B13" s="2">
        <v>11443.59</v>
      </c>
      <c r="C13" s="2">
        <v>2358</v>
      </c>
      <c r="D13" s="2">
        <v>9679</v>
      </c>
      <c r="E13" s="2">
        <v>12034</v>
      </c>
    </row>
    <row r="14" spans="1:5">
      <c r="A14" s="2" t="s">
        <v>107</v>
      </c>
      <c r="B14" s="2">
        <v>11803.08</v>
      </c>
      <c r="C14" s="2">
        <v>390</v>
      </c>
      <c r="D14" s="2">
        <v>4220</v>
      </c>
      <c r="E14" s="2">
        <v>11239</v>
      </c>
    </row>
    <row r="15" spans="1:5">
      <c r="A15" s="2" t="s">
        <v>108</v>
      </c>
      <c r="B15" s="2">
        <v>11773.46</v>
      </c>
      <c r="C15" s="2">
        <v>2592</v>
      </c>
      <c r="D15" s="2">
        <v>2590</v>
      </c>
      <c r="E15" s="2">
        <v>700</v>
      </c>
    </row>
    <row r="16" spans="1:5">
      <c r="A16" s="2" t="s">
        <v>109</v>
      </c>
      <c r="B16" s="2">
        <v>11435</v>
      </c>
      <c r="C16" s="2">
        <v>7420</v>
      </c>
      <c r="D16" s="2">
        <v>2310</v>
      </c>
      <c r="E16" s="2">
        <v>700</v>
      </c>
    </row>
    <row r="17" spans="1:5">
      <c r="A17" s="2" t="s">
        <v>110</v>
      </c>
      <c r="B17" s="2">
        <v>10820.31</v>
      </c>
      <c r="C17" s="2">
        <v>8430</v>
      </c>
      <c r="D17" s="2">
        <v>2312</v>
      </c>
      <c r="E17" s="2">
        <v>12333</v>
      </c>
    </row>
    <row r="18" spans="1:5">
      <c r="A18" s="2" t="s">
        <v>111</v>
      </c>
      <c r="B18" s="10">
        <v>11773.46</v>
      </c>
      <c r="C18" s="10">
        <v>9243</v>
      </c>
      <c r="D18" s="10">
        <v>2902</v>
      </c>
      <c r="E18" s="10">
        <v>700</v>
      </c>
    </row>
    <row r="19" spans="1:5">
      <c r="A19" s="2" t="s">
        <v>112</v>
      </c>
      <c r="B19" s="2">
        <v>-532</v>
      </c>
      <c r="C19" s="2">
        <v>0</v>
      </c>
      <c r="D19" s="2">
        <v>-30</v>
      </c>
      <c r="E19" s="2">
        <v>-300</v>
      </c>
    </row>
    <row r="20" spans="1:5">
      <c r="A20" s="2" t="s">
        <v>113</v>
      </c>
      <c r="B20" s="1">
        <f t="shared" ref="B20:E20" si="0">SUM(B2:B18)</f>
        <v>150074.59999999998</v>
      </c>
      <c r="C20" s="1">
        <f t="shared" si="0"/>
        <v>86475.42</v>
      </c>
      <c r="D20" s="1">
        <f t="shared" si="0"/>
        <v>228033.76</v>
      </c>
      <c r="E20" s="1">
        <f t="shared" si="0"/>
        <v>189246.5</v>
      </c>
    </row>
    <row r="21" spans="1:5">
      <c r="A21" s="1" t="s">
        <v>123</v>
      </c>
      <c r="B21" s="1">
        <f t="shared" ref="B21:E21" si="1">(B20 - B19)</f>
        <v>150606.59999999998</v>
      </c>
      <c r="C21" s="1">
        <f t="shared" si="1"/>
        <v>86475.42</v>
      </c>
      <c r="D21" s="1">
        <f t="shared" si="1"/>
        <v>228063.76</v>
      </c>
      <c r="E21" s="1">
        <f t="shared" si="1"/>
        <v>189546.5</v>
      </c>
    </row>
    <row r="22" spans="1:5">
      <c r="A22" s="1" t="s">
        <v>68</v>
      </c>
      <c r="B22" s="2">
        <v>64310</v>
      </c>
      <c r="C22" s="2">
        <v>25436</v>
      </c>
      <c r="D22" s="2">
        <v>116802</v>
      </c>
      <c r="E22" s="2">
        <v>88654</v>
      </c>
    </row>
    <row r="23" spans="1:5">
      <c r="A23" s="2" t="s">
        <v>124</v>
      </c>
      <c r="B23" s="1">
        <f t="shared" ref="B23:E23" si="2">B21-B22</f>
        <v>86296.599999999977</v>
      </c>
      <c r="C23" s="1">
        <f t="shared" si="2"/>
        <v>61039.42</v>
      </c>
      <c r="D23" s="1">
        <f t="shared" si="2"/>
        <v>111261.76000000001</v>
      </c>
      <c r="E23" s="1">
        <f t="shared" si="2"/>
        <v>100892.5</v>
      </c>
    </row>
    <row r="24" spans="1:5">
      <c r="B24" s="1"/>
      <c r="C24" s="1"/>
      <c r="D24" s="1"/>
      <c r="E24" s="1"/>
    </row>
    <row r="25" spans="1:5">
      <c r="A25" s="1" t="s">
        <v>65</v>
      </c>
      <c r="B25" s="1" t="s">
        <v>6</v>
      </c>
      <c r="C25" s="1" t="s">
        <v>7</v>
      </c>
      <c r="D25" s="1" t="s">
        <v>8</v>
      </c>
      <c r="E25" s="1" t="s">
        <v>9</v>
      </c>
    </row>
    <row r="26" spans="1:5">
      <c r="A26" s="1" t="s">
        <v>132</v>
      </c>
      <c r="B26" s="2">
        <v>20051</v>
      </c>
      <c r="C26" s="2">
        <v>20051</v>
      </c>
      <c r="D26" s="2">
        <v>20051</v>
      </c>
      <c r="E26" s="2">
        <v>20051</v>
      </c>
    </row>
    <row r="27" spans="1:5">
      <c r="A27" s="2" t="s">
        <v>133</v>
      </c>
      <c r="B27" s="1">
        <v>1823</v>
      </c>
      <c r="C27" s="1">
        <v>1914</v>
      </c>
      <c r="D27" s="1">
        <v>1914</v>
      </c>
      <c r="E27" s="1">
        <v>1914</v>
      </c>
    </row>
    <row r="28" spans="1:5">
      <c r="A28" s="1" t="s">
        <v>134</v>
      </c>
      <c r="B28" s="2">
        <v>97</v>
      </c>
      <c r="C28" s="2">
        <v>42</v>
      </c>
      <c r="D28" s="2">
        <v>211</v>
      </c>
      <c r="E28" s="2">
        <v>341</v>
      </c>
    </row>
    <row r="29" spans="1:5">
      <c r="A29" s="2" t="s">
        <v>135</v>
      </c>
      <c r="B29" s="2">
        <v>223</v>
      </c>
      <c r="C29" s="2">
        <v>223</v>
      </c>
      <c r="D29" s="2">
        <v>223</v>
      </c>
      <c r="E29" s="2">
        <v>223</v>
      </c>
    </row>
    <row r="30" spans="1:5">
      <c r="A30" s="1" t="s">
        <v>136</v>
      </c>
      <c r="B30" s="1">
        <v>68</v>
      </c>
      <c r="C30" s="1">
        <v>68</v>
      </c>
      <c r="D30" s="1">
        <v>68</v>
      </c>
      <c r="E30" s="1">
        <v>68</v>
      </c>
    </row>
    <row r="31" spans="1:5">
      <c r="A31" s="2" t="s">
        <v>137</v>
      </c>
      <c r="B31" s="1">
        <v>304</v>
      </c>
      <c r="C31" s="1">
        <v>319</v>
      </c>
      <c r="D31" s="1">
        <v>319</v>
      </c>
      <c r="E31" s="1">
        <v>319</v>
      </c>
    </row>
    <row r="32" spans="1:5">
      <c r="A32" s="2" t="s">
        <v>138</v>
      </c>
      <c r="B32" s="2">
        <v>40</v>
      </c>
      <c r="C32" s="2">
        <v>40</v>
      </c>
      <c r="D32" s="2">
        <v>40</v>
      </c>
      <c r="E32" s="2">
        <v>40</v>
      </c>
    </row>
    <row r="33" spans="1:5">
      <c r="A33" s="2" t="s">
        <v>139</v>
      </c>
      <c r="B33" s="2">
        <v>1000</v>
      </c>
      <c r="C33" s="2">
        <v>1000</v>
      </c>
      <c r="D33" s="2">
        <v>1000</v>
      </c>
      <c r="E33" s="2">
        <v>1000</v>
      </c>
    </row>
    <row r="34" spans="1:5">
      <c r="A34" s="2" t="s">
        <v>140</v>
      </c>
      <c r="B34" s="2">
        <v>150</v>
      </c>
      <c r="C34" s="2">
        <v>150</v>
      </c>
      <c r="D34" s="2">
        <v>150</v>
      </c>
      <c r="E34" s="2">
        <v>150</v>
      </c>
    </row>
    <row r="35" spans="1:5">
      <c r="A35" s="2" t="s">
        <v>141</v>
      </c>
      <c r="B35" s="2">
        <v>250</v>
      </c>
      <c r="C35" s="2">
        <v>250</v>
      </c>
      <c r="D35" s="2">
        <v>250</v>
      </c>
      <c r="E35" s="2">
        <v>250</v>
      </c>
    </row>
    <row r="36" spans="1:5">
      <c r="A36" s="2" t="s">
        <v>142</v>
      </c>
      <c r="B36" s="2">
        <v>200</v>
      </c>
      <c r="C36" s="2">
        <v>200</v>
      </c>
      <c r="D36" s="2">
        <v>200</v>
      </c>
      <c r="E36" s="2">
        <v>200</v>
      </c>
    </row>
    <row r="37" spans="1:5">
      <c r="A37" s="1" t="s">
        <v>143</v>
      </c>
      <c r="B37" s="1">
        <f t="shared" ref="B37:E37" si="3">SUM(B26:B36)</f>
        <v>24206</v>
      </c>
      <c r="C37" s="1">
        <f t="shared" si="3"/>
        <v>24257</v>
      </c>
      <c r="D37" s="1">
        <f t="shared" si="3"/>
        <v>24426</v>
      </c>
      <c r="E37" s="1">
        <f t="shared" si="3"/>
        <v>24556</v>
      </c>
    </row>
    <row r="38" spans="1:5">
      <c r="A38" s="2" t="s">
        <v>147</v>
      </c>
      <c r="B38" s="1">
        <f t="shared" ref="B38:E38" si="4">B23-B37</f>
        <v>62090.599999999977</v>
      </c>
      <c r="C38" s="1">
        <f t="shared" si="4"/>
        <v>36782.42</v>
      </c>
      <c r="D38" s="1">
        <f t="shared" si="4"/>
        <v>86835.760000000009</v>
      </c>
      <c r="E38" s="1">
        <f t="shared" si="4"/>
        <v>76336.5</v>
      </c>
    </row>
    <row r="39" spans="1:5">
      <c r="A39" s="2" t="s">
        <v>150</v>
      </c>
      <c r="B39" s="1">
        <v>3200</v>
      </c>
      <c r="C39" s="1">
        <v>3200</v>
      </c>
      <c r="D39" s="1">
        <v>3200</v>
      </c>
      <c r="E39" s="1">
        <v>3200</v>
      </c>
    </row>
    <row r="40" spans="1:5">
      <c r="A40" s="1" t="s">
        <v>151</v>
      </c>
      <c r="B40" s="1">
        <f t="shared" ref="B40:E40" si="5">B38-B39</f>
        <v>58890.599999999977</v>
      </c>
      <c r="C40" s="1">
        <f t="shared" si="5"/>
        <v>33582.42</v>
      </c>
      <c r="D40" s="1">
        <f t="shared" si="5"/>
        <v>83635.760000000009</v>
      </c>
      <c r="E40" s="1">
        <f t="shared" si="5"/>
        <v>73136.5</v>
      </c>
    </row>
    <row r="41" spans="1:5">
      <c r="B41" s="1"/>
      <c r="C41" s="1"/>
      <c r="D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/>
  </sheetViews>
  <sheetFormatPr defaultColWidth="14.42578125" defaultRowHeight="15.75" customHeight="1"/>
  <cols>
    <col min="1" max="1" width="24.85546875" customWidth="1"/>
  </cols>
  <sheetData>
    <row r="1" spans="1:5">
      <c r="A1" s="1" t="s">
        <v>1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 s="3" t="s">
        <v>15</v>
      </c>
      <c r="B2" s="2">
        <v>10206</v>
      </c>
      <c r="C2" s="2">
        <v>10426</v>
      </c>
      <c r="D2" s="2">
        <v>5235</v>
      </c>
      <c r="E2" s="1">
        <f>(Customers!V4*Inventory!E5) + (Customers!W4*Inventory!E6)+(Customers!X4*Inventory!E7) + (Customers!Y4*Inventory!E8)+(Customers!Z4*Inventory!E9) + (Customers!AA4*Inventory!E10)+
(Customers!AB4*Inventory!E11) + (Customers!AC4*Inventory!E12)+(Customers!AD4*Inventory!E13) + (Customers!AE4*Inventory!E14) + (Customers!AF4*Inventory!E15) + (Customers!AG4*Inventory!E16)+
(Customers!AH4*Inventory!E17) + (Customers!AI4*Inventory!E18)+(Customers!AJ4*Inventory!E19) + (Customers!AK4*Inventory!E20)+ (Customers!AL4*Inventory!E21) + (Customers!AM4*Inventory!E22)</f>
        <v>8451</v>
      </c>
    </row>
    <row r="3" spans="1:5">
      <c r="A3" s="3" t="s">
        <v>20</v>
      </c>
      <c r="B3" s="2">
        <v>15530</v>
      </c>
      <c r="C3" s="2">
        <v>14530</v>
      </c>
      <c r="D3" s="2">
        <v>4214</v>
      </c>
      <c r="E3" s="1">
        <f>(Customers!V5*Inventory!E5) + (Customers!W5*Inventory!E6)+(Customers!X5*Inventory!E7) + (Customers!Y5*Inventory!E8)+(Customers!Z5*Inventory!E9) + (Customers!AA5*Inventory!E10)+
(Customers!AB5*Inventory!E11) + (Customers!AC5*Inventory!E12)+(Customers!AD5*Inventory!E13) + (Customers!AE5*Inventory!E14) + (Customers!AF5*Inventory!E15) + (Customers!AG5*Inventory!E16)+
(Customers!AH5*Inventory!E17) + (Customers!AI5*Inventory!E18)+(Customers!AJ5*Inventory!E19) + (Customers!AK5*Inventory!E20)+ (Customers!AL5*Inventory!E21) + (Customers!AM5*Inventory!E22)</f>
        <v>5202</v>
      </c>
    </row>
    <row r="4" spans="1:5">
      <c r="A4" s="3" t="s">
        <v>66</v>
      </c>
      <c r="B4" s="2">
        <v>16335</v>
      </c>
      <c r="C4" s="2">
        <v>16335</v>
      </c>
      <c r="D4" s="2">
        <v>4424</v>
      </c>
      <c r="E4" s="1">
        <f>(Customers!V6*Inventory!E5) + (Customers!W6*Inventory!E6)+(Customers!X6*Inventory!E7) + (Customers!Y6*Inventory!E8)+(Customers!Z6*Inventory!E9) + (Customers!AA6*Inventory!E10)+
(Customers!AB6*Inventory!E11) + (Customers!AC6*Inventory!E12)+(Customers!AD6*Inventory!E13) + (Customers!AE6*Inventory!E14) + (Customers!AF6*Inventory!E15) + (Customers!AG6*Inventory!E16)+
(Customers!AH6*Inventory!E17) + (Customers!AI6*Inventory!E18)+(Customers!AJ6*Inventory!E19) + (Customers!AK6*Inventory!E20)+ (Customers!AL6*Inventory!E21) + (Customers!AM6*Inventory!E22)</f>
        <v>4070</v>
      </c>
    </row>
    <row r="5" spans="1:5">
      <c r="A5" s="3" t="s">
        <v>79</v>
      </c>
      <c r="B5" s="2">
        <v>10650</v>
      </c>
      <c r="C5" s="2">
        <v>10650</v>
      </c>
      <c r="D5" s="2">
        <v>2142</v>
      </c>
      <c r="E5" s="1">
        <f>(Customers!V7*Inventory!E5) + (Customers!W7*Inventory!E6)+(Customers!X7*Inventory!E7) + (Customers!Y7*Inventory!E8)+(Customers!Z7*Inventory!E9) + (Customers!AA7*Inventory!E10)+
(Customers!AB7*Inventory!E11) + (Customers!AC7*Inventory!E12)+(Customers!AD7*Inventory!E13) + (Customers!AE7*Inventory!E14) + (Customers!AF7*Inventory!E15) + (Customers!AG7*Inventory!E16)+
(Customers!AH7*Inventory!E17) + (Customers!AI7*Inventory!E18)+(Customers!AJ7*Inventory!E19) + (Customers!AK7*Inventory!E20)+ (Customers!AL7*Inventory!E21) + (Customers!AM7*Inventory!E22)</f>
        <v>6190</v>
      </c>
    </row>
    <row r="6" spans="1:5">
      <c r="A6" s="3" t="s">
        <v>91</v>
      </c>
      <c r="B6" s="2">
        <v>11868</v>
      </c>
      <c r="C6" s="2">
        <v>11868</v>
      </c>
      <c r="D6" s="2">
        <v>15466</v>
      </c>
      <c r="E6" s="1">
        <f>(Customers!V8*Inventory!E5) + (Customers!W8*Inventory!E6)+(Customers!X8*Inventory!E7) + (Customers!Y8*Inventory!E8)+(Customers!Z8*Inventory!E9) + (Customers!AA8*Inventory!E10)+
(Customers!AB8*Inventory!E11) + (Customers!AC8*Inventory!E12)+(Customers!AD8*Inventory!E13) + (Customers!AE8*Inventory!E14) + (Customers!AF8*Inventory!E15) + (Customers!AG8*Inventory!E16)+
(Customers!AH8*Inventory!E17) + (Customers!AI8*Inventory!E18)+(Customers!AJ8*Inventory!E19) + (Customers!AK8*Inventory!E20)+ (Customers!AL8*Inventory!E21) + (Customers!AM8*Inventory!E22)</f>
        <v>7728</v>
      </c>
    </row>
    <row r="7" spans="1:5">
      <c r="A7" s="3" t="s">
        <v>91</v>
      </c>
      <c r="B7" s="2">
        <v>4112</v>
      </c>
      <c r="C7" s="2">
        <v>14112</v>
      </c>
      <c r="D7" s="2">
        <v>1367</v>
      </c>
      <c r="E7" s="1">
        <f>(Customers!V9*Inventory!E5) + (Customers!W9*Inventory!E6)+(Customers!X9*Inventory!E7) + (Customers!Y9*Inventory!E8)+(Customers!Z9*Inventory!E9) + (Customers!AA9*Inventory!E10)+
(Customers!AB9*Inventory!E11) + (Customers!AC9*Inventory!E12)+(Customers!AD9*Inventory!E13) + (Customers!AE9*Inventory!E14) + (Customers!AF9*Inventory!E15) + (Customers!AG9*Inventory!E16)+
(Customers!AH9*Inventory!E17) + (Customers!AI9*Inventory!E18)+(Customers!AJ9*Inventory!E19) + (Customers!AK9*Inventory!E20)+ (Customers!AL9*Inventory!E21) + (Customers!AM9*Inventory!E22)</f>
        <v>9481</v>
      </c>
    </row>
    <row r="8" spans="1:5">
      <c r="A8" s="3" t="s">
        <v>100</v>
      </c>
      <c r="B8" s="2">
        <v>1484</v>
      </c>
      <c r="C8" s="2">
        <v>12484</v>
      </c>
      <c r="D8" s="2">
        <v>11256</v>
      </c>
      <c r="E8" s="1">
        <f>(Customers!V10*Inventory!E5) + (Customers!W10*Inventory!E6)+(Customers!X10*Inventory!E7) + (Customers!Y10*Inventory!E8)+(Customers!Z10*Inventory!E9) + (Customers!AA10*Inventory!E10)+
(Customers!AB10*Inventory!E11) + (Customers!AC10*Inventory!E12)+(Customers!AD10*Inventory!E13) + (Customers!AE10*Inventory!E14) + (Customers!AF10*Inventory!E15) + (Customers!AG10*Inventory!E16)+
(Customers!AH10*Inventory!E17) + (Customers!AI10*Inventory!E18)+(Customers!AJ10*Inventory!E19) + (Customers!AK10*Inventory!E20)+ (Customers!AL10*Inventory!E21) + (Customers!AM10*Inventory!E22)</f>
        <v>11967</v>
      </c>
    </row>
    <row r="9" spans="1:5">
      <c r="A9" s="3" t="s">
        <v>103</v>
      </c>
      <c r="B9" s="2">
        <v>1900</v>
      </c>
      <c r="C9" s="2">
        <v>13900</v>
      </c>
      <c r="D9" s="2">
        <v>11355</v>
      </c>
      <c r="E9" s="1">
        <f>(Customers!V11*Inventory!E5) + (Customers!W11*Inventory!E6)+(Customers!X11*Inventory!E7) + (Customers!Y11*Inventory!E8)+(Customers!Z11*Inventory!E9) + (Customers!AA11*Inventory!E10)+
(Customers!AB11*Inventory!E11) + (Customers!AC11*Inventory!E12)+(Customers!AD11*Inventory!E13) + (Customers!AE11*Inventory!E14) + (Customers!AF11*Inventory!E15) + (Customers!AG11*Inventory!E16)+
(Customers!AH11*Inventory!E17) + (Customers!AI11*Inventory!E18)+(Customers!AJ11*Inventory!E19) + (Customers!AK11*Inventory!E20)+ (Customers!AL11*Inventory!E21) + (Customers!AM11*Inventory!E22)</f>
        <v>5081</v>
      </c>
    </row>
    <row r="10" spans="1:5">
      <c r="A10" s="2" t="s">
        <v>104</v>
      </c>
      <c r="B10" s="2">
        <v>0</v>
      </c>
      <c r="C10" s="2">
        <v>16231</v>
      </c>
      <c r="D10" s="2">
        <v>6525</v>
      </c>
      <c r="E10" s="1">
        <f>(Customers!V12*Inventory!E5) + (Customers!W12*Inventory!E6)+(Customers!X12*Inventory!E7) + (Customers!Y12*Inventory!E8)+(Customers!Z12*Inventory!E9) + (Customers!AA12*Inventory!E10)+
(Customers!AB12*Inventory!E11) + (Customers!AC12*Inventory!E12)+(Customers!AD12*Inventory!E13) + (Customers!AE12*Inventory!E14) + (Customers!AF12*Inventory!E15) + (Customers!AG12*Inventory!E16)+
(Customers!AH12*Inventory!E17) + (Customers!AI12*Inventory!E18)+(Customers!AJ12*Inventory!E19) + (Customers!AK12*Inventory!E20)+ (Customers!AL12*Inventory!E21) + (Customers!AM12*Inventory!E22)</f>
        <v>2570</v>
      </c>
    </row>
    <row r="11" spans="1:5">
      <c r="A11" s="2" t="s">
        <v>105</v>
      </c>
      <c r="B11" s="2">
        <v>400</v>
      </c>
      <c r="C11" s="2">
        <v>1421</v>
      </c>
      <c r="D11" s="2">
        <v>11672</v>
      </c>
      <c r="E11" s="1">
        <f>(Customers!V13*Inventory!E5) + (Customers!W13*Inventory!E6)+(Customers!X13*Inventory!E7) + (Customers!Y13*Inventory!E8)+(Customers!Z13*Inventory!E9) + (Customers!AA13*Inventory!E10)+
(Customers!AB13*Inventory!E11) + (Customers!AC13*Inventory!E12)+(Customers!AD13*Inventory!E13) + (Customers!AE13*Inventory!E14) + (Customers!AF13*Inventory!E15) + (Customers!AG13*Inventory!E16)+
(Customers!AH13*Inventory!E17) + (Customers!AI13*Inventory!E18)+(Customers!AJ13*Inventory!E19) + (Customers!AK13*Inventory!E20)+ (Customers!AL13*Inventory!E21) + (Customers!AM13*Inventory!E22)</f>
        <v>7885</v>
      </c>
    </row>
    <row r="12" spans="1:5">
      <c r="A12" s="2" t="s">
        <v>106</v>
      </c>
      <c r="B12" s="2">
        <v>600</v>
      </c>
      <c r="C12" s="2">
        <v>1445</v>
      </c>
      <c r="D12" s="2">
        <v>8654</v>
      </c>
      <c r="E12" s="1">
        <f>(Customers!V14*Inventory!E5) + (Customers!W14*Inventory!E6)+(Customers!X14*Inventory!E7) + (Customers!Y14*Inventory!E8)+(Customers!Z14*Inventory!E9) + (Customers!AA14*Inventory!E10)+
(Customers!AB14*Inventory!E11) + (Customers!AC14*Inventory!E12)+(Customers!AD14*Inventory!E13) + (Customers!AE14*Inventory!E14) + (Customers!AF14*Inventory!E15) + (Customers!AG14*Inventory!E16)+
(Customers!AH14*Inventory!E17) + (Customers!AI14*Inventory!E18)+(Customers!AJ14*Inventory!E19) + (Customers!AK14*Inventory!E20)+ (Customers!AL14*Inventory!E21) + (Customers!AM14*Inventory!E22)</f>
        <v>12862</v>
      </c>
    </row>
    <row r="13" spans="1:5">
      <c r="A13" s="2" t="s">
        <v>91</v>
      </c>
      <c r="B13" s="2">
        <v>400</v>
      </c>
      <c r="C13" s="2">
        <v>6311</v>
      </c>
      <c r="D13" s="2">
        <v>1467</v>
      </c>
      <c r="E13" s="2">
        <f>(Customers!V15*Inventory!E5) + (Customers!W15*Inventory!E6)+(Customers!X15*Inventory!E7) + (Customers!Y15*Inventory!E8)+(Customers!Z15*Inventory!E9) + (Customers!AA15*Inventory!E10)+
(Customers!AB15*Inventory!E11) + (Customers!AC15*Inventory!E12)+(Customers!AD15*Inventory!E13) + (Customers!AE15*Inventory!E14) + (Customers!AF15*Inventory!E15) + (Customers!AG15*Inventory!E16)+
(Customers!AH15*Inventory!E17) + (Customers!AI15*Inventory!E18)+(Customers!AJ15*Inventory!E19) + (Customers!AK15*Inventory!E20)+ (Customers!AL15*Inventory!E21) + (Customers!AM15*Inventory!E22)</f>
        <v>7173</v>
      </c>
    </row>
    <row r="14" spans="1:5">
      <c r="A14" s="2" t="s">
        <v>107</v>
      </c>
      <c r="B14" s="2">
        <v>16600</v>
      </c>
      <c r="C14" s="2">
        <v>12600</v>
      </c>
      <c r="D14" s="2">
        <v>7473</v>
      </c>
      <c r="E14" s="1">
        <f>(Customers!V16*Inventory!E5) + (Customers!W16*Inventory!E6)+(Customers!X16*Inventory!E7) + (Customers!Y16*Inventory!E8)+(Customers!Z16*Inventory!E9) + (Customers!AA16*Inventory!E10)+
(Customers!AB16*Inventory!E11) + (Customers!AC16*Inventory!E12)+(Customers!AD16*Inventory!E13) + (Customers!AE16*Inventory!E14) + (Customers!AF16*Inventory!E15) + (Customers!AG16*Inventory!E16)+
(Customers!AH16*Inventory!E17) + (Customers!AI16*Inventory!E18)+(Customers!AJ16*Inventory!E19) + (Customers!AK16*Inventory!E20)+ (Customers!AL16*Inventory!E21) + (Customers!AM16*Inventory!E22)</f>
        <v>3160</v>
      </c>
    </row>
    <row r="15" spans="1:5">
      <c r="A15" s="2" t="s">
        <v>108</v>
      </c>
      <c r="B15" s="2">
        <v>24780</v>
      </c>
      <c r="C15" s="2">
        <v>1780</v>
      </c>
      <c r="D15" s="2">
        <v>6278</v>
      </c>
      <c r="E15" s="1">
        <f>(Customers!V17*Inventory!E5) + (Customers!W17*Inventory!E6)+(Customers!X17*Inventory!E7) + (Customers!Y17*Inventory!E8)+(Customers!Z17*Inventory!E9) + (Customers!AA17*Inventory!E10)+
(Customers!AB17*Inventory!E11) + (Customers!AC17*Inventory!E12)+(Customers!AD17*Inventory!E13) + (Customers!AE17*Inventory!E14) + (Customers!AF17*Inventory!E15) + (Customers!AG17*Inventory!E16)+
(Customers!AH17*Inventory!E17) + (Customers!AI17*Inventory!E18)+(Customers!AJ17*Inventory!E19) + (Customers!AK17*Inventory!E20)+ (Customers!AL17*Inventory!E21) + (Customers!AM17*Inventory!E22)</f>
        <v>3402</v>
      </c>
    </row>
    <row r="16" spans="1:5">
      <c r="A16" s="2" t="s">
        <v>109</v>
      </c>
      <c r="B16" s="2">
        <v>2920</v>
      </c>
      <c r="C16" s="2">
        <v>1920</v>
      </c>
      <c r="D16" s="2">
        <v>6421</v>
      </c>
      <c r="E16" s="1">
        <f>(Customers!V18*Inventory!E5) + (Customers!W18*Inventory!E6)+(Customers!X18*Inventory!E7) + (Customers!Y18*Inventory!E8)+(Customers!Z18*Inventory!E9) + (Customers!AA18*Inventory!E10)+
(Customers!AB18*Inventory!E11) + (Customers!AC18*Inventory!E12)+(Customers!AD18*Inventory!E13) + (Customers!AE18*Inventory!E14) + (Customers!AF18*Inventory!E15) + (Customers!AG18*Inventory!E16)+
(Customers!AH18*Inventory!E17) + (Customers!AI18*Inventory!E18)+(Customers!AJ18*Inventory!E19) + (Customers!AK18*Inventory!E20)+ (Customers!AL18*Inventory!E21) + (Customers!AM18*Inventory!E22)</f>
        <v>7051</v>
      </c>
    </row>
    <row r="17" spans="1:5">
      <c r="A17" s="2" t="s">
        <v>110</v>
      </c>
      <c r="B17" s="2">
        <v>0</v>
      </c>
      <c r="C17" s="2">
        <v>4211</v>
      </c>
      <c r="D17" s="2">
        <v>6256</v>
      </c>
      <c r="E17" s="1">
        <f>(Customers!V19*Inventory!E5) + (Customers!W19*Inventory!E6)+(Customers!X19*Inventory!E7) + (Customers!Y19*Inventory!E8)+(Customers!Z19*Inventory!E9) + (Customers!AA19*Inventory!E10)+
(Customers!AB19*Inventory!E11) + (Customers!AC19*Inventory!E12)+(Customers!AD19*Inventory!E13) + (Customers!AE19*Inventory!E14) + (Customers!AF19*Inventory!E15) + (Customers!AG19*Inventory!E16)+
(Customers!AH19*Inventory!E17) + (Customers!AI19*Inventory!E18)+(Customers!AJ19*Inventory!E19) + (Customers!AK19*Inventory!E20)+ (Customers!AL19*Inventory!E21) + (Customers!AM19*Inventory!E22)</f>
        <v>7168</v>
      </c>
    </row>
    <row r="18" spans="1:5">
      <c r="A18" s="2" t="s">
        <v>111</v>
      </c>
      <c r="B18" s="10">
        <v>24780</v>
      </c>
      <c r="C18" s="10">
        <v>4780</v>
      </c>
      <c r="D18" s="10">
        <v>6421</v>
      </c>
      <c r="E18" s="1">
        <f>(Customers!V20*Inventory!E5) + (Customers!W20*Inventory!E6)+(Customers!X20*Inventory!E7) + (Customers!Y20*Inventory!E8)+(Customers!Z20*Inventory!E9) + (Customers!AA20*Inventory!E10)+
(Customers!AB20*Inventory!E11) + (Customers!AC20*Inventory!E12)+(Customers!AD20*Inventory!E13) + (Customers!AE20*Inventory!E14) + (Customers!AF20*Inventory!E15) + (Customers!AG20*Inventory!E16)+
(Customers!AH20*Inventory!E17) + (Customers!AI20*Inventory!E18)+(Customers!AJ20*Inventory!E19) + (Customers!AK20*Inventory!E20)+ (Customers!AL20*Inventory!E21) + (Customers!AM20*Inventory!E22)</f>
        <v>6012</v>
      </c>
    </row>
    <row r="19" spans="1:5">
      <c r="A19" s="2" t="s">
        <v>112</v>
      </c>
      <c r="B19" s="2">
        <v>0</v>
      </c>
      <c r="C19" s="2">
        <v>0</v>
      </c>
      <c r="D19" s="2">
        <v>-3411</v>
      </c>
      <c r="E19" s="2">
        <v>0</v>
      </c>
    </row>
    <row r="20" spans="1:5">
      <c r="A20" s="2" t="s">
        <v>113</v>
      </c>
      <c r="B20" s="1">
        <f t="shared" ref="B20:E20" si="0">SUM(B2:B18)</f>
        <v>142565</v>
      </c>
      <c r="C20" s="1">
        <f t="shared" si="0"/>
        <v>155004</v>
      </c>
      <c r="D20" s="1">
        <f t="shared" si="0"/>
        <v>116626</v>
      </c>
      <c r="E20" s="1">
        <f t="shared" si="0"/>
        <v>115453</v>
      </c>
    </row>
    <row r="21" spans="1:5">
      <c r="A21" s="1" t="s">
        <v>123</v>
      </c>
      <c r="B21" s="1">
        <f t="shared" ref="B21:E21" si="1">(B20 - B19)</f>
        <v>142565</v>
      </c>
      <c r="C21" s="1">
        <f t="shared" si="1"/>
        <v>155004</v>
      </c>
      <c r="D21" s="1">
        <f t="shared" si="1"/>
        <v>120037</v>
      </c>
      <c r="E21" s="1">
        <f t="shared" si="1"/>
        <v>115453</v>
      </c>
    </row>
    <row r="22" spans="1:5">
      <c r="A22" s="1" t="s">
        <v>68</v>
      </c>
      <c r="B22" s="2">
        <v>58654</v>
      </c>
      <c r="C22" s="2">
        <v>78654</v>
      </c>
      <c r="D22" s="2">
        <v>58654</v>
      </c>
      <c r="E22" s="2">
        <v>58654</v>
      </c>
    </row>
    <row r="23" spans="1:5">
      <c r="A23" s="2" t="s">
        <v>124</v>
      </c>
      <c r="B23" s="1">
        <f t="shared" ref="B23:E23" si="2">B21-B22</f>
        <v>83911</v>
      </c>
      <c r="C23" s="1">
        <f t="shared" si="2"/>
        <v>76350</v>
      </c>
      <c r="D23" s="1">
        <f t="shared" si="2"/>
        <v>61383</v>
      </c>
      <c r="E23" s="1">
        <f t="shared" si="2"/>
        <v>56799</v>
      </c>
    </row>
    <row r="24" spans="1:5">
      <c r="A24" s="1"/>
      <c r="B24" s="1"/>
      <c r="C24" s="1"/>
      <c r="D24" s="1"/>
      <c r="E24" s="1"/>
    </row>
    <row r="25" spans="1:5">
      <c r="A25" s="1" t="s">
        <v>65</v>
      </c>
      <c r="B25" s="1" t="s">
        <v>10</v>
      </c>
      <c r="C25" s="1" t="s">
        <v>11</v>
      </c>
      <c r="D25" s="1" t="s">
        <v>12</v>
      </c>
      <c r="E25" s="1" t="s">
        <v>13</v>
      </c>
    </row>
    <row r="26" spans="1:5">
      <c r="A26" s="1" t="s">
        <v>132</v>
      </c>
      <c r="B26" s="2">
        <v>20051</v>
      </c>
      <c r="C26" s="2">
        <v>20051</v>
      </c>
      <c r="D26" s="2">
        <v>20051</v>
      </c>
      <c r="E26" s="2">
        <v>20051</v>
      </c>
    </row>
    <row r="27" spans="1:5">
      <c r="A27" s="2" t="s">
        <v>133</v>
      </c>
      <c r="B27" s="1">
        <v>1914</v>
      </c>
      <c r="C27" s="1">
        <v>1914</v>
      </c>
      <c r="D27" s="1">
        <v>1914</v>
      </c>
      <c r="E27" s="1">
        <v>1914</v>
      </c>
    </row>
    <row r="28" spans="1:5">
      <c r="A28" s="1" t="s">
        <v>134</v>
      </c>
      <c r="B28" s="2">
        <v>412</v>
      </c>
      <c r="C28" s="2">
        <v>123</v>
      </c>
      <c r="D28" s="2">
        <v>421</v>
      </c>
      <c r="E28" s="1">
        <v>606</v>
      </c>
    </row>
    <row r="29" spans="1:5">
      <c r="A29" s="2" t="s">
        <v>135</v>
      </c>
      <c r="B29" s="2">
        <v>223</v>
      </c>
      <c r="C29" s="2">
        <v>223</v>
      </c>
      <c r="D29" s="2">
        <v>223</v>
      </c>
      <c r="E29" s="2">
        <v>223</v>
      </c>
    </row>
    <row r="30" spans="1:5">
      <c r="A30" s="1" t="s">
        <v>136</v>
      </c>
      <c r="B30" s="1">
        <v>68</v>
      </c>
      <c r="C30" s="1">
        <v>68</v>
      </c>
      <c r="D30" s="1">
        <v>68</v>
      </c>
      <c r="E30" s="1">
        <v>68</v>
      </c>
    </row>
    <row r="31" spans="1:5">
      <c r="A31" s="2" t="s">
        <v>137</v>
      </c>
      <c r="B31" s="1">
        <v>319</v>
      </c>
      <c r="C31" s="1">
        <v>319</v>
      </c>
      <c r="D31" s="1">
        <v>319</v>
      </c>
      <c r="E31" s="1">
        <v>319</v>
      </c>
    </row>
    <row r="32" spans="1:5">
      <c r="A32" s="2" t="s">
        <v>138</v>
      </c>
      <c r="B32" s="2">
        <v>40</v>
      </c>
      <c r="C32" s="2">
        <v>40</v>
      </c>
      <c r="D32" s="2">
        <v>40</v>
      </c>
      <c r="E32" s="2">
        <v>40</v>
      </c>
    </row>
    <row r="33" spans="1:5">
      <c r="A33" s="2" t="s">
        <v>139</v>
      </c>
      <c r="B33" s="2">
        <v>1000</v>
      </c>
      <c r="C33" s="2">
        <v>1000</v>
      </c>
      <c r="D33" s="2">
        <v>1000</v>
      </c>
      <c r="E33" s="2">
        <v>1000</v>
      </c>
    </row>
    <row r="34" spans="1:5">
      <c r="A34" s="2" t="s">
        <v>140</v>
      </c>
      <c r="B34" s="2">
        <v>150</v>
      </c>
      <c r="C34" s="2">
        <v>150</v>
      </c>
      <c r="D34" s="2">
        <v>150</v>
      </c>
      <c r="E34" s="2">
        <v>150</v>
      </c>
    </row>
    <row r="35" spans="1:5">
      <c r="A35" s="2" t="s">
        <v>141</v>
      </c>
      <c r="B35" s="2">
        <v>250</v>
      </c>
      <c r="C35" s="2">
        <v>250</v>
      </c>
      <c r="D35" s="2">
        <v>250</v>
      </c>
      <c r="E35" s="2">
        <v>250</v>
      </c>
    </row>
    <row r="36" spans="1:5">
      <c r="A36" s="2" t="s">
        <v>142</v>
      </c>
      <c r="B36" s="2">
        <v>200</v>
      </c>
      <c r="C36" s="2">
        <v>200</v>
      </c>
      <c r="D36" s="2">
        <v>200</v>
      </c>
      <c r="E36" s="2">
        <v>200</v>
      </c>
    </row>
    <row r="37" spans="1:5">
      <c r="A37" s="1" t="s">
        <v>143</v>
      </c>
      <c r="B37" s="1">
        <f t="shared" ref="B37:E37" si="3">SUM(B26:B36)</f>
        <v>24627</v>
      </c>
      <c r="C37" s="1">
        <f t="shared" si="3"/>
        <v>24338</v>
      </c>
      <c r="D37" s="1">
        <f t="shared" si="3"/>
        <v>24636</v>
      </c>
      <c r="E37" s="1">
        <f t="shared" si="3"/>
        <v>24821</v>
      </c>
    </row>
    <row r="38" spans="1:5">
      <c r="A38" s="2" t="s">
        <v>147</v>
      </c>
      <c r="B38" s="1">
        <f t="shared" ref="B38:E38" si="4">B23-B37</f>
        <v>59284</v>
      </c>
      <c r="C38" s="1">
        <f t="shared" si="4"/>
        <v>52012</v>
      </c>
      <c r="D38" s="1">
        <f t="shared" si="4"/>
        <v>36747</v>
      </c>
      <c r="E38" s="1">
        <f t="shared" si="4"/>
        <v>31978</v>
      </c>
    </row>
    <row r="39" spans="1:5">
      <c r="A39" s="2" t="s">
        <v>150</v>
      </c>
      <c r="B39" s="1">
        <v>3200</v>
      </c>
      <c r="C39" s="1">
        <v>3200</v>
      </c>
      <c r="D39" s="1">
        <v>3200</v>
      </c>
      <c r="E39" s="1">
        <v>3200</v>
      </c>
    </row>
    <row r="40" spans="1:5">
      <c r="A40" s="1" t="s">
        <v>151</v>
      </c>
      <c r="B40" s="1">
        <f t="shared" ref="B40:E40" si="5">B38-B39</f>
        <v>56084</v>
      </c>
      <c r="C40" s="1">
        <f t="shared" si="5"/>
        <v>48812</v>
      </c>
      <c r="D40" s="1">
        <f t="shared" si="5"/>
        <v>33547</v>
      </c>
      <c r="E40" s="1">
        <f t="shared" si="5"/>
        <v>28778</v>
      </c>
    </row>
    <row r="41" spans="1:5">
      <c r="E41" s="1"/>
    </row>
    <row r="42" spans="1:5">
      <c r="B42" s="1"/>
      <c r="C42" s="1"/>
      <c r="D42" s="1"/>
      <c r="E42" s="1"/>
    </row>
    <row r="43" spans="1:5">
      <c r="B43" s="2"/>
      <c r="C43" s="2"/>
      <c r="D43" s="2"/>
      <c r="E43" s="1"/>
    </row>
    <row r="44" spans="1:5">
      <c r="B44" s="2"/>
      <c r="C44" s="2"/>
      <c r="D44" s="2"/>
      <c r="E44" s="1"/>
    </row>
    <row r="45" spans="1:5">
      <c r="B45" s="2"/>
      <c r="C45" s="2"/>
      <c r="D45" s="2"/>
      <c r="E45" s="1"/>
    </row>
    <row r="46" spans="1:5">
      <c r="B46" s="2"/>
      <c r="C46" s="2"/>
      <c r="D46" s="2"/>
      <c r="E46" s="1"/>
    </row>
    <row r="47" spans="1:5">
      <c r="B47" s="2"/>
      <c r="C47" s="2"/>
      <c r="D47" s="2"/>
      <c r="E47" s="1"/>
    </row>
    <row r="48" spans="1:5">
      <c r="B48" s="2"/>
      <c r="C48" s="2"/>
      <c r="D48" s="2"/>
      <c r="E48" s="1"/>
    </row>
    <row r="49" spans="2:5">
      <c r="B49" s="2"/>
      <c r="C49" s="2"/>
      <c r="D49" s="2"/>
      <c r="E49" s="1"/>
    </row>
    <row r="50" spans="2:5">
      <c r="B50" s="2"/>
      <c r="C50" s="2"/>
      <c r="D50" s="2"/>
      <c r="E50" s="1"/>
    </row>
    <row r="51" spans="2:5">
      <c r="B51" s="2"/>
      <c r="C51" s="2"/>
      <c r="D51" s="2"/>
      <c r="E51" s="1"/>
    </row>
    <row r="52" spans="2:5">
      <c r="B52" s="2"/>
      <c r="C52" s="2"/>
      <c r="D52" s="2"/>
      <c r="E52" s="1"/>
    </row>
    <row r="53" spans="2:5">
      <c r="B53" s="2"/>
      <c r="C53" s="2"/>
      <c r="D53" s="2"/>
      <c r="E53" s="1"/>
    </row>
    <row r="54" spans="2:5">
      <c r="B54" s="2"/>
      <c r="C54" s="2"/>
      <c r="D54" s="2"/>
      <c r="E54" s="2"/>
    </row>
    <row r="55" spans="2:5">
      <c r="B55" s="2"/>
      <c r="C55" s="2"/>
      <c r="D55" s="2"/>
      <c r="E55" s="1"/>
    </row>
    <row r="56" spans="2:5">
      <c r="B56" s="2"/>
      <c r="C56" s="2"/>
      <c r="D56" s="2"/>
      <c r="E56" s="1"/>
    </row>
    <row r="57" spans="2:5">
      <c r="B57" s="2"/>
      <c r="C57" s="2"/>
      <c r="D57" s="2"/>
      <c r="E57" s="1"/>
    </row>
    <row r="58" spans="2:5">
      <c r="B58" s="2"/>
      <c r="C58" s="2"/>
      <c r="D58" s="2"/>
      <c r="E58" s="1"/>
    </row>
    <row r="59" spans="2:5">
      <c r="B59" s="10"/>
      <c r="C59" s="10"/>
      <c r="D59" s="10"/>
      <c r="E59" s="1"/>
    </row>
    <row r="60" spans="2:5">
      <c r="B60" s="2"/>
      <c r="C60" s="2"/>
      <c r="D60" s="2"/>
      <c r="E60" s="2"/>
    </row>
    <row r="61" spans="2:5">
      <c r="B61" s="1"/>
      <c r="C61" s="1"/>
      <c r="D61" s="1"/>
      <c r="E61" s="1"/>
    </row>
    <row r="62" spans="2:5">
      <c r="B62" s="1"/>
      <c r="C62" s="1"/>
      <c r="D62" s="1"/>
      <c r="E62" s="1"/>
    </row>
    <row r="63" spans="2:5">
      <c r="B63" s="1"/>
      <c r="C63" s="1"/>
      <c r="D63" s="1"/>
      <c r="E63" s="1"/>
    </row>
    <row r="64" spans="2:5">
      <c r="B64" s="2"/>
      <c r="C64" s="2"/>
      <c r="D64" s="2"/>
      <c r="E64" s="2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2"/>
      <c r="C68" s="2"/>
      <c r="D68" s="2"/>
      <c r="E68" s="2"/>
    </row>
    <row r="69" spans="2:5">
      <c r="B69" s="1"/>
      <c r="C69" s="1"/>
      <c r="D69" s="1"/>
      <c r="E69" s="1"/>
    </row>
    <row r="70" spans="2:5">
      <c r="B70" s="2"/>
      <c r="C70" s="2"/>
      <c r="D70" s="2"/>
      <c r="E70" s="1"/>
    </row>
    <row r="71" spans="2:5">
      <c r="B71" s="2"/>
      <c r="C71" s="2"/>
      <c r="D71" s="2"/>
      <c r="E71" s="2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2"/>
      <c r="C74" s="2"/>
      <c r="D74" s="2"/>
      <c r="E74" s="2"/>
    </row>
    <row r="75" spans="2:5">
      <c r="B75" s="2"/>
      <c r="C75" s="2"/>
      <c r="D75" s="2"/>
      <c r="E75" s="2"/>
    </row>
    <row r="76" spans="2:5">
      <c r="B76" s="2"/>
      <c r="C76" s="2"/>
      <c r="D76" s="2"/>
      <c r="E76" s="2"/>
    </row>
    <row r="77" spans="2:5">
      <c r="B77" s="2"/>
      <c r="C77" s="2"/>
      <c r="D77" s="2"/>
      <c r="E77" s="2"/>
    </row>
    <row r="78" spans="2:5">
      <c r="B78" s="2"/>
      <c r="C78" s="2"/>
      <c r="D78" s="2"/>
      <c r="E78" s="2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C83" s="1"/>
      <c r="D83" s="1"/>
      <c r="E8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workbookViewId="0"/>
  </sheetViews>
  <sheetFormatPr defaultColWidth="14.42578125" defaultRowHeight="15.75" customHeight="1"/>
  <cols>
    <col min="2" max="2" width="18.28515625" customWidth="1"/>
    <col min="3" max="3" width="23.42578125" customWidth="1"/>
    <col min="4" max="4" width="28.28515625" customWidth="1"/>
    <col min="5" max="5" width="23.7109375" customWidth="1"/>
    <col min="7" max="7" width="19.42578125" customWidth="1"/>
    <col min="8" max="9" width="20" customWidth="1"/>
    <col min="10" max="10" width="12.85546875" customWidth="1"/>
    <col min="11" max="16" width="18.28515625" customWidth="1"/>
    <col min="17" max="17" width="19.7109375" customWidth="1"/>
    <col min="18" max="19" width="20" customWidth="1"/>
    <col min="20" max="20" width="13.42578125" customWidth="1"/>
    <col min="26" max="26" width="20.7109375" customWidth="1"/>
    <col min="28" max="29" width="16.85546875" customWidth="1"/>
    <col min="30" max="30" width="18.140625" customWidth="1"/>
    <col min="31" max="31" width="20.85546875" customWidth="1"/>
    <col min="33" max="33" width="25" customWidth="1"/>
    <col min="34" max="39" width="23.85546875" customWidth="1"/>
  </cols>
  <sheetData>
    <row r="1" spans="1:40" ht="15">
      <c r="A1" s="4"/>
      <c r="B1" s="4"/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">
      <c r="A2" s="3" t="s">
        <v>231</v>
      </c>
      <c r="B2" s="3" t="s">
        <v>17</v>
      </c>
      <c r="C2" s="3" t="s">
        <v>18</v>
      </c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">
      <c r="A3" s="4"/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">
      <c r="A4" s="3" t="s">
        <v>232</v>
      </c>
      <c r="B4" s="3" t="s">
        <v>233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28</v>
      </c>
      <c r="H4" s="3" t="s">
        <v>234</v>
      </c>
      <c r="I4" s="3" t="s">
        <v>29</v>
      </c>
      <c r="J4" s="3" t="s">
        <v>30</v>
      </c>
      <c r="K4" s="15" t="s">
        <v>31</v>
      </c>
      <c r="L4" s="15" t="s">
        <v>235</v>
      </c>
      <c r="M4" s="7" t="s">
        <v>33</v>
      </c>
      <c r="N4" s="7" t="s">
        <v>35</v>
      </c>
      <c r="O4" s="3" t="s">
        <v>36</v>
      </c>
      <c r="P4" s="3" t="s">
        <v>38</v>
      </c>
      <c r="Q4" s="2" t="s">
        <v>236</v>
      </c>
      <c r="R4" s="16" t="s">
        <v>41</v>
      </c>
      <c r="S4" s="9" t="s">
        <v>237</v>
      </c>
      <c r="T4" s="3" t="s">
        <v>42</v>
      </c>
      <c r="U4" s="3" t="s">
        <v>43</v>
      </c>
      <c r="V4" s="17" t="s">
        <v>44</v>
      </c>
      <c r="W4" s="17" t="s">
        <v>45</v>
      </c>
      <c r="X4" s="2" t="s">
        <v>46</v>
      </c>
      <c r="Y4" s="3" t="s">
        <v>47</v>
      </c>
      <c r="Z4" s="2" t="s">
        <v>48</v>
      </c>
      <c r="AA4" s="3" t="s">
        <v>238</v>
      </c>
      <c r="AB4" s="3" t="s">
        <v>239</v>
      </c>
      <c r="AC4" s="5" t="s">
        <v>51</v>
      </c>
      <c r="AD4" s="3" t="s">
        <v>52</v>
      </c>
      <c r="AE4" s="3" t="s">
        <v>240</v>
      </c>
      <c r="AF4" s="3" t="s">
        <v>54</v>
      </c>
      <c r="AG4" s="3" t="s">
        <v>55</v>
      </c>
      <c r="AH4" s="2" t="s">
        <v>56</v>
      </c>
      <c r="AI4" s="2" t="s">
        <v>57</v>
      </c>
      <c r="AJ4" s="2" t="s">
        <v>58</v>
      </c>
      <c r="AK4" s="2" t="s">
        <v>241</v>
      </c>
      <c r="AL4" s="2" t="s">
        <v>60</v>
      </c>
      <c r="AM4" s="2"/>
      <c r="AN4" s="1"/>
    </row>
    <row r="5" spans="1:40" ht="15">
      <c r="A5" s="3" t="s">
        <v>242</v>
      </c>
      <c r="B5" s="3" t="s">
        <v>243</v>
      </c>
      <c r="C5" s="3" t="s">
        <v>244</v>
      </c>
      <c r="D5" s="3" t="s">
        <v>245</v>
      </c>
      <c r="E5" s="3" t="s">
        <v>246</v>
      </c>
      <c r="F5" s="3" t="s">
        <v>247</v>
      </c>
      <c r="G5" s="3">
        <v>1</v>
      </c>
      <c r="H5" s="7" t="s">
        <v>248</v>
      </c>
      <c r="I5" s="7" t="s">
        <v>249</v>
      </c>
      <c r="J5" s="7">
        <v>5523541</v>
      </c>
      <c r="K5" s="7" t="s">
        <v>250</v>
      </c>
      <c r="L5" s="7" t="s">
        <v>29</v>
      </c>
      <c r="M5" s="7" t="s">
        <v>251</v>
      </c>
      <c r="N5" s="7" t="s">
        <v>75</v>
      </c>
      <c r="O5" s="7" t="s">
        <v>252</v>
      </c>
      <c r="P5" s="7">
        <v>60</v>
      </c>
      <c r="Q5" s="9" t="s">
        <v>76</v>
      </c>
      <c r="R5" s="9" t="s">
        <v>90</v>
      </c>
      <c r="S5" s="9" t="s">
        <v>253</v>
      </c>
      <c r="T5" s="2">
        <v>21</v>
      </c>
      <c r="U5" s="2">
        <v>23</v>
      </c>
      <c r="V5" s="19">
        <v>1</v>
      </c>
      <c r="W5" s="19">
        <v>5</v>
      </c>
      <c r="X5" s="2">
        <v>6</v>
      </c>
      <c r="Y5" s="2">
        <v>5</v>
      </c>
      <c r="Z5" s="2">
        <v>6</v>
      </c>
      <c r="AA5" s="2">
        <v>32</v>
      </c>
      <c r="AB5" s="2">
        <v>13</v>
      </c>
      <c r="AC5" s="2">
        <v>3</v>
      </c>
      <c r="AD5" s="2">
        <v>3</v>
      </c>
      <c r="AE5" s="2">
        <v>4</v>
      </c>
      <c r="AF5" s="2">
        <v>5</v>
      </c>
      <c r="AG5" s="2">
        <v>3</v>
      </c>
      <c r="AH5" s="2">
        <v>5</v>
      </c>
      <c r="AI5" s="2">
        <v>8</v>
      </c>
      <c r="AJ5" s="2">
        <v>4</v>
      </c>
      <c r="AK5" s="2">
        <v>7</v>
      </c>
      <c r="AL5" s="1">
        <f>SUM(T5:AK5)</f>
        <v>154</v>
      </c>
      <c r="AM5" s="2"/>
      <c r="AN5" s="1"/>
    </row>
    <row r="6" spans="1:40" ht="15">
      <c r="A6" s="3" t="s">
        <v>255</v>
      </c>
      <c r="B6" s="3" t="s">
        <v>256</v>
      </c>
      <c r="C6" s="3" t="s">
        <v>257</v>
      </c>
      <c r="D6" s="4"/>
      <c r="E6" s="4"/>
      <c r="F6" s="3" t="s">
        <v>67</v>
      </c>
      <c r="G6" s="3">
        <v>61</v>
      </c>
      <c r="H6" s="7" t="s">
        <v>258</v>
      </c>
      <c r="I6" s="7" t="s">
        <v>259</v>
      </c>
      <c r="J6" s="7">
        <v>557889</v>
      </c>
      <c r="K6" s="7" t="s">
        <v>260</v>
      </c>
      <c r="L6" s="7" t="s">
        <v>85</v>
      </c>
      <c r="M6" s="7" t="s">
        <v>261</v>
      </c>
      <c r="N6" s="7" t="s">
        <v>262</v>
      </c>
      <c r="O6" s="7" t="s">
        <v>88</v>
      </c>
      <c r="P6" s="7">
        <v>60</v>
      </c>
      <c r="Q6" s="9" t="s">
        <v>76</v>
      </c>
      <c r="R6" s="9" t="s">
        <v>78</v>
      </c>
      <c r="S6" s="9" t="s">
        <v>263</v>
      </c>
      <c r="T6" s="2">
        <v>25</v>
      </c>
      <c r="U6" s="2">
        <v>12</v>
      </c>
      <c r="V6" s="19">
        <v>6</v>
      </c>
      <c r="W6" s="19">
        <v>5</v>
      </c>
      <c r="X6" s="2">
        <v>2</v>
      </c>
      <c r="Y6" s="2">
        <v>3</v>
      </c>
      <c r="Z6" s="2">
        <v>5</v>
      </c>
      <c r="AA6" s="2">
        <v>21</v>
      </c>
      <c r="AB6" s="2">
        <v>17</v>
      </c>
      <c r="AC6" s="2">
        <v>2</v>
      </c>
      <c r="AD6" s="2">
        <v>4</v>
      </c>
      <c r="AE6" s="2">
        <v>13</v>
      </c>
      <c r="AF6" s="2">
        <v>32</v>
      </c>
      <c r="AG6" s="2">
        <v>15</v>
      </c>
      <c r="AH6" s="2">
        <v>3</v>
      </c>
      <c r="AI6" s="2">
        <v>4</v>
      </c>
      <c r="AJ6" s="2">
        <v>19</v>
      </c>
      <c r="AK6" s="2">
        <v>3</v>
      </c>
      <c r="AL6" s="1">
        <f t="shared" ref="AL6:AL9" si="0">SUM(T6:AE6)</f>
        <v>115</v>
      </c>
      <c r="AM6" s="2"/>
      <c r="AN6" s="1"/>
    </row>
    <row r="7" spans="1:40" ht="15">
      <c r="A7" s="3" t="s">
        <v>285</v>
      </c>
      <c r="B7" s="3" t="s">
        <v>286</v>
      </c>
      <c r="C7" s="3" t="s">
        <v>287</v>
      </c>
      <c r="D7" s="3" t="s">
        <v>288</v>
      </c>
      <c r="E7" s="3" t="s">
        <v>289</v>
      </c>
      <c r="F7" s="3" t="s">
        <v>290</v>
      </c>
      <c r="G7" s="3">
        <v>1</v>
      </c>
      <c r="H7" s="7" t="s">
        <v>291</v>
      </c>
      <c r="I7" s="7" t="s">
        <v>292</v>
      </c>
      <c r="J7" s="7">
        <v>2823871</v>
      </c>
      <c r="K7" s="7" t="s">
        <v>293</v>
      </c>
      <c r="L7" s="7" t="s">
        <v>29</v>
      </c>
      <c r="M7" s="7" t="s">
        <v>294</v>
      </c>
      <c r="N7" s="7" t="s">
        <v>262</v>
      </c>
      <c r="O7" s="7" t="s">
        <v>75</v>
      </c>
      <c r="P7" s="7">
        <v>60</v>
      </c>
      <c r="Q7" s="9" t="s">
        <v>76</v>
      </c>
      <c r="R7" s="9" t="s">
        <v>78</v>
      </c>
      <c r="S7" s="23">
        <v>42651</v>
      </c>
      <c r="T7" s="2">
        <v>20</v>
      </c>
      <c r="U7" s="2">
        <v>54</v>
      </c>
      <c r="V7" s="19">
        <v>3</v>
      </c>
      <c r="W7" s="19">
        <v>2</v>
      </c>
      <c r="X7" s="2">
        <v>1</v>
      </c>
      <c r="Y7" s="2">
        <v>2</v>
      </c>
      <c r="Z7" s="2">
        <v>8</v>
      </c>
      <c r="AA7" s="2">
        <v>34</v>
      </c>
      <c r="AB7" s="2">
        <v>19</v>
      </c>
      <c r="AC7" s="2">
        <v>4</v>
      </c>
      <c r="AD7" s="2">
        <v>2</v>
      </c>
      <c r="AE7" s="2">
        <v>16</v>
      </c>
      <c r="AF7" s="2">
        <v>12</v>
      </c>
      <c r="AG7" s="2">
        <v>14</v>
      </c>
      <c r="AH7" s="2">
        <v>2</v>
      </c>
      <c r="AI7" s="2">
        <v>6</v>
      </c>
      <c r="AJ7" s="2">
        <v>12</v>
      </c>
      <c r="AK7" s="2">
        <v>6</v>
      </c>
      <c r="AL7" s="1">
        <f t="shared" si="0"/>
        <v>165</v>
      </c>
      <c r="AM7" s="2"/>
      <c r="AN7" s="1"/>
    </row>
    <row r="8" spans="1:40" ht="15">
      <c r="A8" s="3" t="s">
        <v>296</v>
      </c>
      <c r="B8" s="3" t="s">
        <v>297</v>
      </c>
      <c r="C8" s="3" t="s">
        <v>298</v>
      </c>
      <c r="D8" s="3" t="s">
        <v>299</v>
      </c>
      <c r="E8" s="3" t="s">
        <v>300</v>
      </c>
      <c r="F8" s="3" t="s">
        <v>301</v>
      </c>
      <c r="G8" s="3">
        <v>1</v>
      </c>
      <c r="H8" s="7" t="s">
        <v>302</v>
      </c>
      <c r="I8" s="7" t="s">
        <v>303</v>
      </c>
      <c r="J8" s="7">
        <v>4586921</v>
      </c>
      <c r="K8" s="7" t="s">
        <v>304</v>
      </c>
      <c r="L8" s="7" t="s">
        <v>119</v>
      </c>
      <c r="M8" s="7" t="s">
        <v>305</v>
      </c>
      <c r="N8" s="7" t="s">
        <v>88</v>
      </c>
      <c r="O8" s="7" t="s">
        <v>75</v>
      </c>
      <c r="P8" s="7">
        <v>60</v>
      </c>
      <c r="Q8" s="9" t="s">
        <v>76</v>
      </c>
      <c r="R8" s="9" t="s">
        <v>78</v>
      </c>
      <c r="S8" s="23">
        <v>42623</v>
      </c>
      <c r="T8" s="2">
        <v>20</v>
      </c>
      <c r="U8" s="2">
        <v>36</v>
      </c>
      <c r="V8" s="19">
        <v>6</v>
      </c>
      <c r="W8" s="19">
        <v>11</v>
      </c>
      <c r="X8" s="2">
        <v>7</v>
      </c>
      <c r="Y8" s="2">
        <v>2</v>
      </c>
      <c r="Z8" s="2">
        <v>1</v>
      </c>
      <c r="AA8" s="2">
        <v>32</v>
      </c>
      <c r="AB8" s="2">
        <v>20</v>
      </c>
      <c r="AC8" s="2">
        <v>1</v>
      </c>
      <c r="AD8" s="2">
        <v>3</v>
      </c>
      <c r="AE8" s="2">
        <v>15</v>
      </c>
      <c r="AF8" s="3">
        <v>4</v>
      </c>
      <c r="AG8" s="3">
        <v>6</v>
      </c>
      <c r="AH8" s="2">
        <v>1</v>
      </c>
      <c r="AI8" s="2">
        <v>6</v>
      </c>
      <c r="AJ8" s="2">
        <v>17</v>
      </c>
      <c r="AK8" s="2">
        <v>8</v>
      </c>
      <c r="AL8" s="1">
        <f t="shared" si="0"/>
        <v>154</v>
      </c>
      <c r="AM8" s="2"/>
      <c r="AN8" s="1"/>
    </row>
    <row r="9" spans="1:40" ht="15">
      <c r="A9" s="3" t="s">
        <v>308</v>
      </c>
      <c r="B9" s="3" t="s">
        <v>309</v>
      </c>
      <c r="C9" s="3" t="s">
        <v>310</v>
      </c>
      <c r="D9" s="3" t="s">
        <v>311</v>
      </c>
      <c r="E9" s="3" t="s">
        <v>312</v>
      </c>
      <c r="F9" s="3" t="s">
        <v>313</v>
      </c>
      <c r="G9" s="3">
        <v>1</v>
      </c>
      <c r="H9" s="7" t="s">
        <v>314</v>
      </c>
      <c r="I9" s="13" t="s">
        <v>315</v>
      </c>
      <c r="J9" s="7">
        <v>2826655</v>
      </c>
      <c r="K9" s="7" t="s">
        <v>316</v>
      </c>
      <c r="L9" s="7" t="s">
        <v>85</v>
      </c>
      <c r="M9" s="7" t="s">
        <v>317</v>
      </c>
      <c r="N9" s="7" t="s">
        <v>75</v>
      </c>
      <c r="O9" s="7" t="s">
        <v>252</v>
      </c>
      <c r="P9" s="7">
        <v>60</v>
      </c>
      <c r="Q9" s="9" t="s">
        <v>76</v>
      </c>
      <c r="R9" s="9" t="s">
        <v>90</v>
      </c>
      <c r="S9" s="9" t="s">
        <v>318</v>
      </c>
      <c r="T9" s="2">
        <v>23</v>
      </c>
      <c r="U9" s="2">
        <v>52</v>
      </c>
      <c r="V9" s="19">
        <v>7</v>
      </c>
      <c r="W9" s="19">
        <v>3</v>
      </c>
      <c r="X9" s="2">
        <v>6</v>
      </c>
      <c r="Y9" s="2">
        <v>4</v>
      </c>
      <c r="Z9" s="2">
        <v>4</v>
      </c>
      <c r="AA9" s="2">
        <v>21</v>
      </c>
      <c r="AB9" s="2">
        <v>42</v>
      </c>
      <c r="AC9" s="2">
        <v>1</v>
      </c>
      <c r="AD9" s="2">
        <v>2</v>
      </c>
      <c r="AE9" s="2">
        <v>4</v>
      </c>
      <c r="AF9" s="2">
        <v>33</v>
      </c>
      <c r="AG9" s="2">
        <v>15</v>
      </c>
      <c r="AH9" s="2">
        <v>9</v>
      </c>
      <c r="AI9" s="2">
        <v>2</v>
      </c>
      <c r="AJ9" s="2">
        <v>1</v>
      </c>
      <c r="AK9" s="2">
        <v>8</v>
      </c>
      <c r="AL9" s="1">
        <f t="shared" si="0"/>
        <v>169</v>
      </c>
      <c r="AM9" s="2"/>
      <c r="AN9" s="1"/>
    </row>
    <row r="10" spans="1:40" ht="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 t="s">
        <v>19</v>
      </c>
      <c r="T10" s="2">
        <f t="shared" ref="T10:AL10" si="1">SUM(T5:T9)</f>
        <v>109</v>
      </c>
      <c r="U10" s="2">
        <f t="shared" si="1"/>
        <v>177</v>
      </c>
      <c r="V10" s="19">
        <f t="shared" si="1"/>
        <v>23</v>
      </c>
      <c r="W10" s="19">
        <f t="shared" si="1"/>
        <v>26</v>
      </c>
      <c r="X10" s="2">
        <f t="shared" si="1"/>
        <v>22</v>
      </c>
      <c r="Y10" s="2">
        <f t="shared" si="1"/>
        <v>16</v>
      </c>
      <c r="Z10" s="2">
        <f t="shared" si="1"/>
        <v>24</v>
      </c>
      <c r="AA10" s="2">
        <f t="shared" si="1"/>
        <v>140</v>
      </c>
      <c r="AB10" s="2">
        <f t="shared" si="1"/>
        <v>111</v>
      </c>
      <c r="AC10" s="2">
        <f t="shared" si="1"/>
        <v>11</v>
      </c>
      <c r="AD10" s="2">
        <f t="shared" si="1"/>
        <v>14</v>
      </c>
      <c r="AE10" s="2">
        <f t="shared" si="1"/>
        <v>52</v>
      </c>
      <c r="AF10" s="2">
        <f t="shared" si="1"/>
        <v>86</v>
      </c>
      <c r="AG10" s="2">
        <f t="shared" si="1"/>
        <v>53</v>
      </c>
      <c r="AH10" s="2">
        <f t="shared" si="1"/>
        <v>20</v>
      </c>
      <c r="AI10" s="2">
        <f t="shared" si="1"/>
        <v>26</v>
      </c>
      <c r="AJ10" s="2">
        <f t="shared" si="1"/>
        <v>53</v>
      </c>
      <c r="AK10" s="2">
        <f t="shared" si="1"/>
        <v>32</v>
      </c>
      <c r="AL10" s="2">
        <f t="shared" si="1"/>
        <v>757</v>
      </c>
      <c r="AM10" s="1"/>
      <c r="AN10" s="1"/>
    </row>
    <row r="11" spans="1:40" ht="22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1"/>
      <c r="AI11" s="1"/>
      <c r="AJ11" s="1"/>
      <c r="AK11" s="1"/>
      <c r="AL11" s="1"/>
      <c r="AM11" s="1"/>
      <c r="AN11" s="1"/>
    </row>
    <row r="12" spans="1:40" ht="22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</row>
    <row r="13" spans="1:40" ht="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/>
  </sheetViews>
  <sheetFormatPr defaultColWidth="14.42578125" defaultRowHeight="15.75" customHeight="1"/>
  <cols>
    <col min="1" max="1" width="12.85546875" customWidth="1"/>
    <col min="2" max="2" width="16" customWidth="1"/>
    <col min="3" max="4" width="24.28515625" customWidth="1"/>
    <col min="5" max="5" width="18" customWidth="1"/>
    <col min="6" max="6" width="23.140625" customWidth="1"/>
    <col min="7" max="7" width="24.28515625" customWidth="1"/>
    <col min="9" max="9" width="24.28515625" customWidth="1"/>
    <col min="11" max="11" width="28.5703125" customWidth="1"/>
    <col min="12" max="12" width="31.42578125" customWidth="1"/>
    <col min="13" max="13" width="18" customWidth="1"/>
    <col min="15" max="15" width="24.5703125" customWidth="1"/>
    <col min="16" max="16" width="24.85546875" customWidth="1"/>
    <col min="17" max="17" width="18.28515625" customWidth="1"/>
    <col min="18" max="18" width="21.42578125" customWidth="1"/>
  </cols>
  <sheetData>
    <row r="1" spans="1:20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0">
      <c r="A2" s="20" t="s">
        <v>254</v>
      </c>
      <c r="B2" s="20"/>
      <c r="C2" s="20"/>
      <c r="D2" s="20" t="s">
        <v>17</v>
      </c>
      <c r="E2" s="46" t="s">
        <v>18</v>
      </c>
      <c r="F2" s="47"/>
      <c r="G2" s="47"/>
      <c r="H2" s="47"/>
      <c r="I2" s="20"/>
      <c r="J2" s="18"/>
      <c r="K2" s="18"/>
      <c r="L2" s="18"/>
      <c r="M2" s="18"/>
      <c r="N2" s="18"/>
      <c r="O2" s="18"/>
    </row>
    <row r="3" spans="1:20">
      <c r="A3" s="18"/>
      <c r="B3" s="18"/>
      <c r="C3" s="18"/>
      <c r="D3" s="18"/>
      <c r="E3" s="18"/>
      <c r="F3" s="18"/>
      <c r="G3" s="18"/>
      <c r="H3" s="18"/>
      <c r="I3" s="18"/>
      <c r="J3" s="18"/>
      <c r="K3" s="20"/>
      <c r="L3" s="18"/>
      <c r="M3" s="18"/>
      <c r="N3" s="18"/>
      <c r="O3" s="18"/>
    </row>
    <row r="4" spans="1:20">
      <c r="A4" s="3" t="s">
        <v>264</v>
      </c>
      <c r="B4" s="3" t="s">
        <v>265</v>
      </c>
      <c r="C4" s="3" t="s">
        <v>266</v>
      </c>
      <c r="D4" s="3" t="s">
        <v>267</v>
      </c>
      <c r="E4" s="3" t="s">
        <v>268</v>
      </c>
      <c r="F4" s="3" t="s">
        <v>269</v>
      </c>
      <c r="G4" s="3" t="s">
        <v>270</v>
      </c>
      <c r="H4" s="3" t="s">
        <v>271</v>
      </c>
      <c r="I4" s="3" t="s">
        <v>272</v>
      </c>
      <c r="J4" s="3" t="s">
        <v>273</v>
      </c>
      <c r="K4" s="3" t="s">
        <v>274</v>
      </c>
      <c r="L4" s="7" t="s">
        <v>275</v>
      </c>
      <c r="M4" s="3" t="s">
        <v>276</v>
      </c>
      <c r="N4" s="3" t="s">
        <v>277</v>
      </c>
      <c r="O4" s="7" t="s">
        <v>278</v>
      </c>
      <c r="P4" s="9" t="s">
        <v>279</v>
      </c>
      <c r="Q4" s="9" t="s">
        <v>280</v>
      </c>
      <c r="R4" s="21" t="s">
        <v>281</v>
      </c>
    </row>
    <row r="5" spans="1:20">
      <c r="A5" s="3" t="s">
        <v>282</v>
      </c>
      <c r="B5" s="3" t="s">
        <v>283</v>
      </c>
      <c r="C5" s="3" t="s">
        <v>284</v>
      </c>
      <c r="D5" s="3" t="s">
        <v>42</v>
      </c>
      <c r="E5" s="7">
        <v>600</v>
      </c>
      <c r="F5" s="7">
        <v>900</v>
      </c>
      <c r="G5" s="22">
        <v>1107</v>
      </c>
      <c r="H5" s="7">
        <v>800</v>
      </c>
      <c r="I5" s="7">
        <v>984</v>
      </c>
      <c r="J5" s="7">
        <v>700</v>
      </c>
      <c r="K5" s="7">
        <v>861</v>
      </c>
      <c r="L5" s="7">
        <v>5</v>
      </c>
      <c r="M5" s="7">
        <f>Suppliers!T10 - Customers!V22 + L5</f>
        <v>91</v>
      </c>
      <c r="N5" s="1">
        <f t="shared" ref="N5:N22" si="0">E5*M5</f>
        <v>54600</v>
      </c>
      <c r="O5" s="7">
        <v>100</v>
      </c>
      <c r="P5" s="9">
        <v>5</v>
      </c>
      <c r="Q5" s="24">
        <v>42412</v>
      </c>
      <c r="R5" s="25" t="s">
        <v>295</v>
      </c>
      <c r="S5" s="1"/>
    </row>
    <row r="6" spans="1:20">
      <c r="A6" s="3" t="s">
        <v>306</v>
      </c>
      <c r="B6" s="3" t="s">
        <v>283</v>
      </c>
      <c r="C6" s="3" t="s">
        <v>307</v>
      </c>
      <c r="D6" s="3" t="s">
        <v>43</v>
      </c>
      <c r="E6" s="7">
        <v>300</v>
      </c>
      <c r="F6" s="7">
        <v>450</v>
      </c>
      <c r="G6" s="7">
        <v>553.5</v>
      </c>
      <c r="H6" s="7">
        <v>350</v>
      </c>
      <c r="I6" s="7">
        <v>430.5</v>
      </c>
      <c r="J6" s="7">
        <v>330</v>
      </c>
      <c r="K6" s="7">
        <v>405.9</v>
      </c>
      <c r="L6" s="7">
        <v>8</v>
      </c>
      <c r="M6" s="7">
        <f>Suppliers!U10 - Customers!W22 + L6</f>
        <v>163</v>
      </c>
      <c r="N6" s="1">
        <f t="shared" si="0"/>
        <v>48900</v>
      </c>
      <c r="O6" s="7">
        <v>100</v>
      </c>
      <c r="P6" s="9">
        <v>2</v>
      </c>
      <c r="Q6" s="24">
        <v>42381</v>
      </c>
      <c r="R6" s="25" t="s">
        <v>319</v>
      </c>
      <c r="S6" s="1"/>
    </row>
    <row r="7" spans="1:20">
      <c r="A7" s="26" t="s">
        <v>320</v>
      </c>
      <c r="B7" s="27" t="s">
        <v>283</v>
      </c>
      <c r="C7" s="26" t="s">
        <v>321</v>
      </c>
      <c r="D7" s="27" t="s">
        <v>322</v>
      </c>
      <c r="E7" s="19">
        <v>10</v>
      </c>
      <c r="F7" s="19">
        <v>20</v>
      </c>
      <c r="G7" s="19">
        <v>24.6</v>
      </c>
      <c r="H7" s="19">
        <v>15</v>
      </c>
      <c r="I7" s="19">
        <v>18.45</v>
      </c>
      <c r="J7" s="19">
        <v>14</v>
      </c>
      <c r="K7" s="19">
        <v>17.22</v>
      </c>
      <c r="L7" s="19">
        <v>3</v>
      </c>
      <c r="M7" s="28">
        <f>Suppliers!V10 - Customers!X22 +L7</f>
        <v>19</v>
      </c>
      <c r="N7" s="29">
        <f t="shared" si="0"/>
        <v>190</v>
      </c>
      <c r="O7" s="19">
        <v>100</v>
      </c>
      <c r="P7" s="19">
        <v>0</v>
      </c>
      <c r="Q7" s="30" t="s">
        <v>323</v>
      </c>
      <c r="R7" s="25" t="s">
        <v>324</v>
      </c>
      <c r="S7" s="1"/>
    </row>
    <row r="8" spans="1:20">
      <c r="A8" s="26" t="s">
        <v>325</v>
      </c>
      <c r="B8" s="27" t="s">
        <v>283</v>
      </c>
      <c r="C8" s="26" t="s">
        <v>326</v>
      </c>
      <c r="D8" s="26" t="s">
        <v>45</v>
      </c>
      <c r="E8" s="31">
        <v>1400</v>
      </c>
      <c r="F8" s="31">
        <v>1600</v>
      </c>
      <c r="G8" s="31">
        <v>1968</v>
      </c>
      <c r="H8" s="31">
        <v>1650</v>
      </c>
      <c r="I8" s="31">
        <f t="shared" ref="I8:I11" si="1">H8*1.23</f>
        <v>2029.5</v>
      </c>
      <c r="J8" s="31">
        <v>1700</v>
      </c>
      <c r="K8" s="31">
        <f t="shared" ref="K8:K22" si="2">J8*1.23</f>
        <v>2091</v>
      </c>
      <c r="L8" s="28">
        <v>9</v>
      </c>
      <c r="M8" s="28">
        <f>Suppliers!W10 - Customers!Y22 +L8</f>
        <v>12</v>
      </c>
      <c r="N8" s="29">
        <f t="shared" si="0"/>
        <v>16800</v>
      </c>
      <c r="O8" s="28">
        <v>100</v>
      </c>
      <c r="P8" s="19">
        <v>3</v>
      </c>
      <c r="Q8" s="30">
        <v>42594</v>
      </c>
      <c r="S8" s="1"/>
    </row>
    <row r="9" spans="1:20">
      <c r="A9" s="26" t="s">
        <v>327</v>
      </c>
      <c r="B9" s="27" t="s">
        <v>283</v>
      </c>
      <c r="C9" s="26" t="s">
        <v>328</v>
      </c>
      <c r="D9" s="26" t="s">
        <v>46</v>
      </c>
      <c r="E9" s="31">
        <v>1700</v>
      </c>
      <c r="F9" s="31">
        <v>1800</v>
      </c>
      <c r="G9" s="31">
        <v>2214</v>
      </c>
      <c r="H9" s="31">
        <v>2000</v>
      </c>
      <c r="I9" s="31">
        <f t="shared" si="1"/>
        <v>2460</v>
      </c>
      <c r="J9" s="31">
        <v>2200</v>
      </c>
      <c r="K9" s="31">
        <f t="shared" si="2"/>
        <v>2706</v>
      </c>
      <c r="L9" s="28">
        <v>2</v>
      </c>
      <c r="M9" s="28">
        <f>Suppliers!X10 - Customers!Z22 + L9</f>
        <v>10</v>
      </c>
      <c r="N9" s="29">
        <f t="shared" si="0"/>
        <v>17000</v>
      </c>
      <c r="O9" s="28">
        <v>100</v>
      </c>
      <c r="P9" s="19">
        <v>2</v>
      </c>
      <c r="Q9" s="30" t="s">
        <v>329</v>
      </c>
      <c r="R9" s="25" t="s">
        <v>330</v>
      </c>
      <c r="S9" s="1"/>
    </row>
    <row r="10" spans="1:20">
      <c r="A10" s="26" t="s">
        <v>331</v>
      </c>
      <c r="B10" s="27" t="s">
        <v>283</v>
      </c>
      <c r="C10" s="26" t="s">
        <v>284</v>
      </c>
      <c r="D10" s="26" t="s">
        <v>47</v>
      </c>
      <c r="E10" s="31">
        <v>1800</v>
      </c>
      <c r="F10" s="31">
        <v>2000</v>
      </c>
      <c r="G10" s="31">
        <v>2460</v>
      </c>
      <c r="H10" s="31">
        <v>2200</v>
      </c>
      <c r="I10" s="31">
        <f t="shared" si="1"/>
        <v>2706</v>
      </c>
      <c r="J10" s="31">
        <v>2500</v>
      </c>
      <c r="K10" s="31">
        <f t="shared" si="2"/>
        <v>3075</v>
      </c>
      <c r="L10" s="28">
        <v>7</v>
      </c>
      <c r="M10" s="28">
        <f>Suppliers!Y10 - Customers!X22 +L10</f>
        <v>16</v>
      </c>
      <c r="N10" s="29">
        <f t="shared" si="0"/>
        <v>28800</v>
      </c>
      <c r="O10" s="28">
        <v>100</v>
      </c>
      <c r="P10" s="19">
        <v>3</v>
      </c>
      <c r="Q10" s="30" t="s">
        <v>332</v>
      </c>
      <c r="S10" s="1"/>
    </row>
    <row r="11" spans="1:20">
      <c r="A11" s="3" t="s">
        <v>333</v>
      </c>
      <c r="B11" s="3" t="s">
        <v>283</v>
      </c>
      <c r="C11" s="3" t="s">
        <v>326</v>
      </c>
      <c r="D11" s="3" t="s">
        <v>48</v>
      </c>
      <c r="E11" s="3">
        <v>350</v>
      </c>
      <c r="F11" s="3">
        <v>400</v>
      </c>
      <c r="G11" s="3">
        <v>492</v>
      </c>
      <c r="H11" s="3">
        <v>350</v>
      </c>
      <c r="I11" s="4">
        <f t="shared" si="1"/>
        <v>430.5</v>
      </c>
      <c r="J11" s="3">
        <v>390</v>
      </c>
      <c r="K11" s="4">
        <f t="shared" si="2"/>
        <v>479.7</v>
      </c>
      <c r="L11" s="7">
        <v>8</v>
      </c>
      <c r="M11" s="28">
        <f>Suppliers!Z10- Customers!AB22 +L11</f>
        <v>22</v>
      </c>
      <c r="N11" s="1">
        <f t="shared" si="0"/>
        <v>7700</v>
      </c>
      <c r="O11" s="7">
        <v>100</v>
      </c>
      <c r="P11" s="9">
        <v>2</v>
      </c>
      <c r="Q11" s="9" t="s">
        <v>335</v>
      </c>
      <c r="R11" s="25" t="s">
        <v>336</v>
      </c>
      <c r="S11" s="1"/>
    </row>
    <row r="12" spans="1:20">
      <c r="A12" s="3" t="s">
        <v>337</v>
      </c>
      <c r="B12" s="3" t="s">
        <v>338</v>
      </c>
      <c r="C12" s="3" t="s">
        <v>326</v>
      </c>
      <c r="D12" s="3" t="s">
        <v>49</v>
      </c>
      <c r="E12" s="7">
        <v>160</v>
      </c>
      <c r="F12" s="7">
        <v>240</v>
      </c>
      <c r="G12" s="7">
        <v>295.2</v>
      </c>
      <c r="H12" s="7">
        <v>200</v>
      </c>
      <c r="I12" s="7">
        <v>246</v>
      </c>
      <c r="J12" s="7">
        <v>180</v>
      </c>
      <c r="K12" s="4">
        <f t="shared" si="2"/>
        <v>221.4</v>
      </c>
      <c r="L12" s="7">
        <v>4</v>
      </c>
      <c r="M12" s="7">
        <f>Suppliers!AA10 - Customers!AC22 +L12</f>
        <v>140</v>
      </c>
      <c r="N12" s="1">
        <f t="shared" si="0"/>
        <v>22400</v>
      </c>
      <c r="O12" s="7">
        <v>40</v>
      </c>
      <c r="P12" s="9">
        <v>4</v>
      </c>
      <c r="Q12" s="24">
        <v>42686</v>
      </c>
      <c r="R12" s="25" t="s">
        <v>339</v>
      </c>
      <c r="S12" s="1"/>
    </row>
    <row r="13" spans="1:20">
      <c r="A13" s="3" t="s">
        <v>342</v>
      </c>
      <c r="B13" s="3" t="s">
        <v>338</v>
      </c>
      <c r="C13" s="3" t="s">
        <v>307</v>
      </c>
      <c r="D13" s="3" t="s">
        <v>50</v>
      </c>
      <c r="E13" s="7">
        <v>21</v>
      </c>
      <c r="F13" s="7">
        <v>32</v>
      </c>
      <c r="G13" s="7">
        <v>39.36</v>
      </c>
      <c r="H13" s="7">
        <v>28</v>
      </c>
      <c r="I13" s="7">
        <v>34.44</v>
      </c>
      <c r="J13" s="7">
        <v>24</v>
      </c>
      <c r="K13" s="4">
        <f t="shared" si="2"/>
        <v>29.52</v>
      </c>
      <c r="L13" s="7">
        <v>6</v>
      </c>
      <c r="M13" s="7">
        <f>Suppliers!AB10 - Customers!AD22 +L13</f>
        <v>94</v>
      </c>
      <c r="N13" s="1">
        <f t="shared" si="0"/>
        <v>1974</v>
      </c>
      <c r="O13" s="7">
        <v>30</v>
      </c>
      <c r="P13" s="9">
        <v>5</v>
      </c>
      <c r="Q13" s="9" t="s">
        <v>345</v>
      </c>
      <c r="R13" s="25" t="s">
        <v>346</v>
      </c>
      <c r="S13" s="1"/>
    </row>
    <row r="14" spans="1:20">
      <c r="A14" s="2" t="s">
        <v>347</v>
      </c>
      <c r="B14" s="2" t="s">
        <v>348</v>
      </c>
      <c r="C14" s="2" t="s">
        <v>349</v>
      </c>
      <c r="D14" s="2" t="s">
        <v>51</v>
      </c>
      <c r="E14" s="2">
        <v>270</v>
      </c>
      <c r="F14" s="2">
        <v>385</v>
      </c>
      <c r="G14" s="1">
        <f t="shared" ref="G14:G16" si="3">F14*1.23</f>
        <v>473.55</v>
      </c>
      <c r="H14" s="2">
        <v>300</v>
      </c>
      <c r="I14" s="1">
        <f t="shared" ref="I14:I22" si="4">H14*1.23</f>
        <v>369</v>
      </c>
      <c r="J14" s="2">
        <v>250</v>
      </c>
      <c r="K14" s="4">
        <f t="shared" si="2"/>
        <v>307.5</v>
      </c>
      <c r="L14" s="2">
        <v>2</v>
      </c>
      <c r="M14" s="2">
        <f>Suppliers!AC10 - Customers!AE22 +L13</f>
        <v>5</v>
      </c>
      <c r="N14" s="1">
        <f t="shared" si="0"/>
        <v>1350</v>
      </c>
      <c r="O14" s="2">
        <v>80</v>
      </c>
      <c r="P14" s="2">
        <v>2</v>
      </c>
      <c r="Q14" s="9" t="s">
        <v>350</v>
      </c>
      <c r="R14" s="25" t="s">
        <v>351</v>
      </c>
      <c r="S14" s="34"/>
      <c r="T14" s="34"/>
    </row>
    <row r="15" spans="1:20">
      <c r="A15" s="2" t="s">
        <v>352</v>
      </c>
      <c r="B15" s="2" t="s">
        <v>348</v>
      </c>
      <c r="C15" s="2" t="s">
        <v>326</v>
      </c>
      <c r="D15" s="2" t="s">
        <v>52</v>
      </c>
      <c r="E15" s="2">
        <v>400</v>
      </c>
      <c r="F15" s="2">
        <v>550</v>
      </c>
      <c r="G15" s="1">
        <f t="shared" si="3"/>
        <v>676.5</v>
      </c>
      <c r="H15" s="2">
        <v>400</v>
      </c>
      <c r="I15" s="1">
        <f t="shared" si="4"/>
        <v>492</v>
      </c>
      <c r="J15" s="2">
        <v>300</v>
      </c>
      <c r="K15" s="1">
        <f t="shared" si="2"/>
        <v>369</v>
      </c>
      <c r="L15" s="2">
        <v>2</v>
      </c>
      <c r="M15" s="2">
        <f>Suppliers!AD10 - Customers!AF22 +L13</f>
        <v>9</v>
      </c>
      <c r="N15" s="1">
        <f t="shared" si="0"/>
        <v>3600</v>
      </c>
      <c r="O15" s="2">
        <v>80</v>
      </c>
      <c r="P15" s="2">
        <v>1</v>
      </c>
      <c r="Q15" s="9" t="s">
        <v>335</v>
      </c>
      <c r="R15" s="25" t="s">
        <v>353</v>
      </c>
      <c r="S15" s="34"/>
      <c r="T15" s="34"/>
    </row>
    <row r="16" spans="1:20">
      <c r="A16" s="3" t="s">
        <v>354</v>
      </c>
      <c r="B16" s="3" t="s">
        <v>348</v>
      </c>
      <c r="C16" s="3" t="s">
        <v>284</v>
      </c>
      <c r="D16" s="3" t="s">
        <v>240</v>
      </c>
      <c r="E16" s="2">
        <v>190</v>
      </c>
      <c r="F16" s="2">
        <v>300</v>
      </c>
      <c r="G16" s="2">
        <f t="shared" si="3"/>
        <v>369</v>
      </c>
      <c r="H16" s="2">
        <v>200</v>
      </c>
      <c r="I16" s="2">
        <f t="shared" si="4"/>
        <v>246</v>
      </c>
      <c r="J16" s="2">
        <v>120</v>
      </c>
      <c r="K16" s="2">
        <f t="shared" si="2"/>
        <v>147.6</v>
      </c>
      <c r="L16" s="9">
        <v>3</v>
      </c>
      <c r="M16" s="7">
        <f>Suppliers!AE10 - Customers!AG22 +L13</f>
        <v>48</v>
      </c>
      <c r="N16" s="1">
        <f t="shared" si="0"/>
        <v>9120</v>
      </c>
      <c r="O16" s="9">
        <v>100</v>
      </c>
      <c r="P16" s="9">
        <v>2</v>
      </c>
      <c r="Q16" s="24">
        <v>42563</v>
      </c>
      <c r="R16" s="25" t="s">
        <v>357</v>
      </c>
      <c r="S16" s="1"/>
      <c r="T16" s="34"/>
    </row>
    <row r="17" spans="1:20">
      <c r="A17" s="3" t="s">
        <v>334</v>
      </c>
      <c r="B17" s="3" t="s">
        <v>355</v>
      </c>
      <c r="C17" s="3" t="s">
        <v>356</v>
      </c>
      <c r="D17" s="3" t="s">
        <v>54</v>
      </c>
      <c r="E17" s="7">
        <v>130</v>
      </c>
      <c r="F17" s="7">
        <v>195</v>
      </c>
      <c r="G17" s="7">
        <v>239.85</v>
      </c>
      <c r="H17" s="7">
        <v>160</v>
      </c>
      <c r="I17" s="7">
        <f t="shared" si="4"/>
        <v>196.8</v>
      </c>
      <c r="J17" s="7">
        <v>150</v>
      </c>
      <c r="K17" s="2">
        <f t="shared" si="2"/>
        <v>184.5</v>
      </c>
      <c r="L17" s="7">
        <v>1</v>
      </c>
      <c r="M17" s="7">
        <f>Suppliers!AF10 - Customers!AH22 +L17</f>
        <v>66</v>
      </c>
      <c r="N17" s="1">
        <f t="shared" si="0"/>
        <v>8580</v>
      </c>
      <c r="O17" s="7">
        <v>40</v>
      </c>
      <c r="P17" s="9">
        <v>6</v>
      </c>
      <c r="Q17" s="9" t="s">
        <v>361</v>
      </c>
      <c r="R17" s="25" t="s">
        <v>362</v>
      </c>
      <c r="S17" s="1"/>
      <c r="T17" s="34"/>
    </row>
    <row r="18" spans="1:20">
      <c r="A18" s="3" t="s">
        <v>363</v>
      </c>
      <c r="B18" s="3" t="s">
        <v>355</v>
      </c>
      <c r="C18" s="3" t="s">
        <v>326</v>
      </c>
      <c r="D18" s="3" t="s">
        <v>55</v>
      </c>
      <c r="E18" s="2">
        <v>140</v>
      </c>
      <c r="F18" s="2">
        <v>160</v>
      </c>
      <c r="G18" s="2">
        <v>196.8</v>
      </c>
      <c r="H18" s="2">
        <v>120</v>
      </c>
      <c r="I18" s="2">
        <f t="shared" si="4"/>
        <v>147.6</v>
      </c>
      <c r="J18" s="2">
        <v>110</v>
      </c>
      <c r="K18" s="2">
        <f t="shared" si="2"/>
        <v>135.30000000000001</v>
      </c>
      <c r="L18" s="9">
        <v>8</v>
      </c>
      <c r="M18" s="7">
        <f>Suppliers!AG10 - Customers!AI22 +L18</f>
        <v>28</v>
      </c>
      <c r="N18" s="1">
        <f t="shared" si="0"/>
        <v>3920</v>
      </c>
      <c r="O18" s="9">
        <v>50</v>
      </c>
      <c r="P18" s="9">
        <v>7</v>
      </c>
      <c r="Q18" s="9" t="s">
        <v>350</v>
      </c>
      <c r="R18" s="21" t="s">
        <v>364</v>
      </c>
      <c r="S18" s="1"/>
    </row>
    <row r="19" spans="1:20">
      <c r="A19" s="3" t="s">
        <v>365</v>
      </c>
      <c r="B19" s="3" t="s">
        <v>355</v>
      </c>
      <c r="C19" s="3" t="s">
        <v>349</v>
      </c>
      <c r="D19" s="3" t="s">
        <v>56</v>
      </c>
      <c r="E19" s="22">
        <v>350</v>
      </c>
      <c r="F19" s="22">
        <v>390</v>
      </c>
      <c r="G19" s="22">
        <v>479.7</v>
      </c>
      <c r="H19" s="22">
        <v>350</v>
      </c>
      <c r="I19" s="22">
        <f t="shared" si="4"/>
        <v>430.5</v>
      </c>
      <c r="J19" s="22">
        <v>370</v>
      </c>
      <c r="K19" s="22">
        <f t="shared" si="2"/>
        <v>455.09999999999997</v>
      </c>
      <c r="L19" s="7">
        <v>5</v>
      </c>
      <c r="M19" s="7">
        <f>Suppliers!AH10 - Customers!AJ22 + L19</f>
        <v>16</v>
      </c>
      <c r="N19" s="1">
        <f t="shared" si="0"/>
        <v>5600</v>
      </c>
      <c r="O19" s="7">
        <v>100</v>
      </c>
      <c r="P19" s="9">
        <v>4</v>
      </c>
      <c r="Q19" s="24">
        <v>42716</v>
      </c>
      <c r="R19" s="25" t="s">
        <v>366</v>
      </c>
      <c r="S19" s="1"/>
    </row>
    <row r="20" spans="1:20">
      <c r="A20" s="3" t="s">
        <v>367</v>
      </c>
      <c r="B20" s="3" t="s">
        <v>355</v>
      </c>
      <c r="C20" s="3" t="s">
        <v>358</v>
      </c>
      <c r="D20" s="3" t="s">
        <v>57</v>
      </c>
      <c r="E20" s="22">
        <v>50</v>
      </c>
      <c r="F20" s="22">
        <v>75</v>
      </c>
      <c r="G20" s="22">
        <v>92.25</v>
      </c>
      <c r="H20" s="22">
        <v>70</v>
      </c>
      <c r="I20" s="22">
        <f t="shared" si="4"/>
        <v>86.1</v>
      </c>
      <c r="J20" s="22">
        <v>75</v>
      </c>
      <c r="K20" s="22">
        <f t="shared" si="2"/>
        <v>92.25</v>
      </c>
      <c r="L20" s="7">
        <v>2</v>
      </c>
      <c r="M20" s="7">
        <f>Suppliers!AI10 - Customers!AK22 + L20</f>
        <v>16</v>
      </c>
      <c r="N20" s="1">
        <f t="shared" si="0"/>
        <v>800</v>
      </c>
      <c r="O20" s="7">
        <v>100</v>
      </c>
      <c r="P20" s="9">
        <v>6</v>
      </c>
      <c r="Q20" s="24">
        <v>42502</v>
      </c>
      <c r="R20" s="25" t="s">
        <v>368</v>
      </c>
      <c r="S20" s="1"/>
    </row>
    <row r="21" spans="1:20">
      <c r="A21" s="2" t="s">
        <v>369</v>
      </c>
      <c r="B21" s="2" t="s">
        <v>355</v>
      </c>
      <c r="C21" s="2" t="s">
        <v>359</v>
      </c>
      <c r="D21" s="2" t="s">
        <v>58</v>
      </c>
      <c r="E21" s="2">
        <v>20</v>
      </c>
      <c r="F21" s="2">
        <v>30</v>
      </c>
      <c r="G21" s="2">
        <v>36.9</v>
      </c>
      <c r="H21" s="2">
        <v>20</v>
      </c>
      <c r="I21" s="1">
        <f t="shared" si="4"/>
        <v>24.6</v>
      </c>
      <c r="J21" s="2">
        <v>19</v>
      </c>
      <c r="K21" s="1">
        <f t="shared" si="2"/>
        <v>23.37</v>
      </c>
      <c r="L21" s="9">
        <v>6</v>
      </c>
      <c r="M21" s="7">
        <f>Suppliers!AJ10 - Customers!AL22 + L21</f>
        <v>24</v>
      </c>
      <c r="N21" s="1">
        <f t="shared" si="0"/>
        <v>480</v>
      </c>
      <c r="O21" s="9">
        <v>200</v>
      </c>
      <c r="P21" s="9">
        <v>0</v>
      </c>
      <c r="Q21" s="9" t="s">
        <v>329</v>
      </c>
      <c r="R21" s="25" t="s">
        <v>370</v>
      </c>
      <c r="S21" s="1"/>
    </row>
    <row r="22" spans="1:20">
      <c r="A22" s="2" t="s">
        <v>371</v>
      </c>
      <c r="B22" s="2" t="s">
        <v>355</v>
      </c>
      <c r="C22" s="2" t="s">
        <v>360</v>
      </c>
      <c r="D22" s="2" t="s">
        <v>59</v>
      </c>
      <c r="E22" s="2">
        <v>35</v>
      </c>
      <c r="F22" s="2">
        <v>40</v>
      </c>
      <c r="G22" s="2">
        <v>49.2</v>
      </c>
      <c r="H22" s="2">
        <v>30</v>
      </c>
      <c r="I22" s="1">
        <f t="shared" si="4"/>
        <v>36.9</v>
      </c>
      <c r="J22" s="2">
        <v>35</v>
      </c>
      <c r="K22" s="1">
        <f t="shared" si="2"/>
        <v>43.05</v>
      </c>
      <c r="L22" s="9">
        <v>2</v>
      </c>
      <c r="M22" s="36">
        <f>Suppliers!AK10 - Customers!AM22 + L22</f>
        <v>22</v>
      </c>
      <c r="N22" s="1">
        <f t="shared" si="0"/>
        <v>770</v>
      </c>
      <c r="O22" s="9">
        <v>100</v>
      </c>
      <c r="P22" s="9">
        <v>0</v>
      </c>
      <c r="Q22" s="24">
        <v>42655</v>
      </c>
      <c r="R22" s="25" t="s">
        <v>374</v>
      </c>
      <c r="S22" s="1"/>
    </row>
    <row r="23" spans="1:20">
      <c r="R23" s="1"/>
      <c r="S23" s="1"/>
    </row>
    <row r="24" spans="1:20">
      <c r="S24" s="1"/>
    </row>
    <row r="25" spans="1:20">
      <c r="A25" s="1"/>
      <c r="B25" s="2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15.75" customHeight="1">
      <c r="A26" s="39"/>
      <c r="B26" s="40"/>
      <c r="C26" s="40"/>
      <c r="D26" s="40"/>
      <c r="E26" s="40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20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20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1:20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20">
      <c r="A30" s="4"/>
      <c r="B30" s="3"/>
      <c r="C30" s="3"/>
      <c r="D30" s="3" t="s">
        <v>375</v>
      </c>
      <c r="E30" s="22">
        <f t="shared" ref="E30:O30" si="5">SUM(E5:E22)</f>
        <v>7926</v>
      </c>
      <c r="F30" s="22">
        <f t="shared" si="5"/>
        <v>9567</v>
      </c>
      <c r="G30" s="22">
        <f t="shared" si="5"/>
        <v>11767.410000000002</v>
      </c>
      <c r="H30" s="22">
        <f t="shared" si="5"/>
        <v>9243</v>
      </c>
      <c r="I30" s="22">
        <f t="shared" si="5"/>
        <v>11368.890000000001</v>
      </c>
      <c r="J30" s="22">
        <f t="shared" si="5"/>
        <v>9467</v>
      </c>
      <c r="K30" s="22">
        <f t="shared" si="5"/>
        <v>11644.41</v>
      </c>
      <c r="L30" s="8">
        <f t="shared" si="5"/>
        <v>83</v>
      </c>
      <c r="M30" s="8">
        <f t="shared" si="5"/>
        <v>801</v>
      </c>
      <c r="N30" s="22">
        <f t="shared" si="5"/>
        <v>232584</v>
      </c>
      <c r="O30" s="8">
        <f t="shared" si="5"/>
        <v>1620</v>
      </c>
      <c r="P30" s="34"/>
      <c r="Q30" s="34"/>
      <c r="R30" s="34"/>
    </row>
    <row r="31" spans="1:20">
      <c r="A31" s="46" t="s">
        <v>376</v>
      </c>
      <c r="B31" s="47"/>
      <c r="C31" s="47"/>
      <c r="D31" s="47"/>
      <c r="E31" s="47"/>
      <c r="F31" s="47"/>
      <c r="G31" s="47"/>
      <c r="H31" s="47"/>
      <c r="I31" s="3"/>
      <c r="J31" s="4"/>
      <c r="K31" s="4"/>
      <c r="L31" s="4"/>
      <c r="M31" s="4"/>
      <c r="N31" s="4"/>
      <c r="O31" s="4"/>
      <c r="P31" s="34"/>
      <c r="Q31" s="34"/>
      <c r="R31" s="34"/>
    </row>
    <row r="32" spans="1:20">
      <c r="A32" s="46" t="s">
        <v>377</v>
      </c>
      <c r="B32" s="47"/>
      <c r="C32" s="47"/>
      <c r="D32" s="4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4"/>
      <c r="Q32" s="34"/>
      <c r="R32" s="34"/>
    </row>
    <row r="33" spans="1:18" ht="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4"/>
      <c r="Q33" s="34"/>
      <c r="R33" s="34"/>
    </row>
    <row r="34" spans="1:18" ht="15">
      <c r="A34" s="46" t="s">
        <v>378</v>
      </c>
      <c r="B34" s="47"/>
      <c r="C34" s="47"/>
      <c r="D34" s="47"/>
      <c r="E34" s="47"/>
      <c r="F34" s="47"/>
      <c r="G34" s="3"/>
      <c r="H34" s="4"/>
      <c r="I34" s="4"/>
      <c r="J34" s="4"/>
      <c r="K34" s="4"/>
      <c r="L34" s="4"/>
      <c r="M34" s="4"/>
      <c r="N34" s="4"/>
      <c r="O34" s="4"/>
      <c r="P34" s="34"/>
      <c r="Q34" s="34"/>
      <c r="R34" s="34"/>
    </row>
    <row r="38" spans="1:18" ht="15"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</sheetData>
  <mergeCells count="4">
    <mergeCell ref="E2:H2"/>
    <mergeCell ref="A32:D32"/>
    <mergeCell ref="A34:F34"/>
    <mergeCell ref="A31:H31"/>
  </mergeCells>
  <hyperlinks>
    <hyperlink ref="R5" r:id="rId1"/>
    <hyperlink ref="R6" r:id="rId2"/>
    <hyperlink ref="R7" r:id="rId3"/>
    <hyperlink ref="R9" r:id="rId4"/>
    <hyperlink ref="R11" r:id="rId5"/>
    <hyperlink ref="R12" r:id="rId6"/>
    <hyperlink ref="R13" r:id="rId7"/>
    <hyperlink ref="R14" r:id="rId8"/>
    <hyperlink ref="R15" r:id="rId9"/>
    <hyperlink ref="R16" r:id="rId10"/>
    <hyperlink ref="R17" r:id="rId11"/>
    <hyperlink ref="R19" r:id="rId12"/>
    <hyperlink ref="R20" r:id="rId13"/>
    <hyperlink ref="R21" r:id="rId14"/>
    <hyperlink ref="R22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defaultColWidth="14.42578125" defaultRowHeight="15.75" customHeight="1"/>
  <cols>
    <col min="1" max="1" width="11.28515625" customWidth="1"/>
    <col min="2" max="2" width="13.42578125" customWidth="1"/>
    <col min="3" max="3" width="20.7109375" customWidth="1"/>
    <col min="4" max="4" width="22.42578125" customWidth="1"/>
    <col min="5" max="5" width="22.85546875" customWidth="1"/>
    <col min="6" max="6" width="27.7109375" customWidth="1"/>
    <col min="7" max="7" width="29.7109375" customWidth="1"/>
    <col min="8" max="8" width="12.42578125" customWidth="1"/>
    <col min="9" max="9" width="27.7109375" customWidth="1"/>
    <col min="10" max="10" width="16.42578125" customWidth="1"/>
    <col min="11" max="11" width="31.7109375" customWidth="1"/>
    <col min="12" max="12" width="35.85546875" customWidth="1"/>
    <col min="13" max="13" width="18.5703125" customWidth="1"/>
    <col min="14" max="14" width="16.42578125" customWidth="1"/>
    <col min="15" max="15" width="25.7109375" customWidth="1"/>
    <col min="16" max="16" width="24.5703125" customWidth="1"/>
    <col min="17" max="17" width="20.5703125" customWidth="1"/>
  </cols>
  <sheetData>
    <row r="1" spans="1:17">
      <c r="A1" s="20" t="s">
        <v>334</v>
      </c>
      <c r="B1" s="20"/>
      <c r="C1" s="20" t="s">
        <v>17</v>
      </c>
      <c r="D1" s="46" t="s">
        <v>18</v>
      </c>
      <c r="E1" s="47"/>
      <c r="F1" s="47"/>
      <c r="G1" s="47"/>
      <c r="H1" s="32"/>
      <c r="I1" s="32"/>
    </row>
    <row r="2" spans="1:17">
      <c r="A2" s="33" t="str">
        <f>Inventory!B4</f>
        <v>Product Type</v>
      </c>
      <c r="B2" s="33" t="str">
        <f>Inventory!C4</f>
        <v>Brand Name</v>
      </c>
      <c r="C2" s="33" t="str">
        <f>Inventory!D4</f>
        <v>Product Name</v>
      </c>
      <c r="D2" s="33" t="s">
        <v>282</v>
      </c>
      <c r="E2" s="26" t="s">
        <v>45</v>
      </c>
      <c r="F2" s="3" t="s">
        <v>43</v>
      </c>
      <c r="G2" s="27" t="s">
        <v>322</v>
      </c>
      <c r="H2" s="26" t="s">
        <v>46</v>
      </c>
      <c r="I2" s="26" t="s">
        <v>47</v>
      </c>
      <c r="J2" s="21" t="s">
        <v>340</v>
      </c>
    </row>
    <row r="3" spans="1:17">
      <c r="A3" s="3" t="s">
        <v>341</v>
      </c>
      <c r="B3" s="3" t="s">
        <v>284</v>
      </c>
      <c r="C3" s="3" t="s">
        <v>42</v>
      </c>
      <c r="D3" s="21" t="s">
        <v>343</v>
      </c>
      <c r="E3" s="21" t="s">
        <v>344</v>
      </c>
      <c r="F3" s="21" t="s">
        <v>344</v>
      </c>
      <c r="G3" s="21" t="s">
        <v>344</v>
      </c>
      <c r="H3" s="21" t="s">
        <v>344</v>
      </c>
      <c r="I3" s="21" t="s">
        <v>344</v>
      </c>
      <c r="J3" s="21" t="s">
        <v>344</v>
      </c>
      <c r="K3" s="32"/>
      <c r="L3" s="32"/>
      <c r="M3" s="32"/>
      <c r="N3" s="32"/>
      <c r="O3" s="32"/>
      <c r="P3" s="32"/>
      <c r="Q3" s="32"/>
    </row>
    <row r="4" spans="1:17">
      <c r="A4" s="3" t="s">
        <v>341</v>
      </c>
      <c r="B4" s="3" t="s">
        <v>307</v>
      </c>
      <c r="C4" s="3" t="s">
        <v>43</v>
      </c>
      <c r="D4" s="21" t="s">
        <v>343</v>
      </c>
      <c r="E4" s="21" t="s">
        <v>344</v>
      </c>
      <c r="F4" s="21" t="s">
        <v>343</v>
      </c>
      <c r="G4" s="21" t="s">
        <v>344</v>
      </c>
      <c r="H4" s="21" t="s">
        <v>344</v>
      </c>
      <c r="I4" s="21" t="s">
        <v>344</v>
      </c>
      <c r="J4" s="21" t="s">
        <v>344</v>
      </c>
      <c r="K4" s="33"/>
      <c r="L4" s="33"/>
      <c r="M4" s="33"/>
      <c r="N4" s="33"/>
      <c r="O4" s="33"/>
      <c r="P4" s="33"/>
      <c r="Q4" s="33"/>
    </row>
    <row r="5" spans="1:17">
      <c r="A5" s="26" t="s">
        <v>341</v>
      </c>
      <c r="B5" s="26" t="s">
        <v>321</v>
      </c>
      <c r="C5" s="27" t="s">
        <v>322</v>
      </c>
      <c r="D5" s="21" t="s">
        <v>343</v>
      </c>
      <c r="E5" s="21" t="s">
        <v>344</v>
      </c>
      <c r="F5" s="27" t="s">
        <v>344</v>
      </c>
      <c r="G5" s="21" t="s">
        <v>343</v>
      </c>
      <c r="H5" s="21" t="s">
        <v>344</v>
      </c>
      <c r="I5" s="21" t="s">
        <v>343</v>
      </c>
      <c r="J5" s="21" t="s">
        <v>344</v>
      </c>
    </row>
    <row r="6" spans="1:17">
      <c r="A6" s="26" t="s">
        <v>341</v>
      </c>
      <c r="B6" s="26" t="s">
        <v>326</v>
      </c>
      <c r="C6" s="26" t="s">
        <v>45</v>
      </c>
      <c r="D6" s="21" t="s">
        <v>343</v>
      </c>
      <c r="E6" s="21" t="s">
        <v>343</v>
      </c>
      <c r="F6" s="27" t="s">
        <v>344</v>
      </c>
      <c r="G6" s="21" t="s">
        <v>344</v>
      </c>
      <c r="H6" s="21" t="s">
        <v>344</v>
      </c>
      <c r="I6" s="21" t="s">
        <v>343</v>
      </c>
      <c r="J6" s="21" t="s">
        <v>344</v>
      </c>
    </row>
    <row r="7" spans="1:17">
      <c r="A7" s="26" t="s">
        <v>341</v>
      </c>
      <c r="B7" s="26" t="s">
        <v>328</v>
      </c>
      <c r="C7" s="26" t="s">
        <v>46</v>
      </c>
      <c r="D7" s="21" t="s">
        <v>343</v>
      </c>
      <c r="E7" s="21" t="s">
        <v>344</v>
      </c>
      <c r="F7" s="21" t="s">
        <v>344</v>
      </c>
      <c r="G7" s="21" t="s">
        <v>344</v>
      </c>
      <c r="H7" s="21" t="s">
        <v>343</v>
      </c>
      <c r="I7" s="21" t="s">
        <v>344</v>
      </c>
      <c r="J7" s="21" t="s">
        <v>344</v>
      </c>
    </row>
    <row r="8" spans="1:17">
      <c r="A8" s="26" t="s">
        <v>341</v>
      </c>
      <c r="B8" s="26" t="s">
        <v>284</v>
      </c>
      <c r="C8" s="26" t="s">
        <v>47</v>
      </c>
      <c r="D8" s="21" t="s">
        <v>343</v>
      </c>
      <c r="E8" s="21" t="s">
        <v>344</v>
      </c>
      <c r="F8" s="21" t="s">
        <v>344</v>
      </c>
      <c r="G8" s="21" t="s">
        <v>344</v>
      </c>
      <c r="H8" s="21" t="s">
        <v>344</v>
      </c>
      <c r="I8" s="21" t="s">
        <v>343</v>
      </c>
      <c r="J8" s="21" t="s">
        <v>344</v>
      </c>
    </row>
    <row r="9" spans="1:17">
      <c r="A9" s="3" t="s">
        <v>341</v>
      </c>
      <c r="B9" s="3" t="s">
        <v>326</v>
      </c>
      <c r="C9" s="3" t="s">
        <v>48</v>
      </c>
      <c r="D9" s="21" t="s">
        <v>344</v>
      </c>
      <c r="E9" s="21" t="s">
        <v>344</v>
      </c>
      <c r="F9" s="21" t="s">
        <v>344</v>
      </c>
      <c r="G9" s="21" t="s">
        <v>344</v>
      </c>
      <c r="H9" s="21" t="s">
        <v>344</v>
      </c>
      <c r="I9" s="21" t="s">
        <v>344</v>
      </c>
      <c r="J9" s="21" t="s">
        <v>343</v>
      </c>
    </row>
    <row r="19" spans="2:4">
      <c r="B19" s="3"/>
      <c r="C19" s="3"/>
      <c r="D19" s="3"/>
    </row>
  </sheetData>
  <mergeCells count="1">
    <mergeCell ref="D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/>
  </sheetViews>
  <sheetFormatPr defaultColWidth="14.42578125" defaultRowHeight="15.75" customHeight="1"/>
  <cols>
    <col min="1" max="1" width="15.85546875" customWidth="1"/>
    <col min="2" max="2" width="14.42578125" customWidth="1"/>
    <col min="3" max="3" width="6.85546875" customWidth="1"/>
    <col min="4" max="4" width="9.42578125" customWidth="1"/>
    <col min="5" max="5" width="8.5703125" customWidth="1"/>
    <col min="6" max="6" width="6.28515625" customWidth="1"/>
    <col min="7" max="7" width="8.85546875" customWidth="1"/>
    <col min="8" max="8" width="8.28515625" customWidth="1"/>
    <col min="9" max="9" width="19.140625" customWidth="1"/>
    <col min="10" max="10" width="12.28515625" customWidth="1"/>
    <col min="11" max="11" width="9.85546875" customWidth="1"/>
    <col min="12" max="12" width="15.42578125" customWidth="1"/>
    <col min="13" max="13" width="16.42578125" customWidth="1"/>
    <col min="14" max="14" width="20.42578125" customWidth="1"/>
    <col min="15" max="15" width="10.5703125" customWidth="1"/>
    <col min="16" max="16" width="22.7109375" customWidth="1"/>
    <col min="17" max="17" width="18.85546875" customWidth="1"/>
    <col min="18" max="18" width="18.140625" customWidth="1"/>
    <col min="19" max="19" width="13.140625" customWidth="1"/>
    <col min="20" max="20" width="15.42578125" customWidth="1"/>
  </cols>
  <sheetData>
    <row r="1" spans="1:20" ht="15.75" customHeight="1">
      <c r="A1" s="35" t="s">
        <v>372</v>
      </c>
      <c r="B1" s="35" t="str">
        <f>Suppliers!R4</f>
        <v>Delivery Method</v>
      </c>
      <c r="C1" s="48" t="s">
        <v>373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20" ht="15.75" customHeight="1">
      <c r="A2" s="38"/>
      <c r="B2" s="38"/>
      <c r="C2" s="38" t="str">
        <f>Suppliers!T4</f>
        <v>LCD TV</v>
      </c>
      <c r="D2" s="41" t="str">
        <f>Suppliers!U4</f>
        <v>Plasma TV</v>
      </c>
      <c r="E2" s="35" t="str">
        <f>Suppliers!V4</f>
        <v>Curve TV</v>
      </c>
      <c r="F2" s="42" t="str">
        <f>Suppliers!W4</f>
        <v>4K TV</v>
      </c>
      <c r="G2" s="41" t="str">
        <f>Suppliers!X4</f>
        <v>Smart TV</v>
      </c>
      <c r="H2" s="41" t="str">
        <f>Suppliers!Y4</f>
        <v>OLED TV</v>
      </c>
      <c r="I2" s="40" t="str">
        <f>Suppliers!Z4</f>
        <v>Home Cinema Projector</v>
      </c>
      <c r="J2" s="39" t="str">
        <f>Suppliers!AA4</f>
        <v>Blu-Ray Player</v>
      </c>
      <c r="K2" s="39" t="str">
        <f>Suppliers!AB4</f>
        <v>DVD Player</v>
      </c>
      <c r="L2" s="39" t="str">
        <f>Suppliers!AC4</f>
        <v>Blu-Ray 4k Players</v>
      </c>
      <c r="M2" s="39" t="str">
        <f>Suppliers!AD4</f>
        <v>Blu-Ray HDR Players</v>
      </c>
      <c r="N2" t="str">
        <f>Suppliers!AE4</f>
        <v>Smart Blu-ray Players</v>
      </c>
      <c r="O2" t="str">
        <f>Suppliers!AF4</f>
        <v>TV Stand</v>
      </c>
      <c r="P2" t="str">
        <f>Suppliers!AG4</f>
        <v>TV Wall-Mounted Bracket</v>
      </c>
      <c r="Q2" t="str">
        <f>Suppliers!AH4</f>
        <v>HiFi Stereo Systems</v>
      </c>
      <c r="R2" t="str">
        <f>Suppliers!AI4</f>
        <v>Bluetooth Speakers</v>
      </c>
      <c r="S2" t="str">
        <f>Suppliers!AJ4</f>
        <v>HDMI Cables</v>
      </c>
      <c r="T2" t="str">
        <f>Suppliers!AK4</f>
        <v>Remote Controls</v>
      </c>
    </row>
    <row r="3" spans="1:20" ht="15.75" customHeight="1">
      <c r="A3" s="35" t="s">
        <v>379</v>
      </c>
      <c r="B3" s="35" t="s">
        <v>380</v>
      </c>
      <c r="C3" s="40" t="s">
        <v>343</v>
      </c>
      <c r="D3" s="40" t="s">
        <v>343</v>
      </c>
      <c r="E3" s="40" t="s">
        <v>343</v>
      </c>
      <c r="F3" s="40" t="s">
        <v>343</v>
      </c>
      <c r="G3" s="40" t="s">
        <v>343</v>
      </c>
      <c r="H3" s="40" t="s">
        <v>343</v>
      </c>
      <c r="I3" s="40" t="s">
        <v>343</v>
      </c>
      <c r="J3" s="37" t="s">
        <v>343</v>
      </c>
      <c r="K3" s="37" t="s">
        <v>343</v>
      </c>
      <c r="L3" s="37" t="s">
        <v>343</v>
      </c>
      <c r="M3" s="37" t="s">
        <v>343</v>
      </c>
      <c r="N3" s="44" t="s">
        <v>343</v>
      </c>
      <c r="O3" s="44" t="s">
        <v>343</v>
      </c>
      <c r="P3" s="44" t="s">
        <v>343</v>
      </c>
      <c r="Q3" s="21" t="s">
        <v>343</v>
      </c>
      <c r="R3" s="21" t="s">
        <v>343</v>
      </c>
      <c r="S3" s="21" t="s">
        <v>343</v>
      </c>
      <c r="T3" s="21" t="s">
        <v>343</v>
      </c>
    </row>
    <row r="4" spans="1:20" ht="15.75" customHeight="1">
      <c r="A4" s="42" t="s">
        <v>381</v>
      </c>
      <c r="B4" s="42" t="s">
        <v>380</v>
      </c>
      <c r="C4" s="40" t="s">
        <v>343</v>
      </c>
      <c r="D4" s="40" t="s">
        <v>343</v>
      </c>
      <c r="E4" s="40" t="s">
        <v>343</v>
      </c>
      <c r="F4" s="40" t="s">
        <v>343</v>
      </c>
      <c r="G4" s="40" t="s">
        <v>343</v>
      </c>
      <c r="H4" s="40" t="s">
        <v>343</v>
      </c>
      <c r="I4" s="40" t="s">
        <v>343</v>
      </c>
      <c r="J4" s="38" t="s">
        <v>343</v>
      </c>
      <c r="K4" s="38" t="s">
        <v>343</v>
      </c>
      <c r="L4" s="38" t="s">
        <v>343</v>
      </c>
      <c r="M4" s="38" t="s">
        <v>343</v>
      </c>
      <c r="N4" s="33" t="s">
        <v>343</v>
      </c>
      <c r="O4" s="33" t="s">
        <v>343</v>
      </c>
      <c r="P4" s="33" t="s">
        <v>343</v>
      </c>
      <c r="Q4" s="21" t="s">
        <v>343</v>
      </c>
      <c r="R4" s="21" t="s">
        <v>343</v>
      </c>
      <c r="S4" s="21" t="s">
        <v>343</v>
      </c>
      <c r="T4" s="21" t="s">
        <v>343</v>
      </c>
    </row>
    <row r="5" spans="1:20" ht="15.75" customHeight="1">
      <c r="A5" s="42" t="s">
        <v>90</v>
      </c>
      <c r="B5" s="42" t="s">
        <v>382</v>
      </c>
      <c r="C5" s="40" t="s">
        <v>343</v>
      </c>
      <c r="D5" s="40" t="s">
        <v>343</v>
      </c>
      <c r="E5" s="42" t="s">
        <v>343</v>
      </c>
      <c r="F5" s="40" t="s">
        <v>343</v>
      </c>
      <c r="G5" s="40" t="s">
        <v>344</v>
      </c>
      <c r="H5" s="40" t="s">
        <v>343</v>
      </c>
      <c r="I5" s="40" t="s">
        <v>344</v>
      </c>
      <c r="J5" s="40" t="s">
        <v>343</v>
      </c>
      <c r="K5" s="40" t="s">
        <v>343</v>
      </c>
      <c r="L5" s="40" t="s">
        <v>343</v>
      </c>
      <c r="M5" s="40" t="s">
        <v>343</v>
      </c>
      <c r="N5" s="21" t="s">
        <v>343</v>
      </c>
      <c r="O5" s="21" t="s">
        <v>343</v>
      </c>
      <c r="P5" s="21" t="s">
        <v>343</v>
      </c>
      <c r="Q5" s="21" t="s">
        <v>343</v>
      </c>
      <c r="R5" s="21" t="s">
        <v>343</v>
      </c>
      <c r="S5" s="21" t="s">
        <v>343</v>
      </c>
      <c r="T5" s="21" t="s">
        <v>343</v>
      </c>
    </row>
    <row r="6" spans="1:20" ht="15.75" customHeight="1">
      <c r="A6" s="42" t="s">
        <v>383</v>
      </c>
      <c r="B6" s="35" t="s">
        <v>382</v>
      </c>
      <c r="C6" s="40" t="s">
        <v>343</v>
      </c>
      <c r="D6" s="40" t="s">
        <v>343</v>
      </c>
      <c r="E6" s="42" t="s">
        <v>344</v>
      </c>
      <c r="F6" s="40" t="s">
        <v>344</v>
      </c>
      <c r="G6" s="40" t="s">
        <v>344</v>
      </c>
      <c r="H6" s="40" t="s">
        <v>343</v>
      </c>
      <c r="I6" s="40" t="s">
        <v>344</v>
      </c>
      <c r="J6" s="40" t="s">
        <v>343</v>
      </c>
      <c r="K6" s="40" t="s">
        <v>343</v>
      </c>
      <c r="L6" s="40" t="s">
        <v>343</v>
      </c>
      <c r="M6" s="40" t="s">
        <v>343</v>
      </c>
      <c r="N6" s="21" t="s">
        <v>343</v>
      </c>
      <c r="O6" s="21" t="s">
        <v>343</v>
      </c>
      <c r="P6" s="21" t="s">
        <v>343</v>
      </c>
      <c r="Q6" s="21" t="s">
        <v>343</v>
      </c>
      <c r="R6" s="21" t="s">
        <v>343</v>
      </c>
      <c r="S6" s="21" t="s">
        <v>343</v>
      </c>
      <c r="T6" s="21" t="s">
        <v>343</v>
      </c>
    </row>
    <row r="7" spans="1:20" ht="15.75" customHeight="1">
      <c r="A7" s="35" t="s">
        <v>78</v>
      </c>
      <c r="B7" s="45" t="s">
        <v>382</v>
      </c>
      <c r="C7" s="40" t="s">
        <v>343</v>
      </c>
      <c r="D7" s="40" t="s">
        <v>343</v>
      </c>
      <c r="E7" s="40" t="s">
        <v>344</v>
      </c>
      <c r="F7" s="40" t="s">
        <v>343</v>
      </c>
      <c r="G7" s="40" t="s">
        <v>343</v>
      </c>
      <c r="H7" s="40" t="s">
        <v>344</v>
      </c>
      <c r="I7" s="40" t="s">
        <v>344</v>
      </c>
      <c r="J7" s="40" t="s">
        <v>343</v>
      </c>
      <c r="K7" s="40" t="s">
        <v>343</v>
      </c>
      <c r="L7" s="40" t="s">
        <v>343</v>
      </c>
      <c r="M7" s="40" t="s">
        <v>343</v>
      </c>
      <c r="N7" s="21" t="s">
        <v>343</v>
      </c>
      <c r="O7" s="21" t="s">
        <v>343</v>
      </c>
      <c r="P7" s="21" t="s">
        <v>343</v>
      </c>
      <c r="Q7" s="21" t="s">
        <v>343</v>
      </c>
      <c r="R7" s="21" t="s">
        <v>343</v>
      </c>
      <c r="S7" s="21" t="s">
        <v>343</v>
      </c>
      <c r="T7" s="21" t="s">
        <v>343</v>
      </c>
    </row>
    <row r="8" spans="1:20" ht="15.75" customHeight="1">
      <c r="A8" s="45" t="s">
        <v>384</v>
      </c>
      <c r="B8" s="42" t="s">
        <v>382</v>
      </c>
      <c r="C8" s="40" t="s">
        <v>343</v>
      </c>
      <c r="D8" s="40" t="s">
        <v>344</v>
      </c>
      <c r="E8" s="40" t="s">
        <v>344</v>
      </c>
      <c r="F8" s="40" t="s">
        <v>344</v>
      </c>
      <c r="G8" s="40" t="s">
        <v>344</v>
      </c>
      <c r="H8" s="40" t="s">
        <v>343</v>
      </c>
      <c r="I8" s="40" t="s">
        <v>344</v>
      </c>
      <c r="J8" s="40" t="s">
        <v>343</v>
      </c>
      <c r="K8" s="40" t="s">
        <v>343</v>
      </c>
      <c r="L8" s="40" t="s">
        <v>343</v>
      </c>
      <c r="M8" s="40" t="s">
        <v>343</v>
      </c>
      <c r="N8" s="21" t="s">
        <v>343</v>
      </c>
      <c r="O8" s="21" t="s">
        <v>343</v>
      </c>
      <c r="P8" s="21" t="s">
        <v>343</v>
      </c>
      <c r="Q8" s="21" t="s">
        <v>343</v>
      </c>
      <c r="R8" s="21" t="s">
        <v>343</v>
      </c>
      <c r="S8" s="21" t="s">
        <v>343</v>
      </c>
      <c r="T8" s="21" t="s">
        <v>343</v>
      </c>
    </row>
    <row r="9" spans="1:20" ht="15.75" customHeight="1">
      <c r="A9" s="35"/>
      <c r="B9" s="35"/>
      <c r="C9" s="40"/>
      <c r="D9" s="40"/>
      <c r="E9" s="40"/>
      <c r="F9" s="40"/>
      <c r="G9" s="40"/>
      <c r="H9" s="40"/>
      <c r="I9" s="40"/>
      <c r="J9" s="39"/>
      <c r="K9" s="39"/>
      <c r="L9" s="39"/>
      <c r="M9" s="39"/>
    </row>
    <row r="10" spans="1:2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0" ht="15.75" customHeight="1">
      <c r="A11" s="34"/>
      <c r="B11" s="34"/>
    </row>
    <row r="12" spans="1:20" ht="15.75" customHeight="1">
      <c r="A12" s="34"/>
      <c r="B12" s="34"/>
    </row>
    <row r="13" spans="1:20" ht="15.75" customHeight="1">
      <c r="A13" s="34"/>
      <c r="B13" s="34"/>
    </row>
    <row r="14" spans="1:20" ht="15.75" customHeight="1">
      <c r="A14" s="34"/>
      <c r="B14" s="34"/>
    </row>
    <row r="15" spans="1:20" ht="15.75" customHeight="1">
      <c r="A15" s="34"/>
      <c r="B15" s="34"/>
    </row>
    <row r="19" spans="1:3">
      <c r="A19" s="3"/>
      <c r="B19" s="3"/>
      <c r="C19" s="3"/>
    </row>
  </sheetData>
  <mergeCells count="1">
    <mergeCell ref="C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Profit and Loss</vt:lpstr>
      <vt:lpstr>Profit and Loss First Quarter</vt:lpstr>
      <vt:lpstr>Profit and Loss Second Quarter</vt:lpstr>
      <vt:lpstr>Profit and Loss Third Quarter</vt:lpstr>
      <vt:lpstr>Suppliers</vt:lpstr>
      <vt:lpstr>Inventory</vt:lpstr>
      <vt:lpstr>TVs</vt:lpstr>
      <vt:lpstr>Item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modified xsi:type="dcterms:W3CDTF">2017-02-26T20:58:54Z</dcterms:modified>
</cp:coreProperties>
</file>