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E:\Sachin Data\YouTube Content\Study Material\Excel Noted for Youtube\"/>
    </mc:Choice>
  </mc:AlternateContent>
  <xr:revisionPtr revIDLastSave="0" documentId="13_ncr:1_{64581FDB-CD76-4E07-B615-C4111DFD80FE}" xr6:coauthVersionLast="47" xr6:coauthVersionMax="47" xr10:uidLastSave="{00000000-0000-0000-0000-000000000000}"/>
  <bookViews>
    <workbookView xWindow="-108" yWindow="-108" windowWidth="23256" windowHeight="12576" xr2:uid="{1051F444-B7AA-4E95-AD64-96161F94B12D}"/>
  </bookViews>
  <sheets>
    <sheet name="Sheet3" sheetId="3" r:id="rId1"/>
  </sheets>
  <definedNames>
    <definedName name="_xlnm._FilterDatabase" localSheetId="0" hidden="1">Sheet3!$A$73:$B$85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8" i="3" l="1"/>
  <c r="B128" i="3"/>
  <c r="B111" i="3"/>
  <c r="B89" i="3"/>
  <c r="E89" i="3"/>
  <c r="E88" i="3"/>
  <c r="B90" i="3"/>
  <c r="B65" i="3"/>
  <c r="B64" i="3"/>
  <c r="B63" i="3"/>
  <c r="B62" i="3"/>
  <c r="B61" i="3"/>
  <c r="B60" i="3"/>
  <c r="B59" i="3"/>
  <c r="J39" i="3"/>
  <c r="AW22" i="3"/>
  <c r="AW24" i="3" s="1"/>
  <c r="AW18" i="3"/>
  <c r="AO17" i="3"/>
  <c r="J14" i="3"/>
  <c r="BP13" i="3"/>
  <c r="U13" i="3"/>
  <c r="V11" i="3" s="1"/>
  <c r="J13" i="3"/>
  <c r="BP12" i="3"/>
  <c r="J12" i="3"/>
  <c r="BP11" i="3"/>
  <c r="J11" i="3"/>
  <c r="BP10" i="3"/>
  <c r="J10" i="3"/>
  <c r="BP9" i="3"/>
  <c r="AG9" i="3"/>
  <c r="J9" i="3"/>
  <c r="BP8" i="3"/>
  <c r="AP8" i="3"/>
  <c r="O8" i="3"/>
  <c r="M8" i="3"/>
  <c r="J8" i="3"/>
  <c r="V7" i="3"/>
  <c r="AH6" i="3"/>
  <c r="AJ6" i="3" s="1"/>
  <c r="B91" i="3" l="1"/>
  <c r="B92" i="3" s="1"/>
  <c r="AH3" i="3"/>
  <c r="AJ3" i="3" s="1"/>
  <c r="AH4" i="3"/>
  <c r="AJ4" i="3" s="1"/>
  <c r="AH7" i="3"/>
  <c r="AJ7" i="3" s="1"/>
  <c r="V8" i="3"/>
  <c r="V9" i="3"/>
  <c r="V10" i="3"/>
  <c r="AH5" i="3"/>
  <c r="AJ5" i="3" s="1"/>
  <c r="AJ9" i="3" l="1"/>
  <c r="B93" i="3"/>
  <c r="B75" i="3" s="1"/>
  <c r="B74" i="3" l="1"/>
  <c r="B80" i="3"/>
  <c r="B77" i="3"/>
  <c r="B85" i="3"/>
  <c r="B76" i="3"/>
  <c r="B83" i="3"/>
  <c r="B78" i="3"/>
  <c r="B79" i="3"/>
  <c r="B81" i="3"/>
  <c r="B84" i="3"/>
  <c r="B82" i="3"/>
</calcChain>
</file>

<file path=xl/sharedStrings.xml><?xml version="1.0" encoding="utf-8"?>
<sst xmlns="http://schemas.openxmlformats.org/spreadsheetml/2006/main" count="134" uniqueCount="84">
  <si>
    <t>Min</t>
  </si>
  <si>
    <t>Standard Deviation</t>
  </si>
  <si>
    <t>Now we calculate each student's difference from the Mean</t>
  </si>
  <si>
    <t>Variance</t>
  </si>
  <si>
    <t>This example is for population</t>
  </si>
  <si>
    <t>The "Population Standard Deviation"</t>
  </si>
  <si>
    <t>The "Sample Standard Deviation"</t>
  </si>
  <si>
    <t>Students</t>
  </si>
  <si>
    <t>Heights</t>
  </si>
  <si>
    <t>Mean</t>
  </si>
  <si>
    <t>Take each difference</t>
  </si>
  <si>
    <t>Square it</t>
  </si>
  <si>
    <t>=</t>
  </si>
  <si>
    <t>Vikas</t>
  </si>
  <si>
    <t>To calculate the Variance, take each difference, square it, and then average the result</t>
  </si>
  <si>
    <t>But if the data is a sample (a selection taken from a bigger population)</t>
  </si>
  <si>
    <t>Ashwini</t>
  </si>
  <si>
    <t>The heights (at the shoulders) are: 182cm, 161cm, 152cm, 137cm and 121cm</t>
  </si>
  <si>
    <t>Then the calculation changes</t>
  </si>
  <si>
    <t>Kalpesh</t>
  </si>
  <si>
    <t>182+161+152+137+121</t>
  </si>
  <si>
    <t>985.96+108.16+1.96+184.96+876.16</t>
  </si>
  <si>
    <t>Snehal</t>
  </si>
  <si>
    <t>When you have "N" data values that are:</t>
  </si>
  <si>
    <t>Kumar</t>
  </si>
  <si>
    <t>Averge</t>
  </si>
  <si>
    <t>.</t>
  </si>
  <si>
    <t>The population: divide by N when calculating variance (like we did)</t>
  </si>
  <si>
    <t>STDEV.P</t>
  </si>
  <si>
    <t>A sample : divide by N-1 when calculating variance</t>
  </si>
  <si>
    <t>Where</t>
  </si>
  <si>
    <t>STDEV.S</t>
  </si>
  <si>
    <t>STDEVA</t>
  </si>
  <si>
    <t>so the mean (average) height is 151 cm. Let's plot this on the chart:</t>
  </si>
  <si>
    <t>If our 5 student are just a sample of bigger population of student,</t>
  </si>
  <si>
    <t>STDEVPA</t>
  </si>
  <si>
    <t>We divide by 4 instead of 5 like this</t>
  </si>
  <si>
    <t>STDEV</t>
  </si>
  <si>
    <t>Standard Deviation is just square root of variance, so:</t>
  </si>
  <si>
    <t>STDEVP</t>
  </si>
  <si>
    <t>Sample Variance</t>
  </si>
  <si>
    <t>2157.2 / 4 = 539.3</t>
  </si>
  <si>
    <t>σ</t>
  </si>
  <si>
    <t>√431.44</t>
  </si>
  <si>
    <t>Sample Standard Deviation</t>
  </si>
  <si>
    <t>√539.3</t>
  </si>
  <si>
    <t>STD</t>
  </si>
  <si>
    <t>And the good thing about the standard deviation is that it is useful</t>
  </si>
  <si>
    <t>Now we can show which heights are within one standard deviation of the mean</t>
  </si>
  <si>
    <t>Looks complicated, but the important change is to</t>
  </si>
  <si>
    <t xml:space="preserve">20.77 mm </t>
  </si>
  <si>
    <t>So, using the standard deviation we have a "standard" way of knowing</t>
  </si>
  <si>
    <t>Population Variance</t>
  </si>
  <si>
    <t>2157.2/5</t>
  </si>
  <si>
    <t>what is normal, and what is extra large or extra small</t>
  </si>
  <si>
    <r>
      <t>Its symbol is </t>
    </r>
    <r>
      <rPr>
        <b/>
        <sz val="14"/>
        <color theme="1"/>
        <rFont val="Segoe UI"/>
        <family val="2"/>
      </rPr>
      <t>σ</t>
    </r>
    <r>
      <rPr>
        <sz val="14"/>
        <color rgb="FF333333"/>
        <rFont val="Segoe UI"/>
        <family val="2"/>
      </rPr>
      <t> (the greek letter sigma)</t>
    </r>
  </si>
  <si>
    <r>
      <t>σ</t>
    </r>
    <r>
      <rPr>
        <vertAlign val="superscript"/>
        <sz val="14"/>
        <color theme="1"/>
        <rFont val="Segoe UI"/>
        <family val="2"/>
      </rPr>
      <t>2</t>
    </r>
  </si>
  <si>
    <r>
      <t>(31)</t>
    </r>
    <r>
      <rPr>
        <vertAlign val="superscript"/>
        <sz val="14"/>
        <color theme="1"/>
        <rFont val="Segoe UI"/>
        <family val="2"/>
      </rPr>
      <t>2</t>
    </r>
    <r>
      <rPr>
        <sz val="14"/>
        <color theme="1"/>
        <rFont val="Calibri"/>
        <family val="2"/>
        <scheme val="minor"/>
      </rPr>
      <t xml:space="preserve"> + (10)</t>
    </r>
    <r>
      <rPr>
        <vertAlign val="superscript"/>
        <sz val="14"/>
        <color theme="1"/>
        <rFont val="Segoe UI"/>
        <family val="2"/>
      </rPr>
      <t>2</t>
    </r>
    <r>
      <rPr>
        <sz val="14"/>
        <color theme="1"/>
        <rFont val="Calibri"/>
        <family val="2"/>
        <scheme val="minor"/>
      </rPr>
      <t xml:space="preserve"> +(1)</t>
    </r>
    <r>
      <rPr>
        <vertAlign val="superscript"/>
        <sz val="14"/>
        <color theme="1"/>
        <rFont val="Segoe UI"/>
        <family val="2"/>
      </rPr>
      <t>2</t>
    </r>
    <r>
      <rPr>
        <sz val="14"/>
        <color theme="1"/>
        <rFont val="Calibri"/>
        <family val="2"/>
        <scheme val="minor"/>
      </rPr>
      <t xml:space="preserve"> +(-14)</t>
    </r>
    <r>
      <rPr>
        <vertAlign val="superscript"/>
        <sz val="14"/>
        <color theme="1"/>
        <rFont val="Segoe UI"/>
        <family val="2"/>
      </rPr>
      <t>2</t>
    </r>
    <r>
      <rPr>
        <sz val="14"/>
        <color theme="1"/>
        <rFont val="Calibri"/>
        <family val="2"/>
        <scheme val="minor"/>
      </rPr>
      <t xml:space="preserve"> +(-30)</t>
    </r>
    <r>
      <rPr>
        <vertAlign val="superscript"/>
        <sz val="14"/>
        <color theme="1"/>
        <rFont val="Segoe UI"/>
        <family val="2"/>
      </rPr>
      <t>2</t>
    </r>
    <r>
      <rPr>
        <sz val="14"/>
        <color theme="1"/>
        <rFont val="Calibri"/>
        <family val="2"/>
        <scheme val="minor"/>
      </rPr>
      <t xml:space="preserve"> </t>
    </r>
  </si>
  <si>
    <r>
      <t>x</t>
    </r>
    <r>
      <rPr>
        <b/>
        <i/>
        <vertAlign val="subscript"/>
        <sz val="14"/>
        <color rgb="FF505050"/>
        <rFont val="Arial"/>
        <family val="2"/>
      </rPr>
      <t>i</t>
    </r>
    <r>
      <rPr>
        <sz val="14"/>
        <color rgb="FF000000"/>
        <rFont val="Arial"/>
        <family val="2"/>
      </rPr>
      <t> are individual values in the set of data</t>
    </r>
  </si>
  <si>
    <r>
      <t xml:space="preserve">So the variance is </t>
    </r>
    <r>
      <rPr>
        <b/>
        <sz val="14"/>
        <color theme="1"/>
        <rFont val="Segoe UI"/>
        <family val="2"/>
      </rPr>
      <t>431.44</t>
    </r>
  </si>
  <si>
    <r>
      <t>x</t>
    </r>
    <r>
      <rPr>
        <sz val="14"/>
        <color rgb="FF000000"/>
        <rFont val="Arial"/>
        <family val="2"/>
      </rPr>
      <t> is the mean of all </t>
    </r>
    <r>
      <rPr>
        <i/>
        <sz val="14"/>
        <color rgb="FF000000"/>
        <rFont val="Arial"/>
        <family val="2"/>
      </rPr>
      <t>x</t>
    </r>
    <r>
      <rPr>
        <sz val="14"/>
        <color rgb="FF000000"/>
        <rFont val="Arial"/>
        <family val="2"/>
      </rPr>
      <t> values</t>
    </r>
  </si>
  <si>
    <r>
      <t>n</t>
    </r>
    <r>
      <rPr>
        <sz val="14"/>
        <color rgb="FF000000"/>
        <rFont val="Arial"/>
        <family val="2"/>
      </rPr>
      <t> is the total number of </t>
    </r>
    <r>
      <rPr>
        <i/>
        <sz val="14"/>
        <color rgb="FF000000"/>
        <rFont val="Arial"/>
        <family val="2"/>
      </rPr>
      <t>x</t>
    </r>
    <r>
      <rPr>
        <sz val="14"/>
        <color rgb="FF000000"/>
        <rFont val="Arial"/>
        <family val="2"/>
      </rPr>
      <t> values in the data set</t>
    </r>
  </si>
  <si>
    <r>
      <t>divide by </t>
    </r>
    <r>
      <rPr>
        <b/>
        <sz val="14"/>
        <color rgb="FF333333"/>
        <rFont val="Verdana"/>
        <family val="2"/>
      </rPr>
      <t>N-1</t>
    </r>
    <r>
      <rPr>
        <sz val="14"/>
        <color rgb="FF333333"/>
        <rFont val="Verdana"/>
        <family val="2"/>
      </rPr>
      <t> (instead of </t>
    </r>
    <r>
      <rPr>
        <b/>
        <sz val="14"/>
        <color rgb="FF333333"/>
        <rFont val="Verdana"/>
        <family val="2"/>
      </rPr>
      <t>N</t>
    </r>
    <r>
      <rPr>
        <sz val="14"/>
        <color rgb="FF333333"/>
        <rFont val="Verdana"/>
        <family val="2"/>
      </rPr>
      <t>) when calculating a Sample Variance.</t>
    </r>
  </si>
  <si>
    <t>Mode</t>
  </si>
  <si>
    <t>Median</t>
  </si>
  <si>
    <t>Variance Sample</t>
  </si>
  <si>
    <t>Variance Population</t>
  </si>
  <si>
    <t>Std Deviation Sample</t>
  </si>
  <si>
    <t>Std Deviation Population</t>
  </si>
  <si>
    <t>Skewness</t>
  </si>
  <si>
    <t>Data</t>
  </si>
  <si>
    <t>Outlier</t>
  </si>
  <si>
    <t>Q1</t>
  </si>
  <si>
    <t>Q3</t>
  </si>
  <si>
    <t>IQR</t>
  </si>
  <si>
    <t>High</t>
  </si>
  <si>
    <t>Low</t>
  </si>
  <si>
    <t>Q2</t>
  </si>
  <si>
    <r>
      <t> </t>
    </r>
    <r>
      <rPr>
        <sz val="14"/>
        <color rgb="FF273239"/>
        <rFont val="Arial"/>
        <family val="2"/>
      </rPr>
      <t>To find the </t>
    </r>
    <r>
      <rPr>
        <b/>
        <sz val="14"/>
        <color rgb="FF273239"/>
        <rFont val="Arial"/>
        <family val="2"/>
      </rPr>
      <t>High value</t>
    </r>
    <r>
      <rPr>
        <sz val="14"/>
        <color rgb="FF273239"/>
        <rFont val="Arial"/>
        <family val="2"/>
      </rPr>
      <t>, the formula is </t>
    </r>
    <r>
      <rPr>
        <b/>
        <sz val="14"/>
        <color rgb="FF273239"/>
        <rFont val="Arial"/>
        <family val="2"/>
      </rPr>
      <t>Q3+(1.5*IQR)</t>
    </r>
    <r>
      <rPr>
        <sz val="14"/>
        <color rgb="FF273239"/>
        <rFont val="Arial"/>
        <family val="2"/>
      </rPr>
      <t>. Similarly, for </t>
    </r>
    <r>
      <rPr>
        <b/>
        <sz val="14"/>
        <color rgb="FF273239"/>
        <rFont val="Arial"/>
        <family val="2"/>
      </rPr>
      <t>Low value</t>
    </r>
    <r>
      <rPr>
        <sz val="14"/>
        <color rgb="FF273239"/>
        <rFont val="Arial"/>
        <family val="2"/>
      </rPr>
      <t>, the formula is </t>
    </r>
    <r>
      <rPr>
        <b/>
        <sz val="14"/>
        <color rgb="FF273239"/>
        <rFont val="Arial"/>
        <family val="2"/>
      </rPr>
      <t>Q1-(1.5*IQR)</t>
    </r>
  </si>
  <si>
    <t>Skewness of a distribution of the data set</t>
  </si>
  <si>
    <t>Skew</t>
  </si>
  <si>
    <t>Returns the kurtosis of a data set. Kurtosis characterizes the relative peakedness or flatness of a distribution compared with the normal distribution. Positive kurtosis indicates a relatively peaked distribution. Negative kurtosis indicates a relatively flat distribution.</t>
  </si>
  <si>
    <t>Kurtosis</t>
  </si>
  <si>
    <r>
      <t>the mean is the average of the range of given data values, </t>
    </r>
    <r>
      <rPr>
        <sz val="18"/>
        <color rgb="FF040C28"/>
        <rFont val="Arial"/>
        <family val="2"/>
      </rPr>
      <t>a variance is used to measure how far the data values are dispersed from the mean, and the standard deviation is the used to calculate the amount of dispersion of the given data set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</si>
</sst>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6"/>
      <color theme="1"/>
      <name val="Calibri"/>
      <family val="2"/>
      <scheme val="minor"/>
    </font>
    <font>
      <sz val="14"/>
      <color theme="1"/>
      <name val="Calibri"/>
      <family val="2"/>
      <scheme val="minor"/>
    </font>
    <font>
      <b/>
      <sz val="16"/>
      <color theme="1"/>
      <name val="Calibri"/>
      <family val="2"/>
      <scheme val="minor"/>
    </font>
    <font>
      <b/>
      <sz val="14"/>
      <color theme="1"/>
      <name val="Segoe UI"/>
      <family val="2"/>
    </font>
    <font>
      <b/>
      <sz val="16"/>
      <color theme="1"/>
      <name val="Segoe UI"/>
      <family val="2"/>
    </font>
    <font>
      <sz val="14"/>
      <color rgb="FF333333"/>
      <name val="Segoe UI"/>
      <family val="2"/>
    </font>
    <font>
      <vertAlign val="superscript"/>
      <sz val="14"/>
      <color theme="1"/>
      <name val="Segoe UI"/>
      <family val="2"/>
    </font>
    <font>
      <b/>
      <sz val="14"/>
      <color rgb="FF333333"/>
      <name val="Segoe UI"/>
      <family val="2"/>
    </font>
    <font>
      <b/>
      <i/>
      <sz val="14"/>
      <color rgb="FF333333"/>
      <name val="Segoe UI"/>
      <family val="2"/>
    </font>
    <font>
      <b/>
      <sz val="14"/>
      <color rgb="FF7030A0"/>
      <name val="Segoe UI"/>
      <family val="2"/>
    </font>
    <font>
      <b/>
      <sz val="14"/>
      <color theme="5" tint="-0.499984740745262"/>
      <name val="Segoe UI"/>
      <family val="2"/>
    </font>
    <font>
      <b/>
      <i/>
      <sz val="14"/>
      <color rgb="FF505050"/>
      <name val="Arial"/>
      <family val="2"/>
    </font>
    <font>
      <b/>
      <i/>
      <vertAlign val="subscript"/>
      <sz val="14"/>
      <color rgb="FF505050"/>
      <name val="Arial"/>
      <family val="2"/>
    </font>
    <font>
      <sz val="14"/>
      <color rgb="FF000000"/>
      <name val="Arial"/>
      <family val="2"/>
    </font>
    <font>
      <b/>
      <sz val="14"/>
      <color theme="4" tint="-0.249977111117893"/>
      <name val="Segoe UI"/>
      <family val="2"/>
    </font>
    <font>
      <b/>
      <sz val="14"/>
      <color rgb="FF505050"/>
      <name val="Arial"/>
      <family val="2"/>
    </font>
    <font>
      <i/>
      <sz val="14"/>
      <color rgb="FF000000"/>
      <name val="Arial"/>
      <family val="2"/>
    </font>
    <font>
      <b/>
      <sz val="14"/>
      <color rgb="FF00B050"/>
      <name val="Segoe UI"/>
      <family val="2"/>
    </font>
    <font>
      <b/>
      <sz val="14"/>
      <color rgb="FFFF0000"/>
      <name val="Segoe UI"/>
      <family val="2"/>
    </font>
    <font>
      <b/>
      <sz val="14"/>
      <color rgb="FF002060"/>
      <name val="Segoe UI"/>
      <family val="2"/>
    </font>
    <font>
      <sz val="14"/>
      <color rgb="FF333333"/>
      <name val="Verdana"/>
      <family val="2"/>
    </font>
    <font>
      <b/>
      <sz val="14"/>
      <color rgb="FF333333"/>
      <name val="Verdana"/>
      <family val="2"/>
    </font>
    <font>
      <b/>
      <sz val="14"/>
      <color rgb="FF273239"/>
      <name val="Arial"/>
      <family val="2"/>
    </font>
    <font>
      <sz val="14"/>
      <color rgb="FF273239"/>
      <name val="Arial"/>
      <family val="2"/>
    </font>
    <font>
      <b/>
      <sz val="22"/>
      <color rgb="FFFF0000"/>
      <name val="Calibri"/>
      <family val="2"/>
      <scheme val="minor"/>
    </font>
    <font>
      <sz val="17.600000000000001"/>
      <color rgb="FF1E1E1E"/>
      <name val="Segoe UI"/>
      <family val="2"/>
    </font>
    <font>
      <b/>
      <sz val="36"/>
      <color rgb="FFFF0000"/>
      <name val="Segoe UI Light"/>
      <family val="2"/>
    </font>
    <font>
      <b/>
      <sz val="18"/>
      <color theme="1"/>
      <name val="Calibri"/>
      <family val="2"/>
      <scheme val="minor"/>
    </font>
    <font>
      <sz val="18"/>
      <color rgb="FF202124"/>
      <name val="Arial"/>
      <family val="2"/>
    </font>
    <font>
      <sz val="18"/>
      <color rgb="FF040C28"/>
      <name val="Arial"/>
      <family val="2"/>
    </font>
    <font>
      <b/>
      <sz val="18"/>
      <color rgb="FF1E1E1E"/>
      <name val="Segoe UI"/>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ck">
        <color rgb="FF00B050"/>
      </top>
      <bottom style="hair">
        <color indexed="64"/>
      </bottom>
      <diagonal/>
    </border>
    <border>
      <left/>
      <right/>
      <top style="thick">
        <color rgb="FF00B050"/>
      </top>
      <bottom style="hair">
        <color indexed="64"/>
      </bottom>
      <diagonal/>
    </border>
    <border>
      <left/>
      <right style="medium">
        <color indexed="64"/>
      </right>
      <top style="thick">
        <color rgb="FF00B050"/>
      </top>
      <bottom style="hair">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99">
    <xf numFmtId="0" fontId="0" fillId="0" borderId="0" xfId="0"/>
    <xf numFmtId="0" fontId="1" fillId="0" borderId="0" xfId="0" applyFont="1"/>
    <xf numFmtId="0" fontId="2" fillId="0" borderId="1" xfId="0" applyFont="1" applyBorder="1" applyAlignment="1">
      <alignment horizontal="center"/>
    </xf>
    <xf numFmtId="0" fontId="1" fillId="0" borderId="0" xfId="0" applyFont="1" applyAlignment="1">
      <alignment horizontal="center" vertic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wrapText="1"/>
    </xf>
    <xf numFmtId="0" fontId="2" fillId="0" borderId="9" xfId="0" applyFont="1" applyBorder="1" applyAlignment="1">
      <alignment horizontal="center"/>
    </xf>
    <xf numFmtId="0" fontId="2" fillId="0" borderId="10" xfId="0" applyFont="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4" fillId="0" borderId="0" xfId="0" applyFont="1"/>
    <xf numFmtId="0" fontId="2" fillId="0" borderId="0" xfId="0" applyFont="1"/>
    <xf numFmtId="0" fontId="6" fillId="0" borderId="0" xfId="0" applyFont="1"/>
    <xf numFmtId="0" fontId="2" fillId="0" borderId="0" xfId="0" applyFont="1" applyAlignment="1">
      <alignment horizontal="center"/>
    </xf>
    <xf numFmtId="0" fontId="4" fillId="4" borderId="0" xfId="0" applyFont="1" applyFill="1"/>
    <xf numFmtId="0" fontId="2" fillId="0" borderId="0" xfId="0" applyFont="1" applyAlignment="1">
      <alignment horizontal="right"/>
    </xf>
    <xf numFmtId="0" fontId="4" fillId="0" borderId="0" xfId="0" applyFont="1" applyAlignment="1">
      <alignment horizontal="right" vertical="center"/>
    </xf>
    <xf numFmtId="0" fontId="2" fillId="0" borderId="6" xfId="0" applyFont="1" applyBorder="1"/>
    <xf numFmtId="0" fontId="4" fillId="0" borderId="0" xfId="0" applyFont="1" applyAlignment="1">
      <alignment vertical="center" wrapText="1"/>
    </xf>
    <xf numFmtId="0" fontId="2" fillId="0" borderId="6" xfId="0" applyFont="1" applyBorder="1" applyAlignment="1">
      <alignment horizontal="center"/>
    </xf>
    <xf numFmtId="0" fontId="2" fillId="0" borderId="5" xfId="0" applyFont="1" applyBorder="1"/>
    <xf numFmtId="0" fontId="2" fillId="0" borderId="7" xfId="0" applyFont="1" applyBorder="1"/>
    <xf numFmtId="0" fontId="2" fillId="0" borderId="11" xfId="0" applyFont="1" applyBorder="1"/>
    <xf numFmtId="0" fontId="2" fillId="0" borderId="12" xfId="0" applyFont="1" applyBorder="1"/>
    <xf numFmtId="0" fontId="2" fillId="0" borderId="13" xfId="0" applyFont="1" applyBorder="1"/>
    <xf numFmtId="2" fontId="2" fillId="0" borderId="0" xfId="0" applyNumberFormat="1" applyFont="1" applyAlignment="1">
      <alignment horizontal="center"/>
    </xf>
    <xf numFmtId="0" fontId="8" fillId="0" borderId="0" xfId="0" applyFont="1" applyAlignment="1">
      <alignment horizontal="center" vertical="center"/>
    </xf>
    <xf numFmtId="0" fontId="2" fillId="0" borderId="14" xfId="0" applyFont="1" applyBorder="1"/>
    <xf numFmtId="0" fontId="2" fillId="0" borderId="15" xfId="0" applyFont="1" applyBorder="1"/>
    <xf numFmtId="0" fontId="2" fillId="0" borderId="16" xfId="0" applyFont="1" applyBorder="1"/>
    <xf numFmtId="0" fontId="2" fillId="0" borderId="0" xfId="0" applyFont="1" applyAlignment="1">
      <alignment horizontal="left" vertical="center"/>
    </xf>
    <xf numFmtId="0" fontId="4" fillId="0" borderId="0" xfId="0" applyFont="1" applyAlignment="1">
      <alignment horizontal="right"/>
    </xf>
    <xf numFmtId="0" fontId="10" fillId="0" borderId="0" xfId="0" applyFont="1"/>
    <xf numFmtId="0" fontId="2" fillId="0" borderId="17" xfId="0" applyFont="1" applyBorder="1"/>
    <xf numFmtId="0" fontId="2" fillId="0" borderId="18" xfId="0" applyFont="1" applyBorder="1"/>
    <xf numFmtId="0" fontId="2" fillId="0" borderId="19" xfId="0" applyFont="1" applyBorder="1"/>
    <xf numFmtId="0" fontId="8" fillId="0" borderId="8" xfId="0" applyFont="1" applyBorder="1" applyAlignment="1">
      <alignment horizontal="center" vertical="center"/>
    </xf>
    <xf numFmtId="0" fontId="2" fillId="0" borderId="20" xfId="0" applyFont="1" applyBorder="1"/>
    <xf numFmtId="0" fontId="2" fillId="0" borderId="21" xfId="0" applyFont="1" applyBorder="1"/>
    <xf numFmtId="0" fontId="2" fillId="0" borderId="22" xfId="0" applyFont="1" applyBorder="1"/>
    <xf numFmtId="1" fontId="4" fillId="0" borderId="1" xfId="0" applyNumberFormat="1" applyFont="1" applyBorder="1" applyAlignment="1">
      <alignment horizontal="center"/>
    </xf>
    <xf numFmtId="0" fontId="2" fillId="0" borderId="8" xfId="0" applyFont="1" applyBorder="1" applyAlignment="1">
      <alignment horizontal="center"/>
    </xf>
    <xf numFmtId="0" fontId="11" fillId="0" borderId="0" xfId="0" applyFont="1"/>
    <xf numFmtId="0" fontId="2" fillId="0" borderId="23" xfId="0" applyFont="1" applyBorder="1"/>
    <xf numFmtId="0" fontId="2" fillId="0" borderId="2" xfId="0" applyFont="1" applyBorder="1"/>
    <xf numFmtId="0" fontId="2" fillId="0" borderId="24" xfId="0" applyFont="1" applyBorder="1"/>
    <xf numFmtId="0" fontId="12" fillId="0" borderId="0" xfId="0" applyFont="1"/>
    <xf numFmtId="0" fontId="14" fillId="0" borderId="0" xfId="0" applyFont="1"/>
    <xf numFmtId="0" fontId="15" fillId="0" borderId="0" xfId="0" applyFont="1"/>
    <xf numFmtId="0" fontId="16" fillId="0" borderId="0" xfId="0" applyFont="1"/>
    <xf numFmtId="0" fontId="18" fillId="0" borderId="0" xfId="0" applyFont="1"/>
    <xf numFmtId="0" fontId="19" fillId="0" borderId="0" xfId="0" applyFont="1"/>
    <xf numFmtId="0" fontId="2" fillId="0" borderId="25" xfId="0" applyFont="1" applyBorder="1"/>
    <xf numFmtId="0" fontId="2" fillId="0" borderId="26" xfId="0" applyFont="1" applyBorder="1"/>
    <xf numFmtId="0" fontId="2" fillId="0" borderId="27" xfId="0" applyFont="1" applyBorder="1"/>
    <xf numFmtId="0" fontId="20" fillId="0" borderId="0" xfId="0" applyFont="1"/>
    <xf numFmtId="0" fontId="6" fillId="0" borderId="0" xfId="0" applyFont="1" applyAlignment="1">
      <alignment vertical="center"/>
    </xf>
    <xf numFmtId="0" fontId="6" fillId="0" borderId="0" xfId="0" applyFont="1" applyAlignment="1">
      <alignment horizontal="right" vertical="center"/>
    </xf>
    <xf numFmtId="2" fontId="4" fillId="0" borderId="0" xfId="0" applyNumberFormat="1" applyFont="1" applyAlignment="1">
      <alignment horizontal="left"/>
    </xf>
    <xf numFmtId="0" fontId="21" fillId="0" borderId="0" xfId="0" applyFont="1"/>
    <xf numFmtId="0" fontId="2" fillId="0" borderId="9" xfId="0" applyFont="1" applyBorder="1"/>
    <xf numFmtId="0" fontId="2" fillId="0" borderId="10" xfId="0" applyFont="1" applyBorder="1"/>
    <xf numFmtId="2" fontId="4" fillId="0" borderId="0" xfId="0" applyNumberFormat="1" applyFont="1"/>
    <xf numFmtId="0" fontId="1" fillId="0" borderId="0" xfId="0" applyFont="1" applyAlignment="1">
      <alignment horizontal="center"/>
    </xf>
    <xf numFmtId="0" fontId="23" fillId="0" borderId="0" xfId="0" applyFont="1"/>
    <xf numFmtId="0" fontId="2" fillId="0" borderId="28" xfId="0" applyFont="1" applyBorder="1"/>
    <xf numFmtId="0" fontId="28" fillId="0" borderId="0" xfId="0" applyFont="1" applyAlignment="1">
      <alignment horizontal="center" vertical="center"/>
    </xf>
    <xf numFmtId="0" fontId="29" fillId="0" borderId="0" xfId="0" applyFont="1" applyAlignment="1">
      <alignment vertical="top" wrapText="1"/>
    </xf>
    <xf numFmtId="0" fontId="1" fillId="0" borderId="1" xfId="0" applyFont="1" applyBorder="1"/>
    <xf numFmtId="0" fontId="1" fillId="0" borderId="1" xfId="0" applyFont="1" applyBorder="1" applyAlignment="1">
      <alignment wrapText="1"/>
    </xf>
    <xf numFmtId="0" fontId="3" fillId="2" borderId="0" xfId="0" applyFont="1" applyFill="1" applyAlignment="1">
      <alignment horizontal="center" vertical="center"/>
    </xf>
    <xf numFmtId="0" fontId="28" fillId="0" borderId="0" xfId="0" applyFont="1"/>
    <xf numFmtId="0" fontId="31" fillId="0" borderId="0" xfId="0" applyFont="1"/>
    <xf numFmtId="0" fontId="28" fillId="2" borderId="0" xfId="0" applyFont="1" applyFill="1" applyAlignment="1">
      <alignment horizontal="center"/>
    </xf>
    <xf numFmtId="0" fontId="3" fillId="0" borderId="0" xfId="0" applyFont="1"/>
    <xf numFmtId="2" fontId="1" fillId="0" borderId="1" xfId="0" applyNumberFormat="1" applyFont="1" applyBorder="1"/>
    <xf numFmtId="0" fontId="1" fillId="5" borderId="0" xfId="0" applyFont="1" applyFill="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3" borderId="5" xfId="0" applyFont="1" applyFill="1" applyBorder="1" applyAlignment="1">
      <alignment horizontal="center"/>
    </xf>
    <xf numFmtId="0" fontId="4" fillId="3" borderId="0" xfId="0" applyFont="1" applyFill="1" applyAlignment="1">
      <alignment horizontal="center"/>
    </xf>
    <xf numFmtId="0" fontId="4" fillId="0" borderId="8" xfId="0" applyFont="1" applyBorder="1" applyAlignment="1">
      <alignment horizontal="center"/>
    </xf>
    <xf numFmtId="1" fontId="2" fillId="0" borderId="5" xfId="0" applyNumberFormat="1" applyFont="1" applyBorder="1" applyAlignment="1">
      <alignment horizontal="center"/>
    </xf>
    <xf numFmtId="1" fontId="2" fillId="0" borderId="0" xfId="0" applyNumberFormat="1" applyFont="1" applyAlignment="1">
      <alignment horizontal="center"/>
    </xf>
    <xf numFmtId="0" fontId="2" fillId="0" borderId="6" xfId="0" applyFont="1" applyBorder="1" applyAlignment="1">
      <alignment horizontal="center"/>
    </xf>
    <xf numFmtId="0" fontId="8" fillId="0" borderId="0" xfId="0" applyFont="1" applyAlignment="1">
      <alignment horizontal="right" vertical="center"/>
    </xf>
    <xf numFmtId="0" fontId="9" fillId="0" borderId="0" xfId="0" applyFont="1" applyAlignment="1">
      <alignment horizontal="right" vertical="center"/>
    </xf>
    <xf numFmtId="0" fontId="29" fillId="0" borderId="0" xfId="0" applyFont="1" applyAlignment="1">
      <alignment horizontal="center" vertical="top" wrapText="1"/>
    </xf>
    <xf numFmtId="0" fontId="26" fillId="0" borderId="0" xfId="0" applyFont="1" applyAlignment="1">
      <alignment horizontal="left" vertical="top" wrapText="1"/>
    </xf>
    <xf numFmtId="0" fontId="27" fillId="0" borderId="0" xfId="0" applyFont="1" applyAlignment="1">
      <alignment horizontal="left" vertical="center" wrapText="1"/>
    </xf>
    <xf numFmtId="0" fontId="2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107950</xdr:colOff>
      <xdr:row>4</xdr:row>
      <xdr:rowOff>152400</xdr:rowOff>
    </xdr:from>
    <xdr:to>
      <xdr:col>1</xdr:col>
      <xdr:colOff>727075</xdr:colOff>
      <xdr:row>29</xdr:row>
      <xdr:rowOff>114934</xdr:rowOff>
    </xdr:to>
    <xdr:pic>
      <xdr:nvPicPr>
        <xdr:cNvPr id="2" name="Picture 1" descr="Vikas">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4448" t="6965" r="34925" b="15174"/>
        <a:stretch/>
      </xdr:blipFill>
      <xdr:spPr bwMode="auto">
        <a:xfrm>
          <a:off x="1984728" y="1224844"/>
          <a:ext cx="619125" cy="6227868"/>
        </a:xfrm>
        <a:prstGeom prst="rect">
          <a:avLst/>
        </a:prstGeom>
        <a:noFill/>
        <a:scene3d>
          <a:camera prst="orthographicFront"/>
          <a:lightRig rig="threePt" dir="t"/>
        </a:scene3d>
        <a:sp3d>
          <a:bevelT prst="angle"/>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563880</xdr:colOff>
      <xdr:row>13</xdr:row>
      <xdr:rowOff>137160</xdr:rowOff>
    </xdr:from>
    <xdr:to>
      <xdr:col>4</xdr:col>
      <xdr:colOff>574675</xdr:colOff>
      <xdr:row>21</xdr:row>
      <xdr:rowOff>156209</xdr:rowOff>
    </xdr:to>
    <xdr:pic>
      <xdr:nvPicPr>
        <xdr:cNvPr id="3" name="Picture 2" descr="Man icon male symbol glyph pictogram Royalty Free Vector">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448" t="6965" r="34925" b="15174"/>
        <a:stretch/>
      </xdr:blipFill>
      <xdr:spPr bwMode="auto">
        <a:xfrm>
          <a:off x="2598420" y="3017520"/>
          <a:ext cx="718185" cy="2007869"/>
        </a:xfrm>
        <a:prstGeom prst="rect">
          <a:avLst/>
        </a:prstGeom>
        <a:noFill/>
        <a:scene3d>
          <a:camera prst="orthographicFront"/>
          <a:lightRig rig="threePt" dir="t"/>
        </a:scene3d>
        <a:sp3d>
          <a:bevelT prst="angle"/>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201930</xdr:colOff>
      <xdr:row>5</xdr:row>
      <xdr:rowOff>7620</xdr:rowOff>
    </xdr:from>
    <xdr:to>
      <xdr:col>3</xdr:col>
      <xdr:colOff>454025</xdr:colOff>
      <xdr:row>28</xdr:row>
      <xdr:rowOff>2542</xdr:rowOff>
    </xdr:to>
    <xdr:pic>
      <xdr:nvPicPr>
        <xdr:cNvPr id="4" name="Picture 3" descr="Woman icon female symbol glyph pictogram Vector Image">
          <a:extLst>
            <a:ext uri="{FF2B5EF4-FFF2-40B4-BE49-F238E27FC236}">
              <a16:creationId xmlns:a16="http://schemas.microsoft.com/office/drawing/2014/main" id="{00000000-0008-0000-0200-000004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0793" t="7125" r="30183" b="14397"/>
        <a:stretch/>
      </xdr:blipFill>
      <xdr:spPr bwMode="auto">
        <a:xfrm>
          <a:off x="2823210" y="1135380"/>
          <a:ext cx="946785" cy="5772152"/>
        </a:xfrm>
        <a:prstGeom prst="rect">
          <a:avLst/>
        </a:prstGeom>
        <a:noFill/>
        <a:scene3d>
          <a:camera prst="orthographicFront"/>
          <a:lightRig rig="threePt" dir="t"/>
        </a:scene3d>
        <a:sp3d>
          <a:bevelT prst="angle"/>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100964</xdr:colOff>
      <xdr:row>7</xdr:row>
      <xdr:rowOff>152400</xdr:rowOff>
    </xdr:from>
    <xdr:to>
      <xdr:col>6</xdr:col>
      <xdr:colOff>78740</xdr:colOff>
      <xdr:row>26</xdr:row>
      <xdr:rowOff>2541</xdr:rowOff>
    </xdr:to>
    <xdr:pic>
      <xdr:nvPicPr>
        <xdr:cNvPr id="5" name="Picture 4" descr="Woman icon female symbol glyph pictogram Vector Image">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0793" t="7125" r="30183" b="14397"/>
        <a:stretch/>
      </xdr:blipFill>
      <xdr:spPr bwMode="auto">
        <a:xfrm>
          <a:off x="4756784" y="1722120"/>
          <a:ext cx="638176" cy="4625341"/>
        </a:xfrm>
        <a:prstGeom prst="rect">
          <a:avLst/>
        </a:prstGeom>
        <a:noFill/>
        <a:scene3d>
          <a:camera prst="orthographicFront"/>
          <a:lightRig rig="threePt" dir="t"/>
        </a:scene3d>
        <a:sp3d>
          <a:bevelT prst="angle"/>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114299</xdr:colOff>
      <xdr:row>10</xdr:row>
      <xdr:rowOff>213360</xdr:rowOff>
    </xdr:from>
    <xdr:to>
      <xdr:col>6</xdr:col>
      <xdr:colOff>643890</xdr:colOff>
      <xdr:row>23</xdr:row>
      <xdr:rowOff>229235</xdr:rowOff>
    </xdr:to>
    <xdr:pic>
      <xdr:nvPicPr>
        <xdr:cNvPr id="6" name="Picture 5" descr="Man icon male symbol glyph pictogram Royalty Free Vector">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4448" t="6965" r="34925" b="15174"/>
        <a:stretch/>
      </xdr:blipFill>
      <xdr:spPr bwMode="auto">
        <a:xfrm>
          <a:off x="5417819" y="2438400"/>
          <a:ext cx="525781" cy="3267075"/>
        </a:xfrm>
        <a:prstGeom prst="rect">
          <a:avLst/>
        </a:prstGeom>
        <a:noFill/>
        <a:scene3d>
          <a:camera prst="orthographicFront"/>
          <a:lightRig rig="threePt" dir="t"/>
        </a:scene3d>
        <a:sp3d>
          <a:bevelT prst="angle"/>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9</xdr:row>
      <xdr:rowOff>200025</xdr:rowOff>
    </xdr:from>
    <xdr:to>
      <xdr:col>1</xdr:col>
      <xdr:colOff>704850</xdr:colOff>
      <xdr:row>11</xdr:row>
      <xdr:rowOff>15240</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742950" y="2211705"/>
          <a:ext cx="571500" cy="24955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Vikas</a:t>
          </a:r>
        </a:p>
      </xdr:txBody>
    </xdr:sp>
    <xdr:clientData/>
  </xdr:twoCellAnchor>
  <xdr:twoCellAnchor>
    <xdr:from>
      <xdr:col>2</xdr:col>
      <xdr:colOff>361950</xdr:colOff>
      <xdr:row>10</xdr:row>
      <xdr:rowOff>1</xdr:rowOff>
    </xdr:from>
    <xdr:to>
      <xdr:col>3</xdr:col>
      <xdr:colOff>342900</xdr:colOff>
      <xdr:row>11</xdr:row>
      <xdr:rowOff>0</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695450" y="2225041"/>
          <a:ext cx="681990" cy="2209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Ashwini</a:t>
          </a:r>
        </a:p>
      </xdr:txBody>
    </xdr:sp>
    <xdr:clientData/>
  </xdr:twoCellAnchor>
  <xdr:twoCellAnchor>
    <xdr:from>
      <xdr:col>3</xdr:col>
      <xdr:colOff>590550</xdr:colOff>
      <xdr:row>15</xdr:row>
      <xdr:rowOff>123826</xdr:rowOff>
    </xdr:from>
    <xdr:to>
      <xdr:col>5</xdr:col>
      <xdr:colOff>0</xdr:colOff>
      <xdr:row>16</xdr:row>
      <xdr:rowOff>180975</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2625090" y="3400426"/>
          <a:ext cx="742950" cy="24002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Kalpesh</a:t>
          </a:r>
        </a:p>
      </xdr:txBody>
    </xdr:sp>
    <xdr:clientData/>
  </xdr:twoCellAnchor>
  <xdr:twoCellAnchor>
    <xdr:from>
      <xdr:col>6</xdr:col>
      <xdr:colOff>76200</xdr:colOff>
      <xdr:row>13</xdr:row>
      <xdr:rowOff>133351</xdr:rowOff>
    </xdr:from>
    <xdr:to>
      <xdr:col>6</xdr:col>
      <xdr:colOff>666750</xdr:colOff>
      <xdr:row>14</xdr:row>
      <xdr:rowOff>161926</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4091940" y="3013711"/>
          <a:ext cx="590550" cy="24193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Kumar</a:t>
          </a:r>
        </a:p>
      </xdr:txBody>
    </xdr:sp>
    <xdr:clientData/>
  </xdr:twoCellAnchor>
  <xdr:twoCellAnchor>
    <xdr:from>
      <xdr:col>5</xdr:col>
      <xdr:colOff>114301</xdr:colOff>
      <xdr:row>11</xdr:row>
      <xdr:rowOff>161925</xdr:rowOff>
    </xdr:from>
    <xdr:to>
      <xdr:col>6</xdr:col>
      <xdr:colOff>57151</xdr:colOff>
      <xdr:row>12</xdr:row>
      <xdr:rowOff>161926</xdr:rowOff>
    </xdr:to>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a:off x="3482341" y="2607945"/>
          <a:ext cx="590550" cy="21336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Snehal</a:t>
          </a:r>
        </a:p>
      </xdr:txBody>
    </xdr:sp>
    <xdr:clientData/>
  </xdr:twoCellAnchor>
  <xdr:twoCellAnchor>
    <xdr:from>
      <xdr:col>24</xdr:col>
      <xdr:colOff>406520</xdr:colOff>
      <xdr:row>5</xdr:row>
      <xdr:rowOff>22985</xdr:rowOff>
    </xdr:from>
    <xdr:to>
      <xdr:col>24</xdr:col>
      <xdr:colOff>635120</xdr:colOff>
      <xdr:row>5</xdr:row>
      <xdr:rowOff>202666</xdr:rowOff>
    </xdr:to>
    <xdr:sp macro="" textlink="">
      <xdr:nvSpPr>
        <xdr:cNvPr id="12" name="Right Triangle 11">
          <a:extLst>
            <a:ext uri="{FF2B5EF4-FFF2-40B4-BE49-F238E27FC236}">
              <a16:creationId xmlns:a16="http://schemas.microsoft.com/office/drawing/2014/main" id="{00000000-0008-0000-0200-00000C000000}"/>
            </a:ext>
          </a:extLst>
        </xdr:cNvPr>
        <xdr:cNvSpPr/>
      </xdr:nvSpPr>
      <xdr:spPr>
        <a:xfrm>
          <a:off x="15798920" y="1150745"/>
          <a:ext cx="205740" cy="179681"/>
        </a:xfrm>
        <a:prstGeom prst="rtTriangl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343530</xdr:colOff>
      <xdr:row>6</xdr:row>
      <xdr:rowOff>67235</xdr:rowOff>
    </xdr:from>
    <xdr:to>
      <xdr:col>24</xdr:col>
      <xdr:colOff>672353</xdr:colOff>
      <xdr:row>7</xdr:row>
      <xdr:rowOff>67235</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5735930" y="1415975"/>
          <a:ext cx="267863"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31</a:t>
          </a:r>
        </a:p>
      </xdr:txBody>
    </xdr:sp>
    <xdr:clientData/>
  </xdr:twoCellAnchor>
  <xdr:twoCellAnchor>
    <xdr:from>
      <xdr:col>25</xdr:col>
      <xdr:colOff>596046</xdr:colOff>
      <xdr:row>5</xdr:row>
      <xdr:rowOff>174996</xdr:rowOff>
    </xdr:from>
    <xdr:to>
      <xdr:col>26</xdr:col>
      <xdr:colOff>141087</xdr:colOff>
      <xdr:row>6</xdr:row>
      <xdr:rowOff>141765</xdr:rowOff>
    </xdr:to>
    <xdr:sp macro="" textlink="">
      <xdr:nvSpPr>
        <xdr:cNvPr id="14" name="Right Triangle 13">
          <a:extLst>
            <a:ext uri="{FF2B5EF4-FFF2-40B4-BE49-F238E27FC236}">
              <a16:creationId xmlns:a16="http://schemas.microsoft.com/office/drawing/2014/main" id="{00000000-0008-0000-0200-00000E000000}"/>
            </a:ext>
          </a:extLst>
        </xdr:cNvPr>
        <xdr:cNvSpPr/>
      </xdr:nvSpPr>
      <xdr:spPr>
        <a:xfrm>
          <a:off x="16598046" y="1302756"/>
          <a:ext cx="154641" cy="187749"/>
        </a:xfrm>
        <a:prstGeom prst="rtTriangl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28</xdr:col>
      <xdr:colOff>638736</xdr:colOff>
      <xdr:row>10</xdr:row>
      <xdr:rowOff>78442</xdr:rowOff>
    </xdr:from>
    <xdr:to>
      <xdr:col>29</xdr:col>
      <xdr:colOff>324971</xdr:colOff>
      <xdr:row>11</xdr:row>
      <xdr:rowOff>44823</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8439056" y="2303482"/>
          <a:ext cx="326315" cy="18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-30</a:t>
          </a:r>
        </a:p>
      </xdr:txBody>
    </xdr:sp>
    <xdr:clientData/>
  </xdr:twoCellAnchor>
  <xdr:twoCellAnchor>
    <xdr:from>
      <xdr:col>25</xdr:col>
      <xdr:colOff>533401</xdr:colOff>
      <xdr:row>6</xdr:row>
      <xdr:rowOff>163606</xdr:rowOff>
    </xdr:from>
    <xdr:to>
      <xdr:col>26</xdr:col>
      <xdr:colOff>178665</xdr:colOff>
      <xdr:row>7</xdr:row>
      <xdr:rowOff>112058</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6535401" y="1512346"/>
          <a:ext cx="254864" cy="169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10</a:t>
          </a:r>
        </a:p>
      </xdr:txBody>
    </xdr:sp>
    <xdr:clientData/>
  </xdr:twoCellAnchor>
  <xdr:twoCellAnchor>
    <xdr:from>
      <xdr:col>29</xdr:col>
      <xdr:colOff>2133</xdr:colOff>
      <xdr:row>9</xdr:row>
      <xdr:rowOff>74142</xdr:rowOff>
    </xdr:from>
    <xdr:to>
      <xdr:col>29</xdr:col>
      <xdr:colOff>230733</xdr:colOff>
      <xdr:row>9</xdr:row>
      <xdr:rowOff>253823</xdr:rowOff>
    </xdr:to>
    <xdr:sp macro="" textlink="">
      <xdr:nvSpPr>
        <xdr:cNvPr id="17" name="Right Triangle 16">
          <a:extLst>
            <a:ext uri="{FF2B5EF4-FFF2-40B4-BE49-F238E27FC236}">
              <a16:creationId xmlns:a16="http://schemas.microsoft.com/office/drawing/2014/main" id="{00000000-0008-0000-0200-000011000000}"/>
            </a:ext>
          </a:extLst>
        </xdr:cNvPr>
        <xdr:cNvSpPr/>
      </xdr:nvSpPr>
      <xdr:spPr>
        <a:xfrm>
          <a:off x="18442533" y="2085822"/>
          <a:ext cx="228600" cy="141581"/>
        </a:xfrm>
        <a:prstGeom prst="rtTriangl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27</xdr:col>
      <xdr:colOff>120915</xdr:colOff>
      <xdr:row>6</xdr:row>
      <xdr:rowOff>80865</xdr:rowOff>
    </xdr:from>
    <xdr:to>
      <xdr:col>27</xdr:col>
      <xdr:colOff>349515</xdr:colOff>
      <xdr:row>7</xdr:row>
      <xdr:rowOff>36428</xdr:rowOff>
    </xdr:to>
    <xdr:sp macro="" textlink="">
      <xdr:nvSpPr>
        <xdr:cNvPr id="18" name="Right Triangle 17">
          <a:extLst>
            <a:ext uri="{FF2B5EF4-FFF2-40B4-BE49-F238E27FC236}">
              <a16:creationId xmlns:a16="http://schemas.microsoft.com/office/drawing/2014/main" id="{00000000-0008-0000-0200-000012000000}"/>
            </a:ext>
          </a:extLst>
        </xdr:cNvPr>
        <xdr:cNvSpPr/>
      </xdr:nvSpPr>
      <xdr:spPr>
        <a:xfrm>
          <a:off x="17342115" y="1429605"/>
          <a:ext cx="228600" cy="176543"/>
        </a:xfrm>
        <a:prstGeom prst="rtTriangl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27</xdr:col>
      <xdr:colOff>62753</xdr:colOff>
      <xdr:row>7</xdr:row>
      <xdr:rowOff>40341</xdr:rowOff>
    </xdr:from>
    <xdr:to>
      <xdr:col>27</xdr:col>
      <xdr:colOff>391576</xdr:colOff>
      <xdr:row>7</xdr:row>
      <xdr:rowOff>190500</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7283953" y="1610061"/>
          <a:ext cx="328823" cy="150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1</a:t>
          </a:r>
        </a:p>
      </xdr:txBody>
    </xdr:sp>
    <xdr:clientData/>
  </xdr:twoCellAnchor>
  <xdr:twoCellAnchor>
    <xdr:from>
      <xdr:col>27</xdr:col>
      <xdr:colOff>580357</xdr:colOff>
      <xdr:row>8</xdr:row>
      <xdr:rowOff>13630</xdr:rowOff>
    </xdr:from>
    <xdr:to>
      <xdr:col>28</xdr:col>
      <xdr:colOff>125399</xdr:colOff>
      <xdr:row>8</xdr:row>
      <xdr:rowOff>193311</xdr:rowOff>
    </xdr:to>
    <xdr:sp macro="" textlink="">
      <xdr:nvSpPr>
        <xdr:cNvPr id="20" name="Right Triangle 19">
          <a:extLst>
            <a:ext uri="{FF2B5EF4-FFF2-40B4-BE49-F238E27FC236}">
              <a16:creationId xmlns:a16="http://schemas.microsoft.com/office/drawing/2014/main" id="{00000000-0008-0000-0200-000014000000}"/>
            </a:ext>
          </a:extLst>
        </xdr:cNvPr>
        <xdr:cNvSpPr/>
      </xdr:nvSpPr>
      <xdr:spPr>
        <a:xfrm>
          <a:off x="17801557" y="1804330"/>
          <a:ext cx="154642" cy="179681"/>
        </a:xfrm>
        <a:prstGeom prst="rtTriangl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27</xdr:col>
      <xdr:colOff>522194</xdr:colOff>
      <xdr:row>8</xdr:row>
      <xdr:rowOff>208429</xdr:rowOff>
    </xdr:from>
    <xdr:to>
      <xdr:col>28</xdr:col>
      <xdr:colOff>224118</xdr:colOff>
      <xdr:row>9</xdr:row>
      <xdr:rowOff>235322</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7743394" y="1999129"/>
          <a:ext cx="311524" cy="2250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-14</a:t>
          </a:r>
        </a:p>
      </xdr:txBody>
    </xdr:sp>
    <xdr:clientData/>
  </xdr:twoCellAnchor>
  <xdr:twoCellAnchor editAs="oneCell">
    <xdr:from>
      <xdr:col>60</xdr:col>
      <xdr:colOff>381000</xdr:colOff>
      <xdr:row>1</xdr:row>
      <xdr:rowOff>95250</xdr:rowOff>
    </xdr:from>
    <xdr:to>
      <xdr:col>63</xdr:col>
      <xdr:colOff>497839</xdr:colOff>
      <xdr:row>13</xdr:row>
      <xdr:rowOff>149860</xdr:rowOff>
    </xdr:to>
    <xdr:pic>
      <xdr:nvPicPr>
        <xdr:cNvPr id="22" name="Picture 21" descr="Sample standard deviation formula">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176200" y="316230"/>
          <a:ext cx="1954530" cy="2731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518584</xdr:colOff>
      <xdr:row>1</xdr:row>
      <xdr:rowOff>148167</xdr:rowOff>
    </xdr:from>
    <xdr:to>
      <xdr:col>57</xdr:col>
      <xdr:colOff>40864</xdr:colOff>
      <xdr:row>7</xdr:row>
      <xdr:rowOff>225637</xdr:rowOff>
    </xdr:to>
    <xdr:pic>
      <xdr:nvPicPr>
        <xdr:cNvPr id="23" name="Picture 22" descr="Population standard deviation formula">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426195" y="416278"/>
          <a:ext cx="1356583" cy="168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98954</xdr:colOff>
      <xdr:row>49</xdr:row>
      <xdr:rowOff>207010</xdr:rowOff>
    </xdr:from>
    <xdr:to>
      <xdr:col>13</xdr:col>
      <xdr:colOff>542995</xdr:colOff>
      <xdr:row>65</xdr:row>
      <xdr:rowOff>111146</xdr:rowOff>
    </xdr:to>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rotWithShape="1">
        <a:blip xmlns:r="http://schemas.openxmlformats.org/officeDocument/2006/relationships" r:embed="rId8"/>
        <a:srcRect l="9781" t="14700" r="15397" b="9829"/>
        <a:stretch/>
      </xdr:blipFill>
      <xdr:spPr>
        <a:xfrm>
          <a:off x="3801004" y="12468860"/>
          <a:ext cx="7907831" cy="4495186"/>
        </a:xfrm>
        <a:prstGeom prst="rect">
          <a:avLst/>
        </a:prstGeom>
      </xdr:spPr>
    </xdr:pic>
    <xdr:clientData/>
  </xdr:twoCellAnchor>
  <xdr:twoCellAnchor editAs="oneCell">
    <xdr:from>
      <xdr:col>7</xdr:col>
      <xdr:colOff>36736</xdr:colOff>
      <xdr:row>73</xdr:row>
      <xdr:rowOff>127001</xdr:rowOff>
    </xdr:from>
    <xdr:to>
      <xdr:col>16</xdr:col>
      <xdr:colOff>149284</xdr:colOff>
      <xdr:row>85</xdr:row>
      <xdr:rowOff>40782</xdr:rowOff>
    </xdr:to>
    <xdr:pic>
      <xdr:nvPicPr>
        <xdr:cNvPr id="25" name="Picture 24" descr="How to Find Outliers | 4 Ways with Examples &amp; Explanation">
          <a:extLst>
            <a:ext uri="{FF2B5EF4-FFF2-40B4-BE49-F238E27FC236}">
              <a16:creationId xmlns:a16="http://schemas.microsoft.com/office/drawing/2014/main" id="{00000000-0008-0000-0200-000019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14183"/>
        <a:stretch/>
      </xdr:blipFill>
      <xdr:spPr bwMode="auto">
        <a:xfrm>
          <a:off x="7169903" y="18937112"/>
          <a:ext cx="5975714" cy="3140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1816696</xdr:colOff>
      <xdr:row>73</xdr:row>
      <xdr:rowOff>23848</xdr:rowOff>
    </xdr:from>
    <xdr:to>
      <xdr:col>7</xdr:col>
      <xdr:colOff>415997</xdr:colOff>
      <xdr:row>86</xdr:row>
      <xdr:rowOff>35291</xdr:rowOff>
    </xdr:to>
    <xdr:pic>
      <xdr:nvPicPr>
        <xdr:cNvPr id="26" name="Picture 25" descr="Outlier - Definition and examples - Cuemath">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689946" y="18883348"/>
          <a:ext cx="3857101" cy="3440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35419</xdr:colOff>
      <xdr:row>95</xdr:row>
      <xdr:rowOff>317782</xdr:rowOff>
    </xdr:from>
    <xdr:to>
      <xdr:col>8</xdr:col>
      <xdr:colOff>834814</xdr:colOff>
      <xdr:row>110</xdr:row>
      <xdr:rowOff>79869</xdr:rowOff>
    </xdr:to>
    <xdr:pic>
      <xdr:nvPicPr>
        <xdr:cNvPr id="27" name="Picture 26" descr="Skewness and Kurtosis in statistics | by Statistical Aid | Medium">
          <a:extLst>
            <a:ext uri="{FF2B5EF4-FFF2-40B4-BE49-F238E27FC236}">
              <a16:creationId xmlns:a16="http://schemas.microsoft.com/office/drawing/2014/main" id="{00000000-0008-0000-0200-00001B000000}"/>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2824" r="49797" b="13514"/>
        <a:stretch/>
      </xdr:blipFill>
      <xdr:spPr bwMode="auto">
        <a:xfrm>
          <a:off x="5134469" y="24962132"/>
          <a:ext cx="3440995" cy="3826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558801</xdr:colOff>
      <xdr:row>34</xdr:row>
      <xdr:rowOff>131220</xdr:rowOff>
    </xdr:from>
    <xdr:to>
      <xdr:col>5</xdr:col>
      <xdr:colOff>149013</xdr:colOff>
      <xdr:row>48</xdr:row>
      <xdr:rowOff>151326</xdr:rowOff>
    </xdr:to>
    <xdr:pic>
      <xdr:nvPicPr>
        <xdr:cNvPr id="28" name="Picture 27" descr="Mean Median Mode Range Calculator - Mikes Calculators with Steps - Free -  2022">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29934" y="8919620"/>
          <a:ext cx="3445933" cy="3350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1</xdr:rowOff>
    </xdr:from>
    <xdr:to>
      <xdr:col>16</xdr:col>
      <xdr:colOff>339090</xdr:colOff>
      <xdr:row>26</xdr:row>
      <xdr:rowOff>2964</xdr:rowOff>
    </xdr:to>
    <xdr:pic>
      <xdr:nvPicPr>
        <xdr:cNvPr id="29" name="Picture 28" descr="Variance vs Standard Deviation | Top 6 Differences (Infographics)">
          <a:extLst>
            <a:ext uri="{FF2B5EF4-FFF2-40B4-BE49-F238E27FC236}">
              <a16:creationId xmlns:a16="http://schemas.microsoft.com/office/drawing/2014/main" id="{00000000-0008-0000-0200-00001D000000}"/>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r="3746" b="9781"/>
        <a:stretch/>
      </xdr:blipFill>
      <xdr:spPr bwMode="auto">
        <a:xfrm>
          <a:off x="7272867" y="4216401"/>
          <a:ext cx="5613400" cy="251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270651</xdr:colOff>
      <xdr:row>115</xdr:row>
      <xdr:rowOff>151977</xdr:rowOff>
    </xdr:from>
    <xdr:to>
      <xdr:col>8</xdr:col>
      <xdr:colOff>574747</xdr:colOff>
      <xdr:row>127</xdr:row>
      <xdr:rowOff>117058</xdr:rowOff>
    </xdr:to>
    <xdr:pic>
      <xdr:nvPicPr>
        <xdr:cNvPr id="30" name="Picture 29" descr="Skewness and Kurtosis in statistics | by Statistical Aid | Medium">
          <a:extLst>
            <a:ext uri="{FF2B5EF4-FFF2-40B4-BE49-F238E27FC236}">
              <a16:creationId xmlns:a16="http://schemas.microsoft.com/office/drawing/2014/main" id="{00000000-0008-0000-0200-00001E000000}"/>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49332" t="2522" r="-121" b="10992"/>
        <a:stretch/>
      </xdr:blipFill>
      <xdr:spPr bwMode="auto">
        <a:xfrm>
          <a:off x="4906151" y="31245810"/>
          <a:ext cx="2949223" cy="3147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62FD-8A6B-4247-B704-36C8AFEA2E93}">
  <sheetPr codeName="Sheet4"/>
  <dimension ref="A1:BP128"/>
  <sheetViews>
    <sheetView tabSelected="1" topLeftCell="A37" zoomScaleNormal="100" zoomScaleSheetLayoutView="50" workbookViewId="0">
      <selection activeCell="B89" sqref="B89"/>
    </sheetView>
  </sheetViews>
  <sheetFormatPr defaultColWidth="8.88671875" defaultRowHeight="18" x14ac:dyDescent="0.35"/>
  <cols>
    <col min="1" max="1" width="27.33203125" style="19" customWidth="1"/>
    <col min="2" max="2" width="26.6640625" style="19" customWidth="1"/>
    <col min="3" max="4" width="10.21875" style="19" customWidth="1"/>
    <col min="5" max="5" width="9.21875" style="19" customWidth="1"/>
    <col min="6" max="6" width="9.44140625" style="19" customWidth="1"/>
    <col min="7" max="7" width="10.88671875" style="19" customWidth="1"/>
    <col min="8" max="8" width="8.88671875" style="19"/>
    <col min="9" max="9" width="13.5546875" style="19" customWidth="1"/>
    <col min="10" max="10" width="9.6640625" style="19" customWidth="1"/>
    <col min="11" max="12" width="8.88671875" style="19"/>
    <col min="13" max="17" width="9" style="19" bestFit="1" customWidth="1"/>
    <col min="18" max="20" width="8.88671875" style="19"/>
    <col min="21" max="21" width="9" style="19" bestFit="1" customWidth="1"/>
    <col min="22" max="23" width="8.88671875" style="19"/>
    <col min="24" max="24" width="9" style="19" bestFit="1" customWidth="1"/>
    <col min="25" max="31" width="8.88671875" style="19"/>
    <col min="32" max="32" width="11.77734375" style="19" bestFit="1" customWidth="1"/>
    <col min="33" max="33" width="10.5546875" style="19" bestFit="1" customWidth="1"/>
    <col min="34" max="34" width="8.88671875" style="19"/>
    <col min="35" max="35" width="17.88671875" style="19" customWidth="1"/>
    <col min="36" max="36" width="13.44140625" style="19" customWidth="1"/>
    <col min="37" max="39" width="8.88671875" style="19"/>
    <col min="40" max="40" width="9" style="19" bestFit="1" customWidth="1"/>
    <col min="41" max="41" width="9.109375" style="19" bestFit="1" customWidth="1"/>
    <col min="42" max="42" width="9" style="19" bestFit="1" customWidth="1"/>
    <col min="43" max="48" width="8.88671875" style="19"/>
    <col min="49" max="49" width="9.109375" style="19" bestFit="1" customWidth="1"/>
    <col min="50" max="66" width="8.88671875" style="19"/>
    <col min="67" max="67" width="12.33203125" style="19" bestFit="1" customWidth="1"/>
    <col min="68" max="68" width="9" style="19" bestFit="1" customWidth="1"/>
    <col min="69" max="16384" width="8.88671875" style="19"/>
  </cols>
  <sheetData>
    <row r="1" spans="1:68" ht="21" thickBot="1" x14ac:dyDescent="0.5">
      <c r="A1" s="18" t="s">
        <v>1</v>
      </c>
      <c r="T1" s="19" t="s">
        <v>2</v>
      </c>
      <c r="AL1" s="18" t="s">
        <v>3</v>
      </c>
      <c r="AT1" s="19" t="s">
        <v>4</v>
      </c>
      <c r="BC1" s="85" t="s">
        <v>5</v>
      </c>
      <c r="BD1" s="85"/>
      <c r="BE1" s="85"/>
      <c r="BF1" s="85"/>
      <c r="BI1" s="85" t="s">
        <v>6</v>
      </c>
      <c r="BJ1" s="85"/>
      <c r="BK1" s="85"/>
      <c r="BL1" s="85"/>
      <c r="BO1" s="4" t="s">
        <v>7</v>
      </c>
      <c r="BP1" s="5" t="s">
        <v>8</v>
      </c>
    </row>
    <row r="2" spans="1:68" ht="22.2" thickBot="1" x14ac:dyDescent="0.5">
      <c r="C2" s="20" t="s">
        <v>55</v>
      </c>
      <c r="I2" s="4" t="s">
        <v>7</v>
      </c>
      <c r="J2" s="5" t="s">
        <v>8</v>
      </c>
      <c r="L2" s="86" t="s">
        <v>9</v>
      </c>
      <c r="M2" s="21">
        <v>182</v>
      </c>
      <c r="N2" s="21">
        <v>161</v>
      </c>
      <c r="O2" s="21">
        <v>152</v>
      </c>
      <c r="P2" s="21">
        <v>137</v>
      </c>
      <c r="Q2" s="21">
        <v>121</v>
      </c>
      <c r="AF2" s="4" t="s">
        <v>7</v>
      </c>
      <c r="AG2" s="5" t="s">
        <v>8</v>
      </c>
      <c r="AH2" s="87" t="s">
        <v>10</v>
      </c>
      <c r="AI2" s="88"/>
      <c r="AJ2" s="22" t="s">
        <v>11</v>
      </c>
      <c r="AL2" s="23" t="s">
        <v>56</v>
      </c>
      <c r="AM2" s="24" t="s">
        <v>12</v>
      </c>
      <c r="AN2" s="25" t="s">
        <v>57</v>
      </c>
      <c r="AO2" s="25"/>
      <c r="AP2" s="25"/>
      <c r="BI2" s="26"/>
      <c r="BJ2" s="26"/>
      <c r="BO2" s="6" t="s">
        <v>13</v>
      </c>
      <c r="BP2" s="7">
        <v>182</v>
      </c>
    </row>
    <row r="3" spans="1:68" ht="20.399999999999999" x14ac:dyDescent="0.45">
      <c r="I3" s="6" t="s">
        <v>13</v>
      </c>
      <c r="J3" s="7">
        <v>182</v>
      </c>
      <c r="L3" s="86"/>
      <c r="M3" s="89">
        <v>5</v>
      </c>
      <c r="N3" s="89"/>
      <c r="O3" s="89"/>
      <c r="P3" s="89"/>
      <c r="Q3" s="89"/>
      <c r="T3" s="20" t="s">
        <v>14</v>
      </c>
      <c r="AF3" s="6" t="s">
        <v>13</v>
      </c>
      <c r="AG3" s="7">
        <v>182</v>
      </c>
      <c r="AH3" s="90">
        <f>AG3-$U$13</f>
        <v>31.400000000000006</v>
      </c>
      <c r="AI3" s="91"/>
      <c r="AJ3" s="19">
        <f>POWER(AH3,2)</f>
        <v>985.96000000000038</v>
      </c>
      <c r="AM3" s="24"/>
      <c r="AN3" s="89">
        <v>5</v>
      </c>
      <c r="AO3" s="89"/>
      <c r="AP3" s="89"/>
      <c r="AT3" s="19" t="s">
        <v>15</v>
      </c>
      <c r="BI3" s="26"/>
      <c r="BJ3" s="26"/>
      <c r="BO3" s="6" t="s">
        <v>16</v>
      </c>
      <c r="BP3" s="7">
        <v>161</v>
      </c>
    </row>
    <row r="4" spans="1:68" ht="20.399999999999999" x14ac:dyDescent="0.45">
      <c r="A4" s="20" t="s">
        <v>17</v>
      </c>
      <c r="I4" s="6" t="s">
        <v>16</v>
      </c>
      <c r="J4" s="7">
        <v>161</v>
      </c>
      <c r="AF4" s="6" t="s">
        <v>16</v>
      </c>
      <c r="AG4" s="7">
        <v>161</v>
      </c>
      <c r="AH4" s="90">
        <f>AG4-$U$13</f>
        <v>10.400000000000006</v>
      </c>
      <c r="AI4" s="91"/>
      <c r="AJ4" s="19">
        <f t="shared" ref="AJ4:AJ7" si="0">POWER(AH4,2)</f>
        <v>108.16000000000012</v>
      </c>
      <c r="AT4" s="19" t="s">
        <v>18</v>
      </c>
      <c r="BB4" s="26"/>
      <c r="BC4" s="26"/>
      <c r="BI4" s="26"/>
      <c r="BJ4" s="26"/>
      <c r="BO4" s="6" t="s">
        <v>19</v>
      </c>
      <c r="BP4" s="7">
        <v>152</v>
      </c>
    </row>
    <row r="5" spans="1:68" ht="21" thickBot="1" x14ac:dyDescent="0.4">
      <c r="I5" s="6" t="s">
        <v>19</v>
      </c>
      <c r="J5" s="7">
        <v>152</v>
      </c>
      <c r="L5" s="24" t="s">
        <v>9</v>
      </c>
      <c r="M5" s="92" t="s">
        <v>20</v>
      </c>
      <c r="N5" s="92"/>
      <c r="O5" s="92"/>
      <c r="AF5" s="6" t="s">
        <v>19</v>
      </c>
      <c r="AG5" s="7">
        <v>152</v>
      </c>
      <c r="AH5" s="90">
        <f>AG5-$U$13</f>
        <v>1.4000000000000057</v>
      </c>
      <c r="AI5" s="91"/>
      <c r="AJ5" s="19">
        <f t="shared" si="0"/>
        <v>1.960000000000016</v>
      </c>
      <c r="AL5" s="23"/>
      <c r="AM5" s="24" t="s">
        <v>12</v>
      </c>
      <c r="AN5" s="19" t="s">
        <v>21</v>
      </c>
      <c r="BB5" s="26"/>
      <c r="BC5" s="26"/>
      <c r="BO5" s="8" t="s">
        <v>22</v>
      </c>
      <c r="BP5" s="7">
        <v>137</v>
      </c>
    </row>
    <row r="6" spans="1:68" ht="21" thickBot="1" x14ac:dyDescent="0.5">
      <c r="I6" s="8" t="s">
        <v>22</v>
      </c>
      <c r="J6" s="7">
        <v>137</v>
      </c>
      <c r="L6" s="24"/>
      <c r="M6" s="89">
        <v>5</v>
      </c>
      <c r="N6" s="89"/>
      <c r="O6" s="89"/>
      <c r="T6" s="4" t="s">
        <v>7</v>
      </c>
      <c r="U6" s="5" t="s">
        <v>8</v>
      </c>
      <c r="V6" s="87" t="s">
        <v>10</v>
      </c>
      <c r="W6" s="88"/>
      <c r="X6" s="18"/>
      <c r="Y6" s="28"/>
      <c r="AD6" s="29"/>
      <c r="AF6" s="8" t="s">
        <v>22</v>
      </c>
      <c r="AG6" s="7">
        <v>137</v>
      </c>
      <c r="AH6" s="90">
        <f>AG6-$U$13</f>
        <v>-13.599999999999994</v>
      </c>
      <c r="AI6" s="91"/>
      <c r="AJ6" s="19">
        <f t="shared" si="0"/>
        <v>184.95999999999984</v>
      </c>
      <c r="AL6" s="23"/>
      <c r="AM6" s="24"/>
      <c r="AN6" s="89">
        <v>5</v>
      </c>
      <c r="AO6" s="89"/>
      <c r="AP6" s="89"/>
      <c r="AT6" s="19" t="s">
        <v>23</v>
      </c>
      <c r="BB6" s="26"/>
      <c r="BC6" s="26"/>
      <c r="BO6" s="9" t="s">
        <v>24</v>
      </c>
      <c r="BP6" s="10">
        <v>121</v>
      </c>
    </row>
    <row r="7" spans="1:68" ht="21" thickBot="1" x14ac:dyDescent="0.5">
      <c r="I7" s="9" t="s">
        <v>24</v>
      </c>
      <c r="J7" s="10">
        <v>121</v>
      </c>
      <c r="T7" s="6" t="s">
        <v>13</v>
      </c>
      <c r="U7" s="7">
        <v>182</v>
      </c>
      <c r="V7" s="90">
        <f>U7-$U$13</f>
        <v>31.400000000000006</v>
      </c>
      <c r="W7" s="91"/>
      <c r="X7" s="18">
        <v>200</v>
      </c>
      <c r="Y7" s="30"/>
      <c r="Z7" s="31"/>
      <c r="AA7" s="31"/>
      <c r="AB7" s="31"/>
      <c r="AC7" s="31"/>
      <c r="AD7" s="32"/>
      <c r="AF7" s="9" t="s">
        <v>24</v>
      </c>
      <c r="AG7" s="10">
        <v>121</v>
      </c>
      <c r="AH7" s="90">
        <f>AG7-$U$13</f>
        <v>-29.599999999999994</v>
      </c>
      <c r="AI7" s="91"/>
      <c r="AJ7" s="19">
        <f t="shared" si="0"/>
        <v>876.15999999999963</v>
      </c>
      <c r="BP7" s="21"/>
    </row>
    <row r="8" spans="1:68" ht="21" thickBot="1" x14ac:dyDescent="0.5">
      <c r="G8" s="29"/>
      <c r="I8" s="6" t="s">
        <v>25</v>
      </c>
      <c r="J8" s="33">
        <f>AVERAGE(J3:J7)</f>
        <v>150.6</v>
      </c>
      <c r="L8" s="93" t="s">
        <v>9</v>
      </c>
      <c r="M8" s="34">
        <f>M2+N2+O2+P2+Q2</f>
        <v>753</v>
      </c>
      <c r="N8" s="94" t="s">
        <v>12</v>
      </c>
      <c r="O8" s="86">
        <f>753/5</f>
        <v>150.6</v>
      </c>
      <c r="T8" s="6" t="s">
        <v>16</v>
      </c>
      <c r="U8" s="7">
        <v>161</v>
      </c>
      <c r="V8" s="90">
        <f t="shared" ref="V8:V11" si="1">U8-$U$13</f>
        <v>10.400000000000006</v>
      </c>
      <c r="W8" s="91"/>
      <c r="X8" s="18"/>
      <c r="Y8" s="35"/>
      <c r="Z8" s="36"/>
      <c r="AA8" s="36"/>
      <c r="AB8" s="36"/>
      <c r="AC8" s="36"/>
      <c r="AD8" s="37"/>
      <c r="AM8" s="24" t="s">
        <v>12</v>
      </c>
      <c r="AN8" s="27">
        <v>2157.1999999999998</v>
      </c>
      <c r="AO8" s="24" t="s">
        <v>12</v>
      </c>
      <c r="AP8" s="38">
        <f>2157.2/5</f>
        <v>431.43999999999994</v>
      </c>
      <c r="AT8" s="39" t="s">
        <v>26</v>
      </c>
      <c r="AU8" s="19" t="s">
        <v>27</v>
      </c>
      <c r="BO8" s="40" t="s">
        <v>28</v>
      </c>
      <c r="BP8" s="19">
        <f>_xlfn.STDEV.P(BP2:BP6)</f>
        <v>20.771133815947554</v>
      </c>
    </row>
    <row r="9" spans="1:68" ht="21" thickTop="1" x14ac:dyDescent="0.45">
      <c r="A9" s="19">
        <v>200</v>
      </c>
      <c r="B9" s="41"/>
      <c r="C9" s="42"/>
      <c r="D9" s="42"/>
      <c r="E9" s="42"/>
      <c r="F9" s="42"/>
      <c r="G9" s="43"/>
      <c r="I9" s="40" t="s">
        <v>28</v>
      </c>
      <c r="J9" s="19">
        <f>_xlfn.STDEV.P(J3:J7)</f>
        <v>20.771133815947554</v>
      </c>
      <c r="L9" s="93"/>
      <c r="M9" s="44">
        <v>5</v>
      </c>
      <c r="N9" s="94"/>
      <c r="O9" s="86"/>
      <c r="T9" s="6" t="s">
        <v>19</v>
      </c>
      <c r="U9" s="7">
        <v>152</v>
      </c>
      <c r="V9" s="90">
        <f t="shared" si="1"/>
        <v>1.4000000000000057</v>
      </c>
      <c r="W9" s="91"/>
      <c r="X9" s="18">
        <v>150</v>
      </c>
      <c r="Y9" s="45"/>
      <c r="Z9" s="46"/>
      <c r="AA9" s="46"/>
      <c r="AB9" s="46"/>
      <c r="AC9" s="46"/>
      <c r="AD9" s="47"/>
      <c r="AF9" s="2" t="s">
        <v>9</v>
      </c>
      <c r="AG9" s="48">
        <f>AVERAGE(AG3:AG7)</f>
        <v>150.6</v>
      </c>
      <c r="AJ9" s="19">
        <f>SUM(AJ3:AJ7)</f>
        <v>2157.1999999999998</v>
      </c>
      <c r="AM9" s="24"/>
      <c r="AN9" s="49">
        <v>5</v>
      </c>
      <c r="AO9" s="24"/>
      <c r="AP9" s="38"/>
      <c r="AT9" s="39" t="s">
        <v>26</v>
      </c>
      <c r="AU9" s="19" t="s">
        <v>29</v>
      </c>
      <c r="BB9" s="19" t="s">
        <v>30</v>
      </c>
      <c r="BO9" s="50" t="s">
        <v>31</v>
      </c>
      <c r="BP9" s="19">
        <f>_xlfn.STDEV.S(BP2:BP6)</f>
        <v>23.222833591101651</v>
      </c>
    </row>
    <row r="10" spans="1:68" ht="20.399999999999999" x14ac:dyDescent="0.45">
      <c r="B10" s="51"/>
      <c r="C10" s="52"/>
      <c r="D10" s="52"/>
      <c r="E10" s="52"/>
      <c r="F10" s="52"/>
      <c r="G10" s="53"/>
      <c r="I10" s="50" t="s">
        <v>31</v>
      </c>
      <c r="J10" s="19">
        <f>_xlfn.STDEV.S(J3:J7)</f>
        <v>23.222833591101651</v>
      </c>
      <c r="T10" s="8" t="s">
        <v>22</v>
      </c>
      <c r="U10" s="7">
        <v>137</v>
      </c>
      <c r="V10" s="90">
        <f t="shared" si="1"/>
        <v>-13.599999999999994</v>
      </c>
      <c r="W10" s="91"/>
      <c r="X10" s="18"/>
      <c r="Y10" s="30"/>
      <c r="Z10" s="31"/>
      <c r="AA10" s="31"/>
      <c r="AB10" s="31"/>
      <c r="AC10" s="31"/>
      <c r="AD10" s="32"/>
      <c r="BB10" s="54" t="s">
        <v>58</v>
      </c>
      <c r="BC10" s="55"/>
      <c r="BO10" s="56" t="s">
        <v>32</v>
      </c>
      <c r="BP10" s="19">
        <f>STDEVA(BP2:BP6)</f>
        <v>23.222833591101651</v>
      </c>
    </row>
    <row r="11" spans="1:68" ht="21" thickBot="1" x14ac:dyDescent="0.5">
      <c r="B11" s="41"/>
      <c r="C11" s="42"/>
      <c r="D11" s="42"/>
      <c r="E11" s="42"/>
      <c r="F11" s="42"/>
      <c r="G11" s="43"/>
      <c r="I11" s="56" t="s">
        <v>32</v>
      </c>
      <c r="J11" s="19">
        <f>STDEVA(J3:J7)</f>
        <v>23.222833591101651</v>
      </c>
      <c r="L11" s="20" t="s">
        <v>33</v>
      </c>
      <c r="T11" s="9" t="s">
        <v>24</v>
      </c>
      <c r="U11" s="10">
        <v>121</v>
      </c>
      <c r="V11" s="90">
        <f t="shared" si="1"/>
        <v>-29.599999999999994</v>
      </c>
      <c r="W11" s="91"/>
      <c r="X11" s="18">
        <v>100</v>
      </c>
      <c r="Y11" s="30"/>
      <c r="Z11" s="31"/>
      <c r="AA11" s="31"/>
      <c r="AB11" s="31"/>
      <c r="AC11" s="31"/>
      <c r="AD11" s="32"/>
      <c r="AN11" s="19" t="s">
        <v>59</v>
      </c>
      <c r="AT11" s="19" t="s">
        <v>34</v>
      </c>
      <c r="BB11" s="57" t="s">
        <v>60</v>
      </c>
      <c r="BO11" s="58" t="s">
        <v>35</v>
      </c>
      <c r="BP11" s="19">
        <f>STDEVPA(BP2:BP6)</f>
        <v>20.771133815947554</v>
      </c>
    </row>
    <row r="12" spans="1:68" ht="20.399999999999999" x14ac:dyDescent="0.45">
      <c r="B12" s="51"/>
      <c r="C12" s="52"/>
      <c r="D12" s="52"/>
      <c r="E12" s="52"/>
      <c r="F12" s="52"/>
      <c r="G12" s="53"/>
      <c r="I12" s="58" t="s">
        <v>35</v>
      </c>
      <c r="J12" s="19">
        <f>STDEVPA(J3:J7)</f>
        <v>20.771133815947554</v>
      </c>
      <c r="X12" s="18"/>
      <c r="Y12" s="30"/>
      <c r="Z12" s="31"/>
      <c r="AA12" s="31"/>
      <c r="AB12" s="31"/>
      <c r="AC12" s="31"/>
      <c r="AD12" s="32"/>
      <c r="AT12" s="19" t="s">
        <v>36</v>
      </c>
      <c r="BB12" s="57" t="s">
        <v>61</v>
      </c>
      <c r="BO12" s="59" t="s">
        <v>37</v>
      </c>
      <c r="BP12" s="19">
        <f>STDEV(BP2:BP6)</f>
        <v>23.222833591101651</v>
      </c>
    </row>
    <row r="13" spans="1:68" ht="21" thickBot="1" x14ac:dyDescent="0.5">
      <c r="A13" s="19">
        <v>150</v>
      </c>
      <c r="B13" s="41"/>
      <c r="C13" s="42"/>
      <c r="D13" s="42"/>
      <c r="E13" s="42"/>
      <c r="F13" s="42"/>
      <c r="G13" s="43"/>
      <c r="I13" s="59" t="s">
        <v>37</v>
      </c>
      <c r="J13" s="19">
        <f>STDEV(J3:J7)</f>
        <v>23.222833591101651</v>
      </c>
      <c r="T13" s="2" t="s">
        <v>9</v>
      </c>
      <c r="U13" s="48">
        <f>AVERAGE(U7:U11)</f>
        <v>150.6</v>
      </c>
      <c r="X13" s="18">
        <v>0</v>
      </c>
      <c r="Y13" s="60"/>
      <c r="Z13" s="61"/>
      <c r="AA13" s="61"/>
      <c r="AB13" s="61"/>
      <c r="AC13" s="61"/>
      <c r="AD13" s="62"/>
      <c r="AN13" s="19" t="s">
        <v>38</v>
      </c>
      <c r="BO13" s="63" t="s">
        <v>39</v>
      </c>
      <c r="BP13" s="19">
        <f>STDEVP(BP2:BP6)</f>
        <v>20.771133815947554</v>
      </c>
    </row>
    <row r="14" spans="1:68" ht="20.399999999999999" x14ac:dyDescent="0.45">
      <c r="B14" s="51"/>
      <c r="C14" s="52"/>
      <c r="D14" s="52"/>
      <c r="E14" s="52"/>
      <c r="F14" s="52"/>
      <c r="G14" s="53"/>
      <c r="I14" s="63" t="s">
        <v>39</v>
      </c>
      <c r="J14" s="19">
        <f>STDEVP(J3:J7)</f>
        <v>20.771133815947554</v>
      </c>
      <c r="L14" s="64"/>
      <c r="M14" s="65"/>
      <c r="N14" s="64"/>
      <c r="AT14" s="19" t="s">
        <v>40</v>
      </c>
      <c r="AV14" s="19" t="s">
        <v>41</v>
      </c>
    </row>
    <row r="15" spans="1:68" x14ac:dyDescent="0.35">
      <c r="B15" s="41"/>
      <c r="C15" s="42"/>
      <c r="D15" s="42"/>
      <c r="E15" s="42"/>
      <c r="F15" s="42"/>
      <c r="G15" s="43"/>
      <c r="AN15" s="23" t="s">
        <v>42</v>
      </c>
      <c r="AO15" s="19" t="s">
        <v>43</v>
      </c>
    </row>
    <row r="16" spans="1:68" x14ac:dyDescent="0.35">
      <c r="B16" s="51"/>
      <c r="C16" s="52"/>
      <c r="D16" s="52"/>
      <c r="E16" s="52"/>
      <c r="F16" s="52"/>
      <c r="G16" s="53"/>
      <c r="AT16" s="19" t="s">
        <v>44</v>
      </c>
      <c r="AW16" s="19" t="s">
        <v>45</v>
      </c>
    </row>
    <row r="17" spans="1:59" ht="20.399999999999999" x14ac:dyDescent="0.45">
      <c r="A17" s="19">
        <v>100</v>
      </c>
      <c r="B17" s="28"/>
      <c r="G17" s="29"/>
      <c r="I17"/>
      <c r="AN17" s="23" t="s">
        <v>46</v>
      </c>
      <c r="AO17" s="66">
        <f>SQRT(431.44)</f>
        <v>20.771133815947554</v>
      </c>
    </row>
    <row r="18" spans="1:59" ht="20.399999999999999" x14ac:dyDescent="0.45">
      <c r="B18" s="51"/>
      <c r="C18" s="52"/>
      <c r="D18" s="52"/>
      <c r="E18" s="52"/>
      <c r="F18" s="52"/>
      <c r="G18" s="53"/>
      <c r="AM18" s="19" t="s">
        <v>47</v>
      </c>
      <c r="AV18" s="18"/>
      <c r="AW18" s="18">
        <f>SQRT(539.3)</f>
        <v>23.222833591101669</v>
      </c>
    </row>
    <row r="19" spans="1:59" x14ac:dyDescent="0.35">
      <c r="B19" s="41"/>
      <c r="C19" s="42"/>
      <c r="D19" s="42"/>
      <c r="E19" s="42"/>
      <c r="F19" s="42"/>
      <c r="G19" s="43"/>
      <c r="AM19" s="19" t="s">
        <v>48</v>
      </c>
      <c r="BG19" s="67" t="s">
        <v>49</v>
      </c>
    </row>
    <row r="20" spans="1:59" ht="21" thickBot="1" x14ac:dyDescent="0.5">
      <c r="A20" s="19">
        <v>0</v>
      </c>
      <c r="B20" s="68"/>
      <c r="C20" s="25"/>
      <c r="D20" s="25"/>
      <c r="E20" s="25"/>
      <c r="F20" s="25"/>
      <c r="G20" s="69"/>
      <c r="AM20" s="18" t="s">
        <v>50</v>
      </c>
      <c r="BG20" s="67" t="s">
        <v>62</v>
      </c>
    </row>
    <row r="21" spans="1:59" ht="20.399999999999999" x14ac:dyDescent="0.45">
      <c r="AN21" s="20"/>
    </row>
    <row r="22" spans="1:59" x14ac:dyDescent="0.35">
      <c r="AM22" s="19" t="s">
        <v>51</v>
      </c>
      <c r="AT22" s="19" t="s">
        <v>52</v>
      </c>
      <c r="AV22" s="19" t="s">
        <v>53</v>
      </c>
      <c r="AW22" s="19">
        <f>2157.2/5</f>
        <v>431.43999999999994</v>
      </c>
    </row>
    <row r="23" spans="1:59" x14ac:dyDescent="0.35">
      <c r="AM23" s="19" t="s">
        <v>54</v>
      </c>
    </row>
    <row r="24" spans="1:59" ht="20.399999999999999" x14ac:dyDescent="0.45">
      <c r="AW24" s="70">
        <f>SQRT(AW22)</f>
        <v>20.771133815947554</v>
      </c>
    </row>
    <row r="26" spans="1:59" ht="20.399999999999999" x14ac:dyDescent="0.45">
      <c r="K26" s="20"/>
    </row>
    <row r="32" spans="1:59" ht="18" customHeight="1" x14ac:dyDescent="0.35">
      <c r="A32" s="95" t="s">
        <v>83</v>
      </c>
      <c r="B32" s="95"/>
      <c r="C32" s="95"/>
      <c r="D32" s="95"/>
      <c r="E32" s="95"/>
      <c r="F32" s="95"/>
      <c r="G32" s="95"/>
      <c r="H32" s="95"/>
      <c r="I32" s="95"/>
      <c r="J32" s="95"/>
      <c r="K32" s="95"/>
      <c r="L32" s="95"/>
      <c r="M32" s="95"/>
      <c r="N32" s="95"/>
      <c r="O32" s="95"/>
      <c r="P32" s="95"/>
      <c r="Q32" s="75"/>
    </row>
    <row r="33" spans="1:17" ht="18" customHeight="1" x14ac:dyDescent="0.35">
      <c r="A33" s="95"/>
      <c r="B33" s="95"/>
      <c r="C33" s="95"/>
      <c r="D33" s="95"/>
      <c r="E33" s="95"/>
      <c r="F33" s="95"/>
      <c r="G33" s="95"/>
      <c r="H33" s="95"/>
      <c r="I33" s="95"/>
      <c r="J33" s="95"/>
      <c r="K33" s="95"/>
      <c r="L33" s="95"/>
      <c r="M33" s="95"/>
      <c r="N33" s="95"/>
      <c r="O33" s="95"/>
      <c r="P33" s="95"/>
      <c r="Q33" s="75"/>
    </row>
    <row r="34" spans="1:17" ht="37.200000000000003" customHeight="1" x14ac:dyDescent="0.35">
      <c r="A34" s="95"/>
      <c r="B34" s="95"/>
      <c r="C34" s="95"/>
      <c r="D34" s="95"/>
      <c r="E34" s="95"/>
      <c r="F34" s="95"/>
      <c r="G34" s="95"/>
      <c r="H34" s="95"/>
      <c r="I34" s="95"/>
      <c r="J34" s="95"/>
      <c r="K34" s="95"/>
      <c r="L34" s="95"/>
      <c r="M34" s="95"/>
      <c r="N34" s="95"/>
      <c r="O34" s="95"/>
      <c r="P34" s="95"/>
      <c r="Q34" s="75"/>
    </row>
    <row r="37" spans="1:17" ht="23.4" x14ac:dyDescent="0.45">
      <c r="I37" s="79">
        <v>10</v>
      </c>
      <c r="J37" s="79">
        <v>20</v>
      </c>
      <c r="K37" s="79">
        <v>30</v>
      </c>
      <c r="L37" s="79">
        <v>40</v>
      </c>
    </row>
    <row r="39" spans="1:17" ht="21" x14ac:dyDescent="0.4">
      <c r="J39" s="82">
        <f>(J37+K37)/2</f>
        <v>25</v>
      </c>
    </row>
    <row r="50" spans="1:2" ht="18.600000000000001" thickBot="1" x14ac:dyDescent="0.4"/>
    <row r="51" spans="1:2" ht="24.6" x14ac:dyDescent="0.55000000000000004">
      <c r="A51" s="11" t="s">
        <v>7</v>
      </c>
      <c r="B51" s="12" t="s">
        <v>8</v>
      </c>
    </row>
    <row r="52" spans="1:2" ht="21" x14ac:dyDescent="0.4">
      <c r="A52" s="13" t="s">
        <v>13</v>
      </c>
      <c r="B52" s="14">
        <v>182</v>
      </c>
    </row>
    <row r="53" spans="1:2" ht="21" x14ac:dyDescent="0.4">
      <c r="A53" s="13" t="s">
        <v>16</v>
      </c>
      <c r="B53" s="14">
        <v>161</v>
      </c>
    </row>
    <row r="54" spans="1:2" ht="21" x14ac:dyDescent="0.4">
      <c r="A54" s="13" t="s">
        <v>19</v>
      </c>
      <c r="B54" s="14">
        <v>152</v>
      </c>
    </row>
    <row r="55" spans="1:2" ht="21" x14ac:dyDescent="0.4">
      <c r="A55" s="15" t="s">
        <v>22</v>
      </c>
      <c r="B55" s="14">
        <v>161</v>
      </c>
    </row>
    <row r="56" spans="1:2" ht="21.6" thickBot="1" x14ac:dyDescent="0.45">
      <c r="A56" s="16" t="s">
        <v>24</v>
      </c>
      <c r="B56" s="17">
        <v>121</v>
      </c>
    </row>
    <row r="57" spans="1:2" ht="21" x14ac:dyDescent="0.4">
      <c r="A57" s="1"/>
      <c r="B57" s="1"/>
    </row>
    <row r="58" spans="1:2" ht="21" x14ac:dyDescent="0.4">
      <c r="A58" s="1"/>
      <c r="B58" s="1"/>
    </row>
    <row r="59" spans="1:2" ht="21" x14ac:dyDescent="0.4">
      <c r="A59" s="76" t="s">
        <v>9</v>
      </c>
      <c r="B59" s="76">
        <f>AVERAGE(B52:B56)</f>
        <v>155.4</v>
      </c>
    </row>
    <row r="60" spans="1:2" ht="21" x14ac:dyDescent="0.4">
      <c r="A60" s="76" t="s">
        <v>63</v>
      </c>
      <c r="B60" s="76">
        <f>MODE(B52:B56)</f>
        <v>161</v>
      </c>
    </row>
    <row r="61" spans="1:2" ht="21" x14ac:dyDescent="0.4">
      <c r="A61" s="76" t="s">
        <v>64</v>
      </c>
      <c r="B61" s="76">
        <f>MEDIAN(B52:B56)</f>
        <v>161</v>
      </c>
    </row>
    <row r="62" spans="1:2" ht="21" x14ac:dyDescent="0.4">
      <c r="A62" s="76" t="s">
        <v>65</v>
      </c>
      <c r="B62" s="76">
        <f>_xlfn.VAR.S(B52:B56)</f>
        <v>491.29999999999927</v>
      </c>
    </row>
    <row r="63" spans="1:2" ht="21" x14ac:dyDescent="0.4">
      <c r="A63" s="76" t="s">
        <v>66</v>
      </c>
      <c r="B63" s="76">
        <f>_xlfn.VAR.P(B52:B56)</f>
        <v>393.04</v>
      </c>
    </row>
    <row r="64" spans="1:2" ht="24" customHeight="1" x14ac:dyDescent="0.4">
      <c r="A64" s="76" t="s">
        <v>67</v>
      </c>
      <c r="B64" s="83">
        <f>_xlfn.STDEV.S(B52:B56)</f>
        <v>22.165288177688989</v>
      </c>
    </row>
    <row r="65" spans="1:9" ht="42" x14ac:dyDescent="0.4">
      <c r="A65" s="77" t="s">
        <v>68</v>
      </c>
      <c r="B65" s="83">
        <f>_xlfn.STDEV.P(B52:B56)</f>
        <v>19.825236442474022</v>
      </c>
    </row>
    <row r="66" spans="1:9" x14ac:dyDescent="0.35">
      <c r="A66" s="73"/>
      <c r="B66" s="73"/>
    </row>
    <row r="70" spans="1:9" x14ac:dyDescent="0.35">
      <c r="A70" s="72" t="s">
        <v>78</v>
      </c>
    </row>
    <row r="71" spans="1:9" ht="28.8" x14ac:dyDescent="0.55000000000000004">
      <c r="A71" s="98" t="s">
        <v>71</v>
      </c>
      <c r="B71" s="98"/>
      <c r="C71" s="98"/>
    </row>
    <row r="72" spans="1:9" x14ac:dyDescent="0.35">
      <c r="I72"/>
    </row>
    <row r="73" spans="1:9" ht="21" x14ac:dyDescent="0.35">
      <c r="A73" s="78" t="s">
        <v>70</v>
      </c>
      <c r="B73" s="78" t="s">
        <v>71</v>
      </c>
    </row>
    <row r="74" spans="1:9" ht="21" x14ac:dyDescent="0.35">
      <c r="A74" s="84">
        <v>0</v>
      </c>
      <c r="B74" s="84" t="b">
        <f>OR(A74&gt;$B$92,A74&lt;$B$93)</f>
        <v>1</v>
      </c>
    </row>
    <row r="75" spans="1:9" ht="21" x14ac:dyDescent="0.35">
      <c r="A75" s="3">
        <v>99</v>
      </c>
      <c r="B75" s="3" t="b">
        <f t="shared" ref="B75:B85" si="2">OR(A75&gt;$B$92,A75&lt;$B$93)</f>
        <v>0</v>
      </c>
    </row>
    <row r="76" spans="1:9" ht="21" x14ac:dyDescent="0.35">
      <c r="A76" s="3">
        <v>105</v>
      </c>
      <c r="B76" s="3" t="b">
        <f t="shared" si="2"/>
        <v>0</v>
      </c>
    </row>
    <row r="77" spans="1:9" ht="21" x14ac:dyDescent="0.35">
      <c r="A77" s="3">
        <v>110</v>
      </c>
      <c r="B77" s="3" t="b">
        <f t="shared" si="2"/>
        <v>0</v>
      </c>
    </row>
    <row r="78" spans="1:9" ht="21" x14ac:dyDescent="0.35">
      <c r="A78" s="84">
        <v>-200</v>
      </c>
      <c r="B78" s="84" t="b">
        <f t="shared" si="2"/>
        <v>1</v>
      </c>
    </row>
    <row r="79" spans="1:9" ht="21" x14ac:dyDescent="0.35">
      <c r="A79" s="3">
        <v>130</v>
      </c>
      <c r="B79" s="3" t="b">
        <f t="shared" si="2"/>
        <v>0</v>
      </c>
    </row>
    <row r="80" spans="1:9" ht="21" x14ac:dyDescent="0.35">
      <c r="A80" s="84">
        <v>500</v>
      </c>
      <c r="B80" s="84" t="b">
        <f t="shared" si="2"/>
        <v>1</v>
      </c>
    </row>
    <row r="81" spans="1:9" ht="21" x14ac:dyDescent="0.35">
      <c r="A81" s="3">
        <v>170</v>
      </c>
      <c r="B81" s="3" t="b">
        <f t="shared" si="2"/>
        <v>0</v>
      </c>
    </row>
    <row r="82" spans="1:9" ht="21" x14ac:dyDescent="0.35">
      <c r="A82" s="3">
        <v>200</v>
      </c>
      <c r="B82" s="3" t="b">
        <f t="shared" si="2"/>
        <v>0</v>
      </c>
    </row>
    <row r="83" spans="1:9" ht="21" x14ac:dyDescent="0.35">
      <c r="A83" s="3">
        <v>86</v>
      </c>
      <c r="B83" s="3" t="b">
        <f t="shared" si="2"/>
        <v>0</v>
      </c>
    </row>
    <row r="84" spans="1:9" ht="21" x14ac:dyDescent="0.35">
      <c r="A84" s="3">
        <v>91</v>
      </c>
      <c r="B84" s="3" t="b">
        <f t="shared" si="2"/>
        <v>0</v>
      </c>
    </row>
    <row r="85" spans="1:9" ht="21" x14ac:dyDescent="0.35">
      <c r="A85" s="3">
        <v>76</v>
      </c>
      <c r="B85" s="3" t="b">
        <f t="shared" si="2"/>
        <v>0</v>
      </c>
    </row>
    <row r="87" spans="1:9" ht="23.4" x14ac:dyDescent="0.45">
      <c r="A87" s="81" t="s">
        <v>71</v>
      </c>
      <c r="B87" s="71"/>
    </row>
    <row r="88" spans="1:9" ht="21" x14ac:dyDescent="0.4">
      <c r="A88" s="71" t="s">
        <v>72</v>
      </c>
      <c r="B88" s="71">
        <f>_xlfn.QUARTILE.INC(A74:A85,1)</f>
        <v>83.5</v>
      </c>
      <c r="D88" s="19" t="s">
        <v>75</v>
      </c>
      <c r="E88" s="19">
        <f>_xlfn.QUARTILE.INC(A74:A85,4)</f>
        <v>500</v>
      </c>
    </row>
    <row r="89" spans="1:9" ht="21" x14ac:dyDescent="0.4">
      <c r="A89" s="71" t="s">
        <v>77</v>
      </c>
      <c r="B89" s="71">
        <f>_xlfn.QUARTILE.INC($A$74:$A$85,2)</f>
        <v>102</v>
      </c>
      <c r="D89" s="19" t="s">
        <v>0</v>
      </c>
      <c r="E89" s="19">
        <f>_xlfn.QUARTILE.INC(A74:A85,0)</f>
        <v>-200</v>
      </c>
    </row>
    <row r="90" spans="1:9" ht="21" x14ac:dyDescent="0.4">
      <c r="A90" s="71" t="s">
        <v>73</v>
      </c>
      <c r="B90" s="71">
        <f>_xlfn.QUARTILE.INC($A$74:$A$85,3)</f>
        <v>140</v>
      </c>
    </row>
    <row r="91" spans="1:9" ht="21" x14ac:dyDescent="0.4">
      <c r="A91" s="71" t="s">
        <v>74</v>
      </c>
      <c r="B91" s="71">
        <f>B90-B88</f>
        <v>56.5</v>
      </c>
    </row>
    <row r="92" spans="1:9" ht="21" x14ac:dyDescent="0.4">
      <c r="A92" s="71" t="s">
        <v>75</v>
      </c>
      <c r="B92" s="71">
        <f>B90+(1.5*B91)</f>
        <v>224.75</v>
      </c>
    </row>
    <row r="93" spans="1:9" ht="21" x14ac:dyDescent="0.4">
      <c r="A93" s="71" t="s">
        <v>76</v>
      </c>
      <c r="B93" s="71">
        <f>B90-(1.5*B91)</f>
        <v>55.25</v>
      </c>
    </row>
    <row r="95" spans="1:9" x14ac:dyDescent="0.35">
      <c r="I95"/>
    </row>
    <row r="96" spans="1:9" ht="27" x14ac:dyDescent="0.6">
      <c r="A96" s="80" t="s">
        <v>79</v>
      </c>
      <c r="B96" s="79"/>
      <c r="C96" s="79"/>
    </row>
    <row r="98" spans="1:4" ht="28.8" x14ac:dyDescent="0.55000000000000004">
      <c r="A98" s="98" t="s">
        <v>69</v>
      </c>
      <c r="B98" s="98"/>
      <c r="C98" s="98"/>
    </row>
    <row r="99" spans="1:4" ht="21" x14ac:dyDescent="0.4">
      <c r="B99" s="71">
        <v>3</v>
      </c>
      <c r="C99"/>
    </row>
    <row r="100" spans="1:4" ht="21" x14ac:dyDescent="0.4">
      <c r="B100" s="71">
        <v>4</v>
      </c>
      <c r="C100"/>
      <c r="D100"/>
    </row>
    <row r="101" spans="1:4" ht="21" x14ac:dyDescent="0.4">
      <c r="B101" s="71">
        <v>5</v>
      </c>
      <c r="C101"/>
      <c r="D101"/>
    </row>
    <row r="102" spans="1:4" ht="21" x14ac:dyDescent="0.4">
      <c r="B102" s="71">
        <v>2</v>
      </c>
      <c r="C102"/>
      <c r="D102"/>
    </row>
    <row r="103" spans="1:4" ht="21" x14ac:dyDescent="0.4">
      <c r="B103" s="71">
        <v>3</v>
      </c>
      <c r="C103"/>
      <c r="D103"/>
    </row>
    <row r="104" spans="1:4" ht="21" x14ac:dyDescent="0.4">
      <c r="B104" s="71">
        <v>4</v>
      </c>
      <c r="C104"/>
      <c r="D104"/>
    </row>
    <row r="105" spans="1:4" ht="21" x14ac:dyDescent="0.4">
      <c r="B105" s="71">
        <v>5</v>
      </c>
      <c r="C105"/>
      <c r="D105"/>
    </row>
    <row r="106" spans="1:4" ht="21" x14ac:dyDescent="0.4">
      <c r="B106" s="71">
        <v>6</v>
      </c>
      <c r="C106"/>
      <c r="D106"/>
    </row>
    <row r="107" spans="1:4" ht="21" x14ac:dyDescent="0.4">
      <c r="B107" s="71">
        <v>4</v>
      </c>
      <c r="C107"/>
      <c r="D107"/>
    </row>
    <row r="108" spans="1:4" ht="21" x14ac:dyDescent="0.4">
      <c r="B108" s="71">
        <v>7</v>
      </c>
      <c r="C108"/>
      <c r="D108"/>
    </row>
    <row r="109" spans="1:4" x14ac:dyDescent="0.35">
      <c r="B109"/>
      <c r="C109"/>
      <c r="D109"/>
    </row>
    <row r="111" spans="1:4" ht="23.4" x14ac:dyDescent="0.45">
      <c r="A111" s="79" t="s">
        <v>80</v>
      </c>
      <c r="B111" s="79">
        <f>SKEW(B99:B108)</f>
        <v>0.35954307140679742</v>
      </c>
    </row>
    <row r="114" spans="1:14" ht="41.4" customHeight="1" x14ac:dyDescent="0.35">
      <c r="A114" s="97" t="s">
        <v>82</v>
      </c>
      <c r="B114" s="97"/>
      <c r="C114" s="97"/>
      <c r="D114" s="97"/>
      <c r="E114" s="97"/>
      <c r="F114" s="97"/>
      <c r="G114" s="97"/>
      <c r="H114" s="97"/>
      <c r="I114" s="97"/>
      <c r="J114" s="97"/>
      <c r="K114" s="97"/>
      <c r="L114" s="97"/>
      <c r="M114" s="97"/>
      <c r="N114" s="97"/>
    </row>
    <row r="115" spans="1:14" ht="73.8" customHeight="1" x14ac:dyDescent="0.35">
      <c r="A115" s="96" t="s">
        <v>81</v>
      </c>
      <c r="B115" s="96"/>
      <c r="C115" s="96"/>
      <c r="D115" s="96"/>
      <c r="E115" s="96"/>
      <c r="F115" s="96"/>
      <c r="G115" s="96"/>
      <c r="H115" s="96"/>
      <c r="I115" s="96"/>
      <c r="J115" s="96"/>
      <c r="K115" s="96"/>
      <c r="L115" s="96"/>
      <c r="M115" s="96"/>
      <c r="N115" s="96"/>
    </row>
    <row r="117" spans="1:14" ht="23.4" x14ac:dyDescent="0.35">
      <c r="B117" s="74" t="s">
        <v>70</v>
      </c>
      <c r="C117"/>
      <c r="D117"/>
    </row>
    <row r="118" spans="1:14" ht="21" x14ac:dyDescent="0.35">
      <c r="B118" s="3">
        <v>3</v>
      </c>
      <c r="C118"/>
      <c r="D118"/>
    </row>
    <row r="119" spans="1:14" ht="21" x14ac:dyDescent="0.35">
      <c r="B119" s="3">
        <v>4</v>
      </c>
      <c r="C119"/>
      <c r="D119"/>
    </row>
    <row r="120" spans="1:14" ht="21" x14ac:dyDescent="0.35">
      <c r="B120" s="3">
        <v>5</v>
      </c>
      <c r="C120"/>
      <c r="D120"/>
    </row>
    <row r="121" spans="1:14" ht="21" x14ac:dyDescent="0.35">
      <c r="B121" s="3">
        <v>2</v>
      </c>
      <c r="C121"/>
      <c r="D121"/>
    </row>
    <row r="122" spans="1:14" ht="21" x14ac:dyDescent="0.35">
      <c r="B122" s="3">
        <v>3</v>
      </c>
      <c r="C122"/>
      <c r="D122"/>
    </row>
    <row r="123" spans="1:14" ht="21" x14ac:dyDescent="0.35">
      <c r="B123" s="3">
        <v>4</v>
      </c>
      <c r="C123"/>
      <c r="D123"/>
    </row>
    <row r="124" spans="1:14" ht="21" x14ac:dyDescent="0.35">
      <c r="B124" s="3">
        <v>5</v>
      </c>
      <c r="C124"/>
      <c r="D124"/>
    </row>
    <row r="125" spans="1:14" ht="21" x14ac:dyDescent="0.35">
      <c r="B125" s="3">
        <v>6</v>
      </c>
      <c r="C125"/>
      <c r="D125"/>
    </row>
    <row r="126" spans="1:14" ht="21" x14ac:dyDescent="0.35">
      <c r="B126" s="3">
        <v>4</v>
      </c>
      <c r="C126"/>
      <c r="D126"/>
    </row>
    <row r="127" spans="1:14" ht="21" x14ac:dyDescent="0.35">
      <c r="B127" s="3">
        <v>7</v>
      </c>
      <c r="C127"/>
      <c r="D127"/>
    </row>
    <row r="128" spans="1:14" ht="23.4" x14ac:dyDescent="0.45">
      <c r="A128" s="79" t="s">
        <v>82</v>
      </c>
      <c r="B128" s="79">
        <f>KURT(B118:B127)</f>
        <v>-0.15179963720841627</v>
      </c>
    </row>
  </sheetData>
  <autoFilter ref="A73:B85" xr:uid="{FB4F62FD-8A6B-4247-B704-36C8AFEA2E93}"/>
  <mergeCells count="28">
    <mergeCell ref="A32:P34"/>
    <mergeCell ref="A115:N115"/>
    <mergeCell ref="A114:N114"/>
    <mergeCell ref="V10:W10"/>
    <mergeCell ref="V11:W11"/>
    <mergeCell ref="A71:C71"/>
    <mergeCell ref="A98:C98"/>
    <mergeCell ref="AN6:AP6"/>
    <mergeCell ref="V7:W7"/>
    <mergeCell ref="AH7:AI7"/>
    <mergeCell ref="L8:L9"/>
    <mergeCell ref="N8:N9"/>
    <mergeCell ref="O8:O9"/>
    <mergeCell ref="V8:W8"/>
    <mergeCell ref="V9:W9"/>
    <mergeCell ref="AH4:AI4"/>
    <mergeCell ref="M5:O5"/>
    <mergeCell ref="AH5:AI5"/>
    <mergeCell ref="M6:O6"/>
    <mergeCell ref="V6:W6"/>
    <mergeCell ref="AH6:AI6"/>
    <mergeCell ref="BC1:BF1"/>
    <mergeCell ref="BI1:BL1"/>
    <mergeCell ref="L2:L3"/>
    <mergeCell ref="AH2:AI2"/>
    <mergeCell ref="M3:Q3"/>
    <mergeCell ref="AH3:AI3"/>
    <mergeCell ref="AN3:AP3"/>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sirohi</dc:creator>
  <cp:lastModifiedBy>sachin sirohi</cp:lastModifiedBy>
  <dcterms:created xsi:type="dcterms:W3CDTF">2023-10-13T14:47:27Z</dcterms:created>
  <dcterms:modified xsi:type="dcterms:W3CDTF">2025-04-19T06:18:50Z</dcterms:modified>
</cp:coreProperties>
</file>